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D:\Desktop\Alcaldía Bga 2025\Actividades\Planes de acción Marzo\"/>
    </mc:Choice>
  </mc:AlternateContent>
  <xr:revisionPtr revIDLastSave="0" documentId="8_{F5535D80-3044-4B75-BD9C-A6C4B93AA9D2}" xr6:coauthVersionLast="45" xr6:coauthVersionMax="45" xr10:uidLastSave="{00000000-0000-0000-0000-000000000000}"/>
  <bookViews>
    <workbookView xWindow="-120" yWindow="-120" windowWidth="20730" windowHeight="11160" xr2:uid="{00000000-000D-0000-FFFF-FFFF00000000}"/>
  </bookViews>
  <sheets>
    <sheet name="Plan de Accion" sheetId="1" r:id="rId1"/>
  </sheets>
  <definedNames>
    <definedName name="_xlnm._FilterDatabase" localSheetId="0" hidden="1">'Plan de Accion'!$A$10:$BJ$10</definedName>
    <definedName name="PA">'Plan de Accion'!$A$9:$BJ$29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43" i="1" l="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4" i="1"/>
  <c r="Q11"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BF45" i="1"/>
  <c r="BE45" i="1"/>
  <c r="BG45" i="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AN11" i="1"/>
  <c r="BD11" i="1" l="1"/>
  <c r="BC45" i="1"/>
  <c r="AA45" i="1"/>
  <c r="AE45" i="1"/>
  <c r="AG45" i="1"/>
  <c r="AL45" i="1"/>
  <c r="AM45" i="1"/>
  <c r="AO45" i="1"/>
  <c r="AP45" i="1"/>
  <c r="AT45" i="1"/>
  <c r="AV45" i="1"/>
  <c r="BA45" i="1"/>
  <c r="BB45" i="1"/>
  <c r="Z45" i="1"/>
  <c r="AN34" i="1" l="1"/>
  <c r="BD34" i="1" s="1"/>
  <c r="AN32" i="1"/>
  <c r="BD32" i="1" s="1"/>
  <c r="AN33" i="1"/>
  <c r="BD33" i="1" s="1"/>
  <c r="AN12" i="1" l="1"/>
  <c r="BD12" i="1" s="1"/>
  <c r="AN13" i="1"/>
  <c r="BD13" i="1" s="1"/>
  <c r="AN14" i="1"/>
  <c r="BD14" i="1" s="1"/>
  <c r="AN15" i="1"/>
  <c r="BD15" i="1" s="1"/>
  <c r="AN16" i="1"/>
  <c r="BD16" i="1" s="1"/>
  <c r="AN17" i="1"/>
  <c r="BD17" i="1" s="1"/>
  <c r="AN18" i="1"/>
  <c r="BD18" i="1" s="1"/>
  <c r="AN19" i="1"/>
  <c r="BD19" i="1" s="1"/>
  <c r="AN20" i="1"/>
  <c r="BD20" i="1" s="1"/>
  <c r="AN21" i="1"/>
  <c r="BD21" i="1" s="1"/>
  <c r="AN22" i="1"/>
  <c r="BD22" i="1" s="1"/>
  <c r="AN23" i="1"/>
  <c r="BD23" i="1" s="1"/>
  <c r="AN24" i="1"/>
  <c r="BD24" i="1" s="1"/>
  <c r="AN25" i="1"/>
  <c r="BD25" i="1" s="1"/>
  <c r="AN26" i="1"/>
  <c r="BD26" i="1" s="1"/>
  <c r="AN27" i="1"/>
  <c r="BD27" i="1" s="1"/>
  <c r="AN28" i="1"/>
  <c r="BD28" i="1" s="1"/>
  <c r="AN29" i="1"/>
  <c r="BD29" i="1" s="1"/>
  <c r="AN30" i="1"/>
  <c r="BD30" i="1" s="1"/>
  <c r="AN31" i="1"/>
  <c r="BD31" i="1" s="1"/>
  <c r="AN35" i="1"/>
  <c r="BD35" i="1" s="1"/>
  <c r="AN36" i="1"/>
  <c r="BD36" i="1" s="1"/>
  <c r="AN37" i="1"/>
  <c r="BD37" i="1" s="1"/>
  <c r="AN38" i="1"/>
  <c r="BD38" i="1" s="1"/>
  <c r="AN39" i="1"/>
  <c r="BD39" i="1" s="1"/>
  <c r="AN40" i="1"/>
  <c r="BD40" i="1" s="1"/>
  <c r="AN41" i="1"/>
  <c r="BD41" i="1" s="1"/>
  <c r="AN42" i="1"/>
  <c r="BD42" i="1" s="1"/>
  <c r="AN43" i="1"/>
  <c r="BD43" i="1" s="1"/>
  <c r="AN44" i="1"/>
  <c r="BD44" i="1" s="1"/>
  <c r="AN45" i="1" l="1"/>
</calcChain>
</file>

<file path=xl/sharedStrings.xml><?xml version="1.0" encoding="utf-8"?>
<sst xmlns="http://schemas.openxmlformats.org/spreadsheetml/2006/main" count="614" uniqueCount="203">
  <si>
    <t>Responsable</t>
  </si>
  <si>
    <t>Dependencia</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</si>
  <si>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</si>
  <si>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</si>
  <si>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</si>
  <si>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</si>
  <si>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</si>
  <si>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</si>
  <si>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</si>
  <si>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</si>
  <si>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</si>
  <si>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</si>
  <si>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</si>
  <si>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</si>
  <si>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</si>
  <si>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</si>
  <si>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</si>
  <si>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</si>
  <si>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</si>
  <si>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</si>
  <si>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</si>
  <si>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</si>
  <si>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</si>
  <si>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</si>
  <si>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</si>
  <si>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</si>
  <si>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</si>
  <si>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</si>
  <si>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</si>
  <si>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</si>
  <si>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</si>
  <si>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</si>
  <si>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</si>
  <si>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</si>
  <si>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t>PLAN DE ACCION</t>
  </si>
  <si>
    <t>Código:  F-DPM-10100-238,37-060</t>
  </si>
  <si>
    <r>
      <t>Meta Programada Cuatrienio</t>
    </r>
    <r>
      <rPr>
        <b/>
        <sz val="12"/>
        <color rgb="FF002060"/>
        <rFont val="Arial"/>
        <family val="2"/>
      </rPr>
      <t>3</t>
    </r>
  </si>
  <si>
    <t>Porcentaje Avance Cuatrienio</t>
  </si>
  <si>
    <t>Código BPIN</t>
  </si>
  <si>
    <t>Total Recursos Obligados</t>
  </si>
  <si>
    <t>Total Recursos Pagados</t>
  </si>
  <si>
    <t>Versión: 2.0</t>
  </si>
  <si>
    <t>Fecha aprobación: Octubre-10-2024</t>
  </si>
  <si>
    <t>Página: 1 de 1</t>
  </si>
  <si>
    <t>Recursos propios 2025</t>
  </si>
  <si>
    <t>SGP Educación 2025</t>
  </si>
  <si>
    <t>SGP Salud 2025</t>
  </si>
  <si>
    <t>SGP Deporte 2025</t>
  </si>
  <si>
    <t>SGP Cultura 2025</t>
  </si>
  <si>
    <t>SGP Libre inversión 2025</t>
  </si>
  <si>
    <t>SGP Libre destinación 2025</t>
  </si>
  <si>
    <t>SGP Alimentación escolar 2025</t>
  </si>
  <si>
    <t>SGP Municipios río Magdalena 2025</t>
  </si>
  <si>
    <t>SGP APSB 2025</t>
  </si>
  <si>
    <t>Crédito 2025</t>
  </si>
  <si>
    <t>Transferencias de capital - cofinanciación departamento 2025</t>
  </si>
  <si>
    <t>Transferencias de capital - cofinanciación nación 2025</t>
  </si>
  <si>
    <t>Otros 2025</t>
  </si>
  <si>
    <t>Total 2025</t>
  </si>
  <si>
    <t>Recursos propios 20252</t>
  </si>
  <si>
    <t>SGP Educación 20253</t>
  </si>
  <si>
    <t>SGP Salud 20254</t>
  </si>
  <si>
    <t>SGP Deporte 20255</t>
  </si>
  <si>
    <t>SGP Cultura 20256</t>
  </si>
  <si>
    <t>SGP Libre inversión 20257</t>
  </si>
  <si>
    <t>SGP Libre destinación 20258</t>
  </si>
  <si>
    <t>SGP Alimentación escolar 20259</t>
  </si>
  <si>
    <t>SGP Municipios río Magdalena 202510</t>
  </si>
  <si>
    <t>SGP APSB 202511</t>
  </si>
  <si>
    <t>Crédito 202512</t>
  </si>
  <si>
    <t>Transferencias de capital - cofinanciación departamento 202513</t>
  </si>
  <si>
    <t>Transferencias de capital - cofinanciación nación 202514</t>
  </si>
  <si>
    <t>Otros 202515</t>
  </si>
  <si>
    <t>Total Comprometido 2025</t>
  </si>
  <si>
    <t>Territorio seguro que integra</t>
  </si>
  <si>
    <t>Educación</t>
  </si>
  <si>
    <t>2201</t>
  </si>
  <si>
    <t>Calidad, cobertura y fortalecimiento de la educación inicial, prescolar, básica y media (2201).</t>
  </si>
  <si>
    <t>Beneficiar a 800 personas con formación informal en el marco de foros para los procesos de fortalecimiento de la educación en el municipio</t>
  </si>
  <si>
    <t>Personas beneficiadas con procesos de formación informal (220104900)</t>
  </si>
  <si>
    <t>Número</t>
  </si>
  <si>
    <t>Brindar asistencia técnica a 47 entidades e instituciones educativas oficiales en el municipio, con proyectos pedagógicos transversales.</t>
  </si>
  <si>
    <t>Entidades y organizaciones asistidas técnicamente (220100600)</t>
  </si>
  <si>
    <t>Mantener el pago de ARL al 100% de los estudiantes que realizan las prácticas de la educación media técnica con el fin de mantener la cobertura en el cumplimiento de la normatividad legal vigente</t>
  </si>
  <si>
    <t>Coberturas obtenidas (220104300)</t>
  </si>
  <si>
    <t>Numero</t>
  </si>
  <si>
    <t>Garantizar el apoyo pedagógico a 121 sedes educativas oficiales para la oferta general, bilingüe, bicultural e inclusiva con servicio de interpretación, para preescolar, básica y media</t>
  </si>
  <si>
    <t>Sedes educativas con apoyo pedagógico para la oferta de educación inclusiva para preescolar, básica y media (220108400)</t>
  </si>
  <si>
    <t>Beneficiar 1600 docentes de aula de preescolar, básica y media de las instituciones educativas oficiales, con procesos de formación informal en Diseño Universal para el Aprendizaje - DUA y propuestas pedagógicas desde la neuro didáctica.</t>
  </si>
  <si>
    <t>Personas beneficiadas con procesos de formación informal. (220104900)</t>
  </si>
  <si>
    <t>Realizar 4 procesos de seguimiento y evaluación a través de la auditoria anual de matrícula a las instituciones Educativas Oficiales.</t>
  </si>
  <si>
    <t>Entidades territoriales con seguimiento y evaluación a la gestión (220101500)</t>
  </si>
  <si>
    <t>Beneficiar 4.000 estudiantes de instituciones educativas oficiales con transporte escolar</t>
  </si>
  <si>
    <t>Beneficiarios de transporte escolar (220102900)</t>
  </si>
  <si>
    <t>Beneficiar 40.000 estudiantes con el Programa de Alimentación Escolar - PAE</t>
  </si>
  <si>
    <t>Estudiantes beneficiados del programa de alimentación escolar (220107900)</t>
  </si>
  <si>
    <t>Mantener 7 instituciones educativas oficiales en operación mediante contratación del servicio educativo.</t>
  </si>
  <si>
    <t>Establecimientos educativos en operación (220107100)</t>
  </si>
  <si>
    <t>Dotar 80 sedes de instituciones educativas oficiales con material didáctico, pedagógico, tecnológico y/o mobiliario escolar.</t>
  </si>
  <si>
    <t>Sedes dotadas (220106900)</t>
  </si>
  <si>
    <t>Mantener 45 Instituciones educativas oficiales en operación con planta de personal directivo docente, docente y administrativo, aseo, arrendamiento, vigilancia y/o servicios públicos.</t>
  </si>
  <si>
    <t>Beneficiar 3.000 directivos docentes, docentes y administrativos de las instituciones educativas oficiales con procesos de formación informal y/o actividades de bienestar laboral.</t>
  </si>
  <si>
    <t>Beneficiar 3.000 estudiantes con oferta de modelos educativos flexibles y/o ciclos lectivos especiales integrados - CLEI para la atención en educación básica primaria, básica secundaria y media en las instituciones educativas oficiales del municipio.</t>
  </si>
  <si>
    <t>Beneficiarios atendidos con modelos educativos flexibles (220103000)</t>
  </si>
  <si>
    <t>Asistir tecnicamente a la Secretaría de Educación con macroprocesos fortalecidos</t>
  </si>
  <si>
    <t>Beneficiar 72.000 estudiantes de instituciones educativas oficiales con acceso a contenidos web en el establecimiento educativo mediante servicio de conectividad.</t>
  </si>
  <si>
    <t>Estudiantes con acceso a contenidos web en el establecimiento educativo (220105000)</t>
  </si>
  <si>
    <t>Dotar 15 ambientes de aprendizaje en el desarrollo de laboratorios especializados de las instituciones educativas oficiales con equipos tecnológicos.</t>
  </si>
  <si>
    <t>Ambientes de aprendizaje dotados (220107000)</t>
  </si>
  <si>
    <t>Asistir técnicamente 150 establecimientos educativos oficiales y no oficiales con visitas y/o auditorias de inspección, vigilancia y control.</t>
  </si>
  <si>
    <t>Entidades asistidas técnicamente (220101300)</t>
  </si>
  <si>
    <t>2202</t>
  </si>
  <si>
    <t>Calidad y fomento de la educación superior (2202).</t>
  </si>
  <si>
    <t>Beneficiar 600 nuevos Estudiantes con estrategias o programas de apoyo financiero para el acceso a la educación superior de pre grado en los niveles técnico, tecnológico y profesional. Incluye la implementación de un sistema de monitoreo y acompañamiento, apoyo psicosocial, y académico que favorezca su permanencia.</t>
  </si>
  <si>
    <t>Beneficiarios de estrategias o programas de apoyo financiero para el acceso a la educación superior (220206300)</t>
  </si>
  <si>
    <t>Garantizar los subsidios otorgados al 100% de los estudiantes beneficiados con estrategias o programas de apoyo financiero para garantizar su peramnecia en educación superior de pregrado en los niveles técnico, tecnológico y profesional.</t>
  </si>
  <si>
    <t>Beneficiarios de estrategias o programas de apoyo financiero para la permanencia en la educación superior (220206100)</t>
  </si>
  <si>
    <t>Acumulativa</t>
  </si>
  <si>
    <t>No Acumulativa</t>
  </si>
  <si>
    <t>Acumulaiva</t>
  </si>
  <si>
    <t>Secretaría de Educación</t>
  </si>
  <si>
    <t>4, 10</t>
  </si>
  <si>
    <t>Martha Cecilia Guarín Lizcano</t>
  </si>
  <si>
    <t>Beneficiar 12.000 estudiantes de instituciones educativas oficiales con procesos de formación informal (simulacros de preparación para pruebas nacionales saber 11.)</t>
  </si>
  <si>
    <t>Asistir técnicamente en la actualización de 45 documentos normativos para la educación inicial, prescolar, básica y media como Manuales de convivencia escolar y/o Proyectos Educativos Institucionales PEI</t>
  </si>
  <si>
    <t>Documentos normativos para la educación inicial, preescolar, básica y media expedidos (220100400)</t>
  </si>
  <si>
    <t>Beneficiar a 1600 docentes con estrategias de promoción del bilingúismo en el municipio</t>
  </si>
  <si>
    <t>Docentes beneficiados con estrategias de promoción del Bilingüismo (220106000)</t>
  </si>
  <si>
    <t>Beneficiar a 16.000 estudiantes con estrategias de promoción del bilingúismo en el municipio</t>
  </si>
  <si>
    <t>Estudiantes beneficiados con estrategias de promoción del Bilingüismo (220103400)</t>
  </si>
  <si>
    <t>Elaborar 2 documentos de Estudios de cobertura educativa de las instituciones educativas oficiales de Bucaramanga</t>
  </si>
  <si>
    <t>Documentos elaborados (220104800)</t>
  </si>
  <si>
    <t>Beneficiar 700 jóvenes y adultos iletrados con modelos de alfabetización y procesos de formación encaminados a la enseñanza de la lectura y la escritura con enfoque diferencial.</t>
  </si>
  <si>
    <t>Personas beneficiadas con modelos de alfabetización 
  (220103200)</t>
  </si>
  <si>
    <t>Mantener 118 sedes Educativas Oficiales con acciones de revisión periódicas y seguimiento constante a los tanques de almacenamiento de agua, plantas de potabilización y/o pozos sépticos..</t>
  </si>
  <si>
    <t>Sedes mantenidas (220106200)</t>
  </si>
  <si>
    <t>Mejorar 80 sedes educativas oficiales en su infraestructura.</t>
  </si>
  <si>
    <t>Sedes educativas mejoradas (220105200)</t>
  </si>
  <si>
    <t>Elaborar un (1) documento de estudio técnico de las condiciones de infraestructura de las instituciones educativas oficiales.</t>
  </si>
  <si>
    <t>Documentos de estudios técnicos
  (220108700)</t>
  </si>
  <si>
    <t>Expedir un (1) documento de lineamientos técnicos en educación inicial, preescolar, básica y media con relación al Plan de Mantenimiento Escolar (PME) para su implementación en las Instituciones Educativas Oficiales.</t>
  </si>
  <si>
    <t>Documentos de lineamientos técnicos en educación inicial, preescolar, básica y media expedidos (220100500)</t>
  </si>
  <si>
    <t>Mejorar 40 aulas para la prestación del servicio educativo en los grados prejardín, jardín y transición en las instituciones educativas oficiales.</t>
  </si>
  <si>
    <t>Aulas para la educación inicial mejoradas (220102300)</t>
  </si>
  <si>
    <t>Beneficiar a 400 estudiantes de los grados 10 y 11 con programas de apoyo financiero para el tránsito inmediato de la educación media a la educación superior. y/o educación para el trabajo y desarrollo humano.</t>
  </si>
  <si>
    <t>FORTALECIMIENTO DEL PROGRAMA DE EDUCACIÓN SUPERIOR PARA LA TRANSICIÓN A LA EDUCACIÓN TÉCNICA TECNOLÓGICA PROFESIONAL Y DE EDUCACIÓN PARA EL TRABAJO Y EL DESARROLLO HUMANO EN EL MUNICIPIO DE BUCARAMANGA</t>
  </si>
  <si>
    <t>MEJORAMIENTO DE AULAS PARA LA PRESTACION DEL SERVICIO EDUCATIVO EN LOS GRADOS PREJARDIN JARDIN Y TRANSICION EN LAS INSTITUCIONES EDUCATIVAS OFICIALES DEL MUNICIPIO DE BUCARAMANGA</t>
  </si>
  <si>
    <t>FORTALECIMIENTO DE LAS ACCIONES DE INSPECCIÓN Y VIGILANCIA A INSTITUCIONES DE EDUCACIÓN OFICIALES Y NO OFICIALES E INSTITUCIONES DE EDUCACIÓN PARA EL TRABAJO Y EL DESARROLLO HUMANO DEL MUNICIPIO DE BUCARAMANGA</t>
  </si>
  <si>
    <t>FORTALECIMIENTO DE LAS EXPERIENCIAS SIGNIFICATIVAS Y PROYECTOS TRANSVERSALES QUE POTENCIEN LA INNOVACIÓN Y CULTURA DE INVESTIGACIÓN EN LA COMUNIDAD EDUCATIVA DEL MUNICIPIO DE BUCARAMANGA</t>
  </si>
  <si>
    <t>PRESTACIÓN DEL SERVICIO DE ASEGURAMIENTO EN RIESGOS LABORALES PARA LOS ESTUDIANTES EN PRÁCTICA ACADÉMICA DE LOS PROGRAMAS ARTICULADOS CON LA MEDIA TÉCNICA EN LAS INSTITUCIONES EDUCATIVAS OFICIALES DE BUCARAMANGA</t>
  </si>
  <si>
    <t>FORTALECIMIENTO DE COMPETENCIAS EN LAS ÁREAS DE EVALUACIÓN SABER 11 DE ESTUDIANTES DE LAS INSTITUCIONES EDUCATIVAS OFICIALES DEL MUNICIPIO DE BUCARAMANGA</t>
  </si>
  <si>
    <t>ACTUALIZACIÓN DE LOS MANUALES DE CONVIVENCIA ESCOLAR Y PROYECTOS EDUCATIVOS INSTITUCIONALES DE GESTIÓN EN LAS INSTITUCIONES EDUCATIVAS OFICIALES DEL MUNICIPIO DE BUCARAMANGA</t>
  </si>
  <si>
    <t>MEJORAMIENTO DE LAS HABILIDADES COMUNICATIVAS EN INGLÉS DE LOS ESTUDIANTES Y DOCENTES DE LAS INSTITUCIONES EDUCATIVAS OFICIALES DEL MUNICIPIO DE BUCARAMANGA</t>
  </si>
  <si>
    <t>APOYO PEDAGÓGICO PARA LA INCLUSIÓN DE LAS PERSONAS CON DISCAPACIDAD, TRASTORNOS DEL APRENDIZAJE, CAPACIDADES Y/O TALENTOS EXCEPCIONALES Y EN CONDICIÓN DE ENFERMEDAD EN LAS INSTITUCIONES EDUCATIVAS OFICIALES DEL MUNICIPIO DE BUCARAMANGA</t>
  </si>
  <si>
    <t>DESARROLLO DE PROGRAMAS DE FORMACIÓN INTEGRAL E INCLUSIVA DIRIGIDA A DIRECTIVOS DOCENTES Y DOCENTES DE LAS INSTITUCIONES EDUCATIVAS OFICIALES DEL MUNICIPIO DE BUCARAMANGA</t>
  </si>
  <si>
    <t>ESTUDIO DE COBERTURA Y AUDITORÍA DE MATRÍCULA PARA EL ACCESO Y PERMANENCIA DE LOS ESTUDIANTES EN LAS INSTITUCIONES EDUCATIVAS OFICIALES DEL MUNICIPIO DE BUCARAMANGA</t>
  </si>
  <si>
    <t>PRESTACIÓN DEL SERVICIO DE TRANSPORTE ESCOLAR PARA LOS ESTUDIANTES DE LAS INSTITUCIONES EDUCATIVAS OFICIALES DEL MUNICIPIO DE BUCARAMANGA</t>
  </si>
  <si>
    <t>FORTALECIMIENTO DEL PROGRAMA DE ALIMENTACIÓN ESCOLAR EN LAS INSTITUCIONES EDUCATIVAS OFICIALES DEL MUNICIPIO DE BUCARAMANGA</t>
  </si>
  <si>
    <t>PRESTACIÓN DEL SERVICIO EDUCATIVO EN LAS INSTITUCIONES EDUCATIVAS OFICIALES DEL MUNICIPIO DE BUCARAMANGA</t>
  </si>
  <si>
    <t>IMPLEMENTACIÓN DE ACCIONES DE ALFABETIZACIÓN PARA JÓVENES Y ADULTOS EN EL MUNICIPIO DE   BUCARAMANGA</t>
  </si>
  <si>
    <t>MANTENIMIENTO A LOS TANQUES DE ALMACENAMIENTO DE AGUA POTABLE, PLANTAS DE POTABILIZACIÓN Y SISTEMA SÉPTICO EN LAS SEDES EDUCATIVAS OFICIALES DEL MUNICIPIO DE BUCARAMANGA</t>
  </si>
  <si>
    <t xml:space="preserve">DOTACIÓN DE MOBILIARIO ESCOLAR, MATERIAL DIDÁCTICO Y/O TECNOLOGÍA PARA LAS INSTITUCIONES EDUCATIVAS OFICIALES DEL MUNICIPIO DE BUCARAMANGA </t>
  </si>
  <si>
    <t>ADMINISTRACIÓN DE LA PLANTA DE PERSONAL DIRECTIVO DOCENTE, DOCENTE Y ADMINISTRATIVA DE LAS INSTITUCIONES EDUCATIVAS OFICIALES DEL MUNICIPIO DE BUCARAMANGA</t>
  </si>
  <si>
    <t>FORTALECIMIENTO DE LOS MODELOS EDUCATIVOS FLEXIBLES Y CICLOS LECTIVOS ESPECIALES INTEGRADOS EN EL MUNICIPIO DE BUCARAMANGA</t>
  </si>
  <si>
    <t>FORTALECIMIENTO DE LOS MACROPROCESOS DE LA SECRETARÍA DE EDUCACIÓN DEL MUNICIPIO DE BUCARAMANGA</t>
  </si>
  <si>
    <t>PRESTACIÓN DEL SERVICIO DE CONECTIVIDAD EN LAS INSTITUCIONES EDUCATIVAS OFICIALES DEL MUNICIPIO DE BUCARAMANGA</t>
  </si>
  <si>
    <t>DOTACIÓN DE AMBIENTES DE APRENDIZAJE ESPECIALIZADOS PARA LA GESTIÓN Y APROPIACIÓN DE LAS TIC EN LAS INSTITUCIONES EDUCATIVAS DEL MUNICIPIO DE BUCARAMANGA</t>
  </si>
  <si>
    <t>*</t>
  </si>
  <si>
    <t>MANTENIMIENTO DE LA OPERATIVIDAD DE LAS INSTITUCIONES EDUCATIVAS OFICIALES EN EL MUNICIPIO DE BUCARAMANGA</t>
  </si>
  <si>
    <t>APOYO EN LA OPERATIVIDAD DE LOS ESTABLECIMIENTOS EDUCATIVOS OFICIALES CON RECURSOS DE CALIDAD GRATUIDAD EDUCATIVA EN EL MUNICIPIO DE BUCARAMANGA</t>
  </si>
  <si>
    <t>FORTALECIMIENTO DEL PROGRAMA DE BIENESTAR LABORAL DE DIRECTIVOS DOCENTES, DOCENTES Y ADMINISTRATIVOS DE LAS INSTITUCIONES EDUCATIVAS OFICIALES DEL MUNICIPIO DE BUCARAMANGA</t>
  </si>
  <si>
    <t>Adolescentes/Jovenes</t>
  </si>
  <si>
    <t xml:space="preserve">Disponer de la cobertura del servicio de riesgos laborales tipo 1 para los estudiantes de grado 10 y 11 que se encuentran en práctica académica de las IE del municipio. </t>
  </si>
  <si>
    <t>Comuna 1, 2, 3, 4, 5, 7, 10, 13, 14
Corregimiento 1, 2, 3</t>
  </si>
  <si>
    <t>Estudiantes de zonas rurales que estudian en instituciones educativas rurales y urbanas; estudiantes de instituciones educativas que han sido reubicadas; estudiantes de zonas que no tienen acceso al servicio público de transporte.</t>
  </si>
  <si>
    <t>Prestar el servicio de transporte escolar terrestre a los niños, niñas, adolescentes y jóvenes de las instituciones educativas oficiales del municipio de Bucaramanga.</t>
  </si>
  <si>
    <t>Comuna 1, 2, 3, 4, 5, 6, 7, 8, 9, 10, 11, 13, 14, 15, 17
Corregimiento 1, 2, 3;</t>
  </si>
  <si>
    <t>Suministrar complementos alimentarios a los estudiantes de las instituciones educativas oficiales rurales y urbanas del municipio.
Disponer del apoyo a la supervisión y/o interventoría del Programa de Alimentación Escolar -PAE.</t>
  </si>
  <si>
    <t>Comuna: 1, 4, 6</t>
  </si>
  <si>
    <t>Niños, niñas, adolescentes, jóvenes, poblacion migrante, victimas del conflicto armado, firmantes del acuerdo de paz, etnias, usuarios del Sistema de Responsabilidad Penal para Adolescentes y demás población en edad escolar.</t>
  </si>
  <si>
    <t>Disponer de la prestación oportuna del servicio educativo en el municipio para los niveles básica primaria, secundaria y media.</t>
  </si>
  <si>
    <t>Comuna: 1, 2, 3, 4, 5, 6, 7, 8, 9, 10, 11, 13, 14, 15, 17
Corregimiento: 1, 2 y 3</t>
  </si>
  <si>
    <t xml:space="preserve">Estudiantes  , Directivos Docentes, Docentes y administrativos de Instituciones Educativas Oficiales </t>
  </si>
  <si>
    <t>Realizar el pago de salarios y prestaciones sociales de la planta de personal docente y directivo docente requerido para la adecuada prestación del servicio educativo.
Realizar el pago de salarios y prestaciones sociales de la planta de personal administrativa de las Instituciones Educativas Oficiales para la adecuada prestación del servicio educativo.</t>
  </si>
  <si>
    <t xml:space="preserve">Disponer de espacios físicos adecuados y suficientes para la efectiva prestación del servicio educativo en el municipio.
Disponer del servicio de aseo en las Instituciones Educativas Oficiales del municipio.
Disponer del servicio de vigilancia para la prestación del servicio educativo en las instituciones educativas. 
Disponer de la prestación ininterrumpida de servicios públicos domiciliarios (energía eléctrica y acueducto) en las instituciones educativas oficiales del municipio. </t>
  </si>
  <si>
    <t>Disponer de apoyo operativo y técnico en la ejecución de los macroprocesos de la Secretaría de Educación</t>
  </si>
  <si>
    <t xml:space="preserve">Estudiantes de Instituciones Educativas Oficiales </t>
  </si>
  <si>
    <t>Comuna: 1, 2, 3, 4, 5, 6, 7, 8, 9, 10, 11, 13, 14, 15, 17 
Corregimiento 1, 2 y 3</t>
  </si>
  <si>
    <t>Niños, niñas, adultos, víctimas,discapacidad,etc</t>
  </si>
  <si>
    <t xml:space="preserve">Contar con el servicio de conectividad a internet en las Instituciones Educativas Oficiales del municipio.  </t>
  </si>
  <si>
    <t>Comunidad Educativa</t>
  </si>
  <si>
    <t>Realizar visitas de auditoría y asistencia técnica de inspección, vigilancia y control a instituciones de educación formal e instituciones de educación para el trabajo y desarrollo humano.</t>
  </si>
  <si>
    <t xml:space="preserve">17 comunas y 3 corregimientos </t>
  </si>
  <si>
    <t>Establecer  alianzas con instituciones de educación superior para la permanencia universitaria de los estudiantes beneficiarios de los programas educativos en los niveles técnico, tencológico y profesional.</t>
  </si>
  <si>
    <t>Comuna: 1, 2,3,4,5,6,7,8,9,10,11,13,14,15,17 Corregimientos 1,2,3.</t>
  </si>
  <si>
    <t>Estudiantes con discapacidad, trastornos del aprendizaje y del comportamiento, capacidades y/o talentos excepcionales, estudiantes en condición de enfermedad</t>
  </si>
  <si>
    <t>Comuna 1, 3, 4, 5, 6, 7, 9, 10, 11, 17 Corregimientos 1 y 2</t>
  </si>
  <si>
    <t>Población vulnerable en la que se encuentra jóvenes, víctimas del conflicto armado, con discapacidad, comunidad LGTBQ+.</t>
  </si>
  <si>
    <t>Disponer de apoyos pedagógicos para fortalecer la permanencia y formación de los estudiantes con discapacidad, trastornos del aprendizaje, capacidades y/ talentos excepcionales y en condición de enfermedad en las IEO del municipio.</t>
  </si>
  <si>
    <t>MEJORAMIENTO DE LAS CONDICIONES DE INFRAESTRUCTURA FÍSICA EN LAS INSTITUCIONES EDUCATIVAS OFICIALES DEL MUNICIPIO DE BUCARAMANGA</t>
  </si>
  <si>
    <t>ACELERACIÓN DEL APRENDIZAJE: 123
CUARTO: 4008
DÉCIMO: 2529
GRADO 0: 3916
JRD I/KIND: 436
NOVENO: 2170
OCTAVO: 2529
ONCE: 2075
PRE-JARDIN: 14
PRIMERO: 4453
QUINTO: 3422
SEGUNDO: 4461
SEPTIMO: 2473
SEXTO: 2996
TERCERO: 4395</t>
  </si>
  <si>
    <t>Comuna 1, 3, 4, 6, 7, 10 12, 13, 14, 15, 17</t>
  </si>
  <si>
    <t>IE No Oficiales: 11
IE Oficiales: 3
IETDH: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</si>
</sst>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 #,##0.00_-;\-&quot;$&quot;\ * #,##0.00_-;_-&quot;$&quot;\ * &quot;-&quot;??_-;_-@_-"/>
    <numFmt numFmtId="165" formatCode="_-* #,##0.00_-;\-* #,##0.00_-;_-* &quot;-&quot;??_-;_-@_-"/>
    <numFmt numFmtId="166" formatCode="#,##0_ ;\-#,##0\ "/>
    <numFmt numFmtId="167" formatCode="_-&quot;$&quot;\ * #,##0_-;\-&quot;$&quot;\ * #,##0_-;_-&quot;$&quot;\ * &quot;-&quot;??_-;_-@_-"/>
    <numFmt numFmtId="168" formatCode="_(&quot;$&quot;* #,##0_);_(&quot;$&quot;* \(#,##0\);_(&quot;$&quot;* &quot;-&quot;??_);_(@_)"/>
  </numFmts>
  <fonts count="20">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b/>
      <sz val="72"/>
      <color theme="1"/>
      <name val="Arial"/>
      <family val="2"/>
    </font>
    <font>
      <sz val="12"/>
      <color theme="1"/>
      <name val="Arial"/>
      <family val="2"/>
    </font>
    <font>
      <sz val="8"/>
      <name val="Aptos Narrow"/>
      <family val="2"/>
      <scheme val="minor"/>
    </font>
    <font>
      <sz val="11"/>
      <color theme="1"/>
      <name val="Aptos Narrow"/>
      <family val="2"/>
      <scheme val="minor"/>
    </font>
    <font>
      <sz val="12"/>
      <name val="Arial"/>
      <family val="2"/>
    </font>
    <font>
      <b/>
      <sz val="20"/>
      <color rgb="FFFF0000"/>
      <name val="Aptos Narrow"/>
      <family val="2"/>
      <scheme val="minor"/>
    </font>
    <font>
      <b/>
      <sz val="18"/>
      <color rgb="FFFF0000"/>
      <name val="Aptos Narrow"/>
      <family val="2"/>
      <scheme val="minor"/>
    </font>
    <font>
      <sz val="10"/>
      <color theme="1"/>
      <name val="Arial"/>
      <family val="2"/>
    </font>
    <font>
      <sz val="14"/>
      <name val="Arial"/>
    </font>
    <font>
      <sz val="12"/>
      <color rgb="FFFF0000"/>
      <name val="Arial"/>
    </font>
    <font>
      <sz val="12"/>
      <color theme="1"/>
      <name val="Arial"/>
    </font>
    <font>
      <b/>
      <sz val="14"/>
      <color theme="0"/>
      <name val="Arial"/>
    </font>
  </fonts>
  <fills count="3">
    <fill>
      <patternFill patternType="none"/>
    </fill>
    <fill>
      <patternFill patternType="gray125"/>
    </fill>
    <fill>
      <patternFill patternType="solid">
        <fgColor rgb="FF00206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rgb="FF999999"/>
      </left>
      <right/>
      <top style="thin">
        <color rgb="FF999999"/>
      </top>
      <bottom/>
      <diagonal/>
    </border>
  </borders>
  <cellStyleXfs count="4">
    <xf numFmtId="0" fontId="0" fillId="0" borderId="0"/>
    <xf numFmtId="9"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cellStyleXfs>
  <cellXfs count="97">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0" borderId="0" xfId="0" applyFont="1"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6"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1" fillId="2" borderId="22" xfId="0" applyFont="1" applyFill="1" applyBorder="1" applyAlignment="1">
      <alignment horizontal="center" vertical="center" wrapText="1"/>
    </xf>
    <xf numFmtId="0" fontId="9" fillId="0" borderId="9" xfId="0" applyFont="1" applyBorder="1" applyAlignment="1">
      <alignment vertical="center"/>
    </xf>
    <xf numFmtId="0" fontId="9" fillId="0" borderId="11" xfId="0" applyFont="1" applyBorder="1" applyAlignment="1">
      <alignment vertical="center"/>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5" fillId="2" borderId="5" xfId="0" applyFont="1" applyFill="1" applyBorder="1" applyAlignment="1">
      <alignment horizontal="center" vertical="center" wrapText="1"/>
    </xf>
    <xf numFmtId="0" fontId="9" fillId="0" borderId="2" xfId="0" applyFont="1" applyBorder="1" applyAlignment="1" applyProtection="1">
      <alignment horizontal="center" vertical="center" wrapText="1"/>
      <protection locked="0"/>
    </xf>
    <xf numFmtId="9" fontId="9" fillId="0" borderId="2" xfId="1" applyFont="1" applyFill="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pplyProtection="1">
      <alignment horizontal="center" vertical="center"/>
      <protection locked="0"/>
    </xf>
    <xf numFmtId="0" fontId="9" fillId="0" borderId="0" xfId="0" applyFont="1" applyAlignment="1">
      <alignment horizontal="center" vertical="center"/>
    </xf>
    <xf numFmtId="0" fontId="9" fillId="0" borderId="1"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0" xfId="0" applyFont="1" applyAlignment="1">
      <alignment vertical="center" wrapText="1"/>
    </xf>
    <xf numFmtId="1" fontId="9"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justify" vertical="center"/>
      <protection locked="0"/>
    </xf>
    <xf numFmtId="0" fontId="9" fillId="0" borderId="1" xfId="0" applyFont="1" applyBorder="1" applyAlignment="1" applyProtection="1">
      <alignment horizontal="justify" vertical="center" wrapText="1"/>
      <protection locked="0"/>
    </xf>
    <xf numFmtId="1" fontId="9" fillId="0" borderId="2" xfId="0" applyNumberFormat="1" applyFont="1" applyBorder="1" applyAlignment="1" applyProtection="1">
      <alignment horizontal="center" vertical="center" wrapText="1"/>
      <protection locked="0"/>
    </xf>
    <xf numFmtId="0" fontId="9" fillId="0" borderId="2" xfId="0" applyFont="1" applyBorder="1" applyAlignment="1" applyProtection="1">
      <alignment horizontal="justify" vertical="center" wrapText="1"/>
      <protection locked="0"/>
    </xf>
    <xf numFmtId="167" fontId="12" fillId="0" borderId="2" xfId="3"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12" fillId="0" borderId="2" xfId="0" applyFont="1" applyBorder="1" applyAlignment="1">
      <alignment horizontal="center" vertical="center" wrapText="1"/>
    </xf>
    <xf numFmtId="0" fontId="12" fillId="0" borderId="2" xfId="0" applyFont="1" applyBorder="1" applyAlignment="1">
      <alignment horizontal="justify" vertical="center" wrapText="1"/>
    </xf>
    <xf numFmtId="3" fontId="12" fillId="0" borderId="2" xfId="0" applyNumberFormat="1" applyFont="1" applyBorder="1" applyAlignment="1">
      <alignment horizontal="center" vertical="center" wrapText="1"/>
    </xf>
    <xf numFmtId="166" fontId="12" fillId="0" borderId="1" xfId="2" applyNumberFormat="1" applyFont="1" applyFill="1" applyBorder="1" applyAlignment="1">
      <alignment horizontal="center" vertical="center" wrapText="1"/>
    </xf>
    <xf numFmtId="167" fontId="9" fillId="0" borderId="1" xfId="3" applyNumberFormat="1" applyFont="1" applyFill="1" applyBorder="1" applyAlignment="1" applyProtection="1">
      <alignment horizontal="center" vertical="center" wrapText="1"/>
      <protection locked="0"/>
    </xf>
    <xf numFmtId="167" fontId="9" fillId="0" borderId="1" xfId="3" applyNumberFormat="1" applyFont="1" applyFill="1" applyBorder="1" applyAlignment="1" applyProtection="1">
      <alignment horizontal="center" vertical="center"/>
      <protection locked="0"/>
    </xf>
    <xf numFmtId="167" fontId="9" fillId="0" borderId="2" xfId="3" applyNumberFormat="1" applyFont="1" applyFill="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9" fillId="0" borderId="1" xfId="0" applyFont="1" applyBorder="1" applyAlignment="1" applyProtection="1">
      <alignment horizontal="left" vertical="center" wrapText="1"/>
      <protection locked="0"/>
    </xf>
    <xf numFmtId="0" fontId="12" fillId="0" borderId="1" xfId="0" applyFont="1" applyFill="1" applyBorder="1" applyAlignment="1" applyProtection="1">
      <alignment horizontal="center" vertical="center"/>
      <protection locked="0"/>
    </xf>
    <xf numFmtId="9" fontId="9" fillId="0" borderId="2" xfId="1" applyNumberFormat="1" applyFont="1" applyFill="1" applyBorder="1" applyAlignment="1">
      <alignment horizontal="center" vertical="center" wrapText="1"/>
    </xf>
    <xf numFmtId="2" fontId="12"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justify" vertical="center"/>
      <protection locked="0"/>
    </xf>
    <xf numFmtId="167" fontId="12" fillId="0" borderId="2" xfId="0" applyNumberFormat="1" applyFont="1" applyFill="1" applyBorder="1" applyAlignment="1">
      <alignment horizontal="center" vertical="center" wrapText="1"/>
    </xf>
    <xf numFmtId="167" fontId="9" fillId="0" borderId="2" xfId="0" applyNumberFormat="1" applyFont="1" applyFill="1" applyBorder="1" applyAlignment="1" applyProtection="1">
      <alignment horizontal="center" vertical="center" wrapText="1"/>
      <protection locked="0"/>
    </xf>
    <xf numFmtId="167" fontId="9" fillId="0" borderId="2" xfId="0" applyNumberFormat="1" applyFont="1" applyFill="1" applyBorder="1" applyAlignment="1">
      <alignment horizontal="center" vertical="center" wrapText="1"/>
    </xf>
    <xf numFmtId="167" fontId="9" fillId="0" borderId="2"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167" fontId="9" fillId="0" borderId="2" xfId="0" applyNumberFormat="1" applyFont="1" applyFill="1" applyBorder="1" applyAlignment="1">
      <alignment horizontal="center" vertical="center"/>
    </xf>
    <xf numFmtId="167" fontId="9" fillId="0" borderId="1" xfId="0" applyNumberFormat="1" applyFont="1" applyFill="1" applyBorder="1" applyAlignment="1" applyProtection="1">
      <alignment horizontal="center" vertical="center" wrapText="1"/>
      <protection locked="0"/>
    </xf>
    <xf numFmtId="167" fontId="9" fillId="0" borderId="1" xfId="0" applyNumberFormat="1" applyFont="1" applyFill="1" applyBorder="1" applyAlignment="1">
      <alignment horizontal="center" vertical="center" wrapText="1"/>
    </xf>
    <xf numFmtId="167" fontId="9" fillId="0" borderId="1" xfId="0" applyNumberFormat="1" applyFont="1" applyFill="1" applyBorder="1" applyAlignment="1">
      <alignment horizontal="center" vertical="center"/>
    </xf>
    <xf numFmtId="167" fontId="9" fillId="0" borderId="1" xfId="0" applyNumberFormat="1" applyFont="1" applyFill="1" applyBorder="1" applyAlignment="1" applyProtection="1">
      <alignment horizontal="center" vertical="center"/>
      <protection locked="0"/>
    </xf>
    <xf numFmtId="167" fontId="12" fillId="0" borderId="2" xfId="3" applyNumberFormat="1" applyFont="1" applyFill="1" applyBorder="1" applyAlignment="1" applyProtection="1">
      <alignment horizontal="center" vertical="center" wrapText="1"/>
      <protection locked="0"/>
    </xf>
    <xf numFmtId="167" fontId="12" fillId="0" borderId="2" xfId="0" applyNumberFormat="1" applyFont="1" applyFill="1" applyBorder="1" applyAlignment="1" applyProtection="1">
      <alignment horizontal="center" vertical="center" wrapText="1"/>
      <protection locked="0"/>
    </xf>
    <xf numFmtId="168" fontId="9" fillId="0" borderId="24" xfId="0" applyNumberFormat="1" applyFont="1" applyFill="1" applyBorder="1" applyAlignment="1">
      <alignment horizontal="center" vertical="center"/>
    </xf>
    <xf numFmtId="0" fontId="15" fillId="0" borderId="1" xfId="0" applyFont="1" applyBorder="1" applyAlignment="1" applyProtection="1">
      <alignment horizontal="center" vertical="center" wrapText="1"/>
      <protection locked="0"/>
    </xf>
    <xf numFmtId="0" fontId="16" fillId="2" borderId="23" xfId="0" applyFont="1" applyFill="1" applyBorder="1" applyAlignment="1">
      <alignment horizontal="center" vertical="center" wrapText="1"/>
    </xf>
    <xf numFmtId="0" fontId="16" fillId="2" borderId="23" xfId="0" applyFont="1" applyFill="1" applyBorder="1" applyAlignment="1">
      <alignment horizontal="justify" vertical="center" wrapText="1"/>
    </xf>
    <xf numFmtId="0" fontId="17" fillId="2" borderId="23" xfId="0" applyFont="1" applyFill="1" applyBorder="1" applyAlignment="1" applyProtection="1">
      <alignment horizontal="center" vertical="center"/>
      <protection locked="0"/>
    </xf>
    <xf numFmtId="9" fontId="18" fillId="2" borderId="23" xfId="0" applyNumberFormat="1" applyFont="1" applyFill="1" applyBorder="1" applyAlignment="1">
      <alignment horizontal="center" vertical="center"/>
    </xf>
    <xf numFmtId="1" fontId="18" fillId="2" borderId="23" xfId="0" applyNumberFormat="1" applyFont="1" applyFill="1" applyBorder="1" applyAlignment="1" applyProtection="1">
      <alignment horizontal="center" vertical="center"/>
      <protection locked="0"/>
    </xf>
    <xf numFmtId="0" fontId="18" fillId="2" borderId="23" xfId="0" applyFont="1" applyFill="1" applyBorder="1" applyAlignment="1" applyProtection="1">
      <alignment horizontal="justify" vertical="center"/>
      <protection locked="0"/>
    </xf>
    <xf numFmtId="0" fontId="18" fillId="2" borderId="23" xfId="0" applyFont="1" applyFill="1" applyBorder="1" applyAlignment="1" applyProtection="1">
      <alignment horizontal="center" vertical="center"/>
      <protection locked="0"/>
    </xf>
    <xf numFmtId="164" fontId="19" fillId="2" borderId="23" xfId="0" applyNumberFormat="1" applyFont="1" applyFill="1" applyBorder="1" applyAlignment="1">
      <alignment horizontal="center" vertical="center" wrapText="1"/>
    </xf>
    <xf numFmtId="164" fontId="18" fillId="2" borderId="23" xfId="0" applyNumberFormat="1" applyFont="1" applyFill="1" applyBorder="1" applyAlignment="1">
      <alignment horizontal="center" vertical="center"/>
    </xf>
    <xf numFmtId="0" fontId="18" fillId="2" borderId="23"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12" fillId="0" borderId="2"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3" fillId="0" borderId="0" xfId="0" applyFont="1" applyFill="1" applyAlignment="1">
      <alignment horizontal="center" vertical="center"/>
    </xf>
    <xf numFmtId="0" fontId="14" fillId="0" borderId="0" xfId="0" applyFont="1" applyFill="1" applyAlignment="1">
      <alignment horizontal="center" vertical="center"/>
    </xf>
  </cellXfs>
  <cellStyles count="4">
    <cellStyle name="Millares" xfId="2" builtinId="3"/>
    <cellStyle name="Moneda" xfId="3" builtinId="4"/>
    <cellStyle name="Normal" xfId="0" builtinId="0"/>
    <cellStyle name="Porcentaje" xfId="1" builtinId="5"/>
  </cellStyles>
  <dxfs count="131">
    <dxf>
      <font>
        <b val="0"/>
        <i val="0"/>
        <strike val="0"/>
        <condense val="0"/>
        <extend val="0"/>
        <outline val="0"/>
        <shadow val="0"/>
        <u val="none"/>
        <vertAlign val="baseline"/>
        <sz val="14"/>
        <color auto="1"/>
        <name val="Arial"/>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numFmt numFmtId="164" formatCode="_-&quot;$&quot;\ * #,##0.00_-;\-&quot;$&quot;\ * #,##0.00_-;_-&quot;$&quot;\ * &quot;-&quot;??_-;_-@_-"/>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numFmt numFmtId="167" formatCode="_-&quot;$&quot;\ * #,##0_-;\-&quot;$&quot;\ * #,##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numFmt numFmtId="167" formatCode="_-&quot;$&quot;\ * #,##0_-;\-&quot;$&quot;\ * #,##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i val="0"/>
        <strike val="0"/>
        <condense val="0"/>
        <extend val="0"/>
        <outline val="0"/>
        <shadow val="0"/>
        <u val="none"/>
        <vertAlign val="baseline"/>
        <sz val="14"/>
        <color theme="0"/>
        <name val="Arial"/>
        <scheme val="none"/>
      </font>
      <numFmt numFmtId="164" formatCode="_-&quot;$&quot;\ * #,##0.00_-;\-&quot;$&quot;\ * #,##0.00_-;_-&quot;$&quot;\ * &quot;-&quot;??_-;_-@_-"/>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numFmt numFmtId="167" formatCode="_-&quot;$&quot;\ * #,##0_-;\-&quot;$&quot;\ * #,##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numFmt numFmtId="167" formatCode="_-&quot;$&quot;\ * #,##0_-;\-&quot;$&quot;\ * #,##0_-;_-&quot;$&quot;\ *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rgb="FF002060"/>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justify"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numFmt numFmtId="1" formatCode="0"/>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numFmt numFmtId="13" formatCode="0%"/>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3" formatCode="0%"/>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Arial"/>
        <scheme val="none"/>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4"/>
        <color auto="1"/>
        <name val="Arial"/>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scheme val="none"/>
      </font>
      <fill>
        <patternFill patternType="solid">
          <fgColor indexed="64"/>
          <bgColor rgb="FF002060"/>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rgb="FF002060"/>
        </patternFill>
      </fill>
    </dxf>
    <dxf>
      <border outline="0">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130"/>
    </tableStyle>
    <tableStyle name="Estilo de tabla 4" pivot="0" count="1" xr9:uid="{00000000-0011-0000-FFFF-FFFF03000000}">
      <tableStyleElement type="firstRowStripe" dxfId="129"/>
    </tableStyle>
  </tableStyles>
  <colors>
    <mruColors>
      <color rgb="FF99FF99"/>
      <color rgb="FFFF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940130</xdr:colOff>
      <xdr:row>3</xdr:row>
      <xdr:rowOff>310670</xdr:rowOff>
    </xdr:to>
    <xdr:pic>
      <xdr:nvPicPr>
        <xdr:cNvPr id="4" name="Imagen 3">
          <a:extLst>
            <a:ext uri="{FF2B5EF4-FFF2-40B4-BE49-F238E27FC236}">
              <a16:creationId xmlns:a16="http://schemas.microsoft.com/office/drawing/2014/main" id="{B1176EF0-2A5C-C983-5948-17B0A3417228}"/>
            </a:ext>
          </a:extLst>
        </xdr:cNvPr>
        <xdr:cNvPicPr>
          <a:picLocks noChangeAspect="1"/>
        </xdr:cNvPicPr>
      </xdr:nvPicPr>
      <xdr:blipFill>
        <a:blip xmlns:r="http://schemas.openxmlformats.org/officeDocument/2006/relationships" r:embed="rId1"/>
        <a:stretch>
          <a:fillRect/>
        </a:stretch>
      </xdr:blipFill>
      <xdr:spPr>
        <a:xfrm>
          <a:off x="952500" y="174625"/>
          <a:ext cx="1583377" cy="12864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0:BJ45" totalsRowCount="1" headerRowDxfId="128" dataDxfId="126" totalsRowDxfId="124" headerRowBorderDxfId="127" tableBorderDxfId="125">
  <autoFilter ref="A10:BJ44" xr:uid="{BE43BFDD-9452-4D60-A01E-A595B5BF0D9F}"/>
  <tableColumns count="62">
    <tableColumn id="1" xr3:uid="{00000000-0010-0000-0000-000001000000}" name=" Consecutivo PDM" dataDxfId="123" totalsRowDxfId="122"/>
    <tableColumn id="2" xr3:uid="{00000000-0010-0000-0000-000002000000}" name="Linea Estratégica" dataDxfId="121" totalsRowDxfId="120"/>
    <tableColumn id="5" xr3:uid="{00000000-0010-0000-0000-000005000000}" name="Sector" dataDxfId="119" totalsRowDxfId="118"/>
    <tableColumn id="14" xr3:uid="{00000000-0010-0000-0000-00000E000000}" name="Cod. Programa" dataDxfId="117" totalsRowDxfId="116"/>
    <tableColumn id="15" xr3:uid="{00000000-0010-0000-0000-00000F000000}" name="Programa" dataDxfId="115" totalsRowDxfId="114"/>
    <tableColumn id="16" xr3:uid="{00000000-0010-0000-0000-000010000000}" name="Cod. de Producto" dataDxfId="113" totalsRowDxfId="112"/>
    <tableColumn id="17" xr3:uid="{00000000-0010-0000-0000-000011000000}" name="Meta de Producto" dataDxfId="111" totalsRowDxfId="110"/>
    <tableColumn id="18" xr3:uid="{00000000-0010-0000-0000-000012000000}" name="Cod. Indicador de Producto" dataDxfId="109" totalsRowDxfId="108"/>
    <tableColumn id="19" xr3:uid="{00000000-0010-0000-0000-000013000000}" name="Indicador de Producto" dataDxfId="107" totalsRowDxfId="106"/>
    <tableColumn id="20" xr3:uid="{00000000-0010-0000-0000-000014000000}" name="LÍnea Base" dataDxfId="105" totalsRowDxfId="104"/>
    <tableColumn id="21" xr3:uid="{00000000-0010-0000-0000-000015000000}" name="Unidad de Medida2" dataDxfId="103" totalsRowDxfId="102"/>
    <tableColumn id="22" xr3:uid="{00000000-0010-0000-0000-000016000000}" name="Tipo de Meta" dataDxfId="101" totalsRowDxfId="100"/>
    <tableColumn id="23" xr3:uid="{00000000-0010-0000-0000-000017000000}" name="Meta Programada Cuatrienio3" dataDxfId="99" totalsRowDxfId="98"/>
    <tableColumn id="24" xr3:uid="{00000000-0010-0000-0000-000018000000}" name="Meta Programada Vigencia" dataDxfId="97" totalsRowDxfId="96"/>
    <tableColumn id="25" xr3:uid="{00000000-0010-0000-0000-000019000000}" name="Meta Ejecutada Vigencia4" dataDxfId="95" totalsRowDxfId="94"/>
    <tableColumn id="26" xr3:uid="{00000000-0010-0000-0000-00001A000000}" name="Porcentaje Avance Vigencia" dataDxfId="93" totalsRowDxfId="92" dataCellStyle="Porcentaje">
      <calculatedColumnFormula>+Tabla1[[#This Row],[Meta Ejecutada Vigencia4]]/Tabla1[[#This Row],[Meta Programada Vigencia]]</calculatedColumnFormula>
    </tableColumn>
    <tableColumn id="27" xr3:uid="{00000000-0010-0000-0000-00001B000000}" name="Porcentaje Avance Cuatrienio" dataDxfId="91" totalsRowDxfId="90" dataCellStyle="Porcentaje">
      <calculatedColumnFormula>+Tabla1[[#This Row],[Meta Ejecutada Vigencia4]]/Tabla1[[#This Row],[Meta Programada Cuatrienio3]]</calculatedColumnFormula>
    </tableColumn>
    <tableColumn id="28" xr3:uid="{00000000-0010-0000-0000-00001C000000}" name="Código BPIN" dataDxfId="89" totalsRowDxfId="88"/>
    <tableColumn id="29" xr3:uid="{00000000-0010-0000-0000-00001D000000}" name="Nombre del Proyecto" dataDxfId="87" totalsRowDxfId="86"/>
    <tableColumn id="30" xr3:uid="{00000000-0010-0000-0000-00001E000000}" name="Valor del Proyecto" dataDxfId="85" totalsRowDxfId="84" dataCellStyle="Moneda"/>
    <tableColumn id="31" xr3:uid="{00000000-0010-0000-0000-00001F000000}" name="Valor Vigencia Proyecto" dataDxfId="83" totalsRowDxfId="82" dataCellStyle="Moneda"/>
    <tableColumn id="32" xr3:uid="{00000000-0010-0000-0000-000020000000}" name="Comuna o Barrio Beneficiado" dataDxfId="81" totalsRowDxfId="80"/>
    <tableColumn id="33" xr3:uid="{00000000-0010-0000-0000-000021000000}" name="Población Beneficiada" dataDxfId="79" totalsRowDxfId="78"/>
    <tableColumn id="34" xr3:uid="{00000000-0010-0000-0000-000022000000}" name="Número de Beneficiarios" dataDxfId="77" totalsRowDxfId="76"/>
    <tableColumn id="44" xr3:uid="{00000000-0010-0000-0000-00002C000000}" name="Actividades Realizadas" dataDxfId="75" totalsRowDxfId="74"/>
    <tableColumn id="46" xr3:uid="{00000000-0010-0000-0000-00002E000000}" name="Recursos propios 2025" totalsRowFunction="sum" dataDxfId="73" totalsRowDxfId="72" dataCellStyle="Moneda"/>
    <tableColumn id="47" xr3:uid="{00000000-0010-0000-0000-00002F000000}" name="SGP Educación 2025" totalsRowFunction="sum" dataDxfId="71" totalsRowDxfId="70"/>
    <tableColumn id="48" xr3:uid="{00000000-0010-0000-0000-000030000000}" name="SGP Salud 2025" dataDxfId="69" totalsRowDxfId="68"/>
    <tableColumn id="36" xr3:uid="{00000000-0010-0000-0000-000024000000}" name="SGP Deporte 2025" dataDxfId="67" totalsRowDxfId="66"/>
    <tableColumn id="35" xr3:uid="{00000000-0010-0000-0000-000023000000}" name="SGP Cultura 2025" dataDxfId="65" totalsRowDxfId="64"/>
    <tableColumn id="13" xr3:uid="{00000000-0010-0000-0000-00000D000000}" name="SGP Libre inversión 2025" totalsRowFunction="sum" dataDxfId="63" totalsRowDxfId="62"/>
    <tableColumn id="12" xr3:uid="{00000000-0010-0000-0000-00000C000000}" name="SGP Libre destinación 2025" dataDxfId="61" totalsRowDxfId="60"/>
    <tableColumn id="11" xr3:uid="{00000000-0010-0000-0000-00000B000000}" name="SGP Alimentación escolar 2025" totalsRowFunction="sum" dataDxfId="59" totalsRowDxfId="58"/>
    <tableColumn id="10" xr3:uid="{00000000-0010-0000-0000-00000A000000}" name="SGP Municipios río Magdalena 2025" dataDxfId="57" totalsRowDxfId="56"/>
    <tableColumn id="9" xr3:uid="{00000000-0010-0000-0000-000009000000}" name="SGP APSB 2025" dataDxfId="55" totalsRowDxfId="54"/>
    <tableColumn id="8" xr3:uid="{00000000-0010-0000-0000-000008000000}" name="Crédito 2025" dataDxfId="53" totalsRowDxfId="52"/>
    <tableColumn id="7" xr3:uid="{00000000-0010-0000-0000-000007000000}" name="Transferencias de capital - cofinanciación departamento 2025" dataDxfId="51" totalsRowDxfId="50"/>
    <tableColumn id="6" xr3:uid="{00000000-0010-0000-0000-000006000000}" name="Transferencias de capital - cofinanciación nación 2025" totalsRowFunction="sum" dataDxfId="49" totalsRowDxfId="48"/>
    <tableColumn id="49" xr3:uid="{00000000-0010-0000-0000-000031000000}" name="Otros 2025" totalsRowFunction="sum" dataDxfId="47" totalsRowDxfId="46"/>
    <tableColumn id="50" xr3:uid="{00000000-0010-0000-0000-000032000000}" name="Total 2025" totalsRowFunction="sum" dataDxfId="45" totalsRowDxfId="44">
      <calculatedColumnFormula>SUM(Tabla1[[#This Row],[Recursos propios 2025]:[Otros 2025]])</calculatedColumnFormula>
    </tableColumn>
    <tableColumn id="51" xr3:uid="{00000000-0010-0000-0000-000033000000}" name="Recursos propios 20252" totalsRowFunction="sum" dataDxfId="43" totalsRowDxfId="42"/>
    <tableColumn id="52" xr3:uid="{00000000-0010-0000-0000-000034000000}" name="SGP Educación 20253" totalsRowFunction="sum" dataDxfId="41" totalsRowDxfId="40"/>
    <tableColumn id="53" xr3:uid="{00000000-0010-0000-0000-000035000000}" name="SGP Salud 20254" dataDxfId="39" totalsRowDxfId="38"/>
    <tableColumn id="62" xr3:uid="{00000000-0010-0000-0000-00003E000000}" name="SGP Deporte 20255" dataDxfId="37" totalsRowDxfId="36"/>
    <tableColumn id="61" xr3:uid="{00000000-0010-0000-0000-00003D000000}" name="SGP Cultura 20256" dataDxfId="35" totalsRowDxfId="34"/>
    <tableColumn id="45" xr3:uid="{00000000-0010-0000-0000-00002D000000}" name="SGP Libre inversión 20257" totalsRowFunction="sum" dataDxfId="33" totalsRowDxfId="32"/>
    <tableColumn id="43" xr3:uid="{00000000-0010-0000-0000-00002B000000}" name="SGP Libre destinación 20258" dataDxfId="31" totalsRowDxfId="30"/>
    <tableColumn id="42" xr3:uid="{00000000-0010-0000-0000-00002A000000}" name="SGP Alimentación escolar 20259" totalsRowFunction="sum" dataDxfId="29" totalsRowDxfId="28"/>
    <tableColumn id="41" xr3:uid="{00000000-0010-0000-0000-000029000000}" name="SGP Municipios río Magdalena 202510" dataDxfId="27" totalsRowDxfId="26"/>
    <tableColumn id="40" xr3:uid="{00000000-0010-0000-0000-000028000000}" name="SGP APSB 202511" dataDxfId="25" totalsRowDxfId="24"/>
    <tableColumn id="39" xr3:uid="{00000000-0010-0000-0000-000027000000}" name="Crédito 202512" dataDxfId="23" totalsRowDxfId="22"/>
    <tableColumn id="38" xr3:uid="{00000000-0010-0000-0000-000026000000}" name="Transferencias de capital - cofinanciación departamento 202513" dataDxfId="21" totalsRowDxfId="20"/>
    <tableColumn id="37" xr3:uid="{00000000-0010-0000-0000-000025000000}" name="Transferencias de capital - cofinanciación nación 202514" totalsRowFunction="sum" dataDxfId="19" totalsRowDxfId="18"/>
    <tableColumn id="54" xr3:uid="{00000000-0010-0000-0000-000036000000}" name="Otros 202515" totalsRowFunction="sum" dataDxfId="17" totalsRowDxfId="16"/>
    <tableColumn id="55" xr3:uid="{00000000-0010-0000-0000-000037000000}" name="Total Comprometido 2025" totalsRowFunction="sum" dataDxfId="15" totalsRowDxfId="14">
      <calculatedColumnFormula>SUM(Tabla1[[#This Row],[Recursos propios 20252]:[Otros 202515]])</calculatedColumnFormula>
    </tableColumn>
    <tableColumn id="56" xr3:uid="{00000000-0010-0000-0000-000038000000}" name="Ejecución Presupuestal" dataDxfId="13" totalsRowDxfId="12">
      <calculatedColumnFormula>+Tabla1[[#This Row],[Total Comprometido 2025]]/Tabla1[[#This Row],[Total 2025]]</calculatedColumnFormula>
    </tableColumn>
    <tableColumn id="3" xr3:uid="{00000000-0010-0000-0000-000003000000}" name="Total Recursos Obligados" totalsRowFunction="custom" dataDxfId="11" totalsRowDxfId="10">
      <totalsRowFormula>SUM(Tabla1[Total Recursos Obligados])</totalsRowFormula>
    </tableColumn>
    <tableColumn id="4" xr3:uid="{00000000-0010-0000-0000-000004000000}" name="Total Recursos Pagados" totalsRowFunction="custom" dataDxfId="9" totalsRowDxfId="8">
      <totalsRowFormula>SUM(Tabla1[Total Recursos Pagados])</totalsRowFormula>
    </tableColumn>
    <tableColumn id="57" xr3:uid="{00000000-0010-0000-0000-000039000000}" name="Recursos Gestionados" totalsRowFunction="custom" dataDxfId="7" totalsRowDxfId="6">
      <totalsRowFormula>SUM(Tabla1[Recursos Gestionados])</totalsRowFormula>
    </tableColumn>
    <tableColumn id="58" xr3:uid="{00000000-0010-0000-0000-00003A000000}" name="Dependencia" dataDxfId="5" totalsRowDxfId="4"/>
    <tableColumn id="59" xr3:uid="{00000000-0010-0000-0000-00003B000000}" name="Responsable" dataDxfId="3" totalsRowDxfId="2"/>
    <tableColumn id="60" xr3:uid="{00000000-0010-0000-0000-00003C000000}" name="ODS" dataDxfId="1" totalsRowDxfId="0"/>
  </tableColumns>
  <tableStyleInfo name="Estilo de tabla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BQ53"/>
  <sheetViews>
    <sheetView showGridLines="0" tabSelected="1" zoomScale="55" zoomScaleNormal="55" workbookViewId="0">
      <pane xSplit="1" ySplit="10" topLeftCell="B11" activePane="bottomRight" state="frozen"/>
      <selection pane="topRight" activeCell="B1" sqref="B1"/>
      <selection pane="bottomLeft" activeCell="A11" sqref="A11"/>
      <selection pane="bottomRight" sqref="A1:B4"/>
    </sheetView>
  </sheetViews>
  <sheetFormatPr baseColWidth="10" defaultColWidth="11.375" defaultRowHeight="15"/>
  <cols>
    <col min="1" max="1" width="24" style="5" customWidth="1"/>
    <col min="2" max="2" width="36.125" style="5" customWidth="1"/>
    <col min="3" max="3" width="20.375" style="5" customWidth="1"/>
    <col min="4" max="4" width="19.125" style="5" customWidth="1"/>
    <col min="5" max="5" width="25.75" style="5" customWidth="1"/>
    <col min="6" max="6" width="21.75" style="5" customWidth="1"/>
    <col min="7" max="7" width="44.875" style="5" customWidth="1"/>
    <col min="8" max="8" width="25.875" style="5" customWidth="1"/>
    <col min="9" max="9" width="26.25" style="5" customWidth="1"/>
    <col min="10" max="10" width="14.125" style="5" customWidth="1"/>
    <col min="11" max="11" width="23.25" style="5" customWidth="1"/>
    <col min="12" max="12" width="16.75" style="5" customWidth="1"/>
    <col min="13" max="13" width="23.125" style="5" customWidth="1"/>
    <col min="14" max="14" width="24" style="5" customWidth="1"/>
    <col min="15" max="15" width="24.375" style="5" customWidth="1"/>
    <col min="16" max="16" width="19" style="6" customWidth="1"/>
    <col min="17" max="17" width="19" style="7" customWidth="1"/>
    <col min="18" max="18" width="19.75" style="5" customWidth="1"/>
    <col min="19" max="19" width="55.75" style="5" customWidth="1"/>
    <col min="20" max="20" width="23.625" style="5" customWidth="1"/>
    <col min="21" max="21" width="24.375" style="5" customWidth="1"/>
    <col min="22" max="22" width="34.125" style="5" customWidth="1"/>
    <col min="23" max="23" width="34.625" style="5" customWidth="1"/>
    <col min="24" max="24" width="28.875" style="5" customWidth="1"/>
    <col min="25" max="25" width="57.75" style="5" customWidth="1"/>
    <col min="26" max="26" width="34.875" style="5" customWidth="1"/>
    <col min="27" max="27" width="34.375" style="5" customWidth="1"/>
    <col min="28" max="30" width="18.375" style="5" customWidth="1"/>
    <col min="31" max="31" width="35" style="5" customWidth="1"/>
    <col min="32" max="32" width="18.375" style="5" customWidth="1"/>
    <col min="33" max="33" width="32.625" style="5" customWidth="1"/>
    <col min="34" max="37" width="18.375" style="5" customWidth="1"/>
    <col min="38" max="38" width="31.125" style="5" customWidth="1"/>
    <col min="39" max="39" width="31.25" style="5" customWidth="1"/>
    <col min="40" max="40" width="35.125" style="5" customWidth="1"/>
    <col min="41" max="41" width="34.125" style="5" customWidth="1"/>
    <col min="42" max="42" width="33.125" style="5" customWidth="1"/>
    <col min="43" max="45" width="19" style="5" customWidth="1"/>
    <col min="46" max="46" width="31.625" style="5" customWidth="1"/>
    <col min="47" max="47" width="19" style="5" customWidth="1"/>
    <col min="48" max="48" width="30.375" style="5" customWidth="1"/>
    <col min="49" max="49" width="19.875" style="5" customWidth="1"/>
    <col min="50" max="51" width="19" style="5" customWidth="1"/>
    <col min="52" max="52" width="26.625" style="5" customWidth="1"/>
    <col min="53" max="53" width="33" style="5" customWidth="1"/>
    <col min="54" max="54" width="32.375" style="5" customWidth="1"/>
    <col min="55" max="55" width="36.375" style="5" customWidth="1"/>
    <col min="56" max="56" width="27.375" style="5" customWidth="1"/>
    <col min="57" max="57" width="34.25" style="5" customWidth="1"/>
    <col min="58" max="59" width="33.375" style="5" customWidth="1"/>
    <col min="60" max="60" width="17.625" style="5" customWidth="1"/>
    <col min="61" max="61" width="19.625" style="27" customWidth="1"/>
    <col min="62" max="62" width="21.375" style="5" customWidth="1"/>
    <col min="63" max="63" width="22.875" style="1" bestFit="1" customWidth="1"/>
    <col min="64" max="64" width="33" style="1" bestFit="1" customWidth="1"/>
    <col min="65" max="65" width="28.875" style="1" bestFit="1" customWidth="1"/>
    <col min="66" max="66" width="58.375" style="1" bestFit="1" customWidth="1"/>
    <col min="67" max="67" width="26" style="1" bestFit="1" customWidth="1"/>
    <col min="68" max="68" width="24.375" style="1" bestFit="1" customWidth="1"/>
    <col min="69" max="69" width="35.375" style="1" bestFit="1" customWidth="1"/>
    <col min="70" max="70" width="30.375" style="1" bestFit="1" customWidth="1"/>
    <col min="71" max="71" width="31.375" style="1" bestFit="1" customWidth="1"/>
    <col min="72" max="72" width="38" style="1" bestFit="1" customWidth="1"/>
    <col min="73" max="73" width="40.125" style="1" bestFit="1" customWidth="1"/>
    <col min="74" max="74" width="43.375" style="1" bestFit="1" customWidth="1"/>
    <col min="75" max="75" width="48.875" style="1" bestFit="1" customWidth="1"/>
    <col min="76" max="76" width="39.375" style="1" bestFit="1" customWidth="1"/>
    <col min="77" max="77" width="26.875" style="1" bestFit="1" customWidth="1"/>
    <col min="78" max="78" width="47" style="1" bestFit="1" customWidth="1"/>
    <col min="79" max="79" width="40" style="1" bestFit="1" customWidth="1"/>
    <col min="80" max="80" width="83.625" style="1" bestFit="1" customWidth="1"/>
    <col min="81" max="81" width="21.375" style="1" bestFit="1" customWidth="1"/>
    <col min="82" max="82" width="31.375" style="1" bestFit="1" customWidth="1"/>
    <col min="83" max="83" width="27.375" style="1" bestFit="1" customWidth="1"/>
    <col min="84" max="84" width="56.875" style="1" bestFit="1" customWidth="1"/>
    <col min="85" max="85" width="24.375" style="1" bestFit="1" customWidth="1"/>
    <col min="86" max="86" width="22.875" style="1" bestFit="1" customWidth="1"/>
    <col min="87" max="87" width="33.875" style="1" bestFit="1" customWidth="1"/>
    <col min="88" max="88" width="29" style="1" bestFit="1" customWidth="1"/>
    <col min="89" max="89" width="29.875" style="1" bestFit="1" customWidth="1"/>
    <col min="90" max="90" width="36.375" style="1" bestFit="1" customWidth="1"/>
    <col min="91" max="91" width="38.625" style="1" bestFit="1" customWidth="1"/>
    <col min="92" max="92" width="42" style="1" bestFit="1" customWidth="1"/>
    <col min="93" max="93" width="47.375" style="1" bestFit="1" customWidth="1"/>
    <col min="94" max="94" width="37.875" style="1" bestFit="1" customWidth="1"/>
    <col min="95" max="95" width="25.375" style="1" bestFit="1" customWidth="1"/>
    <col min="96" max="96" width="45.375" style="1" bestFit="1" customWidth="1"/>
    <col min="97" max="97" width="38.375" style="1" bestFit="1" customWidth="1"/>
    <col min="98" max="98" width="82.125" style="1" bestFit="1" customWidth="1"/>
    <col min="99" max="99" width="22" style="1" bestFit="1" customWidth="1"/>
    <col min="100" max="100" width="32.125" style="1" bestFit="1" customWidth="1"/>
    <col min="101" max="101" width="28" style="1" bestFit="1" customWidth="1"/>
    <col min="102" max="102" width="57.375" style="1" bestFit="1" customWidth="1"/>
    <col min="103" max="103" width="25.125" style="1" bestFit="1" customWidth="1"/>
    <col min="104" max="104" width="23.375" style="1" bestFit="1" customWidth="1"/>
    <col min="105" max="105" width="34.375" style="1" bestFit="1" customWidth="1"/>
    <col min="106" max="106" width="29.375" style="1" bestFit="1" customWidth="1"/>
    <col min="107" max="107" width="30.375" style="1" bestFit="1" customWidth="1"/>
    <col min="108" max="108" width="37.125" style="1" bestFit="1" customWidth="1"/>
    <col min="109" max="109" width="39.375" style="1" bestFit="1" customWidth="1"/>
    <col min="110" max="110" width="42.375" style="1" bestFit="1" customWidth="1"/>
    <col min="111" max="111" width="48" style="1" bestFit="1" customWidth="1"/>
    <col min="112" max="112" width="38.375" style="1" bestFit="1" customWidth="1"/>
    <col min="113" max="113" width="25.875" style="1" bestFit="1" customWidth="1"/>
    <col min="114" max="114" width="46" style="1" bestFit="1" customWidth="1"/>
    <col min="115" max="115" width="39.125" style="1" bestFit="1" customWidth="1"/>
    <col min="116" max="116" width="82.625" style="1" bestFit="1" customWidth="1"/>
    <col min="117" max="117" width="20" style="1" bestFit="1" customWidth="1"/>
    <col min="118" max="118" width="30.125" style="1" bestFit="1" customWidth="1"/>
    <col min="119" max="119" width="26" style="1" bestFit="1" customWidth="1"/>
    <col min="120" max="120" width="55.375" style="1" bestFit="1" customWidth="1"/>
    <col min="121" max="121" width="23.375" style="1" bestFit="1" customWidth="1"/>
    <col min="122" max="122" width="21.375" style="1" bestFit="1" customWidth="1"/>
    <col min="123" max="123" width="32.375" style="1" bestFit="1" customWidth="1"/>
    <col min="124" max="124" width="27.625" style="1" bestFit="1" customWidth="1"/>
    <col min="125" max="125" width="28.375" style="1" bestFit="1" customWidth="1"/>
    <col min="126" max="126" width="35.125" style="1" bestFit="1" customWidth="1"/>
    <col min="127" max="127" width="37.375" style="1" bestFit="1" customWidth="1"/>
    <col min="128" max="128" width="40.375" style="1" bestFit="1" customWidth="1"/>
    <col min="129" max="129" width="46" style="1" bestFit="1" customWidth="1"/>
    <col min="130" max="130" width="36.375" style="1" bestFit="1" customWidth="1"/>
    <col min="131" max="131" width="24" style="1" bestFit="1" customWidth="1"/>
    <col min="132" max="132" width="44.125" style="1" bestFit="1" customWidth="1"/>
    <col min="133" max="133" width="37.375" style="1" bestFit="1" customWidth="1"/>
    <col min="134" max="134" width="80.875" style="1" bestFit="1" customWidth="1"/>
    <col min="135" max="135" width="37.125" style="1" bestFit="1" customWidth="1"/>
    <col min="136" max="136" width="22.875" style="1" bestFit="1" customWidth="1"/>
    <col min="137" max="137" width="33" style="1" bestFit="1" customWidth="1"/>
    <col min="138" max="138" width="28.875" style="1" bestFit="1" customWidth="1"/>
    <col min="139" max="139" width="58.375" style="1" bestFit="1" customWidth="1"/>
    <col min="140" max="140" width="26" style="1" bestFit="1" customWidth="1"/>
    <col min="141" max="141" width="24.375" style="1" bestFit="1" customWidth="1"/>
    <col min="142" max="142" width="35.375" style="1" bestFit="1" customWidth="1"/>
    <col min="143" max="143" width="30.375" style="1" bestFit="1" customWidth="1"/>
    <col min="144" max="144" width="31.375" style="1" bestFit="1" customWidth="1"/>
    <col min="145" max="145" width="38" style="1" bestFit="1" customWidth="1"/>
    <col min="146" max="146" width="40.125" style="1" bestFit="1" customWidth="1"/>
    <col min="147" max="147" width="43.375" style="1" bestFit="1" customWidth="1"/>
    <col min="148" max="148" width="48.875" style="1" bestFit="1" customWidth="1"/>
    <col min="149" max="149" width="39.375" style="1" bestFit="1" customWidth="1"/>
    <col min="150" max="150" width="26.875" style="1" bestFit="1" customWidth="1"/>
    <col min="151" max="151" width="47" style="1" bestFit="1" customWidth="1"/>
    <col min="152" max="152" width="40" style="1" bestFit="1" customWidth="1"/>
    <col min="153" max="153" width="83.625" style="1" bestFit="1" customWidth="1"/>
    <col min="154" max="154" width="21.375" style="1" bestFit="1" customWidth="1"/>
    <col min="155" max="155" width="31.375" style="1" bestFit="1" customWidth="1"/>
    <col min="156" max="156" width="27.375" style="1" bestFit="1" customWidth="1"/>
    <col min="157" max="157" width="56.875" style="1" bestFit="1" customWidth="1"/>
    <col min="158" max="158" width="24.375" style="1" bestFit="1" customWidth="1"/>
    <col min="159" max="159" width="22.875" style="1" bestFit="1" customWidth="1"/>
    <col min="160" max="160" width="33.875" style="1" bestFit="1" customWidth="1"/>
    <col min="161" max="161" width="29" style="1" bestFit="1" customWidth="1"/>
    <col min="162" max="162" width="29.875" style="1" bestFit="1" customWidth="1"/>
    <col min="163" max="163" width="36.375" style="1" bestFit="1" customWidth="1"/>
    <col min="164" max="164" width="38.625" style="1" bestFit="1" customWidth="1"/>
    <col min="165" max="165" width="42" style="1" bestFit="1" customWidth="1"/>
    <col min="166" max="166" width="47.375" style="1" bestFit="1" customWidth="1"/>
    <col min="167" max="167" width="37.875" style="1" bestFit="1" customWidth="1"/>
    <col min="168" max="168" width="25.375" style="1" bestFit="1" customWidth="1"/>
    <col min="169" max="169" width="45.375" style="1" bestFit="1" customWidth="1"/>
    <col min="170" max="170" width="38.375" style="1" bestFit="1" customWidth="1"/>
    <col min="171" max="171" width="82.125" style="1" bestFit="1" customWidth="1"/>
    <col min="172" max="172" width="22" style="1" bestFit="1" customWidth="1"/>
    <col min="173" max="173" width="32.125" style="1" bestFit="1" customWidth="1"/>
    <col min="174" max="174" width="28" style="1" bestFit="1" customWidth="1"/>
    <col min="175" max="175" width="57.375" style="1" bestFit="1" customWidth="1"/>
    <col min="176" max="176" width="25.125" style="1" bestFit="1" customWidth="1"/>
    <col min="177" max="177" width="23.375" style="1" bestFit="1" customWidth="1"/>
    <col min="178" max="178" width="34.375" style="1" bestFit="1" customWidth="1"/>
    <col min="179" max="179" width="29.375" style="1" bestFit="1" customWidth="1"/>
    <col min="180" max="180" width="30.375" style="1" bestFit="1" customWidth="1"/>
    <col min="181" max="181" width="37.125" style="1" bestFit="1" customWidth="1"/>
    <col min="182" max="182" width="39.375" style="1" bestFit="1" customWidth="1"/>
    <col min="183" max="183" width="42.375" style="1" bestFit="1" customWidth="1"/>
    <col min="184" max="184" width="48" style="1" bestFit="1" customWidth="1"/>
    <col min="185" max="185" width="38.375" style="1" bestFit="1" customWidth="1"/>
    <col min="186" max="186" width="25.875" style="1" bestFit="1" customWidth="1"/>
    <col min="187" max="187" width="46" style="1" bestFit="1" customWidth="1"/>
    <col min="188" max="188" width="39.125" style="1" bestFit="1" customWidth="1"/>
    <col min="189" max="189" width="82.625" style="1" bestFit="1" customWidth="1"/>
    <col min="190" max="190" width="20" style="1" bestFit="1" customWidth="1"/>
    <col min="191" max="191" width="30.125" style="1" bestFit="1" customWidth="1"/>
    <col min="192" max="192" width="26" style="1" bestFit="1" customWidth="1"/>
    <col min="193" max="193" width="55.375" style="1" bestFit="1" customWidth="1"/>
    <col min="194" max="194" width="23.375" style="1" bestFit="1" customWidth="1"/>
    <col min="195" max="195" width="21.375" style="1" bestFit="1" customWidth="1"/>
    <col min="196" max="196" width="32.375" style="1" bestFit="1" customWidth="1"/>
    <col min="197" max="197" width="27.625" style="1" bestFit="1" customWidth="1"/>
    <col min="198" max="198" width="28.375" style="1" bestFit="1" customWidth="1"/>
    <col min="199" max="199" width="35.125" style="1" bestFit="1" customWidth="1"/>
    <col min="200" max="200" width="37.375" style="1" bestFit="1" customWidth="1"/>
    <col min="201" max="201" width="40.375" style="1" bestFit="1" customWidth="1"/>
    <col min="202" max="202" width="46" style="1" bestFit="1" customWidth="1"/>
    <col min="203" max="203" width="36.375" style="1" bestFit="1" customWidth="1"/>
    <col min="204" max="204" width="24" style="1" bestFit="1" customWidth="1"/>
    <col min="205" max="205" width="44.125" style="1" bestFit="1" customWidth="1"/>
    <col min="206" max="206" width="37.375" style="1" bestFit="1" customWidth="1"/>
    <col min="207" max="207" width="80.875" style="1" bestFit="1" customWidth="1"/>
    <col min="208" max="208" width="37.125" style="1" bestFit="1" customWidth="1"/>
    <col min="209" max="209" width="22.875" style="1" bestFit="1" customWidth="1"/>
    <col min="210" max="210" width="33" style="1" bestFit="1" customWidth="1"/>
    <col min="211" max="211" width="28.875" style="1" bestFit="1" customWidth="1"/>
    <col min="212" max="212" width="58.375" style="1" bestFit="1" customWidth="1"/>
    <col min="213" max="213" width="26" style="1" bestFit="1" customWidth="1"/>
    <col min="214" max="214" width="24.375" style="1" bestFit="1" customWidth="1"/>
    <col min="215" max="215" width="35.375" style="1" bestFit="1" customWidth="1"/>
    <col min="216" max="216" width="30.375" style="1" bestFit="1" customWidth="1"/>
    <col min="217" max="217" width="31.375" style="1" bestFit="1" customWidth="1"/>
    <col min="218" max="218" width="38" style="1" bestFit="1" customWidth="1"/>
    <col min="219" max="219" width="40.125" style="1" bestFit="1" customWidth="1"/>
    <col min="220" max="220" width="43.375" style="1" bestFit="1" customWidth="1"/>
    <col min="221" max="221" width="48.875" style="1" bestFit="1" customWidth="1"/>
    <col min="222" max="222" width="39.375" style="1" bestFit="1" customWidth="1"/>
    <col min="223" max="223" width="26.875" style="1" bestFit="1" customWidth="1"/>
    <col min="224" max="224" width="47" style="1" bestFit="1" customWidth="1"/>
    <col min="225" max="225" width="40" style="1" bestFit="1" customWidth="1"/>
    <col min="226" max="226" width="83.625" style="1" bestFit="1" customWidth="1"/>
    <col min="227" max="227" width="21.375" style="1" bestFit="1" customWidth="1"/>
    <col min="228" max="228" width="31.375" style="1" bestFit="1" customWidth="1"/>
    <col min="229" max="229" width="27.375" style="1" bestFit="1" customWidth="1"/>
    <col min="230" max="230" width="56.875" style="1" bestFit="1" customWidth="1"/>
    <col min="231" max="231" width="24.375" style="1" bestFit="1" customWidth="1"/>
    <col min="232" max="232" width="22.875" style="1" bestFit="1" customWidth="1"/>
    <col min="233" max="233" width="33.875" style="1" bestFit="1" customWidth="1"/>
    <col min="234" max="234" width="29" style="1" bestFit="1" customWidth="1"/>
    <col min="235" max="235" width="29.875" style="1" bestFit="1" customWidth="1"/>
    <col min="236" max="236" width="36.375" style="1" bestFit="1" customWidth="1"/>
    <col min="237" max="237" width="38.625" style="1" bestFit="1" customWidth="1"/>
    <col min="238" max="238" width="42" style="1" bestFit="1" customWidth="1"/>
    <col min="239" max="239" width="47.375" style="1" bestFit="1" customWidth="1"/>
    <col min="240" max="240" width="37.875" style="1" bestFit="1" customWidth="1"/>
    <col min="241" max="241" width="25.375" style="1" bestFit="1" customWidth="1"/>
    <col min="242" max="242" width="45.375" style="1" bestFit="1" customWidth="1"/>
    <col min="243" max="243" width="38.375" style="1" bestFit="1" customWidth="1"/>
    <col min="244" max="244" width="82.125" style="1" bestFit="1" customWidth="1"/>
    <col min="245" max="245" width="22" style="1" bestFit="1" customWidth="1"/>
    <col min="246" max="246" width="32.125" style="1" bestFit="1" customWidth="1"/>
    <col min="247" max="247" width="28" style="1" bestFit="1" customWidth="1"/>
    <col min="248" max="248" width="57.375" style="1" bestFit="1" customWidth="1"/>
    <col min="249" max="249" width="25.125" style="1" bestFit="1" customWidth="1"/>
    <col min="250" max="250" width="23.375" style="1" bestFit="1" customWidth="1"/>
    <col min="251" max="251" width="34.375" style="1" bestFit="1" customWidth="1"/>
    <col min="252" max="252" width="29.375" style="1" bestFit="1" customWidth="1"/>
    <col min="253" max="253" width="30.375" style="1" bestFit="1" customWidth="1"/>
    <col min="254" max="254" width="37.125" style="1" bestFit="1" customWidth="1"/>
    <col min="255" max="255" width="39.375" style="1" bestFit="1" customWidth="1"/>
    <col min="256" max="256" width="42.375" style="1" bestFit="1" customWidth="1"/>
    <col min="257" max="257" width="48" style="1" bestFit="1" customWidth="1"/>
    <col min="258" max="258" width="38.375" style="1" bestFit="1" customWidth="1"/>
    <col min="259" max="259" width="25.875" style="1" bestFit="1" customWidth="1"/>
    <col min="260" max="260" width="46" style="1" bestFit="1" customWidth="1"/>
    <col min="261" max="261" width="39.125" style="1" bestFit="1" customWidth="1"/>
    <col min="262" max="262" width="82.625" style="1" bestFit="1" customWidth="1"/>
    <col min="263" max="263" width="20" style="1" bestFit="1" customWidth="1"/>
    <col min="264" max="264" width="30.125" style="1" bestFit="1" customWidth="1"/>
    <col min="265" max="265" width="26" style="1" bestFit="1" customWidth="1"/>
    <col min="266" max="266" width="55.375" style="1" bestFit="1" customWidth="1"/>
    <col min="267" max="267" width="23.375" style="1" bestFit="1" customWidth="1"/>
    <col min="268" max="268" width="21.375" style="1" bestFit="1" customWidth="1"/>
    <col min="269" max="269" width="32.375" style="1" bestFit="1" customWidth="1"/>
    <col min="270" max="270" width="27.625" style="1" bestFit="1" customWidth="1"/>
    <col min="271" max="271" width="28.375" style="1" bestFit="1" customWidth="1"/>
    <col min="272" max="272" width="35.125" style="1" bestFit="1" customWidth="1"/>
    <col min="273" max="273" width="37.375" style="1" bestFit="1" customWidth="1"/>
    <col min="274" max="274" width="40.375" style="1" bestFit="1" customWidth="1"/>
    <col min="275" max="275" width="46" style="1" bestFit="1" customWidth="1"/>
    <col min="276" max="276" width="36.375" style="1" bestFit="1" customWidth="1"/>
    <col min="277" max="277" width="24" style="1" bestFit="1" customWidth="1"/>
    <col min="278" max="278" width="44.125" style="1" bestFit="1" customWidth="1"/>
    <col min="279" max="279" width="37.375" style="1" bestFit="1" customWidth="1"/>
    <col min="280" max="280" width="80.875" style="1" bestFit="1" customWidth="1"/>
    <col min="281" max="281" width="37.125" style="1" bestFit="1" customWidth="1"/>
    <col min="282" max="282" width="22.875" style="1" bestFit="1" customWidth="1"/>
    <col min="283" max="283" width="33" style="1" bestFit="1" customWidth="1"/>
    <col min="284" max="284" width="28.875" style="1" bestFit="1" customWidth="1"/>
    <col min="285" max="285" width="58.375" style="1" bestFit="1" customWidth="1"/>
    <col min="286" max="286" width="26" style="1" bestFit="1" customWidth="1"/>
    <col min="287" max="287" width="24.375" style="1" bestFit="1" customWidth="1"/>
    <col min="288" max="288" width="35.375" style="1" bestFit="1" customWidth="1"/>
    <col min="289" max="289" width="30.375" style="1" bestFit="1" customWidth="1"/>
    <col min="290" max="290" width="31.375" style="1" bestFit="1" customWidth="1"/>
    <col min="291" max="291" width="38" style="1" bestFit="1" customWidth="1"/>
    <col min="292" max="292" width="40.125" style="1" bestFit="1" customWidth="1"/>
    <col min="293" max="293" width="43.375" style="1" bestFit="1" customWidth="1"/>
    <col min="294" max="294" width="48.875" style="1" bestFit="1" customWidth="1"/>
    <col min="295" max="295" width="39.375" style="1" bestFit="1" customWidth="1"/>
    <col min="296" max="296" width="26.875" style="1" bestFit="1" customWidth="1"/>
    <col min="297" max="297" width="47" style="1" bestFit="1" customWidth="1"/>
    <col min="298" max="298" width="40" style="1" bestFit="1" customWidth="1"/>
    <col min="299" max="299" width="83.625" style="1" bestFit="1" customWidth="1"/>
    <col min="300" max="300" width="21.375" style="1" bestFit="1" customWidth="1"/>
    <col min="301" max="301" width="31.375" style="1" bestFit="1" customWidth="1"/>
    <col min="302" max="302" width="27.375" style="1" bestFit="1" customWidth="1"/>
    <col min="303" max="303" width="56.875" style="1" bestFit="1" customWidth="1"/>
    <col min="304" max="304" width="24.375" style="1" bestFit="1" customWidth="1"/>
    <col min="305" max="305" width="22.875" style="1" bestFit="1" customWidth="1"/>
    <col min="306" max="306" width="33.875" style="1" bestFit="1" customWidth="1"/>
    <col min="307" max="307" width="29" style="1" bestFit="1" customWidth="1"/>
    <col min="308" max="308" width="29.875" style="1" bestFit="1" customWidth="1"/>
    <col min="309" max="309" width="36.375" style="1" bestFit="1" customWidth="1"/>
    <col min="310" max="310" width="38.625" style="1" bestFit="1" customWidth="1"/>
    <col min="311" max="311" width="42" style="1" bestFit="1" customWidth="1"/>
    <col min="312" max="312" width="47.375" style="1" bestFit="1" customWidth="1"/>
    <col min="313" max="313" width="37.875" style="1" bestFit="1" customWidth="1"/>
    <col min="314" max="314" width="25.375" style="1" bestFit="1" customWidth="1"/>
    <col min="315" max="315" width="45.375" style="1" bestFit="1" customWidth="1"/>
    <col min="316" max="316" width="38.375" style="1" bestFit="1" customWidth="1"/>
    <col min="317" max="317" width="82.125" style="1" bestFit="1" customWidth="1"/>
    <col min="318" max="318" width="22" style="1" bestFit="1" customWidth="1"/>
    <col min="319" max="319" width="32.125" style="1" bestFit="1" customWidth="1"/>
    <col min="320" max="320" width="28" style="1" bestFit="1" customWidth="1"/>
    <col min="321" max="321" width="57.375" style="1" bestFit="1" customWidth="1"/>
    <col min="322" max="322" width="25.125" style="1" bestFit="1" customWidth="1"/>
    <col min="323" max="323" width="23.375" style="1" bestFit="1" customWidth="1"/>
    <col min="324" max="324" width="34.375" style="1" bestFit="1" customWidth="1"/>
    <col min="325" max="325" width="29.375" style="1" bestFit="1" customWidth="1"/>
    <col min="326" max="326" width="30.375" style="1" bestFit="1" customWidth="1"/>
    <col min="327" max="327" width="37.125" style="1" bestFit="1" customWidth="1"/>
    <col min="328" max="328" width="39.375" style="1" bestFit="1" customWidth="1"/>
    <col min="329" max="329" width="42.375" style="1" bestFit="1" customWidth="1"/>
    <col min="330" max="330" width="48" style="1" bestFit="1" customWidth="1"/>
    <col min="331" max="331" width="38.375" style="1" bestFit="1" customWidth="1"/>
    <col min="332" max="332" width="25.875" style="1" bestFit="1" customWidth="1"/>
    <col min="333" max="333" width="46" style="1" bestFit="1" customWidth="1"/>
    <col min="334" max="334" width="39.125" style="1" bestFit="1" customWidth="1"/>
    <col min="335" max="335" width="82.625" style="1" bestFit="1" customWidth="1"/>
    <col min="336" max="336" width="20" style="1" bestFit="1" customWidth="1"/>
    <col min="337" max="337" width="30.125" style="1" bestFit="1" customWidth="1"/>
    <col min="338" max="338" width="26" style="1" bestFit="1" customWidth="1"/>
    <col min="339" max="339" width="55.375" style="1" bestFit="1" customWidth="1"/>
    <col min="340" max="340" width="23.375" style="1" bestFit="1" customWidth="1"/>
    <col min="341" max="341" width="21.375" style="1" bestFit="1" customWidth="1"/>
    <col min="342" max="342" width="32.375" style="1" bestFit="1" customWidth="1"/>
    <col min="343" max="343" width="27.625" style="1" bestFit="1" customWidth="1"/>
    <col min="344" max="344" width="28.375" style="1" bestFit="1" customWidth="1"/>
    <col min="345" max="345" width="35.125" style="1" bestFit="1" customWidth="1"/>
    <col min="346" max="346" width="37.375" style="1" bestFit="1" customWidth="1"/>
    <col min="347" max="347" width="40.375" style="1" bestFit="1" customWidth="1"/>
    <col min="348" max="348" width="46" style="1" bestFit="1" customWidth="1"/>
    <col min="349" max="349" width="36.375" style="1" bestFit="1" customWidth="1"/>
    <col min="350" max="350" width="24" style="1" bestFit="1" customWidth="1"/>
    <col min="351" max="351" width="44.125" style="1" bestFit="1" customWidth="1"/>
    <col min="352" max="352" width="37.375" style="1" bestFit="1" customWidth="1"/>
    <col min="353" max="353" width="80.875" style="1" bestFit="1" customWidth="1"/>
    <col min="354" max="354" width="37.125" style="1" bestFit="1" customWidth="1"/>
    <col min="355" max="16384" width="11.375" style="1"/>
  </cols>
  <sheetData>
    <row r="1" spans="1:62" ht="30" customHeight="1">
      <c r="A1" s="79"/>
      <c r="B1" s="79"/>
      <c r="C1" s="80" t="s">
        <v>34</v>
      </c>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2"/>
      <c r="BH1" s="15" t="s">
        <v>35</v>
      </c>
      <c r="BI1" s="18"/>
      <c r="BJ1" s="16"/>
    </row>
    <row r="2" spans="1:62" ht="30" customHeight="1">
      <c r="A2" s="79"/>
      <c r="B2" s="79"/>
      <c r="C2" s="80"/>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2"/>
      <c r="BH2" s="15" t="s">
        <v>41</v>
      </c>
      <c r="BI2" s="18"/>
      <c r="BJ2" s="16"/>
    </row>
    <row r="3" spans="1:62" ht="30" customHeight="1">
      <c r="A3" s="79"/>
      <c r="B3" s="79"/>
      <c r="C3" s="80"/>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2"/>
      <c r="BH3" s="15" t="s">
        <v>42</v>
      </c>
      <c r="BI3" s="18"/>
      <c r="BJ3" s="16"/>
    </row>
    <row r="4" spans="1:62" ht="30" customHeight="1">
      <c r="A4" s="79"/>
      <c r="B4" s="79"/>
      <c r="C4" s="83"/>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5"/>
      <c r="BH4" s="17" t="s">
        <v>43</v>
      </c>
      <c r="BI4" s="18"/>
      <c r="BJ4" s="19"/>
    </row>
    <row r="5" spans="1:62" ht="23.25" customHeight="1">
      <c r="P5" s="5"/>
      <c r="Q5" s="5"/>
      <c r="BJ5" s="11"/>
    </row>
    <row r="6" spans="1:62" ht="28.5" customHeight="1" thickBot="1">
      <c r="B6" s="4" t="s">
        <v>30</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12"/>
      <c r="BI6" s="28"/>
      <c r="BJ6" s="13"/>
    </row>
    <row r="7" spans="1:62" ht="57" customHeight="1" thickBot="1">
      <c r="A7" s="1"/>
      <c r="B7" s="10">
        <v>2025</v>
      </c>
      <c r="C7" s="8"/>
      <c r="D7" s="8"/>
      <c r="E7" s="8"/>
      <c r="F7" s="8"/>
      <c r="G7" s="8"/>
      <c r="H7" s="8"/>
      <c r="I7" s="8"/>
      <c r="J7" s="8"/>
      <c r="K7" s="8"/>
      <c r="L7" s="8"/>
      <c r="M7" s="8"/>
      <c r="N7" s="8"/>
      <c r="O7" s="96"/>
      <c r="P7" s="96"/>
      <c r="Q7"/>
      <c r="R7" s="8"/>
      <c r="S7" s="8"/>
      <c r="T7"/>
      <c r="U7"/>
      <c r="V7" s="95"/>
      <c r="W7" s="95"/>
      <c r="X7" s="95"/>
      <c r="Y7" s="95"/>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c r="BH7" s="12"/>
      <c r="BI7" s="28"/>
      <c r="BJ7" s="13"/>
    </row>
    <row r="8" spans="1:62" ht="8.25" customHeight="1" thickBot="1">
      <c r="A8" s="1"/>
      <c r="B8" s="1"/>
      <c r="C8" s="9"/>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12"/>
      <c r="BI8" s="28"/>
      <c r="BJ8" s="13"/>
    </row>
    <row r="9" spans="1:62" s="2" customFormat="1" ht="38.1" customHeight="1" thickBot="1">
      <c r="A9" s="91" t="s">
        <v>29</v>
      </c>
      <c r="B9" s="91"/>
      <c r="C9" s="91"/>
      <c r="D9" s="91"/>
      <c r="E9" s="91"/>
      <c r="F9" s="91"/>
      <c r="G9" s="91"/>
      <c r="H9" s="91"/>
      <c r="I9" s="91"/>
      <c r="J9" s="91"/>
      <c r="K9" s="91"/>
      <c r="L9" s="91"/>
      <c r="M9" s="91"/>
      <c r="N9" s="91"/>
      <c r="O9" s="88" t="s">
        <v>28</v>
      </c>
      <c r="P9" s="89"/>
      <c r="Q9" s="90"/>
      <c r="R9" s="88" t="s">
        <v>27</v>
      </c>
      <c r="S9" s="89"/>
      <c r="T9" s="89"/>
      <c r="U9" s="89"/>
      <c r="V9" s="89"/>
      <c r="W9" s="89"/>
      <c r="X9" s="89"/>
      <c r="Y9" s="89"/>
      <c r="Z9" s="92" t="s">
        <v>26</v>
      </c>
      <c r="AA9" s="93"/>
      <c r="AB9" s="93"/>
      <c r="AC9" s="93"/>
      <c r="AD9" s="93"/>
      <c r="AE9" s="93"/>
      <c r="AF9" s="93"/>
      <c r="AG9" s="93"/>
      <c r="AH9" s="93"/>
      <c r="AI9" s="93"/>
      <c r="AJ9" s="93"/>
      <c r="AK9" s="93"/>
      <c r="AL9" s="93"/>
      <c r="AM9" s="93"/>
      <c r="AN9" s="94"/>
      <c r="AO9" s="88" t="s">
        <v>25</v>
      </c>
      <c r="AP9" s="89"/>
      <c r="AQ9" s="89"/>
      <c r="AR9" s="89"/>
      <c r="AS9" s="89"/>
      <c r="AT9" s="89"/>
      <c r="AU9" s="89"/>
      <c r="AV9" s="89"/>
      <c r="AW9" s="89"/>
      <c r="AX9" s="89"/>
      <c r="AY9" s="89"/>
      <c r="AZ9" s="89"/>
      <c r="BA9" s="89"/>
      <c r="BB9" s="89"/>
      <c r="BC9" s="89"/>
      <c r="BD9" s="89"/>
      <c r="BE9" s="89"/>
      <c r="BF9" s="89"/>
      <c r="BG9" s="90"/>
      <c r="BH9" s="86" t="s">
        <v>22</v>
      </c>
      <c r="BI9" s="87"/>
      <c r="BJ9" s="14"/>
    </row>
    <row r="10" spans="1:62" s="2" customFormat="1" ht="75.75" customHeight="1" thickBot="1">
      <c r="A10" s="3" t="s">
        <v>20</v>
      </c>
      <c r="B10" s="3" t="s">
        <v>19</v>
      </c>
      <c r="C10" s="3" t="s">
        <v>18</v>
      </c>
      <c r="D10" s="3" t="s">
        <v>17</v>
      </c>
      <c r="E10" s="3" t="s">
        <v>16</v>
      </c>
      <c r="F10" s="3" t="s">
        <v>15</v>
      </c>
      <c r="G10" s="3" t="s">
        <v>14</v>
      </c>
      <c r="H10" s="3" t="s">
        <v>13</v>
      </c>
      <c r="I10" s="3" t="s">
        <v>12</v>
      </c>
      <c r="J10" s="3" t="s">
        <v>33</v>
      </c>
      <c r="K10" s="3" t="s">
        <v>31</v>
      </c>
      <c r="L10" s="3" t="s">
        <v>11</v>
      </c>
      <c r="M10" s="3" t="s">
        <v>36</v>
      </c>
      <c r="N10" s="3" t="s">
        <v>10</v>
      </c>
      <c r="O10" s="3" t="s">
        <v>32</v>
      </c>
      <c r="P10" s="3" t="s">
        <v>9</v>
      </c>
      <c r="Q10" s="3" t="s">
        <v>37</v>
      </c>
      <c r="R10" s="3" t="s">
        <v>38</v>
      </c>
      <c r="S10" s="3" t="s">
        <v>8</v>
      </c>
      <c r="T10" s="3" t="s">
        <v>7</v>
      </c>
      <c r="U10" s="3" t="s">
        <v>6</v>
      </c>
      <c r="V10" s="3" t="s">
        <v>5</v>
      </c>
      <c r="W10" s="3" t="s">
        <v>4</v>
      </c>
      <c r="X10" s="3" t="s">
        <v>3</v>
      </c>
      <c r="Y10" s="3" t="s">
        <v>2</v>
      </c>
      <c r="Z10" s="3" t="s">
        <v>44</v>
      </c>
      <c r="AA10" s="3" t="s">
        <v>45</v>
      </c>
      <c r="AB10" s="3" t="s">
        <v>46</v>
      </c>
      <c r="AC10" s="3" t="s">
        <v>47</v>
      </c>
      <c r="AD10" s="3" t="s">
        <v>48</v>
      </c>
      <c r="AE10" s="3" t="s">
        <v>49</v>
      </c>
      <c r="AF10" s="3" t="s">
        <v>50</v>
      </c>
      <c r="AG10" s="3" t="s">
        <v>51</v>
      </c>
      <c r="AH10" s="3" t="s">
        <v>52</v>
      </c>
      <c r="AI10" s="3" t="s">
        <v>53</v>
      </c>
      <c r="AJ10" s="3" t="s">
        <v>54</v>
      </c>
      <c r="AK10" s="3" t="s">
        <v>55</v>
      </c>
      <c r="AL10" s="3" t="s">
        <v>56</v>
      </c>
      <c r="AM10" s="3" t="s">
        <v>57</v>
      </c>
      <c r="AN10" s="3" t="s">
        <v>58</v>
      </c>
      <c r="AO10" s="3" t="s">
        <v>59</v>
      </c>
      <c r="AP10" s="3" t="s">
        <v>60</v>
      </c>
      <c r="AQ10" s="3" t="s">
        <v>61</v>
      </c>
      <c r="AR10" s="3" t="s">
        <v>62</v>
      </c>
      <c r="AS10" s="3" t="s">
        <v>63</v>
      </c>
      <c r="AT10" s="3" t="s">
        <v>64</v>
      </c>
      <c r="AU10" s="3" t="s">
        <v>65</v>
      </c>
      <c r="AV10" s="3" t="s">
        <v>66</v>
      </c>
      <c r="AW10" s="3" t="s">
        <v>67</v>
      </c>
      <c r="AX10" s="3" t="s">
        <v>68</v>
      </c>
      <c r="AY10" s="3" t="s">
        <v>69</v>
      </c>
      <c r="AZ10" s="3" t="s">
        <v>70</v>
      </c>
      <c r="BA10" s="3" t="s">
        <v>71</v>
      </c>
      <c r="BB10" s="3" t="s">
        <v>72</v>
      </c>
      <c r="BC10" s="3" t="s">
        <v>73</v>
      </c>
      <c r="BD10" s="3" t="s">
        <v>24</v>
      </c>
      <c r="BE10" s="3" t="s">
        <v>39</v>
      </c>
      <c r="BF10" s="3" t="s">
        <v>40</v>
      </c>
      <c r="BG10" s="3" t="s">
        <v>23</v>
      </c>
      <c r="BH10" s="3" t="s">
        <v>1</v>
      </c>
      <c r="BI10" s="20" t="s">
        <v>0</v>
      </c>
      <c r="BJ10" s="4" t="s">
        <v>21</v>
      </c>
    </row>
    <row r="11" spans="1:62" s="23" customFormat="1" ht="126.75" customHeight="1">
      <c r="A11" s="35">
        <v>149</v>
      </c>
      <c r="B11" s="35" t="s">
        <v>74</v>
      </c>
      <c r="C11" s="35" t="s">
        <v>75</v>
      </c>
      <c r="D11" s="35" t="s">
        <v>76</v>
      </c>
      <c r="E11" s="35" t="s">
        <v>77</v>
      </c>
      <c r="F11" s="35">
        <v>2201049</v>
      </c>
      <c r="G11" s="36" t="s">
        <v>78</v>
      </c>
      <c r="H11" s="35">
        <v>220104900</v>
      </c>
      <c r="I11" s="35" t="s">
        <v>79</v>
      </c>
      <c r="J11" s="35">
        <v>150</v>
      </c>
      <c r="K11" s="35" t="s">
        <v>80</v>
      </c>
      <c r="L11" s="35" t="s">
        <v>117</v>
      </c>
      <c r="M11" s="35">
        <v>800</v>
      </c>
      <c r="N11" s="35">
        <v>200</v>
      </c>
      <c r="O11" s="44">
        <v>0</v>
      </c>
      <c r="P11" s="22">
        <f>+Tabla1[[#This Row],[Meta Ejecutada Vigencia4]]/Tabla1[[#This Row],[Meta Programada Vigencia]]</f>
        <v>0</v>
      </c>
      <c r="Q11" s="22">
        <f>+Tabla1[[#This Row],[Meta Ejecutada Vigencia4]]/Tabla1[[#This Row],[Meta Programada Cuatrienio3]]</f>
        <v>0</v>
      </c>
      <c r="R11" s="32">
        <v>2024680010077</v>
      </c>
      <c r="S11" s="33" t="s">
        <v>148</v>
      </c>
      <c r="T11" s="43">
        <v>1890882289.6900001</v>
      </c>
      <c r="U11" s="43">
        <v>433315762.36000001</v>
      </c>
      <c r="V11" s="21" t="s">
        <v>167</v>
      </c>
      <c r="W11" s="21" t="s">
        <v>167</v>
      </c>
      <c r="X11" s="21" t="s">
        <v>167</v>
      </c>
      <c r="Y11" s="21" t="s">
        <v>167</v>
      </c>
      <c r="Z11" s="34">
        <v>140406672.36000001</v>
      </c>
      <c r="AA11" s="52">
        <v>180000000</v>
      </c>
      <c r="AB11" s="53"/>
      <c r="AC11" s="53"/>
      <c r="AD11" s="53"/>
      <c r="AE11" s="53"/>
      <c r="AF11" s="53"/>
      <c r="AG11" s="53"/>
      <c r="AH11" s="53"/>
      <c r="AI11" s="53"/>
      <c r="AJ11" s="53"/>
      <c r="AK11" s="53"/>
      <c r="AL11" s="53"/>
      <c r="AM11" s="52"/>
      <c r="AN11" s="54">
        <f>SUM(Tabla1[[#This Row],[Recursos propios 2025]:[Otros 2025]])</f>
        <v>320406672.36000001</v>
      </c>
      <c r="AO11" s="55"/>
      <c r="AP11" s="53"/>
      <c r="AQ11" s="53"/>
      <c r="AR11" s="53"/>
      <c r="AS11" s="53"/>
      <c r="AT11" s="53"/>
      <c r="AU11" s="53"/>
      <c r="AV11" s="53"/>
      <c r="AW11" s="53"/>
      <c r="AX11" s="53"/>
      <c r="AY11" s="53"/>
      <c r="AZ11" s="53"/>
      <c r="BA11" s="53"/>
      <c r="BB11" s="53"/>
      <c r="BC11" s="54">
        <f>SUM(Tabla1[[#This Row],[Recursos propios 20252]:[Otros 202515]])</f>
        <v>0</v>
      </c>
      <c r="BD11" s="49">
        <f>+Tabla1[[#This Row],[Total Comprometido 2025]]/Tabla1[[#This Row],[Total 2025]]</f>
        <v>0</v>
      </c>
      <c r="BE11" s="53"/>
      <c r="BF11" s="53"/>
      <c r="BG11" s="53"/>
      <c r="BH11" s="56" t="s">
        <v>120</v>
      </c>
      <c r="BI11" s="57" t="s">
        <v>122</v>
      </c>
      <c r="BJ11" s="56" t="s">
        <v>121</v>
      </c>
    </row>
    <row r="12" spans="1:62" s="25" customFormat="1" ht="126.75" customHeight="1">
      <c r="A12" s="37">
        <v>150</v>
      </c>
      <c r="B12" s="37" t="s">
        <v>74</v>
      </c>
      <c r="C12" s="37" t="s">
        <v>75</v>
      </c>
      <c r="D12" s="37" t="s">
        <v>76</v>
      </c>
      <c r="E12" s="37" t="s">
        <v>77</v>
      </c>
      <c r="F12" s="37">
        <v>2201006</v>
      </c>
      <c r="G12" s="38" t="s">
        <v>81</v>
      </c>
      <c r="H12" s="37">
        <v>220100600</v>
      </c>
      <c r="I12" s="37" t="s">
        <v>82</v>
      </c>
      <c r="J12" s="39">
        <v>47</v>
      </c>
      <c r="K12" s="37" t="s">
        <v>80</v>
      </c>
      <c r="L12" s="37" t="s">
        <v>118</v>
      </c>
      <c r="M12" s="39">
        <v>47</v>
      </c>
      <c r="N12" s="37">
        <v>47</v>
      </c>
      <c r="O12" s="45">
        <v>0</v>
      </c>
      <c r="P12" s="22">
        <f>+Tabla1[[#This Row],[Meta Ejecutada Vigencia4]]/Tabla1[[#This Row],[Meta Programada Vigencia]]</f>
        <v>0</v>
      </c>
      <c r="Q12" s="22">
        <f>+Tabla1[[#This Row],[Meta Ejecutada Vigencia4]]/Tabla1[[#This Row],[Meta Programada Cuatrienio3]]</f>
        <v>0</v>
      </c>
      <c r="R12" s="32">
        <v>2024680010077</v>
      </c>
      <c r="S12" s="33" t="s">
        <v>148</v>
      </c>
      <c r="T12" s="43">
        <v>1890882289.6900001</v>
      </c>
      <c r="U12" s="43">
        <v>433315762.36000001</v>
      </c>
      <c r="V12" s="21" t="s">
        <v>167</v>
      </c>
      <c r="W12" s="21" t="s">
        <v>167</v>
      </c>
      <c r="X12" s="21" t="s">
        <v>167</v>
      </c>
      <c r="Y12" s="21" t="s">
        <v>167</v>
      </c>
      <c r="Z12" s="34">
        <v>112909090</v>
      </c>
      <c r="AA12" s="52"/>
      <c r="AB12" s="55"/>
      <c r="AC12" s="55"/>
      <c r="AD12" s="55"/>
      <c r="AE12" s="55"/>
      <c r="AF12" s="55"/>
      <c r="AG12" s="55"/>
      <c r="AH12" s="55"/>
      <c r="AI12" s="55"/>
      <c r="AJ12" s="55"/>
      <c r="AK12" s="55"/>
      <c r="AL12" s="55"/>
      <c r="AM12" s="52"/>
      <c r="AN12" s="58">
        <f>SUM(Tabla1[[#This Row],[Recursos propios 2025]:[Otros 2025]])</f>
        <v>112909090</v>
      </c>
      <c r="AO12" s="55"/>
      <c r="AP12" s="55"/>
      <c r="AQ12" s="55"/>
      <c r="AR12" s="55"/>
      <c r="AS12" s="55"/>
      <c r="AT12" s="55"/>
      <c r="AU12" s="55"/>
      <c r="AV12" s="55"/>
      <c r="AW12" s="55"/>
      <c r="AX12" s="55"/>
      <c r="AY12" s="55"/>
      <c r="AZ12" s="55"/>
      <c r="BA12" s="55"/>
      <c r="BB12" s="55"/>
      <c r="BC12" s="58">
        <f>SUM(Tabla1[[#This Row],[Recursos propios 20252]:[Otros 202515]])</f>
        <v>0</v>
      </c>
      <c r="BD12" s="49">
        <f>+Tabla1[[#This Row],[Total Comprometido 2025]]/Tabla1[[#This Row],[Total 2025]]</f>
        <v>0</v>
      </c>
      <c r="BE12" s="55"/>
      <c r="BF12" s="55"/>
      <c r="BG12" s="55"/>
      <c r="BH12" s="56" t="s">
        <v>120</v>
      </c>
      <c r="BI12" s="57" t="s">
        <v>122</v>
      </c>
      <c r="BJ12" s="56" t="s">
        <v>121</v>
      </c>
    </row>
    <row r="13" spans="1:62" s="25" customFormat="1" ht="132" customHeight="1">
      <c r="A13" s="35">
        <v>151</v>
      </c>
      <c r="B13" s="35" t="s">
        <v>74</v>
      </c>
      <c r="C13" s="35" t="s">
        <v>75</v>
      </c>
      <c r="D13" s="35" t="s">
        <v>76</v>
      </c>
      <c r="E13" s="35" t="s">
        <v>77</v>
      </c>
      <c r="F13" s="35">
        <v>2201043</v>
      </c>
      <c r="G13" s="36" t="s">
        <v>83</v>
      </c>
      <c r="H13" s="35">
        <v>220104300</v>
      </c>
      <c r="I13" s="35" t="s">
        <v>84</v>
      </c>
      <c r="J13" s="40">
        <v>1</v>
      </c>
      <c r="K13" s="35" t="s">
        <v>85</v>
      </c>
      <c r="L13" s="35" t="s">
        <v>118</v>
      </c>
      <c r="M13" s="40">
        <v>1</v>
      </c>
      <c r="N13" s="40">
        <v>1</v>
      </c>
      <c r="O13" s="44">
        <v>1</v>
      </c>
      <c r="P13" s="22">
        <f>+Tabla1[[#This Row],[Meta Ejecutada Vigencia4]]/Tabla1[[#This Row],[Meta Programada Vigencia]]</f>
        <v>1</v>
      </c>
      <c r="Q13" s="22">
        <f>+Tabla1[[#This Row],[Meta Ejecutada Vigencia4]]/Tabla1[[#This Row],[Meta Programada Cuatrienio3]]</f>
        <v>1</v>
      </c>
      <c r="R13" s="32">
        <v>2024680010012</v>
      </c>
      <c r="S13" s="33" t="s">
        <v>149</v>
      </c>
      <c r="T13" s="43">
        <v>951440311</v>
      </c>
      <c r="U13" s="43">
        <v>291747200</v>
      </c>
      <c r="V13" s="26" t="s">
        <v>196</v>
      </c>
      <c r="W13" s="24" t="s">
        <v>171</v>
      </c>
      <c r="X13" s="24">
        <v>3540</v>
      </c>
      <c r="Y13" s="33" t="s">
        <v>172</v>
      </c>
      <c r="Z13" s="34">
        <v>291747200</v>
      </c>
      <c r="AA13" s="52"/>
      <c r="AB13" s="55"/>
      <c r="AC13" s="55"/>
      <c r="AD13" s="55"/>
      <c r="AE13" s="55"/>
      <c r="AF13" s="55"/>
      <c r="AG13" s="55"/>
      <c r="AH13" s="55"/>
      <c r="AI13" s="55"/>
      <c r="AJ13" s="55"/>
      <c r="AK13" s="55"/>
      <c r="AL13" s="55"/>
      <c r="AM13" s="52"/>
      <c r="AN13" s="58">
        <f>SUM(Tabla1[[#This Row],[Recursos propios 2025]:[Otros 2025]])</f>
        <v>291747200</v>
      </c>
      <c r="AO13" s="55">
        <v>45450000</v>
      </c>
      <c r="AP13" s="55"/>
      <c r="AQ13" s="55"/>
      <c r="AR13" s="55"/>
      <c r="AS13" s="55"/>
      <c r="AT13" s="55"/>
      <c r="AU13" s="55"/>
      <c r="AV13" s="55"/>
      <c r="AW13" s="55"/>
      <c r="AX13" s="55"/>
      <c r="AY13" s="55"/>
      <c r="AZ13" s="55"/>
      <c r="BA13" s="55"/>
      <c r="BB13" s="55"/>
      <c r="BC13" s="58">
        <f>SUM(Tabla1[[#This Row],[Recursos propios 20252]:[Otros 202515]])</f>
        <v>45450000</v>
      </c>
      <c r="BD13" s="49">
        <f>+Tabla1[[#This Row],[Total Comprometido 2025]]/Tabla1[[#This Row],[Total 2025]]</f>
        <v>0.15578555681082801</v>
      </c>
      <c r="BE13" s="53">
        <v>45450000</v>
      </c>
      <c r="BF13" s="53">
        <v>45450000</v>
      </c>
      <c r="BG13" s="55"/>
      <c r="BH13" s="56" t="s">
        <v>120</v>
      </c>
      <c r="BI13" s="57" t="s">
        <v>122</v>
      </c>
      <c r="BJ13" s="56" t="s">
        <v>121</v>
      </c>
    </row>
    <row r="14" spans="1:62" s="25" customFormat="1" ht="75">
      <c r="A14" s="37">
        <v>152</v>
      </c>
      <c r="B14" s="37" t="s">
        <v>74</v>
      </c>
      <c r="C14" s="37" t="s">
        <v>75</v>
      </c>
      <c r="D14" s="37" t="s">
        <v>76</v>
      </c>
      <c r="E14" s="37" t="s">
        <v>77</v>
      </c>
      <c r="F14" s="37">
        <v>2201049</v>
      </c>
      <c r="G14" s="38" t="s">
        <v>123</v>
      </c>
      <c r="H14" s="37">
        <v>220104900</v>
      </c>
      <c r="I14" s="37" t="s">
        <v>79</v>
      </c>
      <c r="J14" s="39">
        <v>0</v>
      </c>
      <c r="K14" s="37" t="s">
        <v>80</v>
      </c>
      <c r="L14" s="37" t="s">
        <v>117</v>
      </c>
      <c r="M14" s="39">
        <v>12000</v>
      </c>
      <c r="N14" s="37">
        <v>4000</v>
      </c>
      <c r="O14" s="44">
        <v>0</v>
      </c>
      <c r="P14" s="22">
        <f>+Tabla1[[#This Row],[Meta Ejecutada Vigencia4]]/Tabla1[[#This Row],[Meta Programada Vigencia]]</f>
        <v>0</v>
      </c>
      <c r="Q14" s="22">
        <f>+Tabla1[[#This Row],[Meta Ejecutada Vigencia4]]/Tabla1[[#This Row],[Meta Programada Cuatrienio3]]</f>
        <v>0</v>
      </c>
      <c r="R14" s="32">
        <v>2024680010204</v>
      </c>
      <c r="S14" s="33" t="s">
        <v>150</v>
      </c>
      <c r="T14" s="34">
        <v>2925278340</v>
      </c>
      <c r="U14" s="34">
        <v>10000000</v>
      </c>
      <c r="V14" s="24" t="s">
        <v>167</v>
      </c>
      <c r="W14" s="24" t="s">
        <v>167</v>
      </c>
      <c r="X14" s="24" t="s">
        <v>167</v>
      </c>
      <c r="Y14" s="24" t="s">
        <v>167</v>
      </c>
      <c r="Z14" s="34">
        <v>10000000</v>
      </c>
      <c r="AA14" s="52"/>
      <c r="AB14" s="55"/>
      <c r="AC14" s="55"/>
      <c r="AD14" s="55"/>
      <c r="AE14" s="55"/>
      <c r="AF14" s="55"/>
      <c r="AG14" s="55"/>
      <c r="AH14" s="55"/>
      <c r="AI14" s="55"/>
      <c r="AJ14" s="55"/>
      <c r="AK14" s="55"/>
      <c r="AL14" s="55"/>
      <c r="AM14" s="52"/>
      <c r="AN14" s="58">
        <f>SUM(Tabla1[[#This Row],[Recursos propios 2025]:[Otros 2025]])</f>
        <v>10000000</v>
      </c>
      <c r="AO14" s="55"/>
      <c r="AP14" s="55"/>
      <c r="AQ14" s="55"/>
      <c r="AR14" s="55"/>
      <c r="AS14" s="55"/>
      <c r="AT14" s="55"/>
      <c r="AU14" s="55"/>
      <c r="AV14" s="55"/>
      <c r="AW14" s="55"/>
      <c r="AX14" s="55"/>
      <c r="AY14" s="55"/>
      <c r="AZ14" s="55"/>
      <c r="BA14" s="55"/>
      <c r="BB14" s="55"/>
      <c r="BC14" s="58">
        <f>SUM(Tabla1[[#This Row],[Recursos propios 20252]:[Otros 202515]])</f>
        <v>0</v>
      </c>
      <c r="BD14" s="49">
        <f>+Tabla1[[#This Row],[Total Comprometido 2025]]/Tabla1[[#This Row],[Total 2025]]</f>
        <v>0</v>
      </c>
      <c r="BE14" s="55"/>
      <c r="BF14" s="55"/>
      <c r="BG14" s="55"/>
      <c r="BH14" s="56" t="s">
        <v>120</v>
      </c>
      <c r="BI14" s="57" t="s">
        <v>122</v>
      </c>
      <c r="BJ14" s="56" t="s">
        <v>121</v>
      </c>
    </row>
    <row r="15" spans="1:62" s="25" customFormat="1" ht="75">
      <c r="A15" s="35">
        <v>153</v>
      </c>
      <c r="B15" s="35" t="s">
        <v>74</v>
      </c>
      <c r="C15" s="35" t="s">
        <v>75</v>
      </c>
      <c r="D15" s="35" t="s">
        <v>76</v>
      </c>
      <c r="E15" s="35" t="s">
        <v>77</v>
      </c>
      <c r="F15" s="35">
        <v>2201004</v>
      </c>
      <c r="G15" s="36" t="s">
        <v>124</v>
      </c>
      <c r="H15" s="35">
        <v>220100400</v>
      </c>
      <c r="I15" s="35" t="s">
        <v>125</v>
      </c>
      <c r="J15" s="35">
        <v>0</v>
      </c>
      <c r="K15" s="35" t="s">
        <v>80</v>
      </c>
      <c r="L15" s="35" t="s">
        <v>117</v>
      </c>
      <c r="M15" s="35">
        <v>45</v>
      </c>
      <c r="N15" s="35">
        <v>10</v>
      </c>
      <c r="O15" s="46">
        <v>0</v>
      </c>
      <c r="P15" s="22">
        <f>+Tabla1[[#This Row],[Meta Ejecutada Vigencia4]]/Tabla1[[#This Row],[Meta Programada Vigencia]]</f>
        <v>0</v>
      </c>
      <c r="Q15" s="22">
        <f>+Tabla1[[#This Row],[Meta Ejecutada Vigencia4]]/Tabla1[[#This Row],[Meta Programada Cuatrienio3]]</f>
        <v>0</v>
      </c>
      <c r="R15" s="32">
        <v>2024680010144</v>
      </c>
      <c r="S15" s="33" t="s">
        <v>151</v>
      </c>
      <c r="T15" s="41">
        <v>715354631.52999997</v>
      </c>
      <c r="U15" s="41">
        <v>253998576.53</v>
      </c>
      <c r="V15" s="24" t="s">
        <v>167</v>
      </c>
      <c r="W15" s="24" t="s">
        <v>167</v>
      </c>
      <c r="X15" s="24" t="s">
        <v>167</v>
      </c>
      <c r="Y15" s="24" t="s">
        <v>167</v>
      </c>
      <c r="Z15" s="34">
        <v>253998576.53</v>
      </c>
      <c r="AA15" s="52"/>
      <c r="AB15" s="59"/>
      <c r="AC15" s="59"/>
      <c r="AD15" s="59"/>
      <c r="AE15" s="59"/>
      <c r="AF15" s="59"/>
      <c r="AG15" s="59"/>
      <c r="AH15" s="59"/>
      <c r="AI15" s="59"/>
      <c r="AJ15" s="59"/>
      <c r="AK15" s="59"/>
      <c r="AL15" s="59"/>
      <c r="AM15" s="52"/>
      <c r="AN15" s="60">
        <f>SUM(Tabla1[[#This Row],[Recursos propios 2025]:[Otros 2025]])</f>
        <v>253998576.53</v>
      </c>
      <c r="AO15" s="59"/>
      <c r="AP15" s="59"/>
      <c r="AQ15" s="59"/>
      <c r="AR15" s="59"/>
      <c r="AS15" s="59"/>
      <c r="AT15" s="59"/>
      <c r="AU15" s="59"/>
      <c r="AV15" s="59"/>
      <c r="AW15" s="59"/>
      <c r="AX15" s="59"/>
      <c r="AY15" s="59"/>
      <c r="AZ15" s="59"/>
      <c r="BA15" s="59"/>
      <c r="BB15" s="59"/>
      <c r="BC15" s="60">
        <f>SUM(Tabla1[[#This Row],[Recursos propios 20252]:[Otros 202515]])</f>
        <v>0</v>
      </c>
      <c r="BD15" s="49">
        <f>+Tabla1[[#This Row],[Total Comprometido 2025]]/Tabla1[[#This Row],[Total 2025]]</f>
        <v>0</v>
      </c>
      <c r="BE15" s="53"/>
      <c r="BF15" s="53"/>
      <c r="BG15" s="59"/>
      <c r="BH15" s="56" t="s">
        <v>120</v>
      </c>
      <c r="BI15" s="57" t="s">
        <v>122</v>
      </c>
      <c r="BJ15" s="56" t="s">
        <v>121</v>
      </c>
    </row>
    <row r="16" spans="1:62" s="25" customFormat="1" ht="75">
      <c r="A16" s="37">
        <v>154</v>
      </c>
      <c r="B16" s="37" t="s">
        <v>74</v>
      </c>
      <c r="C16" s="37" t="s">
        <v>75</v>
      </c>
      <c r="D16" s="37" t="s">
        <v>76</v>
      </c>
      <c r="E16" s="37" t="s">
        <v>77</v>
      </c>
      <c r="F16" s="37">
        <v>2201060</v>
      </c>
      <c r="G16" s="38" t="s">
        <v>126</v>
      </c>
      <c r="H16" s="37">
        <v>220106000</v>
      </c>
      <c r="I16" s="37" t="s">
        <v>127</v>
      </c>
      <c r="J16" s="39">
        <v>0</v>
      </c>
      <c r="K16" s="37" t="s">
        <v>80</v>
      </c>
      <c r="L16" s="37" t="s">
        <v>117</v>
      </c>
      <c r="M16" s="39">
        <v>1600</v>
      </c>
      <c r="N16" s="37">
        <v>600</v>
      </c>
      <c r="O16" s="45">
        <v>0</v>
      </c>
      <c r="P16" s="22">
        <f>+Tabla1[[#This Row],[Meta Ejecutada Vigencia4]]/Tabla1[[#This Row],[Meta Programada Vigencia]]</f>
        <v>0</v>
      </c>
      <c r="Q16" s="22">
        <f>+Tabla1[[#This Row],[Meta Ejecutada Vigencia4]]/Tabla1[[#This Row],[Meta Programada Cuatrienio3]]</f>
        <v>0</v>
      </c>
      <c r="R16" s="32">
        <v>2024680010054</v>
      </c>
      <c r="S16" s="33" t="s">
        <v>152</v>
      </c>
      <c r="T16" s="42">
        <v>3674236994</v>
      </c>
      <c r="U16" s="42">
        <v>2043566307</v>
      </c>
      <c r="V16" s="24" t="s">
        <v>167</v>
      </c>
      <c r="W16" s="24" t="s">
        <v>167</v>
      </c>
      <c r="X16" s="24" t="s">
        <v>167</v>
      </c>
      <c r="Y16" s="24" t="s">
        <v>167</v>
      </c>
      <c r="Z16" s="34"/>
      <c r="AA16" s="52">
        <v>495710871</v>
      </c>
      <c r="AB16" s="55"/>
      <c r="AC16" s="55"/>
      <c r="AD16" s="55"/>
      <c r="AE16" s="55"/>
      <c r="AF16" s="55"/>
      <c r="AG16" s="55"/>
      <c r="AH16" s="55"/>
      <c r="AI16" s="55"/>
      <c r="AJ16" s="55"/>
      <c r="AK16" s="55"/>
      <c r="AL16" s="55"/>
      <c r="AM16" s="52"/>
      <c r="AN16" s="58">
        <f>SUM(Tabla1[[#This Row],[Recursos propios 2025]:[Otros 2025]])</f>
        <v>495710871</v>
      </c>
      <c r="AO16" s="55"/>
      <c r="AP16" s="55"/>
      <c r="AQ16" s="55"/>
      <c r="AR16" s="55"/>
      <c r="AS16" s="55"/>
      <c r="AT16" s="55"/>
      <c r="AU16" s="55"/>
      <c r="AV16" s="55"/>
      <c r="AW16" s="55"/>
      <c r="AX16" s="55"/>
      <c r="AY16" s="55"/>
      <c r="AZ16" s="55"/>
      <c r="BA16" s="55"/>
      <c r="BB16" s="55"/>
      <c r="BC16" s="58">
        <f>SUM(Tabla1[[#This Row],[Recursos propios 20252]:[Otros 202515]])</f>
        <v>0</v>
      </c>
      <c r="BD16" s="49">
        <f>+Tabla1[[#This Row],[Total Comprometido 2025]]/Tabla1[[#This Row],[Total 2025]]</f>
        <v>0</v>
      </c>
      <c r="BE16" s="55"/>
      <c r="BF16" s="55"/>
      <c r="BG16" s="55"/>
      <c r="BH16" s="56" t="s">
        <v>120</v>
      </c>
      <c r="BI16" s="57" t="s">
        <v>122</v>
      </c>
      <c r="BJ16" s="56" t="s">
        <v>121</v>
      </c>
    </row>
    <row r="17" spans="1:62" s="25" customFormat="1" ht="75">
      <c r="A17" s="35">
        <v>155</v>
      </c>
      <c r="B17" s="35" t="s">
        <v>74</v>
      </c>
      <c r="C17" s="35" t="s">
        <v>75</v>
      </c>
      <c r="D17" s="35" t="s">
        <v>76</v>
      </c>
      <c r="E17" s="35" t="s">
        <v>77</v>
      </c>
      <c r="F17" s="35">
        <v>2201034</v>
      </c>
      <c r="G17" s="36" t="s">
        <v>128</v>
      </c>
      <c r="H17" s="35">
        <v>220103400</v>
      </c>
      <c r="I17" s="35" t="s">
        <v>129</v>
      </c>
      <c r="J17" s="35">
        <v>0</v>
      </c>
      <c r="K17" s="35" t="s">
        <v>80</v>
      </c>
      <c r="L17" s="35" t="s">
        <v>117</v>
      </c>
      <c r="M17" s="35">
        <v>16000</v>
      </c>
      <c r="N17" s="35">
        <v>6000</v>
      </c>
      <c r="O17" s="46">
        <v>0</v>
      </c>
      <c r="P17" s="22">
        <f>+Tabla1[[#This Row],[Meta Ejecutada Vigencia4]]/Tabla1[[#This Row],[Meta Programada Vigencia]]</f>
        <v>0</v>
      </c>
      <c r="Q17" s="22">
        <f>+Tabla1[[#This Row],[Meta Ejecutada Vigencia4]]/Tabla1[[#This Row],[Meta Programada Cuatrienio3]]</f>
        <v>0</v>
      </c>
      <c r="R17" s="32">
        <v>2024680010054</v>
      </c>
      <c r="S17" s="33" t="s">
        <v>152</v>
      </c>
      <c r="T17" s="42">
        <v>3674236994</v>
      </c>
      <c r="U17" s="42">
        <v>2043566307</v>
      </c>
      <c r="V17" s="24" t="s">
        <v>167</v>
      </c>
      <c r="W17" s="24" t="s">
        <v>167</v>
      </c>
      <c r="X17" s="24" t="s">
        <v>167</v>
      </c>
      <c r="Y17" s="24" t="s">
        <v>167</v>
      </c>
      <c r="Z17" s="34">
        <v>1547855436</v>
      </c>
      <c r="AA17" s="52"/>
      <c r="AB17" s="59"/>
      <c r="AC17" s="59"/>
      <c r="AD17" s="59"/>
      <c r="AE17" s="59"/>
      <c r="AF17" s="59"/>
      <c r="AG17" s="59"/>
      <c r="AH17" s="59"/>
      <c r="AI17" s="59"/>
      <c r="AJ17" s="59"/>
      <c r="AK17" s="59"/>
      <c r="AL17" s="59"/>
      <c r="AM17" s="52"/>
      <c r="AN17" s="60">
        <f>SUM(Tabla1[[#This Row],[Recursos propios 2025]:[Otros 2025]])</f>
        <v>1547855436</v>
      </c>
      <c r="AO17" s="59"/>
      <c r="AP17" s="59"/>
      <c r="AQ17" s="59"/>
      <c r="AR17" s="59"/>
      <c r="AS17" s="59"/>
      <c r="AT17" s="59"/>
      <c r="AU17" s="59"/>
      <c r="AV17" s="59"/>
      <c r="AW17" s="59"/>
      <c r="AX17" s="59"/>
      <c r="AY17" s="59"/>
      <c r="AZ17" s="59"/>
      <c r="BA17" s="59"/>
      <c r="BB17" s="59"/>
      <c r="BC17" s="60">
        <f>SUM(Tabla1[[#This Row],[Recursos propios 20252]:[Otros 202515]])</f>
        <v>0</v>
      </c>
      <c r="BD17" s="49">
        <f>+Tabla1[[#This Row],[Total Comprometido 2025]]/Tabla1[[#This Row],[Total 2025]]</f>
        <v>0</v>
      </c>
      <c r="BE17" s="59"/>
      <c r="BF17" s="59"/>
      <c r="BG17" s="59"/>
      <c r="BH17" s="56" t="s">
        <v>120</v>
      </c>
      <c r="BI17" s="57" t="s">
        <v>122</v>
      </c>
      <c r="BJ17" s="56" t="s">
        <v>121</v>
      </c>
    </row>
    <row r="18" spans="1:62" s="25" customFormat="1" ht="90">
      <c r="A18" s="37">
        <v>156</v>
      </c>
      <c r="B18" s="37" t="s">
        <v>74</v>
      </c>
      <c r="C18" s="37" t="s">
        <v>75</v>
      </c>
      <c r="D18" s="37" t="s">
        <v>76</v>
      </c>
      <c r="E18" s="37" t="s">
        <v>77</v>
      </c>
      <c r="F18" s="37">
        <v>2201084</v>
      </c>
      <c r="G18" s="38" t="s">
        <v>86</v>
      </c>
      <c r="H18" s="37">
        <v>220108400</v>
      </c>
      <c r="I18" s="37" t="s">
        <v>87</v>
      </c>
      <c r="J18" s="39">
        <v>121</v>
      </c>
      <c r="K18" s="37" t="s">
        <v>80</v>
      </c>
      <c r="L18" s="37" t="s">
        <v>118</v>
      </c>
      <c r="M18" s="39">
        <v>121</v>
      </c>
      <c r="N18" s="37">
        <v>121</v>
      </c>
      <c r="O18" s="45">
        <v>108</v>
      </c>
      <c r="P18" s="22">
        <f>+Tabla1[[#This Row],[Meta Ejecutada Vigencia4]]/Tabla1[[#This Row],[Meta Programada Vigencia]]</f>
        <v>0.8925619834710744</v>
      </c>
      <c r="Q18" s="22">
        <f>+Tabla1[[#This Row],[Meta Ejecutada Vigencia4]]/Tabla1[[#This Row],[Meta Programada Cuatrienio3]]</f>
        <v>0.8925619834710744</v>
      </c>
      <c r="R18" s="32">
        <v>2024680010010</v>
      </c>
      <c r="S18" s="33" t="s">
        <v>153</v>
      </c>
      <c r="T18" s="42">
        <v>6039976910.8900003</v>
      </c>
      <c r="U18" s="42">
        <v>2153115334.8800001</v>
      </c>
      <c r="V18" s="26" t="s">
        <v>194</v>
      </c>
      <c r="W18" s="26" t="s">
        <v>195</v>
      </c>
      <c r="X18" s="24">
        <v>2813</v>
      </c>
      <c r="Y18" s="51" t="s">
        <v>198</v>
      </c>
      <c r="Z18" s="34">
        <v>1346616723.8800001</v>
      </c>
      <c r="AA18" s="52">
        <v>806498611</v>
      </c>
      <c r="AB18" s="55"/>
      <c r="AC18" s="55"/>
      <c r="AD18" s="55"/>
      <c r="AE18" s="55"/>
      <c r="AF18" s="55"/>
      <c r="AG18" s="55"/>
      <c r="AH18" s="55"/>
      <c r="AI18" s="55"/>
      <c r="AJ18" s="55"/>
      <c r="AK18" s="55"/>
      <c r="AL18" s="55"/>
      <c r="AM18" s="52"/>
      <c r="AN18" s="58">
        <f>SUM(Tabla1[[#This Row],[Recursos propios 2025]:[Otros 2025]])</f>
        <v>2153115334.8800001</v>
      </c>
      <c r="AO18" s="55">
        <v>802234722.38999999</v>
      </c>
      <c r="AP18" s="55">
        <v>686448611.03999996</v>
      </c>
      <c r="AQ18" s="55"/>
      <c r="AR18" s="55"/>
      <c r="AS18" s="55"/>
      <c r="AT18" s="55"/>
      <c r="AU18" s="55"/>
      <c r="AV18" s="55"/>
      <c r="AW18" s="55"/>
      <c r="AX18" s="55"/>
      <c r="AY18" s="55"/>
      <c r="AZ18" s="55"/>
      <c r="BA18" s="55"/>
      <c r="BB18" s="55"/>
      <c r="BC18" s="58">
        <f>SUM(Tabla1[[#This Row],[Recursos propios 20252]:[Otros 202515]])</f>
        <v>1488683333.4299998</v>
      </c>
      <c r="BD18" s="49">
        <f>+Tabla1[[#This Row],[Total Comprometido 2025]]/Tabla1[[#This Row],[Total 2025]]</f>
        <v>0.69140900597086163</v>
      </c>
      <c r="BE18" s="55">
        <v>89366666.659999996</v>
      </c>
      <c r="BF18" s="55">
        <v>81549999.99000001</v>
      </c>
      <c r="BG18" s="55"/>
      <c r="BH18" s="56" t="s">
        <v>120</v>
      </c>
      <c r="BI18" s="57" t="s">
        <v>122</v>
      </c>
      <c r="BJ18" s="56" t="s">
        <v>121</v>
      </c>
    </row>
    <row r="19" spans="1:62" s="25" customFormat="1" ht="90">
      <c r="A19" s="35">
        <v>157</v>
      </c>
      <c r="B19" s="35" t="s">
        <v>74</v>
      </c>
      <c r="C19" s="35" t="s">
        <v>75</v>
      </c>
      <c r="D19" s="35" t="s">
        <v>76</v>
      </c>
      <c r="E19" s="35" t="s">
        <v>77</v>
      </c>
      <c r="F19" s="35">
        <v>2201049</v>
      </c>
      <c r="G19" s="36" t="s">
        <v>88</v>
      </c>
      <c r="H19" s="35">
        <v>220104900</v>
      </c>
      <c r="I19" s="35" t="s">
        <v>89</v>
      </c>
      <c r="J19" s="35">
        <v>618</v>
      </c>
      <c r="K19" s="35" t="s">
        <v>80</v>
      </c>
      <c r="L19" s="35" t="s">
        <v>117</v>
      </c>
      <c r="M19" s="35">
        <v>1600</v>
      </c>
      <c r="N19" s="35">
        <v>550</v>
      </c>
      <c r="O19" s="46">
        <v>0</v>
      </c>
      <c r="P19" s="22">
        <f>+Tabla1[[#This Row],[Meta Ejecutada Vigencia4]]/Tabla1[[#This Row],[Meta Programada Vigencia]]</f>
        <v>0</v>
      </c>
      <c r="Q19" s="22">
        <f>+Tabla1[[#This Row],[Meta Ejecutada Vigencia4]]/Tabla1[[#This Row],[Meta Programada Cuatrienio3]]</f>
        <v>0</v>
      </c>
      <c r="R19" s="32">
        <v>2024680010139</v>
      </c>
      <c r="S19" s="33" t="s">
        <v>154</v>
      </c>
      <c r="T19" s="41">
        <v>3008583540</v>
      </c>
      <c r="U19" s="41">
        <v>1421406448</v>
      </c>
      <c r="V19" s="26" t="s">
        <v>167</v>
      </c>
      <c r="W19" s="26" t="s">
        <v>167</v>
      </c>
      <c r="X19" s="26" t="s">
        <v>167</v>
      </c>
      <c r="Y19" s="26" t="s">
        <v>167</v>
      </c>
      <c r="Z19" s="34"/>
      <c r="AA19" s="52">
        <v>350000000</v>
      </c>
      <c r="AB19" s="59"/>
      <c r="AC19" s="59"/>
      <c r="AD19" s="59"/>
      <c r="AE19" s="59"/>
      <c r="AF19" s="59"/>
      <c r="AG19" s="59"/>
      <c r="AH19" s="59"/>
      <c r="AI19" s="59"/>
      <c r="AJ19" s="59"/>
      <c r="AK19" s="59"/>
      <c r="AL19" s="59"/>
      <c r="AM19" s="52"/>
      <c r="AN19" s="60">
        <f>SUM(Tabla1[[#This Row],[Recursos propios 2025]:[Otros 2025]])</f>
        <v>350000000</v>
      </c>
      <c r="AO19" s="59"/>
      <c r="AP19" s="59"/>
      <c r="AQ19" s="59"/>
      <c r="AR19" s="59"/>
      <c r="AS19" s="59"/>
      <c r="AT19" s="59"/>
      <c r="AU19" s="59"/>
      <c r="AV19" s="59"/>
      <c r="AW19" s="59"/>
      <c r="AX19" s="59"/>
      <c r="AY19" s="59"/>
      <c r="AZ19" s="59"/>
      <c r="BA19" s="59"/>
      <c r="BB19" s="59"/>
      <c r="BC19" s="60">
        <f>SUM(Tabla1[[#This Row],[Recursos propios 20252]:[Otros 202515]])</f>
        <v>0</v>
      </c>
      <c r="BD19" s="49">
        <f>+Tabla1[[#This Row],[Total Comprometido 2025]]/Tabla1[[#This Row],[Total 2025]]</f>
        <v>0</v>
      </c>
      <c r="BE19" s="59"/>
      <c r="BF19" s="59"/>
      <c r="BG19" s="59"/>
      <c r="BH19" s="56" t="s">
        <v>120</v>
      </c>
      <c r="BI19" s="57" t="s">
        <v>122</v>
      </c>
      <c r="BJ19" s="56" t="s">
        <v>121</v>
      </c>
    </row>
    <row r="20" spans="1:62" s="25" customFormat="1" ht="75">
      <c r="A20" s="37">
        <v>158</v>
      </c>
      <c r="B20" s="37" t="s">
        <v>74</v>
      </c>
      <c r="C20" s="37" t="s">
        <v>75</v>
      </c>
      <c r="D20" s="37" t="s">
        <v>76</v>
      </c>
      <c r="E20" s="37" t="s">
        <v>77</v>
      </c>
      <c r="F20" s="37">
        <v>2201048</v>
      </c>
      <c r="G20" s="38" t="s">
        <v>130</v>
      </c>
      <c r="H20" s="37">
        <v>220104800</v>
      </c>
      <c r="I20" s="37" t="s">
        <v>131</v>
      </c>
      <c r="J20" s="39">
        <v>0</v>
      </c>
      <c r="K20" s="37" t="s">
        <v>80</v>
      </c>
      <c r="L20" s="37" t="s">
        <v>117</v>
      </c>
      <c r="M20" s="39">
        <v>2</v>
      </c>
      <c r="N20" s="37">
        <v>1</v>
      </c>
      <c r="O20" s="45">
        <v>0</v>
      </c>
      <c r="P20" s="22">
        <f>+Tabla1[[#This Row],[Meta Ejecutada Vigencia4]]/Tabla1[[#This Row],[Meta Programada Vigencia]]</f>
        <v>0</v>
      </c>
      <c r="Q20" s="22">
        <f>+Tabla1[[#This Row],[Meta Ejecutada Vigencia4]]/Tabla1[[#This Row],[Meta Programada Cuatrienio3]]</f>
        <v>0</v>
      </c>
      <c r="R20" s="32">
        <v>2024680010094</v>
      </c>
      <c r="S20" s="33" t="s">
        <v>155</v>
      </c>
      <c r="T20" s="42">
        <v>870738142</v>
      </c>
      <c r="U20" s="42">
        <v>167325600</v>
      </c>
      <c r="V20" s="26" t="s">
        <v>167</v>
      </c>
      <c r="W20" s="26" t="s">
        <v>167</v>
      </c>
      <c r="X20" s="26" t="s">
        <v>167</v>
      </c>
      <c r="Y20" s="26" t="s">
        <v>167</v>
      </c>
      <c r="Z20" s="34"/>
      <c r="AA20" s="52"/>
      <c r="AB20" s="55"/>
      <c r="AC20" s="55"/>
      <c r="AD20" s="55"/>
      <c r="AE20" s="55"/>
      <c r="AF20" s="55"/>
      <c r="AG20" s="55"/>
      <c r="AH20" s="55"/>
      <c r="AI20" s="55"/>
      <c r="AJ20" s="55"/>
      <c r="AK20" s="55"/>
      <c r="AL20" s="55"/>
      <c r="AM20" s="52"/>
      <c r="AN20" s="58">
        <f>SUM(Tabla1[[#This Row],[Recursos propios 2025]:[Otros 2025]])</f>
        <v>0</v>
      </c>
      <c r="AO20" s="55"/>
      <c r="AP20" s="55"/>
      <c r="AQ20" s="55"/>
      <c r="AR20" s="55"/>
      <c r="AS20" s="55"/>
      <c r="AT20" s="55"/>
      <c r="AU20" s="55"/>
      <c r="AV20" s="55"/>
      <c r="AW20" s="55"/>
      <c r="AX20" s="55"/>
      <c r="AY20" s="55"/>
      <c r="AZ20" s="55"/>
      <c r="BA20" s="55"/>
      <c r="BB20" s="55"/>
      <c r="BC20" s="58">
        <f>SUM(Tabla1[[#This Row],[Recursos propios 20252]:[Otros 202515]])</f>
        <v>0</v>
      </c>
      <c r="BD20" s="49" t="e">
        <f>+Tabla1[[#This Row],[Total Comprometido 2025]]/Tabla1[[#This Row],[Total 2025]]</f>
        <v>#DIV/0!</v>
      </c>
      <c r="BE20" s="55"/>
      <c r="BF20" s="55"/>
      <c r="BG20" s="55"/>
      <c r="BH20" s="56" t="s">
        <v>120</v>
      </c>
      <c r="BI20" s="57" t="s">
        <v>122</v>
      </c>
      <c r="BJ20" s="56" t="s">
        <v>121</v>
      </c>
    </row>
    <row r="21" spans="1:62" s="25" customFormat="1" ht="75">
      <c r="A21" s="35">
        <v>159</v>
      </c>
      <c r="B21" s="35" t="s">
        <v>74</v>
      </c>
      <c r="C21" s="35" t="s">
        <v>75</v>
      </c>
      <c r="D21" s="35" t="s">
        <v>76</v>
      </c>
      <c r="E21" s="35" t="s">
        <v>77</v>
      </c>
      <c r="F21" s="35">
        <v>2201015</v>
      </c>
      <c r="G21" s="36" t="s">
        <v>90</v>
      </c>
      <c r="H21" s="35">
        <v>220101500</v>
      </c>
      <c r="I21" s="35" t="s">
        <v>91</v>
      </c>
      <c r="J21" s="35">
        <v>0</v>
      </c>
      <c r="K21" s="35" t="s">
        <v>80</v>
      </c>
      <c r="L21" s="35" t="s">
        <v>117</v>
      </c>
      <c r="M21" s="35">
        <v>4</v>
      </c>
      <c r="N21" s="35">
        <v>1</v>
      </c>
      <c r="O21" s="46">
        <v>0</v>
      </c>
      <c r="P21" s="22">
        <f>+Tabla1[[#This Row],[Meta Ejecutada Vigencia4]]/Tabla1[[#This Row],[Meta Programada Vigencia]]</f>
        <v>0</v>
      </c>
      <c r="Q21" s="22">
        <f>+Tabla1[[#This Row],[Meta Ejecutada Vigencia4]]/Tabla1[[#This Row],[Meta Programada Cuatrienio3]]</f>
        <v>0</v>
      </c>
      <c r="R21" s="32">
        <v>2024680010094</v>
      </c>
      <c r="S21" s="33" t="s">
        <v>155</v>
      </c>
      <c r="T21" s="41">
        <v>870738142</v>
      </c>
      <c r="U21" s="41">
        <v>167325600</v>
      </c>
      <c r="V21" s="26" t="s">
        <v>167</v>
      </c>
      <c r="W21" s="26" t="s">
        <v>167</v>
      </c>
      <c r="X21" s="26" t="s">
        <v>167</v>
      </c>
      <c r="Y21" s="26" t="s">
        <v>167</v>
      </c>
      <c r="Z21" s="34">
        <v>167325600</v>
      </c>
      <c r="AA21" s="52"/>
      <c r="AB21" s="59"/>
      <c r="AC21" s="59"/>
      <c r="AD21" s="59"/>
      <c r="AE21" s="59"/>
      <c r="AF21" s="59"/>
      <c r="AG21" s="59"/>
      <c r="AH21" s="59"/>
      <c r="AI21" s="59"/>
      <c r="AJ21" s="59"/>
      <c r="AK21" s="59"/>
      <c r="AL21" s="59"/>
      <c r="AM21" s="52"/>
      <c r="AN21" s="60">
        <f>SUM(Tabla1[[#This Row],[Recursos propios 2025]:[Otros 2025]])</f>
        <v>167325600</v>
      </c>
      <c r="AO21" s="59"/>
      <c r="AP21" s="59"/>
      <c r="AQ21" s="59"/>
      <c r="AR21" s="59"/>
      <c r="AS21" s="59"/>
      <c r="AT21" s="59"/>
      <c r="AU21" s="59"/>
      <c r="AV21" s="59"/>
      <c r="AW21" s="59"/>
      <c r="AX21" s="59"/>
      <c r="AY21" s="59"/>
      <c r="AZ21" s="59"/>
      <c r="BA21" s="59"/>
      <c r="BB21" s="59"/>
      <c r="BC21" s="60">
        <f>SUM(Tabla1[[#This Row],[Recursos propios 20252]:[Otros 202515]])</f>
        <v>0</v>
      </c>
      <c r="BD21" s="49">
        <f>+Tabla1[[#This Row],[Total Comprometido 2025]]/Tabla1[[#This Row],[Total 2025]]</f>
        <v>0</v>
      </c>
      <c r="BE21" s="59"/>
      <c r="BF21" s="59"/>
      <c r="BG21" s="59"/>
      <c r="BH21" s="56" t="s">
        <v>120</v>
      </c>
      <c r="BI21" s="57" t="s">
        <v>122</v>
      </c>
      <c r="BJ21" s="56" t="s">
        <v>121</v>
      </c>
    </row>
    <row r="22" spans="1:62" s="25" customFormat="1" ht="105">
      <c r="A22" s="37">
        <v>160</v>
      </c>
      <c r="B22" s="37" t="s">
        <v>74</v>
      </c>
      <c r="C22" s="37" t="s">
        <v>75</v>
      </c>
      <c r="D22" s="37" t="s">
        <v>76</v>
      </c>
      <c r="E22" s="37" t="s">
        <v>77</v>
      </c>
      <c r="F22" s="37">
        <v>2201029</v>
      </c>
      <c r="G22" s="38" t="s">
        <v>92</v>
      </c>
      <c r="H22" s="37">
        <v>220102900</v>
      </c>
      <c r="I22" s="37" t="s">
        <v>93</v>
      </c>
      <c r="J22" s="39">
        <v>3447</v>
      </c>
      <c r="K22" s="37" t="s">
        <v>80</v>
      </c>
      <c r="L22" s="37" t="s">
        <v>118</v>
      </c>
      <c r="M22" s="39">
        <v>4000</v>
      </c>
      <c r="N22" s="37">
        <v>4000</v>
      </c>
      <c r="O22" s="45">
        <v>4041</v>
      </c>
      <c r="P22" s="22">
        <f>+Tabla1[[#This Row],[Meta Ejecutada Vigencia4]]/Tabla1[[#This Row],[Meta Programada Vigencia]]</f>
        <v>1.0102500000000001</v>
      </c>
      <c r="Q22" s="22">
        <f>+Tabla1[[#This Row],[Meta Ejecutada Vigencia4]]/Tabla1[[#This Row],[Meta Programada Cuatrienio3]]</f>
        <v>1.0102500000000001</v>
      </c>
      <c r="R22" s="32">
        <v>2024680010034</v>
      </c>
      <c r="S22" s="33" t="s">
        <v>156</v>
      </c>
      <c r="T22" s="42">
        <v>17493206322.18</v>
      </c>
      <c r="U22" s="42">
        <v>6837036706.1800003</v>
      </c>
      <c r="V22" s="26" t="s">
        <v>173</v>
      </c>
      <c r="W22" s="26" t="s">
        <v>174</v>
      </c>
      <c r="X22" s="24">
        <v>4041</v>
      </c>
      <c r="Y22" s="31" t="s">
        <v>175</v>
      </c>
      <c r="Z22" s="34">
        <v>6837036706.1800003</v>
      </c>
      <c r="AA22" s="52"/>
      <c r="AB22" s="55"/>
      <c r="AC22" s="55"/>
      <c r="AD22" s="55"/>
      <c r="AE22" s="55"/>
      <c r="AF22" s="55"/>
      <c r="AG22" s="55"/>
      <c r="AH22" s="55"/>
      <c r="AI22" s="55"/>
      <c r="AJ22" s="55"/>
      <c r="AK22" s="55"/>
      <c r="AL22" s="55"/>
      <c r="AM22" s="52"/>
      <c r="AN22" s="58">
        <f>SUM(Tabla1[[#This Row],[Recursos propios 2025]:[Otros 2025]])</f>
        <v>6837036706.1800003</v>
      </c>
      <c r="AO22" s="55">
        <v>6835922400</v>
      </c>
      <c r="AP22" s="55"/>
      <c r="AQ22" s="55"/>
      <c r="AR22" s="55"/>
      <c r="AS22" s="55"/>
      <c r="AT22" s="55"/>
      <c r="AU22" s="55"/>
      <c r="AV22" s="55"/>
      <c r="AW22" s="55"/>
      <c r="AX22" s="55"/>
      <c r="AY22" s="55"/>
      <c r="AZ22" s="55"/>
      <c r="BA22" s="55"/>
      <c r="BB22" s="55"/>
      <c r="BC22" s="58">
        <f>SUM(Tabla1[[#This Row],[Recursos propios 20252]:[Otros 202515]])</f>
        <v>6835922400</v>
      </c>
      <c r="BD22" s="49">
        <f>+Tabla1[[#This Row],[Total Comprometido 2025]]/Tabla1[[#This Row],[Total 2025]]</f>
        <v>0.99983701913154965</v>
      </c>
      <c r="BE22" s="55"/>
      <c r="BF22" s="55"/>
      <c r="BG22" s="55"/>
      <c r="BH22" s="56" t="s">
        <v>120</v>
      </c>
      <c r="BI22" s="57" t="s">
        <v>122</v>
      </c>
      <c r="BJ22" s="56" t="s">
        <v>121</v>
      </c>
    </row>
    <row r="23" spans="1:62" s="25" customFormat="1" ht="191.25">
      <c r="A23" s="35">
        <v>161</v>
      </c>
      <c r="B23" s="35" t="s">
        <v>74</v>
      </c>
      <c r="C23" s="35" t="s">
        <v>75</v>
      </c>
      <c r="D23" s="35" t="s">
        <v>76</v>
      </c>
      <c r="E23" s="35" t="s">
        <v>77</v>
      </c>
      <c r="F23" s="35">
        <v>2201079</v>
      </c>
      <c r="G23" s="36" t="s">
        <v>94</v>
      </c>
      <c r="H23" s="35">
        <v>220107900</v>
      </c>
      <c r="I23" s="35" t="s">
        <v>95</v>
      </c>
      <c r="J23" s="35">
        <v>35757</v>
      </c>
      <c r="K23" s="35" t="s">
        <v>80</v>
      </c>
      <c r="L23" s="35" t="s">
        <v>118</v>
      </c>
      <c r="M23" s="35">
        <v>40000</v>
      </c>
      <c r="N23" s="35">
        <v>40000</v>
      </c>
      <c r="O23" s="46">
        <v>40000</v>
      </c>
      <c r="P23" s="22">
        <f>+Tabla1[[#This Row],[Meta Ejecutada Vigencia4]]/Tabla1[[#This Row],[Meta Programada Vigencia]]</f>
        <v>1</v>
      </c>
      <c r="Q23" s="22">
        <f>+Tabla1[[#This Row],[Meta Ejecutada Vigencia4]]/Tabla1[[#This Row],[Meta Programada Cuatrienio3]]</f>
        <v>1</v>
      </c>
      <c r="R23" s="32">
        <v>2024680010146</v>
      </c>
      <c r="S23" s="33" t="s">
        <v>157</v>
      </c>
      <c r="T23" s="41">
        <v>100576304532.98</v>
      </c>
      <c r="U23" s="41">
        <v>34778064146</v>
      </c>
      <c r="V23" s="26" t="s">
        <v>176</v>
      </c>
      <c r="W23" s="66" t="s">
        <v>200</v>
      </c>
      <c r="X23" s="26">
        <v>40000</v>
      </c>
      <c r="Y23" s="31" t="s">
        <v>177</v>
      </c>
      <c r="Z23" s="34">
        <v>19056741360</v>
      </c>
      <c r="AA23" s="52"/>
      <c r="AB23" s="59"/>
      <c r="AC23" s="59"/>
      <c r="AD23" s="59"/>
      <c r="AE23" s="59">
        <v>8240000000</v>
      </c>
      <c r="AF23" s="59"/>
      <c r="AG23" s="59">
        <v>1516412786</v>
      </c>
      <c r="AH23" s="59"/>
      <c r="AI23" s="59"/>
      <c r="AJ23" s="59"/>
      <c r="AK23" s="59"/>
      <c r="AL23" s="59">
        <v>5874910000</v>
      </c>
      <c r="AM23" s="59">
        <v>90000000</v>
      </c>
      <c r="AN23" s="60">
        <f>SUM(Tabla1[[#This Row],[Recursos propios 2025]:[Otros 2025]])</f>
        <v>34778064146</v>
      </c>
      <c r="AO23" s="59">
        <v>18488311534</v>
      </c>
      <c r="AP23" s="59"/>
      <c r="AQ23" s="59"/>
      <c r="AR23" s="59"/>
      <c r="AS23" s="59"/>
      <c r="AT23" s="59">
        <v>8240000000</v>
      </c>
      <c r="AU23" s="59"/>
      <c r="AV23" s="59">
        <v>1516412786</v>
      </c>
      <c r="AW23" s="59"/>
      <c r="AX23" s="59"/>
      <c r="AY23" s="59"/>
      <c r="AZ23" s="59"/>
      <c r="BA23" s="59">
        <v>5874910000</v>
      </c>
      <c r="BB23" s="59">
        <v>90000000</v>
      </c>
      <c r="BC23" s="60">
        <f>SUM(Tabla1[[#This Row],[Recursos propios 20252]:[Otros 202515]])</f>
        <v>34209634320</v>
      </c>
      <c r="BD23" s="49">
        <f>+Tabla1[[#This Row],[Total Comprometido 2025]]/Tabla1[[#This Row],[Total 2025]]</f>
        <v>0.98365550699965054</v>
      </c>
      <c r="BE23" s="59">
        <v>891334274.33000004</v>
      </c>
      <c r="BF23" s="59">
        <v>885834274.33000004</v>
      </c>
      <c r="BG23" s="59"/>
      <c r="BH23" s="56" t="s">
        <v>120</v>
      </c>
      <c r="BI23" s="57" t="s">
        <v>122</v>
      </c>
      <c r="BJ23" s="56" t="s">
        <v>121</v>
      </c>
    </row>
    <row r="24" spans="1:62" s="25" customFormat="1" ht="60" customHeight="1">
      <c r="A24" s="37">
        <v>162</v>
      </c>
      <c r="B24" s="37" t="s">
        <v>74</v>
      </c>
      <c r="C24" s="37" t="s">
        <v>75</v>
      </c>
      <c r="D24" s="37" t="s">
        <v>76</v>
      </c>
      <c r="E24" s="37" t="s">
        <v>77</v>
      </c>
      <c r="F24" s="37">
        <v>2201071</v>
      </c>
      <c r="G24" s="38" t="s">
        <v>96</v>
      </c>
      <c r="H24" s="37">
        <v>220107100</v>
      </c>
      <c r="I24" s="37" t="s">
        <v>97</v>
      </c>
      <c r="J24" s="39">
        <v>7</v>
      </c>
      <c r="K24" s="37" t="s">
        <v>80</v>
      </c>
      <c r="L24" s="37" t="s">
        <v>118</v>
      </c>
      <c r="M24" s="39">
        <v>7</v>
      </c>
      <c r="N24" s="37">
        <v>7</v>
      </c>
      <c r="O24" s="45">
        <v>7</v>
      </c>
      <c r="P24" s="22">
        <f>+Tabla1[[#This Row],[Meta Ejecutada Vigencia4]]/Tabla1[[#This Row],[Meta Programada Vigencia]]</f>
        <v>1</v>
      </c>
      <c r="Q24" s="22">
        <f>+Tabla1[[#This Row],[Meta Ejecutada Vigencia4]]/Tabla1[[#This Row],[Meta Programada Cuatrienio3]]</f>
        <v>1</v>
      </c>
      <c r="R24" s="32">
        <v>2024680010196</v>
      </c>
      <c r="S24" s="33" t="s">
        <v>158</v>
      </c>
      <c r="T24" s="42">
        <v>57783101073.150002</v>
      </c>
      <c r="U24" s="42">
        <v>18196570914.150002</v>
      </c>
      <c r="V24" s="24" t="s">
        <v>178</v>
      </c>
      <c r="W24" s="26" t="s">
        <v>179</v>
      </c>
      <c r="X24" s="24">
        <v>9873</v>
      </c>
      <c r="Y24" s="30" t="s">
        <v>180</v>
      </c>
      <c r="Z24" s="34">
        <v>2939384632.6599998</v>
      </c>
      <c r="AA24" s="52">
        <v>15257186281.49</v>
      </c>
      <c r="AB24" s="55"/>
      <c r="AC24" s="55"/>
      <c r="AD24" s="55"/>
      <c r="AE24" s="55"/>
      <c r="AF24" s="55"/>
      <c r="AG24" s="55"/>
      <c r="AH24" s="55"/>
      <c r="AI24" s="55"/>
      <c r="AJ24" s="55"/>
      <c r="AK24" s="55"/>
      <c r="AL24" s="55"/>
      <c r="AM24" s="52"/>
      <c r="AN24" s="58">
        <f>SUM(Tabla1[[#This Row],[Recursos propios 2025]:[Otros 2025]])</f>
        <v>18196570914.150002</v>
      </c>
      <c r="AO24" s="55">
        <v>2939384632.6599998</v>
      </c>
      <c r="AP24" s="55">
        <v>15257183585.34</v>
      </c>
      <c r="AQ24" s="55"/>
      <c r="AR24" s="55"/>
      <c r="AS24" s="55"/>
      <c r="AT24" s="55"/>
      <c r="AU24" s="55"/>
      <c r="AV24" s="55"/>
      <c r="AW24" s="55"/>
      <c r="AX24" s="55"/>
      <c r="AY24" s="55"/>
      <c r="AZ24" s="55"/>
      <c r="BA24" s="55"/>
      <c r="BB24" s="55"/>
      <c r="BC24" s="58">
        <f>SUM(Tabla1[[#This Row],[Recursos propios 20252]:[Otros 202515]])</f>
        <v>18196568218</v>
      </c>
      <c r="BD24" s="49">
        <f>+Tabla1[[#This Row],[Total Comprometido 2025]]/Tabla1[[#This Row],[Total 2025]]</f>
        <v>0.99999985183197349</v>
      </c>
      <c r="BE24" s="55">
        <v>1218402361</v>
      </c>
      <c r="BF24" s="55"/>
      <c r="BG24" s="55"/>
      <c r="BH24" s="56" t="s">
        <v>120</v>
      </c>
      <c r="BI24" s="57" t="s">
        <v>122</v>
      </c>
      <c r="BJ24" s="56" t="s">
        <v>121</v>
      </c>
    </row>
    <row r="25" spans="1:62" s="25" customFormat="1" ht="75">
      <c r="A25" s="35">
        <v>163</v>
      </c>
      <c r="B25" s="35" t="s">
        <v>74</v>
      </c>
      <c r="C25" s="35" t="s">
        <v>75</v>
      </c>
      <c r="D25" s="35" t="s">
        <v>76</v>
      </c>
      <c r="E25" s="35" t="s">
        <v>77</v>
      </c>
      <c r="F25" s="35">
        <v>2201032</v>
      </c>
      <c r="G25" s="36" t="s">
        <v>132</v>
      </c>
      <c r="H25" s="35">
        <v>220103200</v>
      </c>
      <c r="I25" s="35" t="s">
        <v>133</v>
      </c>
      <c r="J25" s="35">
        <v>0</v>
      </c>
      <c r="K25" s="35" t="s">
        <v>80</v>
      </c>
      <c r="L25" s="35" t="s">
        <v>117</v>
      </c>
      <c r="M25" s="35">
        <v>700</v>
      </c>
      <c r="N25" s="35">
        <v>200</v>
      </c>
      <c r="O25" s="46">
        <v>0</v>
      </c>
      <c r="P25" s="22">
        <f>+Tabla1[[#This Row],[Meta Ejecutada Vigencia4]]/Tabla1[[#This Row],[Meta Programada Vigencia]]</f>
        <v>0</v>
      </c>
      <c r="Q25" s="22">
        <f>+Tabla1[[#This Row],[Meta Ejecutada Vigencia4]]/Tabla1[[#This Row],[Meta Programada Cuatrienio3]]</f>
        <v>0</v>
      </c>
      <c r="R25" s="32">
        <v>2024680010203</v>
      </c>
      <c r="S25" s="33" t="s">
        <v>159</v>
      </c>
      <c r="T25" s="41">
        <v>524334495</v>
      </c>
      <c r="U25" s="41">
        <v>300082315</v>
      </c>
      <c r="V25" s="26" t="s">
        <v>167</v>
      </c>
      <c r="W25" s="26" t="s">
        <v>167</v>
      </c>
      <c r="X25" s="26" t="s">
        <v>167</v>
      </c>
      <c r="Y25" s="26" t="s">
        <v>167</v>
      </c>
      <c r="Z25" s="34">
        <v>300082315</v>
      </c>
      <c r="AA25" s="52"/>
      <c r="AB25" s="59"/>
      <c r="AC25" s="59"/>
      <c r="AD25" s="59"/>
      <c r="AE25" s="59"/>
      <c r="AF25" s="59"/>
      <c r="AG25" s="59"/>
      <c r="AH25" s="59"/>
      <c r="AI25" s="59"/>
      <c r="AJ25" s="59"/>
      <c r="AK25" s="59"/>
      <c r="AL25" s="59"/>
      <c r="AM25" s="52"/>
      <c r="AN25" s="60">
        <f>SUM(Tabla1[[#This Row],[Recursos propios 2025]:[Otros 2025]])</f>
        <v>300082315</v>
      </c>
      <c r="AO25" s="59"/>
      <c r="AP25" s="59"/>
      <c r="AQ25" s="59"/>
      <c r="AR25" s="59"/>
      <c r="AS25" s="59"/>
      <c r="AT25" s="59"/>
      <c r="AU25" s="59"/>
      <c r="AV25" s="59"/>
      <c r="AW25" s="59"/>
      <c r="AX25" s="59"/>
      <c r="AY25" s="59"/>
      <c r="AZ25" s="59"/>
      <c r="BA25" s="59"/>
      <c r="BB25" s="59"/>
      <c r="BC25" s="60">
        <f>SUM(Tabla1[[#This Row],[Recursos propios 20252]:[Otros 202515]])</f>
        <v>0</v>
      </c>
      <c r="BD25" s="49">
        <f>+Tabla1[[#This Row],[Total Comprometido 2025]]/Tabla1[[#This Row],[Total 2025]]</f>
        <v>0</v>
      </c>
      <c r="BE25" s="59"/>
      <c r="BF25" s="59"/>
      <c r="BG25" s="59"/>
      <c r="BH25" s="56" t="s">
        <v>120</v>
      </c>
      <c r="BI25" s="57" t="s">
        <v>122</v>
      </c>
      <c r="BJ25" s="56" t="s">
        <v>121</v>
      </c>
    </row>
    <row r="26" spans="1:62" s="25" customFormat="1" ht="75">
      <c r="A26" s="37">
        <v>164</v>
      </c>
      <c r="B26" s="37" t="s">
        <v>74</v>
      </c>
      <c r="C26" s="37" t="s">
        <v>75</v>
      </c>
      <c r="D26" s="37" t="s">
        <v>76</v>
      </c>
      <c r="E26" s="37" t="s">
        <v>77</v>
      </c>
      <c r="F26" s="37">
        <v>2201062</v>
      </c>
      <c r="G26" s="38" t="s">
        <v>134</v>
      </c>
      <c r="H26" s="37">
        <v>220106200</v>
      </c>
      <c r="I26" s="37" t="s">
        <v>135</v>
      </c>
      <c r="J26" s="39">
        <v>0</v>
      </c>
      <c r="K26" s="37" t="s">
        <v>80</v>
      </c>
      <c r="L26" s="37" t="s">
        <v>118</v>
      </c>
      <c r="M26" s="39">
        <v>118</v>
      </c>
      <c r="N26" s="37">
        <v>118</v>
      </c>
      <c r="O26" s="45">
        <v>0</v>
      </c>
      <c r="P26" s="22">
        <f>+Tabla1[[#This Row],[Meta Ejecutada Vigencia4]]/Tabla1[[#This Row],[Meta Programada Vigencia]]</f>
        <v>0</v>
      </c>
      <c r="Q26" s="22">
        <f>+Tabla1[[#This Row],[Meta Ejecutada Vigencia4]]/Tabla1[[#This Row],[Meta Programada Cuatrienio3]]</f>
        <v>0</v>
      </c>
      <c r="R26" s="32">
        <v>2024680010169</v>
      </c>
      <c r="S26" s="33" t="s">
        <v>160</v>
      </c>
      <c r="T26" s="42">
        <v>2546801963.29</v>
      </c>
      <c r="U26" s="42">
        <v>654006239.75</v>
      </c>
      <c r="V26" s="26" t="s">
        <v>167</v>
      </c>
      <c r="W26" s="26" t="s">
        <v>167</v>
      </c>
      <c r="X26" s="26" t="s">
        <v>167</v>
      </c>
      <c r="Y26" s="26" t="s">
        <v>167</v>
      </c>
      <c r="Z26" s="34"/>
      <c r="AA26" s="52">
        <v>304006239.75</v>
      </c>
      <c r="AB26" s="55"/>
      <c r="AC26" s="55"/>
      <c r="AD26" s="55"/>
      <c r="AE26" s="55"/>
      <c r="AF26" s="55"/>
      <c r="AG26" s="55"/>
      <c r="AH26" s="55"/>
      <c r="AI26" s="55"/>
      <c r="AJ26" s="55"/>
      <c r="AK26" s="55"/>
      <c r="AL26" s="55"/>
      <c r="AM26" s="52">
        <v>350000000</v>
      </c>
      <c r="AN26" s="58">
        <f>SUM(Tabla1[[#This Row],[Recursos propios 2025]:[Otros 2025]])</f>
        <v>654006239.75</v>
      </c>
      <c r="AO26" s="55"/>
      <c r="AP26" s="55"/>
      <c r="AQ26" s="55"/>
      <c r="AR26" s="55"/>
      <c r="AS26" s="55"/>
      <c r="AT26" s="55"/>
      <c r="AU26" s="55"/>
      <c r="AV26" s="55"/>
      <c r="AW26" s="55"/>
      <c r="AX26" s="55"/>
      <c r="AY26" s="55"/>
      <c r="AZ26" s="55"/>
      <c r="BA26" s="55"/>
      <c r="BB26" s="55"/>
      <c r="BC26" s="58">
        <f>SUM(Tabla1[[#This Row],[Recursos propios 20252]:[Otros 202515]])</f>
        <v>0</v>
      </c>
      <c r="BD26" s="49">
        <f>+Tabla1[[#This Row],[Total Comprometido 2025]]/Tabla1[[#This Row],[Total 2025]]</f>
        <v>0</v>
      </c>
      <c r="BE26" s="55"/>
      <c r="BF26" s="55"/>
      <c r="BG26" s="55"/>
      <c r="BH26" s="56" t="s">
        <v>120</v>
      </c>
      <c r="BI26" s="57" t="s">
        <v>122</v>
      </c>
      <c r="BJ26" s="56" t="s">
        <v>121</v>
      </c>
    </row>
    <row r="27" spans="1:62" s="25" customFormat="1" ht="75">
      <c r="A27" s="35">
        <v>165</v>
      </c>
      <c r="B27" s="35" t="s">
        <v>74</v>
      </c>
      <c r="C27" s="35" t="s">
        <v>75</v>
      </c>
      <c r="D27" s="35" t="s">
        <v>76</v>
      </c>
      <c r="E27" s="35" t="s">
        <v>77</v>
      </c>
      <c r="F27" s="35">
        <v>2201052</v>
      </c>
      <c r="G27" s="36" t="s">
        <v>136</v>
      </c>
      <c r="H27" s="35">
        <v>220105200</v>
      </c>
      <c r="I27" s="35" t="s">
        <v>137</v>
      </c>
      <c r="J27" s="35">
        <v>31</v>
      </c>
      <c r="K27" s="35" t="s">
        <v>80</v>
      </c>
      <c r="L27" s="35" t="s">
        <v>117</v>
      </c>
      <c r="M27" s="35">
        <v>80</v>
      </c>
      <c r="N27" s="35">
        <v>30</v>
      </c>
      <c r="O27" s="46">
        <v>0</v>
      </c>
      <c r="P27" s="22">
        <f>+Tabla1[[#This Row],[Meta Ejecutada Vigencia4]]/Tabla1[[#This Row],[Meta Programada Vigencia]]</f>
        <v>0</v>
      </c>
      <c r="Q27" s="22">
        <f>+Tabla1[[#This Row],[Meta Ejecutada Vigencia4]]/Tabla1[[#This Row],[Meta Programada Cuatrienio3]]</f>
        <v>0</v>
      </c>
      <c r="R27" s="32">
        <v>2024680010198</v>
      </c>
      <c r="S27" s="33" t="s">
        <v>199</v>
      </c>
      <c r="T27" s="41">
        <v>26752648387.010002</v>
      </c>
      <c r="U27" s="41">
        <v>9110251812.7600002</v>
      </c>
      <c r="V27" s="26" t="s">
        <v>167</v>
      </c>
      <c r="W27" s="26" t="s">
        <v>167</v>
      </c>
      <c r="X27" s="26" t="s">
        <v>167</v>
      </c>
      <c r="Y27" s="26" t="s">
        <v>167</v>
      </c>
      <c r="Z27" s="34">
        <v>9110251812.7600002</v>
      </c>
      <c r="AA27" s="52"/>
      <c r="AB27" s="59"/>
      <c r="AC27" s="59"/>
      <c r="AD27" s="59"/>
      <c r="AE27" s="59"/>
      <c r="AF27" s="59"/>
      <c r="AG27" s="59"/>
      <c r="AH27" s="59"/>
      <c r="AI27" s="59"/>
      <c r="AJ27" s="59"/>
      <c r="AK27" s="59"/>
      <c r="AL27" s="59"/>
      <c r="AM27" s="52"/>
      <c r="AN27" s="60">
        <f>SUM(Tabla1[[#This Row],[Recursos propios 2025]:[Otros 2025]])</f>
        <v>9110251812.7600002</v>
      </c>
      <c r="AO27" s="59"/>
      <c r="AP27" s="59"/>
      <c r="AQ27" s="59"/>
      <c r="AR27" s="59"/>
      <c r="AS27" s="59"/>
      <c r="AT27" s="59"/>
      <c r="AU27" s="59"/>
      <c r="AV27" s="59"/>
      <c r="AW27" s="59"/>
      <c r="AX27" s="59"/>
      <c r="AY27" s="59"/>
      <c r="AZ27" s="59"/>
      <c r="BA27" s="59"/>
      <c r="BB27" s="59"/>
      <c r="BC27" s="60">
        <f>SUM(Tabla1[[#This Row],[Recursos propios 20252]:[Otros 202515]])</f>
        <v>0</v>
      </c>
      <c r="BD27" s="49">
        <f>+Tabla1[[#This Row],[Total Comprometido 2025]]/Tabla1[[#This Row],[Total 2025]]</f>
        <v>0</v>
      </c>
      <c r="BE27" s="59"/>
      <c r="BF27" s="59"/>
      <c r="BG27" s="59"/>
      <c r="BH27" s="56" t="s">
        <v>120</v>
      </c>
      <c r="BI27" s="57" t="s">
        <v>122</v>
      </c>
      <c r="BJ27" s="56" t="s">
        <v>121</v>
      </c>
    </row>
    <row r="28" spans="1:62" s="25" customFormat="1" ht="66" customHeight="1">
      <c r="A28" s="37">
        <v>166</v>
      </c>
      <c r="B28" s="37" t="s">
        <v>74</v>
      </c>
      <c r="C28" s="37" t="s">
        <v>75</v>
      </c>
      <c r="D28" s="37" t="s">
        <v>76</v>
      </c>
      <c r="E28" s="37" t="s">
        <v>77</v>
      </c>
      <c r="F28" s="37">
        <v>2201087</v>
      </c>
      <c r="G28" s="38" t="s">
        <v>138</v>
      </c>
      <c r="H28" s="37">
        <v>220108700</v>
      </c>
      <c r="I28" s="37" t="s">
        <v>139</v>
      </c>
      <c r="J28" s="39">
        <v>0</v>
      </c>
      <c r="K28" s="37" t="s">
        <v>80</v>
      </c>
      <c r="L28" s="37" t="s">
        <v>118</v>
      </c>
      <c r="M28" s="39">
        <v>1</v>
      </c>
      <c r="N28" s="37">
        <v>1</v>
      </c>
      <c r="O28" s="45">
        <v>0</v>
      </c>
      <c r="P28" s="22">
        <f>+Tabla1[[#This Row],[Meta Ejecutada Vigencia4]]/Tabla1[[#This Row],[Meta Programada Vigencia]]</f>
        <v>0</v>
      </c>
      <c r="Q28" s="22">
        <f>+Tabla1[[#This Row],[Meta Ejecutada Vigencia4]]/Tabla1[[#This Row],[Meta Programada Cuatrienio3]]</f>
        <v>0</v>
      </c>
      <c r="R28" s="32" t="s">
        <v>167</v>
      </c>
      <c r="S28" s="21" t="s">
        <v>167</v>
      </c>
      <c r="T28" s="42" t="s">
        <v>167</v>
      </c>
      <c r="U28" s="42" t="s">
        <v>167</v>
      </c>
      <c r="V28" s="24" t="s">
        <v>167</v>
      </c>
      <c r="W28" s="24" t="s">
        <v>167</v>
      </c>
      <c r="X28" s="24" t="s">
        <v>167</v>
      </c>
      <c r="Y28" s="24" t="s">
        <v>167</v>
      </c>
      <c r="Z28" s="34"/>
      <c r="AA28" s="52"/>
      <c r="AB28" s="55"/>
      <c r="AC28" s="55"/>
      <c r="AD28" s="55"/>
      <c r="AE28" s="55"/>
      <c r="AF28" s="55"/>
      <c r="AG28" s="55"/>
      <c r="AH28" s="55"/>
      <c r="AI28" s="55"/>
      <c r="AJ28" s="55"/>
      <c r="AK28" s="55"/>
      <c r="AL28" s="55"/>
      <c r="AM28" s="52"/>
      <c r="AN28" s="58">
        <f>SUM(Tabla1[[#This Row],[Recursos propios 2025]:[Otros 2025]])</f>
        <v>0</v>
      </c>
      <c r="AO28" s="55"/>
      <c r="AP28" s="55"/>
      <c r="AQ28" s="55"/>
      <c r="AR28" s="55"/>
      <c r="AS28" s="55"/>
      <c r="AT28" s="55"/>
      <c r="AU28" s="55"/>
      <c r="AV28" s="55"/>
      <c r="AW28" s="55"/>
      <c r="AX28" s="55"/>
      <c r="AY28" s="55"/>
      <c r="AZ28" s="55"/>
      <c r="BA28" s="55"/>
      <c r="BB28" s="55"/>
      <c r="BC28" s="58">
        <f>SUM(Tabla1[[#This Row],[Recursos propios 20252]:[Otros 202515]])</f>
        <v>0</v>
      </c>
      <c r="BD28" s="49" t="e">
        <f>+Tabla1[[#This Row],[Total Comprometido 2025]]/Tabla1[[#This Row],[Total 2025]]</f>
        <v>#DIV/0!</v>
      </c>
      <c r="BE28" s="55"/>
      <c r="BF28" s="55"/>
      <c r="BG28" s="55"/>
      <c r="BH28" s="56" t="s">
        <v>120</v>
      </c>
      <c r="BI28" s="57" t="s">
        <v>122</v>
      </c>
      <c r="BJ28" s="56" t="s">
        <v>121</v>
      </c>
    </row>
    <row r="29" spans="1:62" s="25" customFormat="1" ht="100.5" customHeight="1">
      <c r="A29" s="35">
        <v>167</v>
      </c>
      <c r="B29" s="35" t="s">
        <v>74</v>
      </c>
      <c r="C29" s="35" t="s">
        <v>75</v>
      </c>
      <c r="D29" s="35" t="s">
        <v>76</v>
      </c>
      <c r="E29" s="35" t="s">
        <v>77</v>
      </c>
      <c r="F29" s="35">
        <v>2201005</v>
      </c>
      <c r="G29" s="36" t="s">
        <v>140</v>
      </c>
      <c r="H29" s="35">
        <v>220100500</v>
      </c>
      <c r="I29" s="35" t="s">
        <v>141</v>
      </c>
      <c r="J29" s="35">
        <v>0</v>
      </c>
      <c r="K29" s="35" t="s">
        <v>80</v>
      </c>
      <c r="L29" s="35" t="s">
        <v>118</v>
      </c>
      <c r="M29" s="35">
        <v>1</v>
      </c>
      <c r="N29" s="35">
        <v>1</v>
      </c>
      <c r="O29" s="46">
        <v>0</v>
      </c>
      <c r="P29" s="22">
        <f>+Tabla1[[#This Row],[Meta Ejecutada Vigencia4]]/Tabla1[[#This Row],[Meta Programada Vigencia]]</f>
        <v>0</v>
      </c>
      <c r="Q29" s="22">
        <f>+Tabla1[[#This Row],[Meta Ejecutada Vigencia4]]/Tabla1[[#This Row],[Meta Programada Cuatrienio3]]</f>
        <v>0</v>
      </c>
      <c r="R29" s="32" t="s">
        <v>167</v>
      </c>
      <c r="S29" s="21" t="s">
        <v>167</v>
      </c>
      <c r="T29" s="42" t="s">
        <v>167</v>
      </c>
      <c r="U29" s="42" t="s">
        <v>167</v>
      </c>
      <c r="V29" s="24" t="s">
        <v>167</v>
      </c>
      <c r="W29" s="24" t="s">
        <v>167</v>
      </c>
      <c r="X29" s="24" t="s">
        <v>167</v>
      </c>
      <c r="Y29" s="24" t="s">
        <v>167</v>
      </c>
      <c r="Z29" s="34"/>
      <c r="AA29" s="52"/>
      <c r="AB29" s="59"/>
      <c r="AC29" s="59"/>
      <c r="AD29" s="59"/>
      <c r="AE29" s="59"/>
      <c r="AF29" s="59"/>
      <c r="AG29" s="59"/>
      <c r="AH29" s="59"/>
      <c r="AI29" s="59"/>
      <c r="AJ29" s="59"/>
      <c r="AK29" s="59"/>
      <c r="AL29" s="59"/>
      <c r="AM29" s="52"/>
      <c r="AN29" s="61">
        <f>SUM(Tabla1[[#This Row],[Recursos propios 2025]:[Otros 2025]])</f>
        <v>0</v>
      </c>
      <c r="AO29" s="59"/>
      <c r="AP29" s="59"/>
      <c r="AQ29" s="59"/>
      <c r="AR29" s="59"/>
      <c r="AS29" s="59"/>
      <c r="AT29" s="59"/>
      <c r="AU29" s="59"/>
      <c r="AV29" s="59"/>
      <c r="AW29" s="59"/>
      <c r="AX29" s="59"/>
      <c r="AY29" s="59"/>
      <c r="AZ29" s="59"/>
      <c r="BA29" s="59"/>
      <c r="BB29" s="59"/>
      <c r="BC29" s="60">
        <f>SUM(Tabla1[[#This Row],[Recursos propios 20252]:[Otros 202515]])</f>
        <v>0</v>
      </c>
      <c r="BD29" s="49" t="e">
        <f>+Tabla1[[#This Row],[Total Comprometido 2025]]/Tabla1[[#This Row],[Total 2025]]</f>
        <v>#DIV/0!</v>
      </c>
      <c r="BE29" s="59"/>
      <c r="BF29" s="59"/>
      <c r="BG29" s="59"/>
      <c r="BH29" s="56" t="s">
        <v>120</v>
      </c>
      <c r="BI29" s="57" t="s">
        <v>122</v>
      </c>
      <c r="BJ29" s="56" t="s">
        <v>121</v>
      </c>
    </row>
    <row r="30" spans="1:62" ht="75">
      <c r="A30" s="37">
        <v>168</v>
      </c>
      <c r="B30" s="37" t="s">
        <v>74</v>
      </c>
      <c r="C30" s="37" t="s">
        <v>75</v>
      </c>
      <c r="D30" s="37" t="s">
        <v>76</v>
      </c>
      <c r="E30" s="37" t="s">
        <v>77</v>
      </c>
      <c r="F30" s="37">
        <v>2201069</v>
      </c>
      <c r="G30" s="38" t="s">
        <v>98</v>
      </c>
      <c r="H30" s="37">
        <v>220106900</v>
      </c>
      <c r="I30" s="37" t="s">
        <v>99</v>
      </c>
      <c r="J30" s="39">
        <v>32</v>
      </c>
      <c r="K30" s="37" t="s">
        <v>80</v>
      </c>
      <c r="L30" s="37" t="s">
        <v>117</v>
      </c>
      <c r="M30" s="39">
        <v>80</v>
      </c>
      <c r="N30" s="37">
        <v>21</v>
      </c>
      <c r="O30" s="45">
        <v>0</v>
      </c>
      <c r="P30" s="22">
        <f>+Tabla1[[#This Row],[Meta Ejecutada Vigencia4]]/Tabla1[[#This Row],[Meta Programada Vigencia]]</f>
        <v>0</v>
      </c>
      <c r="Q30" s="22">
        <f>+Tabla1[[#This Row],[Meta Ejecutada Vigencia4]]/Tabla1[[#This Row],[Meta Programada Cuatrienio3]]</f>
        <v>0</v>
      </c>
      <c r="R30" s="32">
        <v>2024680010145</v>
      </c>
      <c r="S30" s="33" t="s">
        <v>161</v>
      </c>
      <c r="T30" s="42">
        <v>27115067668.860001</v>
      </c>
      <c r="U30" s="42">
        <v>4584245075</v>
      </c>
      <c r="V30" s="24" t="s">
        <v>167</v>
      </c>
      <c r="W30" s="24" t="s">
        <v>167</v>
      </c>
      <c r="X30" s="24" t="s">
        <v>167</v>
      </c>
      <c r="Y30" s="24" t="s">
        <v>167</v>
      </c>
      <c r="Z30" s="34">
        <v>4584245075</v>
      </c>
      <c r="AA30" s="52"/>
      <c r="AB30" s="62"/>
      <c r="AC30" s="62"/>
      <c r="AD30" s="62"/>
      <c r="AE30" s="62"/>
      <c r="AF30" s="62"/>
      <c r="AG30" s="62"/>
      <c r="AH30" s="62"/>
      <c r="AI30" s="62"/>
      <c r="AJ30" s="62"/>
      <c r="AK30" s="62"/>
      <c r="AL30" s="62"/>
      <c r="AM30" s="52"/>
      <c r="AN30" s="61">
        <f>SUM(Tabla1[[#This Row],[Recursos propios 2025]:[Otros 2025]])</f>
        <v>4584245075</v>
      </c>
      <c r="AO30" s="62"/>
      <c r="AP30" s="62"/>
      <c r="AQ30" s="62"/>
      <c r="AR30" s="62"/>
      <c r="AS30" s="62"/>
      <c r="AT30" s="62"/>
      <c r="AU30" s="62"/>
      <c r="AV30" s="62"/>
      <c r="AW30" s="62"/>
      <c r="AX30" s="62"/>
      <c r="AY30" s="62"/>
      <c r="AZ30" s="62"/>
      <c r="BA30" s="62"/>
      <c r="BB30" s="62"/>
      <c r="BC30" s="61">
        <f>SUM(Tabla1[[#This Row],[Recursos propios 20252]:[Otros 202515]])</f>
        <v>0</v>
      </c>
      <c r="BD30" s="49">
        <f>+Tabla1[[#This Row],[Total Comprometido 2025]]/Tabla1[[#This Row],[Total 2025]]</f>
        <v>0</v>
      </c>
      <c r="BE30" s="62"/>
      <c r="BF30" s="62"/>
      <c r="BG30" s="62"/>
      <c r="BH30" s="56" t="s">
        <v>120</v>
      </c>
      <c r="BI30" s="57" t="s">
        <v>122</v>
      </c>
      <c r="BJ30" s="56" t="s">
        <v>121</v>
      </c>
    </row>
    <row r="31" spans="1:62" ht="105">
      <c r="A31" s="35">
        <v>169</v>
      </c>
      <c r="B31" s="35" t="s">
        <v>74</v>
      </c>
      <c r="C31" s="35" t="s">
        <v>75</v>
      </c>
      <c r="D31" s="35" t="s">
        <v>76</v>
      </c>
      <c r="E31" s="35" t="s">
        <v>77</v>
      </c>
      <c r="F31" s="35">
        <v>2201071</v>
      </c>
      <c r="G31" s="36" t="s">
        <v>100</v>
      </c>
      <c r="H31" s="35">
        <v>220107100</v>
      </c>
      <c r="I31" s="35" t="s">
        <v>97</v>
      </c>
      <c r="J31" s="35">
        <v>45</v>
      </c>
      <c r="K31" s="35" t="s">
        <v>80</v>
      </c>
      <c r="L31" s="35" t="s">
        <v>118</v>
      </c>
      <c r="M31" s="35">
        <v>45</v>
      </c>
      <c r="N31" s="35">
        <v>45</v>
      </c>
      <c r="O31" s="45">
        <v>45</v>
      </c>
      <c r="P31" s="22">
        <f>+Tabla1[[#This Row],[Meta Ejecutada Vigencia4]]/Tabla1[[#This Row],[Meta Programada Vigencia]]</f>
        <v>1</v>
      </c>
      <c r="Q31" s="22">
        <f>+Tabla1[[#This Row],[Meta Ejecutada Vigencia4]]/Tabla1[[#This Row],[Meta Programada Cuatrienio3]]</f>
        <v>1</v>
      </c>
      <c r="R31" s="32">
        <v>2024680010065</v>
      </c>
      <c r="S31" s="33" t="s">
        <v>162</v>
      </c>
      <c r="T31" s="42">
        <v>1121621182510.3301</v>
      </c>
      <c r="U31" s="42">
        <v>296570115261.51001</v>
      </c>
      <c r="V31" s="26" t="s">
        <v>181</v>
      </c>
      <c r="W31" s="26" t="s">
        <v>182</v>
      </c>
      <c r="X31" s="26">
        <v>70838</v>
      </c>
      <c r="Y31" s="31" t="s">
        <v>183</v>
      </c>
      <c r="Z31" s="34">
        <v>1525707121</v>
      </c>
      <c r="AA31" s="52">
        <v>295044408140.50995</v>
      </c>
      <c r="AB31" s="62"/>
      <c r="AC31" s="62"/>
      <c r="AD31" s="62"/>
      <c r="AE31" s="62"/>
      <c r="AF31" s="62"/>
      <c r="AG31" s="62"/>
      <c r="AH31" s="62"/>
      <c r="AI31" s="62"/>
      <c r="AJ31" s="62"/>
      <c r="AK31" s="62"/>
      <c r="AL31" s="62"/>
      <c r="AM31" s="52"/>
      <c r="AN31" s="61">
        <f>SUM(Tabla1[[#This Row],[Recursos propios 2025]:[Otros 2025]])</f>
        <v>296570115261.50995</v>
      </c>
      <c r="AO31" s="62">
        <v>1242549</v>
      </c>
      <c r="AP31" s="62">
        <v>62021438940</v>
      </c>
      <c r="AQ31" s="62"/>
      <c r="AR31" s="62"/>
      <c r="AS31" s="62"/>
      <c r="AT31" s="62"/>
      <c r="AU31" s="62"/>
      <c r="AV31" s="62"/>
      <c r="AW31" s="62"/>
      <c r="AX31" s="62"/>
      <c r="AY31" s="62"/>
      <c r="AZ31" s="62"/>
      <c r="BA31" s="62"/>
      <c r="BB31" s="62"/>
      <c r="BC31" s="61">
        <f>SUM(Tabla1[[#This Row],[Recursos propios 20252]:[Otros 202515]])</f>
        <v>62022681489</v>
      </c>
      <c r="BD31" s="49">
        <f>+Tabla1[[#This Row],[Total Comprometido 2025]]/Tabla1[[#This Row],[Total 2025]]</f>
        <v>0.20913328180187529</v>
      </c>
      <c r="BE31" s="62">
        <v>60186043890</v>
      </c>
      <c r="BF31" s="62">
        <v>60186043890</v>
      </c>
      <c r="BG31" s="62"/>
      <c r="BH31" s="56" t="s">
        <v>120</v>
      </c>
      <c r="BI31" s="57" t="s">
        <v>122</v>
      </c>
      <c r="BJ31" s="56" t="s">
        <v>121</v>
      </c>
    </row>
    <row r="32" spans="1:62" ht="150" customHeight="1">
      <c r="A32" s="35">
        <v>169</v>
      </c>
      <c r="B32" s="35" t="s">
        <v>74</v>
      </c>
      <c r="C32" s="35" t="s">
        <v>75</v>
      </c>
      <c r="D32" s="35" t="s">
        <v>76</v>
      </c>
      <c r="E32" s="35" t="s">
        <v>77</v>
      </c>
      <c r="F32" s="35">
        <v>2201071</v>
      </c>
      <c r="G32" s="36" t="s">
        <v>100</v>
      </c>
      <c r="H32" s="35">
        <v>220107100</v>
      </c>
      <c r="I32" s="35" t="s">
        <v>97</v>
      </c>
      <c r="J32" s="35">
        <v>45</v>
      </c>
      <c r="K32" s="35" t="s">
        <v>80</v>
      </c>
      <c r="L32" s="35" t="s">
        <v>118</v>
      </c>
      <c r="M32" s="35">
        <v>45</v>
      </c>
      <c r="N32" s="35">
        <v>45</v>
      </c>
      <c r="O32" s="45">
        <v>45</v>
      </c>
      <c r="P32" s="22">
        <f>+Tabla1[[#This Row],[Meta Ejecutada Vigencia4]]/Tabla1[[#This Row],[Meta Programada Vigencia]]</f>
        <v>1</v>
      </c>
      <c r="Q32" s="22">
        <f>+Tabla1[[#This Row],[Meta Ejecutada Vigencia4]]/Tabla1[[#This Row],[Meta Programada Cuatrienio3]]</f>
        <v>1</v>
      </c>
      <c r="R32" s="29">
        <v>2024680010027</v>
      </c>
      <c r="S32" s="30" t="s">
        <v>168</v>
      </c>
      <c r="T32" s="42">
        <v>80215284038.949997</v>
      </c>
      <c r="U32" s="42">
        <v>19081191747.950001</v>
      </c>
      <c r="V32" s="26" t="s">
        <v>181</v>
      </c>
      <c r="W32" s="26" t="s">
        <v>182</v>
      </c>
      <c r="X32" s="26">
        <v>70838</v>
      </c>
      <c r="Y32" s="31" t="s">
        <v>184</v>
      </c>
      <c r="Z32" s="63">
        <v>15858207866.700001</v>
      </c>
      <c r="AA32" s="64">
        <v>3222983881.25</v>
      </c>
      <c r="AB32" s="62"/>
      <c r="AC32" s="62"/>
      <c r="AD32" s="62"/>
      <c r="AE32" s="62"/>
      <c r="AF32" s="62"/>
      <c r="AG32" s="62"/>
      <c r="AH32" s="62"/>
      <c r="AI32" s="62"/>
      <c r="AJ32" s="62"/>
      <c r="AK32" s="62"/>
      <c r="AL32" s="62"/>
      <c r="AM32" s="64"/>
      <c r="AN32" s="61">
        <f>SUM(Tabla1[[#This Row],[Recursos propios 2025]:[Otros 2025]])</f>
        <v>19081191747.950001</v>
      </c>
      <c r="AO32" s="62">
        <v>15678898168.360001</v>
      </c>
      <c r="AP32" s="62">
        <v>1094968306</v>
      </c>
      <c r="AQ32" s="62"/>
      <c r="AR32" s="62"/>
      <c r="AS32" s="62"/>
      <c r="AT32" s="62"/>
      <c r="AU32" s="62"/>
      <c r="AV32" s="62"/>
      <c r="AW32" s="62"/>
      <c r="AX32" s="62"/>
      <c r="AY32" s="62"/>
      <c r="AZ32" s="62"/>
      <c r="BA32" s="62"/>
      <c r="BB32" s="62"/>
      <c r="BC32" s="61">
        <f>SUM(Tabla1[[#This Row],[Recursos propios 20252]:[Otros 202515]])</f>
        <v>16773866474.360001</v>
      </c>
      <c r="BD32" s="49">
        <f>+Tabla1[[#This Row],[Total Comprometido 2025]]/Tabla1[[#This Row],[Total 2025]]</f>
        <v>0.87907855525649292</v>
      </c>
      <c r="BE32" s="62">
        <v>1701063022.98</v>
      </c>
      <c r="BF32" s="62">
        <v>1701063022.98</v>
      </c>
      <c r="BG32" s="62"/>
      <c r="BH32" s="56" t="s">
        <v>120</v>
      </c>
      <c r="BI32" s="57" t="s">
        <v>122</v>
      </c>
      <c r="BJ32" s="56" t="s">
        <v>121</v>
      </c>
    </row>
    <row r="33" spans="1:69" ht="75">
      <c r="A33" s="35">
        <v>169</v>
      </c>
      <c r="B33" s="35" t="s">
        <v>74</v>
      </c>
      <c r="C33" s="35" t="s">
        <v>75</v>
      </c>
      <c r="D33" s="35" t="s">
        <v>76</v>
      </c>
      <c r="E33" s="35" t="s">
        <v>77</v>
      </c>
      <c r="F33" s="35">
        <v>2201071</v>
      </c>
      <c r="G33" s="36" t="s">
        <v>100</v>
      </c>
      <c r="H33" s="35">
        <v>220107100</v>
      </c>
      <c r="I33" s="35" t="s">
        <v>97</v>
      </c>
      <c r="J33" s="35">
        <v>45</v>
      </c>
      <c r="K33" s="35" t="s">
        <v>80</v>
      </c>
      <c r="L33" s="35" t="s">
        <v>118</v>
      </c>
      <c r="M33" s="35">
        <v>45</v>
      </c>
      <c r="N33" s="35">
        <v>45</v>
      </c>
      <c r="O33" s="45">
        <v>45</v>
      </c>
      <c r="P33" s="22">
        <f>+Tabla1[[#This Row],[Meta Ejecutada Vigencia4]]/Tabla1[[#This Row],[Meta Programada Vigencia]]</f>
        <v>1</v>
      </c>
      <c r="Q33" s="22">
        <f>+Tabla1[[#This Row],[Meta Ejecutada Vigencia4]]/Tabla1[[#This Row],[Meta Programada Cuatrienio3]]</f>
        <v>1</v>
      </c>
      <c r="R33" s="29">
        <v>2024680010014</v>
      </c>
      <c r="S33" s="30" t="s">
        <v>169</v>
      </c>
      <c r="T33" s="42">
        <v>22738743040</v>
      </c>
      <c r="U33" s="42">
        <v>6195665149</v>
      </c>
      <c r="V33" s="24" t="s">
        <v>167</v>
      </c>
      <c r="W33" s="24" t="s">
        <v>167</v>
      </c>
      <c r="X33" s="24" t="s">
        <v>167</v>
      </c>
      <c r="Y33" s="24" t="s">
        <v>167</v>
      </c>
      <c r="Z33" s="63"/>
      <c r="AA33" s="64">
        <v>6195665149</v>
      </c>
      <c r="AB33" s="62"/>
      <c r="AC33" s="62"/>
      <c r="AD33" s="62"/>
      <c r="AE33" s="62"/>
      <c r="AF33" s="62"/>
      <c r="AG33" s="62"/>
      <c r="AH33" s="62"/>
      <c r="AI33" s="62"/>
      <c r="AJ33" s="62"/>
      <c r="AK33" s="62"/>
      <c r="AL33" s="62"/>
      <c r="AM33" s="64"/>
      <c r="AN33" s="61">
        <f>SUM(Tabla1[[#This Row],[Recursos propios 2025]:[Otros 2025]])</f>
        <v>6195665149</v>
      </c>
      <c r="AO33" s="62"/>
      <c r="AP33" s="62"/>
      <c r="AQ33" s="62"/>
      <c r="AR33" s="62"/>
      <c r="AS33" s="62"/>
      <c r="AT33" s="62"/>
      <c r="AU33" s="62"/>
      <c r="AV33" s="62"/>
      <c r="AW33" s="62"/>
      <c r="AX33" s="62"/>
      <c r="AY33" s="62"/>
      <c r="AZ33" s="62"/>
      <c r="BA33" s="62"/>
      <c r="BB33" s="62"/>
      <c r="BC33" s="61">
        <f>SUM(Tabla1[[#This Row],[Recursos propios 20252]:[Otros 202515]])</f>
        <v>0</v>
      </c>
      <c r="BD33" s="49">
        <f>+Tabla1[[#This Row],[Total Comprometido 2025]]/Tabla1[[#This Row],[Total 2025]]</f>
        <v>0</v>
      </c>
      <c r="BE33" s="62"/>
      <c r="BF33" s="62"/>
      <c r="BG33" s="62"/>
      <c r="BH33" s="56" t="s">
        <v>120</v>
      </c>
      <c r="BI33" s="57" t="s">
        <v>122</v>
      </c>
      <c r="BJ33" s="56" t="s">
        <v>121</v>
      </c>
    </row>
    <row r="34" spans="1:69" ht="75">
      <c r="A34" s="37">
        <v>170</v>
      </c>
      <c r="B34" s="37" t="s">
        <v>74</v>
      </c>
      <c r="C34" s="37" t="s">
        <v>75</v>
      </c>
      <c r="D34" s="37" t="s">
        <v>76</v>
      </c>
      <c r="E34" s="37" t="s">
        <v>77</v>
      </c>
      <c r="F34" s="37">
        <v>2201049</v>
      </c>
      <c r="G34" s="38" t="s">
        <v>101</v>
      </c>
      <c r="H34" s="37">
        <v>220104900</v>
      </c>
      <c r="I34" s="37" t="s">
        <v>79</v>
      </c>
      <c r="J34" s="39">
        <v>3000</v>
      </c>
      <c r="K34" s="37" t="s">
        <v>80</v>
      </c>
      <c r="L34" s="37" t="s">
        <v>118</v>
      </c>
      <c r="M34" s="39">
        <v>3000</v>
      </c>
      <c r="N34" s="37">
        <v>3000</v>
      </c>
      <c r="O34" s="45">
        <v>0</v>
      </c>
      <c r="P34" s="22">
        <f>+Tabla1[[#This Row],[Meta Ejecutada Vigencia4]]/Tabla1[[#This Row],[Meta Programada Vigencia]]</f>
        <v>0</v>
      </c>
      <c r="Q34" s="22">
        <f>+Tabla1[[#This Row],[Meta Ejecutada Vigencia4]]/Tabla1[[#This Row],[Meta Programada Cuatrienio3]]</f>
        <v>0</v>
      </c>
      <c r="R34" s="29">
        <v>2024680010088</v>
      </c>
      <c r="S34" s="30" t="s">
        <v>170</v>
      </c>
      <c r="T34" s="42">
        <v>3322205177</v>
      </c>
      <c r="U34" s="42">
        <v>900000000</v>
      </c>
      <c r="V34" s="24" t="s">
        <v>167</v>
      </c>
      <c r="W34" s="24" t="s">
        <v>167</v>
      </c>
      <c r="X34" s="24" t="s">
        <v>167</v>
      </c>
      <c r="Y34" s="24" t="s">
        <v>167</v>
      </c>
      <c r="Z34" s="63">
        <v>900000000</v>
      </c>
      <c r="AA34" s="64"/>
      <c r="AB34" s="62"/>
      <c r="AC34" s="62"/>
      <c r="AD34" s="62"/>
      <c r="AE34" s="62"/>
      <c r="AF34" s="62"/>
      <c r="AG34" s="62"/>
      <c r="AH34" s="62"/>
      <c r="AI34" s="62"/>
      <c r="AJ34" s="62"/>
      <c r="AK34" s="62"/>
      <c r="AL34" s="62"/>
      <c r="AM34" s="64"/>
      <c r="AN34" s="61">
        <f>SUM(Tabla1[[#This Row],[Recursos propios 2025]:[Otros 2025]])</f>
        <v>900000000</v>
      </c>
      <c r="AO34" s="62"/>
      <c r="AP34" s="62"/>
      <c r="AQ34" s="62"/>
      <c r="AR34" s="62"/>
      <c r="AS34" s="62"/>
      <c r="AT34" s="62"/>
      <c r="AU34" s="62"/>
      <c r="AV34" s="62"/>
      <c r="AW34" s="62"/>
      <c r="AX34" s="62"/>
      <c r="AY34" s="62"/>
      <c r="AZ34" s="62"/>
      <c r="BA34" s="62"/>
      <c r="BB34" s="62"/>
      <c r="BC34" s="61">
        <f>SUM(Tabla1[[#This Row],[Recursos propios 20252]:[Otros 202515]])</f>
        <v>0</v>
      </c>
      <c r="BD34" s="49">
        <f>+Tabla1[[#This Row],[Total Comprometido 2025]]/Tabla1[[#This Row],[Total 2025]]</f>
        <v>0</v>
      </c>
      <c r="BE34" s="62"/>
      <c r="BF34" s="62"/>
      <c r="BG34" s="62"/>
      <c r="BH34" s="56" t="s">
        <v>120</v>
      </c>
      <c r="BI34" s="57" t="s">
        <v>122</v>
      </c>
      <c r="BJ34" s="56" t="s">
        <v>121</v>
      </c>
    </row>
    <row r="35" spans="1:69" ht="75">
      <c r="A35" s="37">
        <v>170</v>
      </c>
      <c r="B35" s="37" t="s">
        <v>74</v>
      </c>
      <c r="C35" s="37" t="s">
        <v>75</v>
      </c>
      <c r="D35" s="37" t="s">
        <v>76</v>
      </c>
      <c r="E35" s="37" t="s">
        <v>77</v>
      </c>
      <c r="F35" s="37">
        <v>2201049</v>
      </c>
      <c r="G35" s="38" t="s">
        <v>101</v>
      </c>
      <c r="H35" s="37">
        <v>220104900</v>
      </c>
      <c r="I35" s="37" t="s">
        <v>79</v>
      </c>
      <c r="J35" s="39">
        <v>3000</v>
      </c>
      <c r="K35" s="37" t="s">
        <v>80</v>
      </c>
      <c r="L35" s="37" t="s">
        <v>118</v>
      </c>
      <c r="M35" s="39">
        <v>3000</v>
      </c>
      <c r="N35" s="37">
        <v>3000</v>
      </c>
      <c r="O35" s="45">
        <v>0</v>
      </c>
      <c r="P35" s="22">
        <f>+Tabla1[[#This Row],[Meta Ejecutada Vigencia4]]/Tabla1[[#This Row],[Meta Programada Vigencia]]</f>
        <v>0</v>
      </c>
      <c r="Q35" s="22">
        <f>+Tabla1[[#This Row],[Meta Ejecutada Vigencia4]]/Tabla1[[#This Row],[Meta Programada Cuatrienio3]]</f>
        <v>0</v>
      </c>
      <c r="R35" s="32">
        <v>2024680010139</v>
      </c>
      <c r="S35" s="33" t="s">
        <v>154</v>
      </c>
      <c r="T35" s="42">
        <v>3008583540</v>
      </c>
      <c r="U35" s="42">
        <v>1421406448</v>
      </c>
      <c r="V35" s="24" t="s">
        <v>167</v>
      </c>
      <c r="W35" s="24" t="s">
        <v>167</v>
      </c>
      <c r="X35" s="24" t="s">
        <v>167</v>
      </c>
      <c r="Y35" s="24" t="s">
        <v>167</v>
      </c>
      <c r="Z35" s="34">
        <v>621406448</v>
      </c>
      <c r="AA35" s="52">
        <v>450000000</v>
      </c>
      <c r="AB35" s="62"/>
      <c r="AC35" s="62"/>
      <c r="AD35" s="62"/>
      <c r="AE35" s="62"/>
      <c r="AF35" s="62"/>
      <c r="AG35" s="62"/>
      <c r="AH35" s="62"/>
      <c r="AI35" s="62"/>
      <c r="AJ35" s="62"/>
      <c r="AK35" s="62"/>
      <c r="AL35" s="62"/>
      <c r="AM35" s="52"/>
      <c r="AN35" s="61">
        <f>SUM(Tabla1[[#This Row],[Recursos propios 2025]:[Otros 2025]])</f>
        <v>1071406448</v>
      </c>
      <c r="AO35" s="62"/>
      <c r="AP35" s="62"/>
      <c r="AQ35" s="62"/>
      <c r="AR35" s="62"/>
      <c r="AS35" s="62"/>
      <c r="AT35" s="62"/>
      <c r="AU35" s="62"/>
      <c r="AV35" s="62"/>
      <c r="AW35" s="62"/>
      <c r="AX35" s="62"/>
      <c r="AY35" s="62"/>
      <c r="AZ35" s="62"/>
      <c r="BA35" s="62"/>
      <c r="BB35" s="62"/>
      <c r="BC35" s="61">
        <f>SUM(Tabla1[[#This Row],[Recursos propios 20252]:[Otros 202515]])</f>
        <v>0</v>
      </c>
      <c r="BD35" s="49">
        <f>+Tabla1[[#This Row],[Total Comprometido 2025]]/Tabla1[[#This Row],[Total 2025]]</f>
        <v>0</v>
      </c>
      <c r="BE35" s="62"/>
      <c r="BF35" s="62"/>
      <c r="BG35" s="62"/>
      <c r="BH35" s="56" t="s">
        <v>120</v>
      </c>
      <c r="BI35" s="57" t="s">
        <v>122</v>
      </c>
      <c r="BJ35" s="56" t="s">
        <v>121</v>
      </c>
    </row>
    <row r="36" spans="1:69" ht="90">
      <c r="A36" s="35">
        <v>171</v>
      </c>
      <c r="B36" s="35" t="s">
        <v>74</v>
      </c>
      <c r="C36" s="35" t="s">
        <v>75</v>
      </c>
      <c r="D36" s="35" t="s">
        <v>76</v>
      </c>
      <c r="E36" s="35" t="s">
        <v>77</v>
      </c>
      <c r="F36" s="35">
        <v>2201030</v>
      </c>
      <c r="G36" s="36" t="s">
        <v>102</v>
      </c>
      <c r="H36" s="35">
        <v>220103000</v>
      </c>
      <c r="I36" s="35" t="s">
        <v>103</v>
      </c>
      <c r="J36" s="35">
        <v>2648</v>
      </c>
      <c r="K36" s="35" t="s">
        <v>80</v>
      </c>
      <c r="L36" s="35" t="s">
        <v>118</v>
      </c>
      <c r="M36" s="35">
        <v>3000</v>
      </c>
      <c r="N36" s="35">
        <v>3000</v>
      </c>
      <c r="O36" s="45">
        <v>0</v>
      </c>
      <c r="P36" s="22">
        <f>+Tabla1[[#This Row],[Meta Ejecutada Vigencia4]]/Tabla1[[#This Row],[Meta Programada Vigencia]]</f>
        <v>0</v>
      </c>
      <c r="Q36" s="22">
        <f>+Tabla1[[#This Row],[Meta Ejecutada Vigencia4]]/Tabla1[[#This Row],[Meta Programada Cuatrienio3]]</f>
        <v>0</v>
      </c>
      <c r="R36" s="32">
        <v>2024680010171</v>
      </c>
      <c r="S36" s="33" t="s">
        <v>163</v>
      </c>
      <c r="T36" s="42">
        <v>718966063.66999996</v>
      </c>
      <c r="U36" s="42">
        <v>161090299</v>
      </c>
      <c r="V36" s="24" t="s">
        <v>167</v>
      </c>
      <c r="W36" s="24" t="s">
        <v>167</v>
      </c>
      <c r="X36" s="24" t="s">
        <v>167</v>
      </c>
      <c r="Y36" s="24" t="s">
        <v>167</v>
      </c>
      <c r="Z36" s="34">
        <v>140000000</v>
      </c>
      <c r="AA36" s="52">
        <v>21090299</v>
      </c>
      <c r="AB36" s="62"/>
      <c r="AC36" s="62"/>
      <c r="AD36" s="62"/>
      <c r="AE36" s="62"/>
      <c r="AF36" s="62"/>
      <c r="AG36" s="62"/>
      <c r="AH36" s="62"/>
      <c r="AI36" s="62"/>
      <c r="AJ36" s="62"/>
      <c r="AK36" s="62"/>
      <c r="AL36" s="62"/>
      <c r="AM36" s="52"/>
      <c r="AN36" s="61">
        <f>SUM(Tabla1[[#This Row],[Recursos propios 2025]:[Otros 2025]])</f>
        <v>161090299</v>
      </c>
      <c r="AO36" s="62"/>
      <c r="AP36" s="62"/>
      <c r="AQ36" s="62"/>
      <c r="AR36" s="62"/>
      <c r="AS36" s="62"/>
      <c r="AT36" s="62"/>
      <c r="AU36" s="62"/>
      <c r="AV36" s="62"/>
      <c r="AW36" s="62"/>
      <c r="AX36" s="62"/>
      <c r="AY36" s="62"/>
      <c r="AZ36" s="62"/>
      <c r="BA36" s="62"/>
      <c r="BB36" s="62"/>
      <c r="BC36" s="61">
        <f>SUM(Tabla1[[#This Row],[Recursos propios 20252]:[Otros 202515]])</f>
        <v>0</v>
      </c>
      <c r="BD36" s="49">
        <f>+Tabla1[[#This Row],[Total Comprometido 2025]]/Tabla1[[#This Row],[Total 2025]]</f>
        <v>0</v>
      </c>
      <c r="BE36" s="62"/>
      <c r="BF36" s="62"/>
      <c r="BG36" s="62"/>
      <c r="BH36" s="56" t="s">
        <v>120</v>
      </c>
      <c r="BI36" s="57" t="s">
        <v>122</v>
      </c>
      <c r="BJ36" s="56" t="s">
        <v>121</v>
      </c>
    </row>
    <row r="37" spans="1:69" ht="75">
      <c r="A37" s="78">
        <v>172</v>
      </c>
      <c r="B37" s="37" t="s">
        <v>74</v>
      </c>
      <c r="C37" s="37" t="s">
        <v>75</v>
      </c>
      <c r="D37" s="37" t="s">
        <v>76</v>
      </c>
      <c r="E37" s="37" t="s">
        <v>77</v>
      </c>
      <c r="F37" s="37">
        <v>2201006</v>
      </c>
      <c r="G37" s="38" t="s">
        <v>104</v>
      </c>
      <c r="H37" s="37">
        <v>220100600</v>
      </c>
      <c r="I37" s="37" t="s">
        <v>82</v>
      </c>
      <c r="J37" s="39">
        <v>1</v>
      </c>
      <c r="K37" s="37" t="s">
        <v>80</v>
      </c>
      <c r="L37" s="37" t="s">
        <v>119</v>
      </c>
      <c r="M37" s="39">
        <v>1</v>
      </c>
      <c r="N37" s="37">
        <v>0.25</v>
      </c>
      <c r="O37" s="50">
        <v>0.21</v>
      </c>
      <c r="P37" s="22">
        <f>+Tabla1[[#This Row],[Meta Ejecutada Vigencia4]]/Tabla1[[#This Row],[Meta Programada Vigencia]]</f>
        <v>0.84</v>
      </c>
      <c r="Q37" s="22">
        <f>+Tabla1[[#This Row],[Meta Ejecutada Vigencia4]]/Tabla1[[#This Row],[Meta Programada Cuatrienio3]]</f>
        <v>0.21</v>
      </c>
      <c r="R37" s="32">
        <v>2024680010013</v>
      </c>
      <c r="S37" s="33" t="s">
        <v>164</v>
      </c>
      <c r="T37" s="42">
        <v>13608171242.34</v>
      </c>
      <c r="U37" s="42">
        <v>4490457272</v>
      </c>
      <c r="V37" s="26" t="s">
        <v>181</v>
      </c>
      <c r="W37" s="26" t="s">
        <v>186</v>
      </c>
      <c r="X37" s="24">
        <v>69828</v>
      </c>
      <c r="Y37" s="30" t="s">
        <v>185</v>
      </c>
      <c r="Z37" s="34">
        <v>4490457272</v>
      </c>
      <c r="AA37" s="52"/>
      <c r="AB37" s="62"/>
      <c r="AC37" s="62"/>
      <c r="AD37" s="62"/>
      <c r="AE37" s="62"/>
      <c r="AF37" s="62"/>
      <c r="AG37" s="62"/>
      <c r="AH37" s="62"/>
      <c r="AI37" s="62"/>
      <c r="AJ37" s="62"/>
      <c r="AK37" s="62"/>
      <c r="AL37" s="62"/>
      <c r="AM37" s="52"/>
      <c r="AN37" s="61">
        <f>SUM(Tabla1[[#This Row],[Recursos propios 2025]:[Otros 2025]])</f>
        <v>4490457272</v>
      </c>
      <c r="AO37" s="62">
        <v>2386300000</v>
      </c>
      <c r="AP37" s="62"/>
      <c r="AQ37" s="62"/>
      <c r="AR37" s="62"/>
      <c r="AS37" s="62"/>
      <c r="AT37" s="62"/>
      <c r="AU37" s="62"/>
      <c r="AV37" s="62"/>
      <c r="AW37" s="62"/>
      <c r="AX37" s="62"/>
      <c r="AY37" s="62"/>
      <c r="AZ37" s="62"/>
      <c r="BA37" s="62"/>
      <c r="BB37" s="62"/>
      <c r="BC37" s="61">
        <f>SUM(Tabla1[[#This Row],[Recursos propios 20252]:[Otros 202515]])</f>
        <v>2386300000</v>
      </c>
      <c r="BD37" s="49">
        <f>+Tabla1[[#This Row],[Total Comprometido 2025]]/Tabla1[[#This Row],[Total 2025]]</f>
        <v>0.53141581256760706</v>
      </c>
      <c r="BE37" s="62">
        <v>202005000</v>
      </c>
      <c r="BF37" s="62">
        <v>182715000.00999999</v>
      </c>
      <c r="BG37" s="62"/>
      <c r="BH37" s="56" t="s">
        <v>120</v>
      </c>
      <c r="BI37" s="57" t="s">
        <v>122</v>
      </c>
      <c r="BJ37" s="56" t="s">
        <v>121</v>
      </c>
    </row>
    <row r="38" spans="1:69" ht="75">
      <c r="A38" s="56">
        <v>173</v>
      </c>
      <c r="B38" s="35" t="s">
        <v>74</v>
      </c>
      <c r="C38" s="35" t="s">
        <v>75</v>
      </c>
      <c r="D38" s="35" t="s">
        <v>76</v>
      </c>
      <c r="E38" s="35" t="s">
        <v>77</v>
      </c>
      <c r="F38" s="35">
        <v>2201050</v>
      </c>
      <c r="G38" s="36" t="s">
        <v>105</v>
      </c>
      <c r="H38" s="35">
        <v>220105000</v>
      </c>
      <c r="I38" s="35" t="s">
        <v>106</v>
      </c>
      <c r="J38" s="35">
        <v>945</v>
      </c>
      <c r="K38" s="35" t="s">
        <v>80</v>
      </c>
      <c r="L38" s="35" t="s">
        <v>118</v>
      </c>
      <c r="M38" s="35">
        <v>72000</v>
      </c>
      <c r="N38" s="35">
        <v>72000</v>
      </c>
      <c r="O38" s="48">
        <v>69506</v>
      </c>
      <c r="P38" s="22">
        <f>+Tabla1[[#This Row],[Meta Ejecutada Vigencia4]]/Tabla1[[#This Row],[Meta Programada Vigencia]]</f>
        <v>0.96536111111111111</v>
      </c>
      <c r="Q38" s="22">
        <f>+Tabla1[[#This Row],[Meta Ejecutada Vigencia4]]/Tabla1[[#This Row],[Meta Programada Cuatrienio3]]</f>
        <v>0.96536111111111111</v>
      </c>
      <c r="R38" s="32">
        <v>2024680010199</v>
      </c>
      <c r="S38" s="33" t="s">
        <v>165</v>
      </c>
      <c r="T38" s="42">
        <v>11935203171</v>
      </c>
      <c r="U38" s="42">
        <v>5665982027</v>
      </c>
      <c r="V38" s="26" t="s">
        <v>187</v>
      </c>
      <c r="W38" s="26" t="s">
        <v>188</v>
      </c>
      <c r="X38" s="77">
        <v>69506</v>
      </c>
      <c r="Y38" s="31" t="s">
        <v>189</v>
      </c>
      <c r="Z38" s="34">
        <v>4758911983</v>
      </c>
      <c r="AA38" s="52">
        <v>907070044</v>
      </c>
      <c r="AB38" s="62"/>
      <c r="AC38" s="62"/>
      <c r="AD38" s="62"/>
      <c r="AE38" s="62"/>
      <c r="AF38" s="62"/>
      <c r="AG38" s="62"/>
      <c r="AH38" s="62"/>
      <c r="AI38" s="62"/>
      <c r="AJ38" s="62"/>
      <c r="AK38" s="62"/>
      <c r="AL38" s="62"/>
      <c r="AM38" s="52"/>
      <c r="AN38" s="61">
        <f>SUM(Tabla1[[#This Row],[Recursos propios 2025]:[Otros 2025]])</f>
        <v>5665982027</v>
      </c>
      <c r="AO38" s="62">
        <v>4321058142.3100004</v>
      </c>
      <c r="AP38" s="62">
        <v>880538463</v>
      </c>
      <c r="AQ38" s="62"/>
      <c r="AR38" s="62"/>
      <c r="AS38" s="62"/>
      <c r="AT38" s="62"/>
      <c r="AU38" s="62"/>
      <c r="AV38" s="62"/>
      <c r="AW38" s="62"/>
      <c r="AX38" s="62"/>
      <c r="AY38" s="62"/>
      <c r="AZ38" s="62"/>
      <c r="BA38" s="62"/>
      <c r="BB38" s="62"/>
      <c r="BC38" s="61">
        <f>SUM(Tabla1[[#This Row],[Recursos propios 20252]:[Otros 202515]])</f>
        <v>5201596605.3100004</v>
      </c>
      <c r="BD38" s="49">
        <f>+Tabla1[[#This Row],[Total Comprometido 2025]]/Tabla1[[#This Row],[Total 2025]]</f>
        <v>0.91803972912778897</v>
      </c>
      <c r="BE38" s="62">
        <v>190725108</v>
      </c>
      <c r="BF38" s="62">
        <v>190725108</v>
      </c>
      <c r="BG38" s="62"/>
      <c r="BH38" s="56" t="s">
        <v>120</v>
      </c>
      <c r="BI38" s="57" t="s">
        <v>122</v>
      </c>
      <c r="BJ38" s="56" t="s">
        <v>121</v>
      </c>
    </row>
    <row r="39" spans="1:69" ht="93.75" customHeight="1">
      <c r="A39" s="37">
        <v>174</v>
      </c>
      <c r="B39" s="37" t="s">
        <v>74</v>
      </c>
      <c r="C39" s="37" t="s">
        <v>75</v>
      </c>
      <c r="D39" s="37" t="s">
        <v>76</v>
      </c>
      <c r="E39" s="37" t="s">
        <v>77</v>
      </c>
      <c r="F39" s="37">
        <v>2201070</v>
      </c>
      <c r="G39" s="38" t="s">
        <v>107</v>
      </c>
      <c r="H39" s="37">
        <v>220107000</v>
      </c>
      <c r="I39" s="37" t="s">
        <v>108</v>
      </c>
      <c r="J39" s="39">
        <v>11</v>
      </c>
      <c r="K39" s="37" t="s">
        <v>80</v>
      </c>
      <c r="L39" s="37" t="s">
        <v>117</v>
      </c>
      <c r="M39" s="39">
        <v>15</v>
      </c>
      <c r="N39" s="37">
        <v>5</v>
      </c>
      <c r="O39" s="45">
        <v>0</v>
      </c>
      <c r="P39" s="22">
        <f>+Tabla1[[#This Row],[Meta Ejecutada Vigencia4]]/Tabla1[[#This Row],[Meta Programada Vigencia]]</f>
        <v>0</v>
      </c>
      <c r="Q39" s="22">
        <f>+Tabla1[[#This Row],[Meta Ejecutada Vigencia4]]/Tabla1[[#This Row],[Meta Programada Cuatrienio3]]</f>
        <v>0</v>
      </c>
      <c r="R39" s="29">
        <v>2024680010093</v>
      </c>
      <c r="S39" s="33" t="s">
        <v>166</v>
      </c>
      <c r="T39" s="42">
        <v>4262879179</v>
      </c>
      <c r="U39" s="42">
        <v>2035369443</v>
      </c>
      <c r="V39" s="24" t="s">
        <v>167</v>
      </c>
      <c r="W39" s="24" t="s">
        <v>167</v>
      </c>
      <c r="X39" s="24" t="s">
        <v>167</v>
      </c>
      <c r="Y39" s="24" t="s">
        <v>167</v>
      </c>
      <c r="Z39" s="34">
        <v>2035369443</v>
      </c>
      <c r="AA39" s="52"/>
      <c r="AB39" s="62"/>
      <c r="AC39" s="62"/>
      <c r="AD39" s="62"/>
      <c r="AE39" s="62"/>
      <c r="AF39" s="62"/>
      <c r="AG39" s="62"/>
      <c r="AH39" s="62"/>
      <c r="AI39" s="62"/>
      <c r="AJ39" s="62"/>
      <c r="AK39" s="62"/>
      <c r="AL39" s="62"/>
      <c r="AM39" s="52"/>
      <c r="AN39" s="61">
        <f>SUM(Tabla1[[#This Row],[Recursos propios 2025]:[Otros 2025]])</f>
        <v>2035369443</v>
      </c>
      <c r="AO39" s="62"/>
      <c r="AP39" s="62"/>
      <c r="AQ39" s="62"/>
      <c r="AR39" s="62"/>
      <c r="AS39" s="62"/>
      <c r="AT39" s="62"/>
      <c r="AU39" s="62"/>
      <c r="AV39" s="62"/>
      <c r="AW39" s="62"/>
      <c r="AX39" s="62"/>
      <c r="AY39" s="62"/>
      <c r="AZ39" s="62"/>
      <c r="BA39" s="62"/>
      <c r="BB39" s="62"/>
      <c r="BC39" s="61">
        <f>SUM(Tabla1[[#This Row],[Recursos propios 20252]:[Otros 202515]])</f>
        <v>0</v>
      </c>
      <c r="BD39" s="49">
        <f>+Tabla1[[#This Row],[Total Comprometido 2025]]/Tabla1[[#This Row],[Total 2025]]</f>
        <v>0</v>
      </c>
      <c r="BE39" s="62"/>
      <c r="BF39" s="62"/>
      <c r="BG39" s="62"/>
      <c r="BH39" s="56" t="s">
        <v>120</v>
      </c>
      <c r="BI39" s="57" t="s">
        <v>122</v>
      </c>
      <c r="BJ39" s="56" t="s">
        <v>121</v>
      </c>
    </row>
    <row r="40" spans="1:69" ht="90">
      <c r="A40" s="35">
        <v>175</v>
      </c>
      <c r="B40" s="35" t="s">
        <v>74</v>
      </c>
      <c r="C40" s="35" t="s">
        <v>75</v>
      </c>
      <c r="D40" s="35" t="s">
        <v>76</v>
      </c>
      <c r="E40" s="35" t="s">
        <v>77</v>
      </c>
      <c r="F40" s="35">
        <v>2201013</v>
      </c>
      <c r="G40" s="36" t="s">
        <v>109</v>
      </c>
      <c r="H40" s="35">
        <v>220101300</v>
      </c>
      <c r="I40" s="35" t="s">
        <v>110</v>
      </c>
      <c r="J40" s="35">
        <v>63</v>
      </c>
      <c r="K40" s="35" t="s">
        <v>80</v>
      </c>
      <c r="L40" s="35" t="s">
        <v>117</v>
      </c>
      <c r="M40" s="35">
        <v>150</v>
      </c>
      <c r="N40" s="35">
        <v>45</v>
      </c>
      <c r="O40" s="45">
        <v>29</v>
      </c>
      <c r="P40" s="22">
        <f>+Tabla1[[#This Row],[Meta Ejecutada Vigencia4]]/Tabla1[[#This Row],[Meta Programada Vigencia]]</f>
        <v>0.64444444444444449</v>
      </c>
      <c r="Q40" s="22">
        <f>+Tabla1[[#This Row],[Meta Ejecutada Vigencia4]]/Tabla1[[#This Row],[Meta Programada Cuatrienio3]]</f>
        <v>0.19333333333333333</v>
      </c>
      <c r="R40" s="29">
        <v>2024680010092</v>
      </c>
      <c r="S40" s="30" t="s">
        <v>147</v>
      </c>
      <c r="T40" s="42">
        <v>1907579762</v>
      </c>
      <c r="U40" s="42">
        <v>249260157</v>
      </c>
      <c r="V40" s="26" t="s">
        <v>201</v>
      </c>
      <c r="W40" s="26" t="s">
        <v>190</v>
      </c>
      <c r="X40" s="47" t="s">
        <v>202</v>
      </c>
      <c r="Y40" s="31" t="s">
        <v>191</v>
      </c>
      <c r="Z40" s="34">
        <v>225818181</v>
      </c>
      <c r="AA40" s="52"/>
      <c r="AB40" s="62"/>
      <c r="AC40" s="62"/>
      <c r="AD40" s="62"/>
      <c r="AE40" s="62"/>
      <c r="AF40" s="62"/>
      <c r="AG40" s="62"/>
      <c r="AH40" s="62"/>
      <c r="AI40" s="62"/>
      <c r="AJ40" s="62"/>
      <c r="AK40" s="62"/>
      <c r="AL40" s="62"/>
      <c r="AM40" s="52">
        <v>23441976</v>
      </c>
      <c r="AN40" s="61">
        <f>SUM(Tabla1[[#This Row],[Recursos propios 2025]:[Otros 2025]])</f>
        <v>249260157</v>
      </c>
      <c r="AO40" s="62">
        <v>135600000</v>
      </c>
      <c r="AP40" s="62"/>
      <c r="AQ40" s="62"/>
      <c r="AR40" s="62"/>
      <c r="AS40" s="62"/>
      <c r="AT40" s="62"/>
      <c r="AU40" s="62"/>
      <c r="AV40" s="62"/>
      <c r="AW40" s="62"/>
      <c r="AX40" s="62"/>
      <c r="AY40" s="62"/>
      <c r="AZ40" s="62"/>
      <c r="BA40" s="62"/>
      <c r="BB40" s="62"/>
      <c r="BC40" s="61">
        <f>SUM(Tabla1[[#This Row],[Recursos propios 20252]:[Otros 202515]])</f>
        <v>135600000</v>
      </c>
      <c r="BD40" s="49">
        <f>+Tabla1[[#This Row],[Total Comprometido 2025]]/Tabla1[[#This Row],[Total 2025]]</f>
        <v>0.54400992774789914</v>
      </c>
      <c r="BE40" s="62">
        <v>8506666.6699999999</v>
      </c>
      <c r="BF40" s="62">
        <v>8506666.6699999999</v>
      </c>
      <c r="BG40" s="62"/>
      <c r="BH40" s="56" t="s">
        <v>120</v>
      </c>
      <c r="BI40" s="57" t="s">
        <v>122</v>
      </c>
      <c r="BJ40" s="56" t="s">
        <v>121</v>
      </c>
    </row>
    <row r="41" spans="1:69" ht="75">
      <c r="A41" s="37">
        <v>176</v>
      </c>
      <c r="B41" s="37" t="s">
        <v>74</v>
      </c>
      <c r="C41" s="37" t="s">
        <v>75</v>
      </c>
      <c r="D41" s="37" t="s">
        <v>76</v>
      </c>
      <c r="E41" s="37" t="s">
        <v>77</v>
      </c>
      <c r="F41" s="37">
        <v>2201023</v>
      </c>
      <c r="G41" s="38" t="s">
        <v>142</v>
      </c>
      <c r="H41" s="37">
        <v>220102300</v>
      </c>
      <c r="I41" s="37" t="s">
        <v>143</v>
      </c>
      <c r="J41" s="39">
        <v>6</v>
      </c>
      <c r="K41" s="37" t="s">
        <v>80</v>
      </c>
      <c r="L41" s="37" t="s">
        <v>117</v>
      </c>
      <c r="M41" s="39">
        <v>40</v>
      </c>
      <c r="N41" s="37">
        <v>17</v>
      </c>
      <c r="O41" s="45">
        <v>0</v>
      </c>
      <c r="P41" s="22">
        <f>+Tabla1[[#This Row],[Meta Ejecutada Vigencia4]]/Tabla1[[#This Row],[Meta Programada Vigencia]]</f>
        <v>0</v>
      </c>
      <c r="Q41" s="22">
        <f>+Tabla1[[#This Row],[Meta Ejecutada Vigencia4]]/Tabla1[[#This Row],[Meta Programada Cuatrienio3]]</f>
        <v>0</v>
      </c>
      <c r="R41" s="29">
        <v>2024680010197</v>
      </c>
      <c r="S41" s="31" t="s">
        <v>146</v>
      </c>
      <c r="T41" s="42">
        <v>1950838320</v>
      </c>
      <c r="U41" s="42">
        <v>850000000</v>
      </c>
      <c r="V41" s="24" t="s">
        <v>167</v>
      </c>
      <c r="W41" s="24" t="s">
        <v>167</v>
      </c>
      <c r="X41" s="24" t="s">
        <v>167</v>
      </c>
      <c r="Y41" s="24" t="s">
        <v>167</v>
      </c>
      <c r="Z41" s="34">
        <v>850000000</v>
      </c>
      <c r="AA41" s="52"/>
      <c r="AB41" s="62"/>
      <c r="AC41" s="62"/>
      <c r="AD41" s="62"/>
      <c r="AE41" s="62"/>
      <c r="AF41" s="62"/>
      <c r="AG41" s="62"/>
      <c r="AH41" s="62"/>
      <c r="AI41" s="62"/>
      <c r="AJ41" s="62"/>
      <c r="AK41" s="62"/>
      <c r="AL41" s="62"/>
      <c r="AM41" s="52"/>
      <c r="AN41" s="61">
        <f>SUM(Tabla1[[#This Row],[Recursos propios 2025]:[Otros 2025]])</f>
        <v>850000000</v>
      </c>
      <c r="AO41" s="62"/>
      <c r="AP41" s="62"/>
      <c r="AQ41" s="62"/>
      <c r="AR41" s="62"/>
      <c r="AS41" s="62"/>
      <c r="AT41" s="62"/>
      <c r="AU41" s="62"/>
      <c r="AV41" s="62"/>
      <c r="AW41" s="62"/>
      <c r="AX41" s="62"/>
      <c r="AY41" s="62"/>
      <c r="AZ41" s="62"/>
      <c r="BA41" s="62"/>
      <c r="BB41" s="62"/>
      <c r="BC41" s="61">
        <f>SUM(Tabla1[[#This Row],[Recursos propios 20252]:[Otros 202515]])</f>
        <v>0</v>
      </c>
      <c r="BD41" s="49">
        <f>+Tabla1[[#This Row],[Total Comprometido 2025]]/Tabla1[[#This Row],[Total 2025]]</f>
        <v>0</v>
      </c>
      <c r="BE41" s="62"/>
      <c r="BF41" s="62"/>
      <c r="BG41" s="62"/>
      <c r="BH41" s="56" t="s">
        <v>120</v>
      </c>
      <c r="BI41" s="57" t="s">
        <v>122</v>
      </c>
      <c r="BJ41" s="56" t="s">
        <v>121</v>
      </c>
    </row>
    <row r="42" spans="1:69" ht="120">
      <c r="A42" s="35">
        <v>177</v>
      </c>
      <c r="B42" s="35" t="s">
        <v>74</v>
      </c>
      <c r="C42" s="35" t="s">
        <v>75</v>
      </c>
      <c r="D42" s="35" t="s">
        <v>111</v>
      </c>
      <c r="E42" s="35" t="s">
        <v>112</v>
      </c>
      <c r="F42" s="35">
        <v>2202063</v>
      </c>
      <c r="G42" s="36" t="s">
        <v>113</v>
      </c>
      <c r="H42" s="35">
        <v>220206300</v>
      </c>
      <c r="I42" s="35" t="s">
        <v>114</v>
      </c>
      <c r="J42" s="35">
        <v>2000</v>
      </c>
      <c r="K42" s="35" t="s">
        <v>80</v>
      </c>
      <c r="L42" s="35" t="s">
        <v>117</v>
      </c>
      <c r="M42" s="35">
        <v>600</v>
      </c>
      <c r="N42" s="35">
        <v>100</v>
      </c>
      <c r="O42" s="45">
        <v>0</v>
      </c>
      <c r="P42" s="22">
        <f>+Tabla1[[#This Row],[Meta Ejecutada Vigencia4]]/Tabla1[[#This Row],[Meta Programada Vigencia]]</f>
        <v>0</v>
      </c>
      <c r="Q42" s="22">
        <f>+Tabla1[[#This Row],[Meta Ejecutada Vigencia4]]/Tabla1[[#This Row],[Meta Programada Cuatrienio3]]</f>
        <v>0</v>
      </c>
      <c r="R42" s="29">
        <v>2024680010064</v>
      </c>
      <c r="S42" s="30" t="s">
        <v>145</v>
      </c>
      <c r="T42" s="42">
        <v>32109315181.509998</v>
      </c>
      <c r="U42" s="42">
        <v>8185464162.9300003</v>
      </c>
      <c r="V42" s="24" t="s">
        <v>167</v>
      </c>
      <c r="W42" s="24" t="s">
        <v>167</v>
      </c>
      <c r="X42" s="24" t="s">
        <v>167</v>
      </c>
      <c r="Y42" s="24" t="s">
        <v>167</v>
      </c>
      <c r="Z42" s="34">
        <v>28672270</v>
      </c>
      <c r="AA42" s="52"/>
      <c r="AB42" s="62"/>
      <c r="AC42" s="62"/>
      <c r="AD42" s="62"/>
      <c r="AE42" s="62"/>
      <c r="AF42" s="62"/>
      <c r="AG42" s="62"/>
      <c r="AH42" s="62"/>
      <c r="AI42" s="62"/>
      <c r="AJ42" s="62"/>
      <c r="AK42" s="62"/>
      <c r="AL42" s="62"/>
      <c r="AM42" s="52"/>
      <c r="AN42" s="61">
        <f>SUM(Tabla1[[#This Row],[Recursos propios 2025]:[Otros 2025]])</f>
        <v>28672270</v>
      </c>
      <c r="AO42" s="62"/>
      <c r="AP42" s="62"/>
      <c r="AQ42" s="62"/>
      <c r="AR42" s="62"/>
      <c r="AS42" s="62"/>
      <c r="AT42" s="62"/>
      <c r="AU42" s="62"/>
      <c r="AV42" s="62"/>
      <c r="AW42" s="62"/>
      <c r="AX42" s="62"/>
      <c r="AY42" s="62"/>
      <c r="AZ42" s="62"/>
      <c r="BA42" s="62"/>
      <c r="BB42" s="62"/>
      <c r="BC42" s="61">
        <f>SUM(Tabla1[[#This Row],[Recursos propios 20252]:[Otros 202515]])</f>
        <v>0</v>
      </c>
      <c r="BD42" s="49">
        <f>+Tabla1[[#This Row],[Total Comprometido 2025]]/Tabla1[[#This Row],[Total 2025]]</f>
        <v>0</v>
      </c>
      <c r="BE42" s="62"/>
      <c r="BF42" s="62"/>
      <c r="BG42" s="62"/>
      <c r="BH42" s="56" t="s">
        <v>120</v>
      </c>
      <c r="BI42" s="57" t="s">
        <v>122</v>
      </c>
      <c r="BJ42" s="56" t="s">
        <v>121</v>
      </c>
    </row>
    <row r="43" spans="1:69" ht="90">
      <c r="A43" s="37">
        <v>178</v>
      </c>
      <c r="B43" s="37" t="s">
        <v>74</v>
      </c>
      <c r="C43" s="37" t="s">
        <v>75</v>
      </c>
      <c r="D43" s="37" t="s">
        <v>111</v>
      </c>
      <c r="E43" s="37" t="s">
        <v>112</v>
      </c>
      <c r="F43" s="37">
        <v>2202061</v>
      </c>
      <c r="G43" s="38" t="s">
        <v>115</v>
      </c>
      <c r="H43" s="37">
        <v>220206100</v>
      </c>
      <c r="I43" s="37" t="s">
        <v>116</v>
      </c>
      <c r="J43" s="39">
        <v>1000</v>
      </c>
      <c r="K43" s="37" t="s">
        <v>80</v>
      </c>
      <c r="L43" s="37" t="s">
        <v>118</v>
      </c>
      <c r="M43" s="39">
        <v>1000</v>
      </c>
      <c r="N43" s="37">
        <v>1000</v>
      </c>
      <c r="O43" s="48">
        <v>1198</v>
      </c>
      <c r="P43" s="22">
        <f>+Tabla1[[#This Row],[Meta Ejecutada Vigencia4]]/Tabla1[[#This Row],[Meta Programada Vigencia]]</f>
        <v>1.198</v>
      </c>
      <c r="Q43" s="22">
        <f>+Tabla1[[#This Row],[Meta Ejecutada Vigencia4]]/Tabla1[[#This Row],[Meta Programada Cuatrienio3]]</f>
        <v>1.198</v>
      </c>
      <c r="R43" s="29">
        <v>2024680010064</v>
      </c>
      <c r="S43" s="30" t="s">
        <v>145</v>
      </c>
      <c r="T43" s="42">
        <v>32109315181.509998</v>
      </c>
      <c r="U43" s="42">
        <v>8185464162.9300003</v>
      </c>
      <c r="V43" s="26" t="s">
        <v>192</v>
      </c>
      <c r="W43" s="26" t="s">
        <v>197</v>
      </c>
      <c r="X43" s="26">
        <v>1198</v>
      </c>
      <c r="Y43" s="31" t="s">
        <v>193</v>
      </c>
      <c r="Z43" s="34">
        <v>5303540833.9300003</v>
      </c>
      <c r="AA43" s="52"/>
      <c r="AB43" s="62"/>
      <c r="AC43" s="62"/>
      <c r="AD43" s="62"/>
      <c r="AE43" s="62"/>
      <c r="AF43" s="62"/>
      <c r="AG43" s="62"/>
      <c r="AH43" s="62"/>
      <c r="AI43" s="62"/>
      <c r="AJ43" s="62"/>
      <c r="AK43" s="62"/>
      <c r="AL43" s="62"/>
      <c r="AM43" s="52">
        <v>2540266219</v>
      </c>
      <c r="AN43" s="61">
        <f>SUM(Tabla1[[#This Row],[Recursos propios 2025]:[Otros 2025]])</f>
        <v>7843807052.9300003</v>
      </c>
      <c r="AO43" s="62">
        <v>4243090946.6800003</v>
      </c>
      <c r="AP43" s="62"/>
      <c r="AQ43" s="62"/>
      <c r="AR43" s="62"/>
      <c r="AS43" s="62"/>
      <c r="AT43" s="62"/>
      <c r="AU43" s="62"/>
      <c r="AV43" s="62"/>
      <c r="AW43" s="62"/>
      <c r="AX43" s="62"/>
      <c r="AY43" s="62"/>
      <c r="AZ43" s="62"/>
      <c r="BA43" s="62"/>
      <c r="BB43" s="65">
        <v>2166808879.9200001</v>
      </c>
      <c r="BC43" s="61">
        <f>SUM(Tabla1[[#This Row],[Recursos propios 20252]:[Otros 202515]])</f>
        <v>6409899826.6000004</v>
      </c>
      <c r="BD43" s="49">
        <f>+Tabla1[[#This Row],[Total Comprometido 2025]]/Tabla1[[#This Row],[Total 2025]]</f>
        <v>0.81719244027115967</v>
      </c>
      <c r="BE43" s="62">
        <v>11411680</v>
      </c>
      <c r="BF43" s="62">
        <v>11411680</v>
      </c>
      <c r="BG43" s="62">
        <v>2522983725.4000001</v>
      </c>
      <c r="BH43" s="56" t="s">
        <v>120</v>
      </c>
      <c r="BI43" s="57" t="s">
        <v>122</v>
      </c>
      <c r="BJ43" s="56" t="s">
        <v>121</v>
      </c>
    </row>
    <row r="44" spans="1:69" ht="75">
      <c r="A44" s="35">
        <v>179</v>
      </c>
      <c r="B44" s="35" t="s">
        <v>74</v>
      </c>
      <c r="C44" s="35" t="s">
        <v>75</v>
      </c>
      <c r="D44" s="35" t="s">
        <v>111</v>
      </c>
      <c r="E44" s="35" t="s">
        <v>112</v>
      </c>
      <c r="F44" s="35">
        <v>2202063</v>
      </c>
      <c r="G44" s="36" t="s">
        <v>144</v>
      </c>
      <c r="H44" s="35">
        <v>220206300</v>
      </c>
      <c r="I44" s="35" t="s">
        <v>114</v>
      </c>
      <c r="J44" s="35">
        <v>0</v>
      </c>
      <c r="K44" s="35" t="s">
        <v>80</v>
      </c>
      <c r="L44" s="35" t="s">
        <v>117</v>
      </c>
      <c r="M44" s="35">
        <v>400</v>
      </c>
      <c r="N44" s="35">
        <v>150</v>
      </c>
      <c r="O44" s="45">
        <v>0</v>
      </c>
      <c r="P44" s="22">
        <f>+Tabla1[[#This Row],[Meta Ejecutada Vigencia4]]/Tabla1[[#This Row],[Meta Programada Vigencia]]</f>
        <v>0</v>
      </c>
      <c r="Q44" s="22">
        <f>+Tabla1[[#This Row],[Meta Ejecutada Vigencia4]]/Tabla1[[#This Row],[Meta Programada Cuatrienio3]]</f>
        <v>0</v>
      </c>
      <c r="R44" s="29">
        <v>2024680010064</v>
      </c>
      <c r="S44" s="30" t="s">
        <v>145</v>
      </c>
      <c r="T44" s="42">
        <v>32109315181.509998</v>
      </c>
      <c r="U44" s="42">
        <v>8185464162.9300003</v>
      </c>
      <c r="V44" s="24" t="s">
        <v>167</v>
      </c>
      <c r="W44" s="24" t="s">
        <v>167</v>
      </c>
      <c r="X44" s="24" t="s">
        <v>167</v>
      </c>
      <c r="Y44" s="24" t="s">
        <v>167</v>
      </c>
      <c r="Z44" s="34">
        <v>312984840</v>
      </c>
      <c r="AA44" s="52"/>
      <c r="AB44" s="62"/>
      <c r="AC44" s="62"/>
      <c r="AD44" s="62"/>
      <c r="AE44" s="62"/>
      <c r="AF44" s="62"/>
      <c r="AG44" s="62"/>
      <c r="AH44" s="62"/>
      <c r="AI44" s="62"/>
      <c r="AJ44" s="62"/>
      <c r="AK44" s="62"/>
      <c r="AL44" s="62"/>
      <c r="AM44" s="52"/>
      <c r="AN44" s="61">
        <f>SUM(Tabla1[[#This Row],[Recursos propios 2025]:[Otros 2025]])</f>
        <v>312984840</v>
      </c>
      <c r="AO44" s="62"/>
      <c r="AP44" s="62"/>
      <c r="AQ44" s="62"/>
      <c r="AR44" s="62"/>
      <c r="AS44" s="62"/>
      <c r="AT44" s="62"/>
      <c r="AU44" s="62"/>
      <c r="AV44" s="62"/>
      <c r="AW44" s="62"/>
      <c r="AX44" s="62"/>
      <c r="AY44" s="62"/>
      <c r="AZ44" s="62"/>
      <c r="BA44" s="62"/>
      <c r="BB44" s="62"/>
      <c r="BC44" s="61">
        <f>SUM(Tabla1[[#This Row],[Recursos propios 20252]:[Otros 202515]])</f>
        <v>0</v>
      </c>
      <c r="BD44" s="49">
        <f>+Tabla1[[#This Row],[Total Comprometido 2025]]/Tabla1[[#This Row],[Total 2025]]</f>
        <v>0</v>
      </c>
      <c r="BE44" s="62"/>
      <c r="BF44" s="62"/>
      <c r="BG44" s="62"/>
      <c r="BH44" s="56" t="s">
        <v>120</v>
      </c>
      <c r="BI44" s="57" t="s">
        <v>122</v>
      </c>
      <c r="BJ44" s="56" t="s">
        <v>121</v>
      </c>
    </row>
    <row r="45" spans="1:69" ht="18">
      <c r="A45" s="67"/>
      <c r="B45" s="67"/>
      <c r="C45" s="67"/>
      <c r="D45" s="67"/>
      <c r="E45" s="67"/>
      <c r="F45" s="67"/>
      <c r="G45" s="68"/>
      <c r="H45" s="67"/>
      <c r="I45" s="67"/>
      <c r="J45" s="67"/>
      <c r="K45" s="67"/>
      <c r="L45" s="67"/>
      <c r="M45" s="67"/>
      <c r="N45" s="67"/>
      <c r="O45" s="69"/>
      <c r="P45" s="70"/>
      <c r="Q45" s="70"/>
      <c r="R45" s="71"/>
      <c r="S45" s="72"/>
      <c r="T45" s="73"/>
      <c r="U45" s="73"/>
      <c r="V45" s="73"/>
      <c r="W45" s="73"/>
      <c r="X45" s="73"/>
      <c r="Y45" s="73"/>
      <c r="Z45" s="74">
        <f>SUBTOTAL(109,Tabla1[Recursos propios 2025])</f>
        <v>83749677459</v>
      </c>
      <c r="AA45" s="74">
        <f>SUBTOTAL(109,Tabla1[SGP Educación 2025])</f>
        <v>323234619516.99994</v>
      </c>
      <c r="AB45" s="74"/>
      <c r="AC45" s="74"/>
      <c r="AD45" s="74"/>
      <c r="AE45" s="74">
        <f>SUBTOTAL(109,Tabla1[SGP Libre inversión 2025])</f>
        <v>8240000000</v>
      </c>
      <c r="AF45" s="74"/>
      <c r="AG45" s="74">
        <f>SUBTOTAL(109,Tabla1[SGP Alimentación escolar 2025])</f>
        <v>1516412786</v>
      </c>
      <c r="AH45" s="74"/>
      <c r="AI45" s="74"/>
      <c r="AJ45" s="74"/>
      <c r="AK45" s="74"/>
      <c r="AL45" s="74">
        <f>SUBTOTAL(109,Tabla1[Transferencias de capital - cofinanciación nación 2025])</f>
        <v>5874910000</v>
      </c>
      <c r="AM45" s="74">
        <f>SUBTOTAL(109,Tabla1[Otros 2025])</f>
        <v>3003708195</v>
      </c>
      <c r="AN45" s="74">
        <f>SUBTOTAL(109,Tabla1[Total 2025])</f>
        <v>425619327956.99994</v>
      </c>
      <c r="AO45" s="74">
        <f>SUBTOTAL(109,Tabla1[Recursos propios 20252])</f>
        <v>55877493095.400002</v>
      </c>
      <c r="AP45" s="74">
        <f>SUBTOTAL(109,Tabla1[SGP Educación 20253])</f>
        <v>79940577905.380005</v>
      </c>
      <c r="AQ45" s="74"/>
      <c r="AR45" s="74"/>
      <c r="AS45" s="74"/>
      <c r="AT45" s="74">
        <f>SUBTOTAL(109,Tabla1[SGP Libre inversión 20257])</f>
        <v>8240000000</v>
      </c>
      <c r="AU45" s="74"/>
      <c r="AV45" s="74">
        <f>SUBTOTAL(109,Tabla1[SGP Alimentación escolar 20259])</f>
        <v>1516412786</v>
      </c>
      <c r="AW45" s="74"/>
      <c r="AX45" s="74"/>
      <c r="AY45" s="74"/>
      <c r="AZ45" s="74"/>
      <c r="BA45" s="74">
        <f>SUBTOTAL(109,Tabla1[Transferencias de capital - cofinanciación nación 202514])</f>
        <v>5874910000</v>
      </c>
      <c r="BB45" s="74">
        <f>SUBTOTAL(109,Tabla1[Otros 202515])</f>
        <v>2256808879.9200001</v>
      </c>
      <c r="BC45" s="74">
        <f>SUBTOTAL(109,Tabla1[Total Comprometido 2025])</f>
        <v>153706202666.69998</v>
      </c>
      <c r="BD45" s="75"/>
      <c r="BE45" s="74">
        <f>SUM(Tabla1[Total Recursos Obligados])</f>
        <v>64544308669.639999</v>
      </c>
      <c r="BF45" s="74">
        <f>SUM(Tabla1[Total Recursos Pagados])</f>
        <v>63293299641.980003</v>
      </c>
      <c r="BG45" s="74">
        <f>SUM(Tabla1[Recursos Gestionados])</f>
        <v>2522983725.4000001</v>
      </c>
      <c r="BH45" s="67"/>
      <c r="BI45" s="76"/>
      <c r="BJ45" s="67"/>
    </row>
    <row r="47" spans="1:69">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row>
    <row r="48" spans="1:69">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row>
    <row r="49" spans="26:6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row>
    <row r="50" spans="26:69">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row>
    <row r="51" spans="26:69">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row>
    <row r="52" spans="26:69">
      <c r="BF52"/>
    </row>
    <row r="53" spans="26:69">
      <c r="BF53"/>
    </row>
  </sheetData>
  <sheetProtection insertRows="0" deleteRows="0" autoFilter="0"/>
  <mergeCells count="10">
    <mergeCell ref="A1:B4"/>
    <mergeCell ref="C1:BG4"/>
    <mergeCell ref="BH9:BI9"/>
    <mergeCell ref="AO9:BG9"/>
    <mergeCell ref="A9:N9"/>
    <mergeCell ref="O9:Q9"/>
    <mergeCell ref="Z9:AN9"/>
    <mergeCell ref="R9:Y9"/>
    <mergeCell ref="V7:Y7"/>
    <mergeCell ref="O7:P7"/>
  </mergeCells>
  <phoneticPr fontId="10" type="noConversion"/>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Accion</vt:lpstr>
      <vt:lpstr>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MONICA</cp:lastModifiedBy>
  <cp:lastPrinted>2025-04-10T15:11:26Z</cp:lastPrinted>
  <dcterms:created xsi:type="dcterms:W3CDTF">2024-06-03T22:05:35Z</dcterms:created>
  <dcterms:modified xsi:type="dcterms:W3CDTF">2025-04-21T13:49:12Z</dcterms:modified>
</cp:coreProperties>
</file>