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b1b9efc56eb2804f/Documentos/LILIANA RAMIREZ/ALCALDIA 2025/1.OBLIGACIÓN 1 HERRAMIENTAS/PLAN DESARROLLO/MARZO 2025/PLANES DEPENDNECIA/PLANES AJUSTADOS MESA CONTROL INTERNO/"/>
    </mc:Choice>
  </mc:AlternateContent>
  <xr:revisionPtr revIDLastSave="0" documentId="8_{FF6035A0-55A6-4962-A5C6-6F0F36AD870D}" xr6:coauthVersionLast="47" xr6:coauthVersionMax="47" xr10:uidLastSave="{00000000-0000-0000-0000-000000000000}"/>
  <bookViews>
    <workbookView xWindow="-108" yWindow="-108" windowWidth="23256" windowHeight="12456" xr2:uid="{00000000-000D-0000-FFFF-FFFF00000000}"/>
  </bookViews>
  <sheets>
    <sheet name="Plan de Accion" sheetId="1" r:id="rId1"/>
    <sheet name="Hoja1" sheetId="2" r:id="rId2"/>
  </sheets>
  <definedNames>
    <definedName name="_xlnm._FilterDatabase" localSheetId="0" hidden="1">'Plan de Accion'!$A$10:$BJ$10</definedName>
    <definedName name="PA">'Plan de Accion'!$A$9:$BJ$21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 r="E28" i="2"/>
  <c r="BF22" i="1"/>
  <c r="BG22" i="1"/>
  <c r="BE22" i="1"/>
  <c r="P12" i="1"/>
  <c r="P13" i="1"/>
  <c r="P14" i="1"/>
  <c r="P15" i="1"/>
  <c r="P16" i="1"/>
  <c r="P17" i="1"/>
  <c r="P18" i="1"/>
  <c r="P19" i="1"/>
  <c r="P20" i="1"/>
  <c r="P21" i="1"/>
  <c r="P11" i="1"/>
  <c r="BC11" i="1"/>
  <c r="BC12" i="1"/>
  <c r="BC13" i="1"/>
  <c r="BC14" i="1"/>
  <c r="BC15" i="1"/>
  <c r="BC16" i="1"/>
  <c r="BC17" i="1"/>
  <c r="BC18" i="1"/>
  <c r="BC19" i="1"/>
  <c r="BC20" i="1"/>
  <c r="BC21" i="1"/>
  <c r="AN11" i="1"/>
  <c r="AN12" i="1"/>
  <c r="AN13" i="1"/>
  <c r="AN14" i="1"/>
  <c r="AN15" i="1"/>
  <c r="AN16" i="1"/>
  <c r="AN17" i="1"/>
  <c r="AN18" i="1"/>
  <c r="AN19" i="1"/>
  <c r="AN20" i="1"/>
  <c r="AN21" i="1"/>
  <c r="Q11" i="1"/>
  <c r="Q12" i="1"/>
  <c r="Q13" i="1"/>
  <c r="Q14" i="1"/>
  <c r="Q15" i="1"/>
  <c r="Q16" i="1"/>
  <c r="Q17" i="1"/>
  <c r="Q18" i="1"/>
  <c r="Q19" i="1"/>
  <c r="Q20" i="1"/>
  <c r="Q21" i="1"/>
  <c r="BC22" i="1" l="1"/>
  <c r="AN22" i="1"/>
  <c r="BD19" i="1"/>
  <c r="BD15" i="1"/>
  <c r="BD18" i="1"/>
  <c r="BD14" i="1"/>
  <c r="BD21" i="1"/>
  <c r="BD17" i="1"/>
  <c r="BD13" i="1"/>
  <c r="BD20" i="1"/>
  <c r="BD16" i="1"/>
  <c r="BD12" i="1"/>
  <c r="BD11" i="1"/>
</calcChain>
</file>

<file path=xl/sharedStrings.xml><?xml version="1.0" encoding="utf-8"?>
<sst xmlns="http://schemas.openxmlformats.org/spreadsheetml/2006/main" count="244" uniqueCount="152">
  <si>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</si>
  <si>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</si>
  <si>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</si>
  <si>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</si>
  <si>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</si>
  <si>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</si>
  <si>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</si>
  <si>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</si>
  <si>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</si>
  <si>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</si>
  <si>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</si>
  <si>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</si>
  <si>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</si>
  <si>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</si>
  <si>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</si>
  <si>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</si>
  <si>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</si>
  <si>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</si>
  <si>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</si>
  <si>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</si>
  <si>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</si>
  <si>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</si>
  <si>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</si>
  <si>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</si>
  <si>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</si>
  <si>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</si>
  <si>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</si>
  <si>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</si>
  <si>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</si>
  <si>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</si>
  <si>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</si>
  <si>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</si>
  <si>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</si>
  <si>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</si>
  <si>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</si>
  <si>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</si>
  <si>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</si>
  <si>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</si>
  <si>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</si>
  <si>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</si>
  <si>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</si>
  <si>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Versión: 2.0</t>
  </si>
  <si>
    <t>Fecha aprobación: Octubre-10-2024</t>
  </si>
  <si>
    <t>Página: 1 de 1</t>
  </si>
  <si>
    <t>Recursos propios 2025</t>
  </si>
  <si>
    <t>SGP Educación 2025</t>
  </si>
  <si>
    <t>SGP Salud 2025</t>
  </si>
  <si>
    <t>SGP Deporte 2025</t>
  </si>
  <si>
    <t>SGP Cultura 2025</t>
  </si>
  <si>
    <t>SGP Libre inversión 2025</t>
  </si>
  <si>
    <t>SGP Libre destinación 2025</t>
  </si>
  <si>
    <t>SGP Alimentación escolar 2025</t>
  </si>
  <si>
    <t>SGP Municipios río Magdalena 2025</t>
  </si>
  <si>
    <t>SGP APSB 2025</t>
  </si>
  <si>
    <t>Crédito 2025</t>
  </si>
  <si>
    <t>Transferencias de capital - cofinanciación departamento 2025</t>
  </si>
  <si>
    <t>Transferencias de capital - cofinanciación nación 2025</t>
  </si>
  <si>
    <t>Otros 2025</t>
  </si>
  <si>
    <t>Total 2025</t>
  </si>
  <si>
    <t>Recursos propios 20252</t>
  </si>
  <si>
    <t>SGP Educación 20253</t>
  </si>
  <si>
    <t>SGP Salud 20254</t>
  </si>
  <si>
    <t>SGP Deporte 20255</t>
  </si>
  <si>
    <t>SGP Cultura 20256</t>
  </si>
  <si>
    <t>SGP Libre inversión 20257</t>
  </si>
  <si>
    <t>SGP Libre destinación 20258</t>
  </si>
  <si>
    <t>SGP Alimentación escolar 20259</t>
  </si>
  <si>
    <t>SGP Municipios río Magdalena 202510</t>
  </si>
  <si>
    <t>SGP APSB 202511</t>
  </si>
  <si>
    <t>Crédito 202512</t>
  </si>
  <si>
    <t>Transferencias de capital - cofinanciación departamento 202513</t>
  </si>
  <si>
    <t>Transferencias de capital - cofinanciación nación 202514</t>
  </si>
  <si>
    <t>Otros 202515</t>
  </si>
  <si>
    <t>Total Comprometido 2025</t>
  </si>
  <si>
    <t>Territorio seguro que progresa</t>
  </si>
  <si>
    <t>Trabajo</t>
  </si>
  <si>
    <t>Comercio, industria y turismo</t>
  </si>
  <si>
    <t>3602</t>
  </si>
  <si>
    <t>Generación y formalización del empleo (3602).</t>
  </si>
  <si>
    <t>3602027</t>
  </si>
  <si>
    <t>Realizar 3 estrategias de vinculación laboral compartida; de incentivos para la invesion nacional y extranjera en el sector productivo; y de beneficios para la formalización laboral</t>
  </si>
  <si>
    <t>Estrategias realizadas (360202700)</t>
  </si>
  <si>
    <t>Número</t>
  </si>
  <si>
    <t>3603</t>
  </si>
  <si>
    <t>Formacion para el trabajo (3603)</t>
  </si>
  <si>
    <t>3603019</t>
  </si>
  <si>
    <t>Realizar 15 Programas de formación para el trabajo</t>
  </si>
  <si>
    <t>Programas realizados (360301900)</t>
  </si>
  <si>
    <t>3502</t>
  </si>
  <si>
    <t>Productividad y competitividad de las empresas colombianas (3502)</t>
  </si>
  <si>
    <t>3502003</t>
  </si>
  <si>
    <t>Ejecutar un (1) Programa de gestión empresarial en unidades productivas y/o personas, mediante un ecosistema para el empleo y fortalecimiento empresarial.</t>
  </si>
  <si>
    <t>Programas de gestión empresarial ejecutados en unidades productivas (350200300)</t>
  </si>
  <si>
    <t>3502004</t>
  </si>
  <si>
    <t>Beneficiar a 8.000 Empresas con líneas especiales de crédito</t>
  </si>
  <si>
    <t>Empresas beneficiadas (350200400)</t>
  </si>
  <si>
    <t>3605</t>
  </si>
  <si>
    <t>Fomento de la investigacion, desarrollo tecnologico e innovacion del sector trabajo (3605)</t>
  </si>
  <si>
    <t>3605017</t>
  </si>
  <si>
    <t>Fortalecer técnicamente un (1) prestador del Servicio Público de Empleo y fomento empresarial</t>
  </si>
  <si>
    <t>Prestadores del Servicio Público de Empleo fortalecidos técnicamente (360501700)</t>
  </si>
  <si>
    <t>3605007</t>
  </si>
  <si>
    <t>Cofinanciar 2 proyectos de innovación y desarrollo tecnológico mediante alianzas</t>
  </si>
  <si>
    <t>Proyectos de innovación y desarrollo tecnológico cofinanciados (360500700)</t>
  </si>
  <si>
    <t>3502010</t>
  </si>
  <si>
    <t>Cofinanciar 8 proyectos para agregar valor a los productos y/o mejorar los canales de comercialización, asi como para el Desarrollo de cadenas productivas</t>
  </si>
  <si>
    <t>Proyectos cofinanciados para agregar valor a los productos y/o mejorar los canales de comercialización (350201000)</t>
  </si>
  <si>
    <t>3502008</t>
  </si>
  <si>
    <t>Asistir 2 proyectos de alto impacto para el fortalecimiento y desarrollo de cadenas productiva</t>
  </si>
  <si>
    <t>Proyectos de alto impacto asistidos para el fortalecimiento de cadenas productivas (350200800)</t>
  </si>
  <si>
    <t>3502116</t>
  </si>
  <si>
    <t>Realizar 20 asistencias técnicas para el fortalecimiento de las unidades productivas de Economia Popular.</t>
  </si>
  <si>
    <t>Asistencias técnicas realizadas (350211600)</t>
  </si>
  <si>
    <t>Productividad y competitividad de las empresas colombianas (3502).</t>
  </si>
  <si>
    <t>3502014</t>
  </si>
  <si>
    <t>Implementar una (1) Ventanilla Única Empresarial "Centro Integrado de Servicios al Empresario</t>
  </si>
  <si>
    <t>Implementación de la Ventanilla Única Empresarial (350201400)</t>
  </si>
  <si>
    <t>Porcentaje</t>
  </si>
  <si>
    <t>3502012</t>
  </si>
  <si>
    <t>Implementar un proyecto para la modernización y fomento de la innovación empresarial, la inclusión financiera y la participación ciudadana en la economía popular a través de una herramienta digital, dirigido a la situación de informalidad económica o laboral y sin historial financiero</t>
  </si>
  <si>
    <t>Proyectos de innovación cofinanciados (350201200).</t>
  </si>
  <si>
    <t>No Acumulativa</t>
  </si>
  <si>
    <t>Acumulativa</t>
  </si>
  <si>
    <t>IMEBU</t>
  </si>
  <si>
    <t>JUAN CAMILO BELTRAN DOMINGUEZ</t>
  </si>
  <si>
    <t>8, 9</t>
  </si>
  <si>
    <t>8, 11</t>
  </si>
  <si>
    <t>2024680010185</t>
  </si>
  <si>
    <t>MEJORAMIENTO DE PRODUCTIVIDAD Y COMPETITIVIDAD DE UNIDADES PRODUCTIVAS DEL MUNICIPIO DE BUCARAMANGA.</t>
  </si>
  <si>
    <t>n</t>
  </si>
  <si>
    <t xml:space="preserve">FORTALECIMIENTO A LA INVESTIGACIÓN, INNOVACIÓN Y EL DESARROLLO TECNOLÓGICO EN EL SECTOR TRABAJO EN BUCARAMANGA </t>
  </si>
  <si>
    <t>Contratación de personal, que brindan asistencia técnica  para el fortalecimiento de los prestadores autorizados del servicio público de empleo y fomento empresarial en el municipio de bucaramanga</t>
  </si>
  <si>
    <t xml:space="preserve">Convenio de Asociación para apoyar la participación de empresarios de la Industria del Calzado de Empresas del Sector del Calzado y Marroquineria de Bucaramanga, en la versión 49 de la Feria Internacional Flotear and Leather Show y la Exhibición Internacional del Cuero, Insumos y Maquinaria IFLS+EICI, que se llevó a cabo del 04 al 07 de febrero de 2025 en Corferias, Bogotá
</t>
  </si>
  <si>
    <t>APOYO PARA LA FORMALIZACIÓN LABORAL EN EL MUNICIPIO DE   BUCARAMANGA</t>
  </si>
  <si>
    <t xml:space="preserve">FORTALECIMIENTO DE COMPETENCIAS Y HABILIDADES PARA EL TRABAJO EN EL MUNICIPIO DE BUCARAMANGA </t>
  </si>
  <si>
    <t xml:space="preserve">Con corte 31 de marzo de 2025, se han beneficiado 136 unidades productivas. </t>
  </si>
  <si>
    <t xml:space="preserve">17 Comunas y 03 Corregimientos </t>
  </si>
  <si>
    <t>4.482 ciudadanos atendidos y registrados en la ruta de empleo.
168 empresas participantes, ofreciendo vacantes en distintos sectores productivos.
Más de 35.000 contactos efectivos entre empresas y buscadores de empleo, facilitando la vinculación directa.</t>
  </si>
  <si>
    <t xml:space="preserve">Feria de Empleo Seguro, realizada en el centro de convenciones Neomundo. Esta feria se consolidó como el espacio de empleabilidad más importante de la región, logrando una amplia participación tanto del sector empresarial como de la ciudadanía.
</t>
  </si>
  <si>
    <t>SE SUSCRIBIÓ CONVENIO CON LA UNIVERSITARIA DEL CHICAMOCHA CUYO OBJETO ES "AUNAR ESFUERZOS ADMINISTRATIVOS, TECNICOS Y FINANCIEROS PARA EL DESARROLLO DE FORMACIONES NO FORMALES PARA FORTALECER LAS COMPENTENCIAS Y HABILIDADES TECNICAS Y DE GESTION EN SECTORES CLAVE DE LA ECONOMIA LOCAL Y REGIONAL, EN EL MARCO DEL PROYECTO: FORTALECIMIENTO DE COMPETENCIAS Y HABILIDADES PARA EL TRABAJO EN EL MUNICIPIO DE BUCARAMANGA." CO1. PCCNTR.7712517. DURACION CINCO (5) MESES,</t>
  </si>
  <si>
    <t>Contratación de personal de prestación de servicios para el apoyo a los programas que hacen parte de la oferta social del IMEBU.
Convenio con Cámara de Comercio para operar Administrativamente el Centro de Desarrollo Empresarial- CDE ubicado en el Barrio Café Madrid, yacompañar técnicamente la implementación de la ruta de Fortalecimiento del CDE</t>
  </si>
  <si>
    <t xml:space="preserve">
En el primer trimestre se atendieron 133 usuarios en donde se les brindó oferta institucional y asesoría</t>
  </si>
  <si>
    <t>Comuna</t>
  </si>
  <si>
    <t>Cantidad Beneficiarios</t>
  </si>
  <si>
    <t>Monto ($)</t>
  </si>
  <si>
    <t>Corregimiento</t>
  </si>
  <si>
    <t>Número de personas registradas: 712
Número de personas orientadas: 139
Número de personas remitidas a empresas: 2.371
Número de personas colocadas en empleo: 153
Número de empresas nuevas registradas: 37
Número de puestos de trabajo registrados: 1.575
Número total de vacantes disponibles: 430</t>
  </si>
  <si>
    <t>90 empresas del Calzado del Municipio de Bucaramanga</t>
  </si>
  <si>
    <t>Contratación del Equipo Interdisciplinario encargado de llevar acabo las acciones tendientes a la asistencia de proyectos de alto impacto para el fortalecimiento y desarrollo de cadenas productiva.</t>
  </si>
  <si>
    <t xml:space="preserve">Se suscribió Convenio de Asociación CA-004-2025, cuyo objeto es “AUNAR ESFUERZOS TÉCNICOS, ADMINISTRATIVOS Y FINANCIEROS PARA EL FORTALECER LAS HABILIDADES Y COMPETENCIAS DE LOS EMPRESARIOS DE MICRONEGOCIOS DE LOS DIVERSOS SECTORES DE LA ECONOMÍA POPULAR, PROMOVIENDO ASÍ LA INCLUSIÓN ECONÓMICA Y EL FORTALECIMIENTO DEL TEJIDO EMPRESARIAL, EN EL MARCO DEL PROYECTO: MEJORAMIENTO DE PRODUCTIVIDAD Y COMPETITIVIDAD DE UNIDADES PRODUCTIVAS DEL MUNICIPIO DE BUCARAMANGA.”, con el propósito de fortalecer 372 Empresarios de Micronegocios de los diferentes sectores de la Economía Popular, en los siguientes Programas de Formación: </t>
  </si>
  <si>
    <t>Los cursos incian en el mes de abril de la vigencia 2025</t>
  </si>
  <si>
    <t xml:space="preserve">Ruta de Formalización Empresarial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</si>
</sst>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164" formatCode="&quot;$&quot;#,##0;[Red]\-&quot;$&quot;#,##0"/>
    <numFmt numFmtId="165" formatCode="&quot;$&quot;\ #,##0.00"/>
  </numFmts>
  <fonts count="16"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sz val="14"/>
      <name val="Arial"/>
      <family val="2"/>
    </font>
    <font>
      <b/>
      <sz val="10"/>
      <color rgb="FF000000"/>
      <name val="Arial"/>
      <family val="2"/>
    </font>
    <font>
      <b/>
      <sz val="10"/>
      <color theme="1"/>
      <name val="Arial"/>
      <family val="2"/>
    </font>
    <font>
      <sz val="10"/>
      <color theme="1"/>
      <name val="Arial"/>
      <family val="2"/>
    </font>
  </fonts>
  <fills count="6">
    <fill>
      <patternFill patternType="none"/>
    </fill>
    <fill>
      <patternFill patternType="gray125"/>
    </fill>
    <fill>
      <patternFill patternType="solid">
        <fgColor rgb="FF002060"/>
        <bgColor indexed="64"/>
      </patternFill>
    </fill>
    <fill>
      <patternFill patternType="solid">
        <fgColor theme="8" tint="0.39997558519241921"/>
        <bgColor indexed="64"/>
      </patternFill>
    </fill>
    <fill>
      <patternFill patternType="solid">
        <fgColor rgb="FFE2EFD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rgb="FFC5E0B3"/>
      </left>
      <right style="medium">
        <color rgb="FFC5E0B3"/>
      </right>
      <top style="medium">
        <color rgb="FFC5E0B3"/>
      </top>
      <bottom style="thick">
        <color rgb="FFA8D08D"/>
      </bottom>
      <diagonal/>
    </border>
    <border>
      <left/>
      <right style="medium">
        <color rgb="FFC5E0B3"/>
      </right>
      <top style="medium">
        <color rgb="FFC5E0B3"/>
      </top>
      <bottom style="thick">
        <color rgb="FFA8D08D"/>
      </bottom>
      <diagonal/>
    </border>
    <border>
      <left style="medium">
        <color rgb="FFC5E0B3"/>
      </left>
      <right style="medium">
        <color rgb="FFC5E0B3"/>
      </right>
      <top/>
      <bottom style="medium">
        <color rgb="FFC5E0B3"/>
      </bottom>
      <diagonal/>
    </border>
    <border>
      <left/>
      <right style="medium">
        <color rgb="FFC5E0B3"/>
      </right>
      <top/>
      <bottom style="medium">
        <color rgb="FFC5E0B3"/>
      </bottom>
      <diagonal/>
    </border>
  </borders>
  <cellStyleXfs count="2">
    <xf numFmtId="0" fontId="0" fillId="0" borderId="0"/>
    <xf numFmtId="9" fontId="11" fillId="0" borderId="0" applyFont="0" applyFill="0" applyBorder="0" applyAlignment="0" applyProtection="0"/>
  </cellStyleXfs>
  <cellXfs count="78">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9" fontId="9" fillId="0" borderId="2" xfId="1" applyFont="1" applyFill="1" applyBorder="1" applyAlignment="1">
      <alignment horizontal="center" vertical="center" wrapText="1"/>
    </xf>
    <xf numFmtId="44" fontId="9" fillId="0" borderId="2" xfId="0" applyNumberFormat="1" applyFont="1" applyBorder="1" applyAlignment="1" applyProtection="1">
      <alignment horizontal="center" vertical="center" wrapText="1"/>
      <protection locked="0"/>
    </xf>
    <xf numFmtId="44" fontId="12" fillId="0" borderId="2" xfId="0" applyNumberFormat="1" applyFont="1" applyBorder="1" applyAlignment="1">
      <alignment horizontal="center" vertical="center" wrapText="1"/>
    </xf>
    <xf numFmtId="44" fontId="9" fillId="0" borderId="2" xfId="0" applyNumberFormat="1" applyFont="1" applyBorder="1" applyAlignment="1">
      <alignment horizontal="center" vertical="center" wrapText="1"/>
    </xf>
    <xf numFmtId="44" fontId="9" fillId="0" borderId="2"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pplyProtection="1">
      <alignment horizontal="center" vertical="center"/>
      <protection locked="0"/>
    </xf>
    <xf numFmtId="9" fontId="9" fillId="0" borderId="1" xfId="1" applyFont="1" applyFill="1" applyBorder="1" applyAlignment="1">
      <alignment horizontal="center" vertical="center"/>
    </xf>
    <xf numFmtId="44" fontId="9" fillId="0" borderId="2" xfId="0" applyNumberFormat="1"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pplyProtection="1">
      <alignment horizontal="center" vertical="center" wrapText="1"/>
      <protection locked="0"/>
    </xf>
    <xf numFmtId="9" fontId="9" fillId="0" borderId="1" xfId="1" applyFont="1" applyFill="1" applyBorder="1" applyAlignment="1">
      <alignment horizontal="center" vertical="center" wrapText="1"/>
    </xf>
    <xf numFmtId="44" fontId="9" fillId="0" borderId="1" xfId="0" applyNumberFormat="1" applyFont="1" applyBorder="1" applyAlignment="1" applyProtection="1">
      <alignment horizontal="center" vertical="center" wrapText="1"/>
      <protection locked="0"/>
    </xf>
    <xf numFmtId="44" fontId="9"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165" fontId="9" fillId="0" borderId="2" xfId="0" applyNumberFormat="1" applyFont="1" applyBorder="1" applyAlignment="1" applyProtection="1">
      <alignment horizontal="center" vertical="center" wrapText="1"/>
      <protection locked="0"/>
    </xf>
    <xf numFmtId="165" fontId="9" fillId="0" borderId="2" xfId="0" applyNumberFormat="1" applyFont="1" applyBorder="1" applyAlignment="1" applyProtection="1">
      <alignment horizontal="center" vertical="center"/>
      <protection locked="0"/>
    </xf>
    <xf numFmtId="165" fontId="9" fillId="0" borderId="1" xfId="0" applyNumberFormat="1" applyFont="1" applyBorder="1" applyAlignment="1" applyProtection="1">
      <alignment horizontal="center" vertical="center" wrapText="1"/>
      <protection locked="0"/>
    </xf>
    <xf numFmtId="165" fontId="9" fillId="0" borderId="2" xfId="0" applyNumberFormat="1" applyFont="1" applyBorder="1" applyAlignment="1">
      <alignment horizontal="center" vertical="center" wrapText="1"/>
    </xf>
    <xf numFmtId="165" fontId="9" fillId="0" borderId="2"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23" xfId="0" applyFont="1" applyBorder="1" applyAlignment="1">
      <alignment horizontal="center" vertical="center"/>
    </xf>
    <xf numFmtId="0" fontId="9" fillId="0" borderId="23" xfId="0" applyFont="1" applyBorder="1" applyAlignment="1" applyProtection="1">
      <alignment horizontal="center" vertical="center"/>
      <protection locked="0"/>
    </xf>
    <xf numFmtId="44" fontId="9" fillId="0" borderId="23" xfId="0" applyNumberFormat="1" applyFont="1" applyBorder="1" applyAlignment="1">
      <alignment horizontal="center" vertical="center"/>
    </xf>
    <xf numFmtId="165" fontId="9" fillId="0" borderId="23" xfId="0" applyNumberFormat="1" applyFont="1" applyBorder="1" applyAlignment="1">
      <alignment horizontal="center" vertical="center"/>
    </xf>
    <xf numFmtId="165" fontId="9" fillId="0" borderId="23" xfId="0" applyNumberFormat="1" applyFont="1" applyBorder="1" applyAlignment="1" applyProtection="1">
      <alignment horizontal="center" vertical="center"/>
      <protection locked="0"/>
    </xf>
    <xf numFmtId="9" fontId="9" fillId="0" borderId="23" xfId="0" applyNumberFormat="1" applyFont="1" applyBorder="1" applyAlignment="1">
      <alignment horizontal="center" vertical="center"/>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4" fillId="0" borderId="26" xfId="0" applyFont="1" applyBorder="1" applyAlignment="1">
      <alignment horizontal="center" vertical="center" wrapText="1"/>
    </xf>
    <xf numFmtId="0" fontId="15" fillId="0" borderId="27" xfId="0" applyFont="1" applyBorder="1" applyAlignment="1">
      <alignment horizontal="center" vertical="center" wrapText="1"/>
    </xf>
    <xf numFmtId="164" fontId="0" fillId="0" borderId="0" xfId="0" applyNumberFormat="1"/>
    <xf numFmtId="164" fontId="15" fillId="0" borderId="27" xfId="0" applyNumberFormat="1" applyFont="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cellXfs>
  <cellStyles count="2">
    <cellStyle name="Normal" xfId="0" builtinId="0"/>
    <cellStyle name="Porcentaje" xfId="1" builtinId="5"/>
  </cellStyles>
  <dxfs count="130">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5"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 #,##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65"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 #,##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 #,##0.00_-;\-&quot;$&quot;\ * #,##0.0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5"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 #,##0.00_-;\-&quot;$&quot;\ * #,##0.0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29"/>
    </tableStyle>
    <tableStyle name="Estilo de tabla 4" pivot="0" count="1" xr9:uid="{00000000-0011-0000-FFFF-FFFF03000000}">
      <tableStyleElement type="firstRowStripe"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22" totalsRowCount="1" headerRowDxfId="127" dataDxfId="125" headerRowBorderDxfId="126" tableBorderDxfId="124">
  <tableColumns count="62">
    <tableColumn id="1" xr3:uid="{00000000-0010-0000-0000-000001000000}" name=" Consecutivo PDM" dataDxfId="123" totalsRowDxfId="122"/>
    <tableColumn id="2" xr3:uid="{00000000-0010-0000-0000-000002000000}" name="Linea Estratégica" dataDxfId="121" totalsRowDxfId="120"/>
    <tableColumn id="5" xr3:uid="{00000000-0010-0000-0000-000005000000}" name="Sector" dataDxfId="119" totalsRowDxfId="118"/>
    <tableColumn id="14" xr3:uid="{00000000-0010-0000-0000-00000E000000}" name="Cod. Programa" dataDxfId="117" totalsRowDxfId="116"/>
    <tableColumn id="15" xr3:uid="{00000000-0010-0000-0000-00000F000000}" name="Programa" dataDxfId="115" totalsRowDxfId="114"/>
    <tableColumn id="16" xr3:uid="{00000000-0010-0000-0000-000010000000}" name="Cod. de Producto" dataDxfId="113" totalsRowDxfId="112"/>
    <tableColumn id="17" xr3:uid="{00000000-0010-0000-0000-000011000000}" name="Meta de Producto" dataDxfId="111" totalsRowDxfId="110"/>
    <tableColumn id="18" xr3:uid="{00000000-0010-0000-0000-000012000000}" name="Cod. Indicador de Producto" dataDxfId="109" totalsRowDxfId="108"/>
    <tableColumn id="19" xr3:uid="{00000000-0010-0000-0000-000013000000}" name="Indicador de Producto" dataDxfId="107" totalsRowDxfId="106"/>
    <tableColumn id="20" xr3:uid="{00000000-0010-0000-0000-000014000000}" name="LÍnea Base" dataDxfId="105" totalsRowDxfId="104"/>
    <tableColumn id="21" xr3:uid="{00000000-0010-0000-0000-000015000000}" name="Unidad de Medida2" dataDxfId="103" totalsRowDxfId="102"/>
    <tableColumn id="22" xr3:uid="{00000000-0010-0000-0000-000016000000}" name="Tipo de Meta" dataDxfId="101" totalsRowDxfId="100"/>
    <tableColumn id="23" xr3:uid="{00000000-0010-0000-0000-000017000000}" name="Meta Programada Cuatrienio3" dataDxfId="99" totalsRowDxfId="98"/>
    <tableColumn id="24" xr3:uid="{00000000-0010-0000-0000-000018000000}" name="Meta Programada Vigencia" dataDxfId="97" totalsRowDxfId="96"/>
    <tableColumn id="25" xr3:uid="{00000000-0010-0000-0000-000019000000}" name="Meta Ejecutada Vigencia4" dataDxfId="95" totalsRowDxfId="94"/>
    <tableColumn id="26" xr3:uid="{00000000-0010-0000-0000-00001A000000}" name="Porcentaje Avance Vigencia" dataDxfId="93" totalsRowDxfId="92">
      <calculatedColumnFormula>+Tabla1[[#This Row],[Meta Ejecutada Vigencia4]]/Tabla1[[#This Row],[Meta Programada Vigencia]]</calculatedColumnFormula>
    </tableColumn>
    <tableColumn id="27" xr3:uid="{00000000-0010-0000-0000-00001B000000}" name="Porcentaje Avance Cuatrienio" dataDxfId="91" totalsRowDxfId="90">
      <calculatedColumnFormula>+Tabla1[[#This Row],[Meta Ejecutada Vigencia4]]/Tabla1[[#This Row],[Meta Programada Cuatrienio3]]</calculatedColumnFormula>
    </tableColumn>
    <tableColumn id="28" xr3:uid="{00000000-0010-0000-0000-00001C000000}" name="Código BPIN" dataDxfId="89" totalsRowDxfId="88"/>
    <tableColumn id="29" xr3:uid="{00000000-0010-0000-0000-00001D000000}" name="Nombre del Proyecto" dataDxfId="87" totalsRowDxfId="86"/>
    <tableColumn id="30" xr3:uid="{00000000-0010-0000-0000-00001E000000}" name="Valor del Proyecto" dataDxfId="85" totalsRowDxfId="84"/>
    <tableColumn id="31" xr3:uid="{00000000-0010-0000-0000-00001F000000}" name="Valor Vigencia Proyecto" dataDxfId="83" totalsRowDxfId="82"/>
    <tableColumn id="32" xr3:uid="{00000000-0010-0000-0000-000020000000}" name="Comuna o Barrio Beneficiado" dataDxfId="81" totalsRowDxfId="80"/>
    <tableColumn id="33" xr3:uid="{00000000-0010-0000-0000-000021000000}" name="Población Beneficiada" dataDxfId="79" totalsRowDxfId="78"/>
    <tableColumn id="34" xr3:uid="{00000000-0010-0000-0000-000022000000}" name="Número de Beneficiarios" dataDxfId="77" totalsRowDxfId="76"/>
    <tableColumn id="44" xr3:uid="{00000000-0010-0000-0000-00002C000000}" name="Actividades Realizadas" dataDxfId="75" totalsRowDxfId="74"/>
    <tableColumn id="46" xr3:uid="{00000000-0010-0000-0000-00002E000000}" name="Recursos propios 2025" dataDxfId="73" totalsRowDxfId="72"/>
    <tableColumn id="47" xr3:uid="{00000000-0010-0000-0000-00002F000000}" name="SGP Educación 2025" dataDxfId="71" totalsRowDxfId="70"/>
    <tableColumn id="48" xr3:uid="{00000000-0010-0000-0000-000030000000}" name="SGP Salud 2025" dataDxfId="69" totalsRowDxfId="68"/>
    <tableColumn id="36" xr3:uid="{9F9AF3B5-9302-4098-86C2-F3751C61856C}" name="SGP Deporte 2025" dataDxfId="67" totalsRowDxfId="66"/>
    <tableColumn id="35" xr3:uid="{C5C853CA-0E38-42F1-B617-F223698DFB1E}" name="SGP Cultura 2025" dataDxfId="65" totalsRowDxfId="64"/>
    <tableColumn id="13" xr3:uid="{D6B586E6-694C-47D3-A512-D9CFE88B0A7F}" name="SGP Libre inversión 2025" dataDxfId="63" totalsRowDxfId="62"/>
    <tableColumn id="12" xr3:uid="{C6702C45-B7D4-4947-B509-EA37B6998105}" name="SGP Libre destinación 2025" dataDxfId="61" totalsRowDxfId="60"/>
    <tableColumn id="11" xr3:uid="{6017F25B-848D-457C-9FE3-AA60351408C4}" name="SGP Alimentación escolar 2025" dataDxfId="59" totalsRowDxfId="58"/>
    <tableColumn id="10" xr3:uid="{2CC2E560-F685-4D13-A61E-33C712BF2BB1}" name="SGP Municipios río Magdalena 2025" dataDxfId="57" totalsRowDxfId="56"/>
    <tableColumn id="9" xr3:uid="{09919044-DCEC-4B52-92EE-B073D02DC126}" name="SGP APSB 2025" dataDxfId="55" totalsRowDxfId="54"/>
    <tableColumn id="8" xr3:uid="{DB23BA9E-ECC6-40CB-BD89-0D2B86F37CB6}" name="Crédito 2025" dataDxfId="53" totalsRowDxfId="52"/>
    <tableColumn id="7" xr3:uid="{D5A630DF-3B56-46D1-9753-5E0368C63EC6}" name="Transferencias de capital - cofinanciación departamento 2025" dataDxfId="51" totalsRowDxfId="50"/>
    <tableColumn id="6" xr3:uid="{412FCA12-6813-443B-B6C2-123BED9F85F9}" name="Transferencias de capital - cofinanciación nación 2025" dataDxfId="49" totalsRowDxfId="48"/>
    <tableColumn id="49" xr3:uid="{00000000-0010-0000-0000-000031000000}" name="Otros 2025" dataDxfId="47" totalsRowDxfId="46"/>
    <tableColumn id="50" xr3:uid="{00000000-0010-0000-0000-000032000000}" name="Total 2025" totalsRowFunction="custom" dataDxfId="45" totalsRowDxfId="44">
      <calculatedColumnFormula>SUM(Tabla1[[#This Row],[Recursos propios 2025]:[Otros 2025]])</calculatedColumnFormula>
      <totalsRowFormula>+SUM(Tabla1[Total 2025])</totalsRowFormula>
    </tableColumn>
    <tableColumn id="51" xr3:uid="{00000000-0010-0000-0000-000033000000}" name="Recursos propios 20252" dataDxfId="43" totalsRowDxfId="42"/>
    <tableColumn id="52" xr3:uid="{00000000-0010-0000-0000-000034000000}" name="SGP Educación 20253" dataDxfId="41" totalsRowDxfId="40"/>
    <tableColumn id="53" xr3:uid="{00000000-0010-0000-0000-000035000000}" name="SGP Salud 20254" dataDxfId="39" totalsRowDxfId="38"/>
    <tableColumn id="62" xr3:uid="{7C7CEB6E-F374-4CFE-9734-C5F0F9CACDEF}" name="SGP Deporte 20255" dataDxfId="37" totalsRowDxfId="36"/>
    <tableColumn id="61" xr3:uid="{3FADCE38-626D-4D04-8E80-59C4EF4A26E2}" name="SGP Cultura 20256" dataDxfId="35" totalsRowDxfId="34"/>
    <tableColumn id="45" xr3:uid="{6E60DE39-5E5F-42D9-8EA9-092D48DC1C96}" name="SGP Libre inversión 20257" dataDxfId="33" totalsRowDxfId="32"/>
    <tableColumn id="43" xr3:uid="{2BAC0D89-AF4D-42C7-B398-E355E1723AC0}" name="SGP Libre destinación 20258" dataDxfId="31" totalsRowDxfId="30"/>
    <tableColumn id="42" xr3:uid="{26B92485-4124-4A13-AFC5-F2B525B9055F}" name="SGP Alimentación escolar 20259" dataDxfId="29" totalsRowDxfId="28"/>
    <tableColumn id="41" xr3:uid="{DE932401-FD8A-4377-94A4-629C2334F09E}" name="SGP Municipios río Magdalena 202510" dataDxfId="27" totalsRowDxfId="26"/>
    <tableColumn id="40" xr3:uid="{1BEDA122-5557-4D48-AF95-BCC1CDE51394}" name="SGP APSB 202511" dataDxfId="25" totalsRowDxfId="24"/>
    <tableColumn id="39" xr3:uid="{08579477-3F83-4D37-83BA-A19DF09AE01D}" name="Crédito 202512" dataDxfId="23" totalsRowDxfId="22"/>
    <tableColumn id="38" xr3:uid="{A6A070B1-2233-4449-B2F2-3342ACF65D94}" name="Transferencias de capital - cofinanciación departamento 202513" dataDxfId="21" totalsRowDxfId="20"/>
    <tableColumn id="37" xr3:uid="{81D561A4-3CB9-4C97-9B09-8163BD53EE55}" name="Transferencias de capital - cofinanciación nación 202514" dataDxfId="19" totalsRowDxfId="18"/>
    <tableColumn id="54" xr3:uid="{00000000-0010-0000-0000-000036000000}" name="Otros 202515" dataDxfId="17" totalsRowDxfId="16"/>
    <tableColumn id="55" xr3:uid="{00000000-0010-0000-0000-000037000000}" name="Total Comprometido 2025" totalsRowFunction="custom" dataDxfId="15" totalsRowDxfId="14">
      <calculatedColumnFormula>SUM(Tabla1[[#This Row],[Recursos propios 20252]:[Otros 202515]])</calculatedColumnFormula>
      <totalsRowFormula>+SUM(Tabla1[Total Comprometido 2025])</totalsRowFormula>
    </tableColumn>
    <tableColumn id="56" xr3:uid="{00000000-0010-0000-0000-000038000000}" name="Ejecución Presupuestal" dataDxfId="13" totalsRowDxfId="12">
      <calculatedColumnFormula>+Tabla1[[#This Row],[Total Comprometido 2025]]/Tabla1[[#This Row],[Total 2025]]</calculatedColumnFormula>
    </tableColumn>
    <tableColumn id="3" xr3:uid="{97D6E022-C782-4FF3-9460-66988DC9E046}" name="Total Recursos Obligados" totalsRowFunction="custom" dataDxfId="11" totalsRowDxfId="10">
      <totalsRowFormula>+SUM(Tabla1[Total Recursos Obligados])</totalsRowFormula>
    </tableColumn>
    <tableColumn id="4" xr3:uid="{FACF9905-9C80-4C0B-AA93-96434C5C0E89}" name="Total Recursos Pagados" totalsRowFunction="custom" dataDxfId="9" totalsRowDxfId="8">
      <totalsRowFormula>+SUM(Tabla1[Total Recursos Pagados])</totalsRowFormula>
    </tableColumn>
    <tableColumn id="57" xr3:uid="{00000000-0010-0000-0000-000039000000}" name="Recursos Gestionados" totalsRowFunction="custom" dataDxfId="7" totalsRowDxfId="6">
      <totalsRowFormula>+SUM(Tabla1[Recursos Gestionados])</totalsRowFormula>
    </tableColumn>
    <tableColumn id="58" xr3:uid="{00000000-0010-0000-0000-00003A000000}" name="Dependencia" dataDxfId="5" totalsRowDxfId="4"/>
    <tableColumn id="59" xr3:uid="{00000000-0010-0000-0000-00003B000000}" name="Responsable" dataDxfId="3" totalsRowDxfId="2"/>
    <tableColumn id="60" xr3:uid="{00000000-0010-0000-0000-00003C000000}" name="ODS" dataDxfId="1" totalsRow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22"/>
  <sheetViews>
    <sheetView showGridLines="0" tabSelected="1" topLeftCell="A6" zoomScale="60" zoomScaleNormal="60" workbookViewId="0">
      <pane xSplit="1" topLeftCell="M1" activePane="topRight" state="frozen"/>
      <selection pane="topRight" activeCell="A10" sqref="A10:BJ10"/>
    </sheetView>
  </sheetViews>
  <sheetFormatPr baseColWidth="10" defaultColWidth="11.33203125" defaultRowHeight="14.4" x14ac:dyDescent="0.3"/>
  <cols>
    <col min="1" max="1" width="24" style="6" customWidth="1"/>
    <col min="2" max="2" width="36.109375" style="6" customWidth="1"/>
    <col min="3" max="3" width="20.33203125" style="6" customWidth="1"/>
    <col min="4" max="4" width="19.109375" style="6" customWidth="1"/>
    <col min="5" max="5" width="25.6640625" style="6" customWidth="1"/>
    <col min="6" max="6" width="21.6640625" style="6" customWidth="1"/>
    <col min="7" max="7" width="22.33203125" style="6" customWidth="1"/>
    <col min="8" max="8" width="31.6640625" style="6" customWidth="1"/>
    <col min="9" max="9" width="26.33203125" style="6" customWidth="1"/>
    <col min="10" max="10" width="14.109375" style="6" customWidth="1"/>
    <col min="11" max="11" width="23.33203125" style="6" customWidth="1"/>
    <col min="12" max="12" width="16.6640625" style="6" customWidth="1"/>
    <col min="13" max="13" width="33.6640625" style="6" customWidth="1"/>
    <col min="14" max="14" width="34.33203125" style="6" customWidth="1"/>
    <col min="15" max="15" width="30.33203125" style="6" customWidth="1"/>
    <col min="16" max="16" width="27.6640625" style="7" customWidth="1"/>
    <col min="17" max="17" width="33.6640625" style="8" customWidth="1"/>
    <col min="18" max="18" width="20.109375" style="6" bestFit="1" customWidth="1"/>
    <col min="19" max="19" width="25.109375" style="6" customWidth="1"/>
    <col min="20" max="20" width="26.109375" style="6" bestFit="1" customWidth="1"/>
    <col min="21" max="21" width="28.33203125" style="6" customWidth="1"/>
    <col min="22" max="22" width="34.109375" style="6" customWidth="1"/>
    <col min="23" max="23" width="26.6640625" style="6" customWidth="1"/>
    <col min="24" max="24" width="28.6640625" style="6" customWidth="1"/>
    <col min="25" max="25" width="27.33203125" style="6" customWidth="1"/>
    <col min="26" max="26" width="28.44140625" style="6" customWidth="1"/>
    <col min="27" max="27" width="17.6640625" style="6" customWidth="1"/>
    <col min="28" max="39" width="18.33203125" style="6" customWidth="1"/>
    <col min="40" max="40" width="28.109375" style="6" customWidth="1"/>
    <col min="41" max="41" width="27.88671875" style="6" customWidth="1"/>
    <col min="42" max="51" width="19" style="6" customWidth="1"/>
    <col min="52" max="52" width="26.6640625" style="6" customWidth="1"/>
    <col min="53" max="53" width="25.33203125" style="6" customWidth="1"/>
    <col min="54" max="54" width="19" style="6" customWidth="1"/>
    <col min="55" max="55" width="27" style="6" customWidth="1"/>
    <col min="56" max="56" width="27.33203125" style="6" customWidth="1"/>
    <col min="57" max="59" width="29.6640625" style="6" customWidth="1"/>
    <col min="60" max="60" width="17.6640625" style="6" customWidth="1"/>
    <col min="61" max="61" width="19.6640625" style="6" customWidth="1"/>
    <col min="62" max="62" width="21.33203125" style="6" customWidth="1"/>
    <col min="63" max="63" width="22.6640625" style="1" bestFit="1" customWidth="1"/>
    <col min="64" max="64" width="33" style="1" bestFit="1" customWidth="1"/>
    <col min="65" max="65" width="28.664062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6640625" style="1" bestFit="1" customWidth="1"/>
    <col min="76" max="76" width="39.33203125" style="1" bestFit="1" customWidth="1"/>
    <col min="77" max="77" width="26.664062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6640625" style="1" bestFit="1" customWidth="1"/>
    <col min="85" max="85" width="24.33203125" style="1" bestFit="1" customWidth="1"/>
    <col min="86" max="86" width="22.6640625" style="1" bestFit="1" customWidth="1"/>
    <col min="87" max="87" width="33.6640625" style="1" bestFit="1" customWidth="1"/>
    <col min="88" max="88" width="29" style="1" bestFit="1" customWidth="1"/>
    <col min="89" max="89" width="29.664062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664062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664062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6640625" style="1" bestFit="1" customWidth="1"/>
    <col min="135" max="135" width="37.109375" style="1" bestFit="1" customWidth="1"/>
    <col min="136" max="136" width="22.6640625" style="1" bestFit="1" customWidth="1"/>
    <col min="137" max="137" width="33" style="1" bestFit="1" customWidth="1"/>
    <col min="138" max="138" width="28.664062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6640625" style="1" bestFit="1" customWidth="1"/>
    <col min="149" max="149" width="39.33203125" style="1" bestFit="1" customWidth="1"/>
    <col min="150" max="150" width="26.664062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6640625" style="1" bestFit="1" customWidth="1"/>
    <col min="158" max="158" width="24.33203125" style="1" bestFit="1" customWidth="1"/>
    <col min="159" max="159" width="22.6640625" style="1" bestFit="1" customWidth="1"/>
    <col min="160" max="160" width="33.6640625" style="1" bestFit="1" customWidth="1"/>
    <col min="161" max="161" width="29" style="1" bestFit="1" customWidth="1"/>
    <col min="162" max="162" width="29.664062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664062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664062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6640625" style="1" bestFit="1" customWidth="1"/>
    <col min="208" max="208" width="37.109375" style="1" bestFit="1" customWidth="1"/>
    <col min="209" max="209" width="22.6640625" style="1" bestFit="1" customWidth="1"/>
    <col min="210" max="210" width="33" style="1" bestFit="1" customWidth="1"/>
    <col min="211" max="211" width="28.664062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6640625" style="1" bestFit="1" customWidth="1"/>
    <col min="222" max="222" width="39.33203125" style="1" bestFit="1" customWidth="1"/>
    <col min="223" max="223" width="26.664062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6640625" style="1" bestFit="1" customWidth="1"/>
    <col min="231" max="231" width="24.33203125" style="1" bestFit="1" customWidth="1"/>
    <col min="232" max="232" width="22.6640625" style="1" bestFit="1" customWidth="1"/>
    <col min="233" max="233" width="33.6640625" style="1" bestFit="1" customWidth="1"/>
    <col min="234" max="234" width="29" style="1" bestFit="1" customWidth="1"/>
    <col min="235" max="235" width="29.664062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664062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664062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6640625" style="1" bestFit="1" customWidth="1"/>
    <col min="281" max="281" width="37.109375" style="1" bestFit="1" customWidth="1"/>
    <col min="282" max="282" width="22.6640625" style="1" bestFit="1" customWidth="1"/>
    <col min="283" max="283" width="33" style="1" bestFit="1" customWidth="1"/>
    <col min="284" max="284" width="28.664062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6640625" style="1" bestFit="1" customWidth="1"/>
    <col min="295" max="295" width="39.33203125" style="1" bestFit="1" customWidth="1"/>
    <col min="296" max="296" width="26.664062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6640625" style="1" bestFit="1" customWidth="1"/>
    <col min="304" max="304" width="24.33203125" style="1" bestFit="1" customWidth="1"/>
    <col min="305" max="305" width="22.6640625" style="1" bestFit="1" customWidth="1"/>
    <col min="306" max="306" width="33.6640625" style="1" bestFit="1" customWidth="1"/>
    <col min="307" max="307" width="29" style="1" bestFit="1" customWidth="1"/>
    <col min="308" max="308" width="29.664062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664062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664062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6640625" style="1" bestFit="1" customWidth="1"/>
    <col min="354" max="354" width="37.109375" style="1" bestFit="1" customWidth="1"/>
    <col min="355" max="16384" width="11.33203125" style="1"/>
  </cols>
  <sheetData>
    <row r="1" spans="1:62" ht="30" customHeight="1" x14ac:dyDescent="0.3">
      <c r="A1" s="62"/>
      <c r="B1" s="62"/>
      <c r="C1" s="63" t="s">
        <v>34</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5"/>
      <c r="BH1" s="16" t="s">
        <v>35</v>
      </c>
      <c r="BI1" s="17"/>
      <c r="BJ1" s="18"/>
    </row>
    <row r="2" spans="1:62" ht="30" customHeight="1" x14ac:dyDescent="0.3">
      <c r="A2" s="62"/>
      <c r="B2" s="62"/>
      <c r="C2" s="63"/>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5"/>
      <c r="BH2" s="16" t="s">
        <v>41</v>
      </c>
      <c r="BI2" s="17"/>
      <c r="BJ2" s="18"/>
    </row>
    <row r="3" spans="1:62" ht="30" customHeight="1" x14ac:dyDescent="0.3">
      <c r="A3" s="62"/>
      <c r="B3" s="62"/>
      <c r="C3" s="63"/>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5"/>
      <c r="BH3" s="16" t="s">
        <v>42</v>
      </c>
      <c r="BI3" s="17"/>
      <c r="BJ3" s="18"/>
    </row>
    <row r="4" spans="1:62" ht="30" customHeight="1" x14ac:dyDescent="0.3">
      <c r="A4" s="62"/>
      <c r="B4" s="62"/>
      <c r="C4" s="66"/>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8"/>
      <c r="BH4" s="19" t="s">
        <v>43</v>
      </c>
      <c r="BI4" s="20"/>
      <c r="BJ4" s="21"/>
    </row>
    <row r="5" spans="1:62" ht="23.25" customHeight="1" x14ac:dyDescent="0.3">
      <c r="P5" s="6"/>
      <c r="Q5" s="6"/>
      <c r="BJ5" s="12"/>
    </row>
    <row r="6" spans="1:62" ht="28.5" customHeight="1" thickBot="1" x14ac:dyDescent="0.35">
      <c r="B6" s="5" t="s">
        <v>30</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13"/>
      <c r="BI6" s="13"/>
      <c r="BJ6" s="14"/>
    </row>
    <row r="7" spans="1:62" ht="37.35" customHeight="1" thickBot="1" x14ac:dyDescent="0.35">
      <c r="A7" s="1"/>
      <c r="B7" s="11">
        <v>2025</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13"/>
      <c r="BI7" s="13"/>
      <c r="BJ7" s="14"/>
    </row>
    <row r="8" spans="1:62" ht="8.85" customHeight="1" thickBot="1" x14ac:dyDescent="0.35">
      <c r="A8" s="1"/>
      <c r="B8" s="1"/>
      <c r="C8" s="10"/>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13"/>
      <c r="BI8" s="13"/>
      <c r="BJ8" s="14"/>
    </row>
    <row r="9" spans="1:62" s="2" customFormat="1" ht="38.25" customHeight="1" thickBot="1" x14ac:dyDescent="0.35">
      <c r="A9" s="74" t="s">
        <v>29</v>
      </c>
      <c r="B9" s="74"/>
      <c r="C9" s="74"/>
      <c r="D9" s="74"/>
      <c r="E9" s="74"/>
      <c r="F9" s="74"/>
      <c r="G9" s="74"/>
      <c r="H9" s="74"/>
      <c r="I9" s="74"/>
      <c r="J9" s="74"/>
      <c r="K9" s="74"/>
      <c r="L9" s="74"/>
      <c r="M9" s="74"/>
      <c r="N9" s="74"/>
      <c r="O9" s="71" t="s">
        <v>28</v>
      </c>
      <c r="P9" s="72"/>
      <c r="Q9" s="73"/>
      <c r="R9" s="71" t="s">
        <v>27</v>
      </c>
      <c r="S9" s="72"/>
      <c r="T9" s="72"/>
      <c r="U9" s="72"/>
      <c r="V9" s="72"/>
      <c r="W9" s="72"/>
      <c r="X9" s="72"/>
      <c r="Y9" s="72"/>
      <c r="Z9" s="75" t="s">
        <v>26</v>
      </c>
      <c r="AA9" s="76"/>
      <c r="AB9" s="76"/>
      <c r="AC9" s="76"/>
      <c r="AD9" s="76"/>
      <c r="AE9" s="76"/>
      <c r="AF9" s="76"/>
      <c r="AG9" s="76"/>
      <c r="AH9" s="76"/>
      <c r="AI9" s="76"/>
      <c r="AJ9" s="76"/>
      <c r="AK9" s="76"/>
      <c r="AL9" s="76"/>
      <c r="AM9" s="76"/>
      <c r="AN9" s="77"/>
      <c r="AO9" s="71" t="s">
        <v>25</v>
      </c>
      <c r="AP9" s="72"/>
      <c r="AQ9" s="72"/>
      <c r="AR9" s="72"/>
      <c r="AS9" s="72"/>
      <c r="AT9" s="72"/>
      <c r="AU9" s="72"/>
      <c r="AV9" s="72"/>
      <c r="AW9" s="72"/>
      <c r="AX9" s="72"/>
      <c r="AY9" s="72"/>
      <c r="AZ9" s="72"/>
      <c r="BA9" s="72"/>
      <c r="BB9" s="72"/>
      <c r="BC9" s="72"/>
      <c r="BD9" s="72"/>
      <c r="BE9" s="72"/>
      <c r="BF9" s="72"/>
      <c r="BG9" s="73"/>
      <c r="BH9" s="69" t="s">
        <v>22</v>
      </c>
      <c r="BI9" s="70"/>
      <c r="BJ9" s="15"/>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44</v>
      </c>
      <c r="AA10" s="4" t="s">
        <v>45</v>
      </c>
      <c r="AB10" s="4" t="s">
        <v>46</v>
      </c>
      <c r="AC10" s="4" t="s">
        <v>47</v>
      </c>
      <c r="AD10" s="4" t="s">
        <v>48</v>
      </c>
      <c r="AE10" s="4" t="s">
        <v>49</v>
      </c>
      <c r="AF10" s="4" t="s">
        <v>50</v>
      </c>
      <c r="AG10" s="4" t="s">
        <v>51</v>
      </c>
      <c r="AH10" s="4" t="s">
        <v>52</v>
      </c>
      <c r="AI10" s="4" t="s">
        <v>53</v>
      </c>
      <c r="AJ10" s="4" t="s">
        <v>54</v>
      </c>
      <c r="AK10" s="4" t="s">
        <v>55</v>
      </c>
      <c r="AL10" s="4" t="s">
        <v>56</v>
      </c>
      <c r="AM10" s="4" t="s">
        <v>57</v>
      </c>
      <c r="AN10" s="4" t="s">
        <v>58</v>
      </c>
      <c r="AO10" s="4" t="s">
        <v>59</v>
      </c>
      <c r="AP10" s="4" t="s">
        <v>60</v>
      </c>
      <c r="AQ10" s="4" t="s">
        <v>61</v>
      </c>
      <c r="AR10" s="4" t="s">
        <v>62</v>
      </c>
      <c r="AS10" s="4" t="s">
        <v>63</v>
      </c>
      <c r="AT10" s="4" t="s">
        <v>64</v>
      </c>
      <c r="AU10" s="4" t="s">
        <v>65</v>
      </c>
      <c r="AV10" s="4" t="s">
        <v>66</v>
      </c>
      <c r="AW10" s="4" t="s">
        <v>67</v>
      </c>
      <c r="AX10" s="4" t="s">
        <v>68</v>
      </c>
      <c r="AY10" s="4" t="s">
        <v>69</v>
      </c>
      <c r="AZ10" s="4" t="s">
        <v>70</v>
      </c>
      <c r="BA10" s="4" t="s">
        <v>71</v>
      </c>
      <c r="BB10" s="4" t="s">
        <v>72</v>
      </c>
      <c r="BC10" s="4" t="s">
        <v>73</v>
      </c>
      <c r="BD10" s="4" t="s">
        <v>24</v>
      </c>
      <c r="BE10" s="4" t="s">
        <v>39</v>
      </c>
      <c r="BF10" s="4" t="s">
        <v>40</v>
      </c>
      <c r="BG10" s="4" t="s">
        <v>23</v>
      </c>
      <c r="BH10" s="4" t="s">
        <v>1</v>
      </c>
      <c r="BI10" s="3" t="s">
        <v>0</v>
      </c>
      <c r="BJ10" s="5" t="s">
        <v>21</v>
      </c>
    </row>
    <row r="11" spans="1:62" s="31" customFormat="1" ht="30" customHeight="1" x14ac:dyDescent="0.3">
      <c r="A11" s="22">
        <v>64</v>
      </c>
      <c r="B11" s="22" t="s">
        <v>74</v>
      </c>
      <c r="C11" s="22" t="s">
        <v>75</v>
      </c>
      <c r="D11" s="22" t="s">
        <v>77</v>
      </c>
      <c r="E11" s="22" t="s">
        <v>78</v>
      </c>
      <c r="F11" s="22" t="s">
        <v>79</v>
      </c>
      <c r="G11" s="22" t="s">
        <v>80</v>
      </c>
      <c r="H11" s="22">
        <v>360202700</v>
      </c>
      <c r="I11" s="22" t="s">
        <v>81</v>
      </c>
      <c r="J11" s="23">
        <v>0</v>
      </c>
      <c r="K11" s="22" t="s">
        <v>82</v>
      </c>
      <c r="L11" s="22" t="s">
        <v>121</v>
      </c>
      <c r="M11" s="23">
        <v>3</v>
      </c>
      <c r="N11" s="22">
        <v>3</v>
      </c>
      <c r="O11" s="24">
        <v>1</v>
      </c>
      <c r="P11" s="25">
        <f>+Tabla1[[#This Row],[Meta Ejecutada Vigencia4]]/Tabla1[[#This Row],[Meta Programada Vigencia]]</f>
        <v>0.33333333333333331</v>
      </c>
      <c r="Q11" s="25">
        <f>+Tabla1[[#This Row],[Meta Ejecutada Vigencia4]]/Tabla1[[#This Row],[Meta Programada Cuatrienio3]]</f>
        <v>0.33333333333333331</v>
      </c>
      <c r="R11" s="24">
        <v>2024680010181</v>
      </c>
      <c r="S11" s="24" t="s">
        <v>133</v>
      </c>
      <c r="T11" s="26">
        <v>900000000</v>
      </c>
      <c r="U11" s="26">
        <v>200000000</v>
      </c>
      <c r="V11" s="24" t="s">
        <v>136</v>
      </c>
      <c r="W11" s="24">
        <v>2000</v>
      </c>
      <c r="X11" s="24" t="s">
        <v>137</v>
      </c>
      <c r="Y11" s="24" t="s">
        <v>138</v>
      </c>
      <c r="Z11" s="27">
        <v>200000000</v>
      </c>
      <c r="AA11" s="26"/>
      <c r="AB11" s="26"/>
      <c r="AC11" s="26"/>
      <c r="AD11" s="26"/>
      <c r="AE11" s="26"/>
      <c r="AF11" s="26"/>
      <c r="AG11" s="26"/>
      <c r="AH11" s="26"/>
      <c r="AI11" s="26"/>
      <c r="AJ11" s="26"/>
      <c r="AK11" s="26"/>
      <c r="AL11" s="26"/>
      <c r="AM11" s="26"/>
      <c r="AN11" s="28">
        <f>SUM(Tabla1[[#This Row],[Recursos propios 2025]:[Otros 2025]])</f>
        <v>200000000</v>
      </c>
      <c r="AO11" s="29">
        <v>19800000</v>
      </c>
      <c r="AP11" s="26"/>
      <c r="AQ11" s="26"/>
      <c r="AR11" s="26"/>
      <c r="AS11" s="26"/>
      <c r="AT11" s="26"/>
      <c r="AU11" s="26"/>
      <c r="AV11" s="26"/>
      <c r="AW11" s="26"/>
      <c r="AX11" s="26"/>
      <c r="AY11" s="26"/>
      <c r="AZ11" s="26"/>
      <c r="BA11" s="26"/>
      <c r="BB11" s="26"/>
      <c r="BC11" s="45">
        <f>SUM(Tabla1[[#This Row],[Recursos propios 20252]:[Otros 202515]])</f>
        <v>19800000</v>
      </c>
      <c r="BD11" s="25">
        <f>+Tabla1[[#This Row],[Total Comprometido 2025]]/Tabla1[[#This Row],[Total 2025]]</f>
        <v>9.9000000000000005E-2</v>
      </c>
      <c r="BE11" s="42"/>
      <c r="BF11" s="42"/>
      <c r="BG11" s="42"/>
      <c r="BH11" s="22" t="s">
        <v>123</v>
      </c>
      <c r="BI11" s="30" t="s">
        <v>124</v>
      </c>
      <c r="BJ11" s="22">
        <v>8</v>
      </c>
    </row>
    <row r="12" spans="1:62" s="36" customFormat="1" ht="30" customHeight="1" x14ac:dyDescent="0.3">
      <c r="A12" s="32">
        <v>65</v>
      </c>
      <c r="B12" s="32" t="s">
        <v>74</v>
      </c>
      <c r="C12" s="32" t="s">
        <v>75</v>
      </c>
      <c r="D12" s="32" t="s">
        <v>83</v>
      </c>
      <c r="E12" s="32" t="s">
        <v>84</v>
      </c>
      <c r="F12" s="32" t="s">
        <v>85</v>
      </c>
      <c r="G12" s="32" t="s">
        <v>86</v>
      </c>
      <c r="H12" s="32">
        <v>360301900</v>
      </c>
      <c r="I12" s="32" t="s">
        <v>87</v>
      </c>
      <c r="J12" s="32">
        <v>0</v>
      </c>
      <c r="K12" s="32" t="s">
        <v>82</v>
      </c>
      <c r="L12" s="32" t="s">
        <v>122</v>
      </c>
      <c r="M12" s="32">
        <v>15</v>
      </c>
      <c r="N12" s="32">
        <v>1</v>
      </c>
      <c r="O12" s="33">
        <v>0.1</v>
      </c>
      <c r="P12" s="34">
        <f>+Tabla1[[#This Row],[Meta Ejecutada Vigencia4]]/Tabla1[[#This Row],[Meta Programada Vigencia]]</f>
        <v>0.1</v>
      </c>
      <c r="Q12" s="34">
        <f>+Tabla1[[#This Row],[Meta Ejecutada Vigencia4]]/Tabla1[[#This Row],[Meta Programada Cuatrienio3]]</f>
        <v>6.6666666666666671E-3</v>
      </c>
      <c r="R12" s="33">
        <v>2024680010182</v>
      </c>
      <c r="S12" s="33" t="s">
        <v>134</v>
      </c>
      <c r="T12" s="33">
        <v>17218841197.950001</v>
      </c>
      <c r="U12" s="33">
        <v>627320000</v>
      </c>
      <c r="V12" s="33" t="s">
        <v>136</v>
      </c>
      <c r="W12" s="33">
        <v>4000</v>
      </c>
      <c r="X12" s="33" t="s">
        <v>150</v>
      </c>
      <c r="Y12" s="24" t="s">
        <v>139</v>
      </c>
      <c r="Z12" s="27">
        <v>627320000</v>
      </c>
      <c r="AA12" s="29"/>
      <c r="AB12" s="29"/>
      <c r="AC12" s="29"/>
      <c r="AD12" s="29"/>
      <c r="AE12" s="29"/>
      <c r="AF12" s="29"/>
      <c r="AG12" s="29"/>
      <c r="AH12" s="29"/>
      <c r="AI12" s="29"/>
      <c r="AJ12" s="29"/>
      <c r="AK12" s="29"/>
      <c r="AL12" s="29"/>
      <c r="AM12" s="29"/>
      <c r="AN12" s="35">
        <f>SUM(Tabla1[[#This Row],[Recursos propios 2025]:[Otros 2025]])</f>
        <v>627320000</v>
      </c>
      <c r="AO12" s="29">
        <v>326384800</v>
      </c>
      <c r="AP12" s="29"/>
      <c r="AQ12" s="29"/>
      <c r="AR12" s="29"/>
      <c r="AS12" s="29"/>
      <c r="AT12" s="29"/>
      <c r="AU12" s="29"/>
      <c r="AV12" s="29"/>
      <c r="AW12" s="29"/>
      <c r="AX12" s="29"/>
      <c r="AY12" s="29"/>
      <c r="AZ12" s="29"/>
      <c r="BA12" s="29"/>
      <c r="BB12" s="29"/>
      <c r="BC12" s="46">
        <f>SUM(Tabla1[[#This Row],[Recursos propios 20252]:[Otros 202515]])</f>
        <v>326384800</v>
      </c>
      <c r="BD12" s="25">
        <f>+Tabla1[[#This Row],[Total Comprometido 2025]]/Tabla1[[#This Row],[Total 2025]]</f>
        <v>0.52028438436523627</v>
      </c>
      <c r="BE12" s="43"/>
      <c r="BF12" s="43"/>
      <c r="BG12" s="43"/>
      <c r="BH12" s="32" t="s">
        <v>123</v>
      </c>
      <c r="BI12" s="30" t="s">
        <v>124</v>
      </c>
      <c r="BJ12" s="32">
        <v>8</v>
      </c>
    </row>
    <row r="13" spans="1:62" s="36" customFormat="1" ht="30" customHeight="1" x14ac:dyDescent="0.3">
      <c r="A13" s="22">
        <v>66</v>
      </c>
      <c r="B13" s="22" t="s">
        <v>74</v>
      </c>
      <c r="C13" s="22" t="s">
        <v>76</v>
      </c>
      <c r="D13" s="22" t="s">
        <v>88</v>
      </c>
      <c r="E13" s="22" t="s">
        <v>89</v>
      </c>
      <c r="F13" s="22" t="s">
        <v>90</v>
      </c>
      <c r="G13" s="22" t="s">
        <v>91</v>
      </c>
      <c r="H13" s="22">
        <v>350200300</v>
      </c>
      <c r="I13" s="22" t="s">
        <v>92</v>
      </c>
      <c r="J13" s="23">
        <v>1</v>
      </c>
      <c r="K13" s="22" t="s">
        <v>82</v>
      </c>
      <c r="L13" s="22" t="s">
        <v>121</v>
      </c>
      <c r="M13" s="23">
        <v>1</v>
      </c>
      <c r="N13" s="22">
        <v>1</v>
      </c>
      <c r="O13" s="61">
        <v>0.5</v>
      </c>
      <c r="P13" s="34">
        <f>+Tabla1[[#This Row],[Meta Ejecutada Vigencia4]]/Tabla1[[#This Row],[Meta Programada Vigencia]]</f>
        <v>0.5</v>
      </c>
      <c r="Q13" s="34">
        <f>+Tabla1[[#This Row],[Meta Ejecutada Vigencia4]]/Tabla1[[#This Row],[Meta Programada Cuatrienio3]]</f>
        <v>0.5</v>
      </c>
      <c r="R13" s="33" t="s">
        <v>127</v>
      </c>
      <c r="S13" s="33" t="s">
        <v>128</v>
      </c>
      <c r="T13" s="33">
        <v>18415129169.099998</v>
      </c>
      <c r="U13" s="33">
        <v>4309500000</v>
      </c>
      <c r="V13" s="33" t="s">
        <v>136</v>
      </c>
      <c r="W13" s="37">
        <v>17435</v>
      </c>
      <c r="X13" s="37" t="s">
        <v>141</v>
      </c>
      <c r="Y13" s="24" t="s">
        <v>140</v>
      </c>
      <c r="Z13" s="27">
        <v>2500000000</v>
      </c>
      <c r="AA13" s="29"/>
      <c r="AB13" s="29"/>
      <c r="AC13" s="29"/>
      <c r="AD13" s="29"/>
      <c r="AE13" s="29"/>
      <c r="AF13" s="29"/>
      <c r="AG13" s="29"/>
      <c r="AH13" s="29"/>
      <c r="AI13" s="29"/>
      <c r="AJ13" s="29"/>
      <c r="AK13" s="29"/>
      <c r="AL13" s="29"/>
      <c r="AM13" s="29"/>
      <c r="AN13" s="35">
        <f>SUM(Tabla1[[#This Row],[Recursos propios 2025]:[Otros 2025]])</f>
        <v>2500000000</v>
      </c>
      <c r="AO13" s="29">
        <v>2332355000</v>
      </c>
      <c r="AP13" s="29"/>
      <c r="AQ13" s="29"/>
      <c r="AR13" s="29"/>
      <c r="AS13" s="29"/>
      <c r="AT13" s="29"/>
      <c r="AU13" s="29"/>
      <c r="AV13" s="29"/>
      <c r="AW13" s="29"/>
      <c r="AX13" s="29"/>
      <c r="AY13" s="29"/>
      <c r="AZ13" s="29"/>
      <c r="BA13" s="29"/>
      <c r="BB13" s="29"/>
      <c r="BC13" s="46">
        <f>SUM(Tabla1[[#This Row],[Recursos propios 20252]:[Otros 202515]])</f>
        <v>2332355000</v>
      </c>
      <c r="BD13" s="25">
        <f>+Tabla1[[#This Row],[Total Comprometido 2025]]/Tabla1[[#This Row],[Total 2025]]</f>
        <v>0.93294200000000005</v>
      </c>
      <c r="BE13" s="42">
        <v>143700000</v>
      </c>
      <c r="BF13" s="42">
        <v>135400000</v>
      </c>
      <c r="BG13" s="43"/>
      <c r="BH13" s="22" t="s">
        <v>123</v>
      </c>
      <c r="BI13" s="30" t="s">
        <v>124</v>
      </c>
      <c r="BJ13" s="22" t="s">
        <v>125</v>
      </c>
    </row>
    <row r="14" spans="1:62" s="36" customFormat="1" ht="30" customHeight="1" x14ac:dyDescent="0.3">
      <c r="A14" s="32">
        <v>67</v>
      </c>
      <c r="B14" s="32" t="s">
        <v>74</v>
      </c>
      <c r="C14" s="22" t="s">
        <v>76</v>
      </c>
      <c r="D14" s="32" t="s">
        <v>88</v>
      </c>
      <c r="E14" s="22" t="s">
        <v>89</v>
      </c>
      <c r="F14" s="32" t="s">
        <v>93</v>
      </c>
      <c r="G14" s="32" t="s">
        <v>94</v>
      </c>
      <c r="H14" s="32">
        <v>350200400</v>
      </c>
      <c r="I14" s="32" t="s">
        <v>95</v>
      </c>
      <c r="J14" s="32">
        <v>10331</v>
      </c>
      <c r="K14" s="32" t="s">
        <v>82</v>
      </c>
      <c r="L14" s="32" t="s">
        <v>122</v>
      </c>
      <c r="M14" s="32">
        <v>8000</v>
      </c>
      <c r="N14" s="32">
        <v>2100</v>
      </c>
      <c r="O14" s="24">
        <v>136</v>
      </c>
      <c r="P14" s="34">
        <f>+Tabla1[[#This Row],[Meta Ejecutada Vigencia4]]/Tabla1[[#This Row],[Meta Programada Vigencia]]</f>
        <v>6.4761904761904757E-2</v>
      </c>
      <c r="Q14" s="34">
        <f>+Tabla1[[#This Row],[Meta Ejecutada Vigencia4]]/Tabla1[[#This Row],[Meta Programada Cuatrienio3]]</f>
        <v>1.7000000000000001E-2</v>
      </c>
      <c r="R14" s="33">
        <v>2024680010185</v>
      </c>
      <c r="S14" s="33" t="s">
        <v>128</v>
      </c>
      <c r="T14" s="33">
        <v>18415129169.099998</v>
      </c>
      <c r="U14" s="33">
        <v>4309500000</v>
      </c>
      <c r="V14" s="33" t="s">
        <v>136</v>
      </c>
      <c r="W14" s="33">
        <v>17435</v>
      </c>
      <c r="X14" s="33">
        <v>136</v>
      </c>
      <c r="Y14" s="24" t="s">
        <v>135</v>
      </c>
      <c r="Z14" s="27">
        <v>150000000</v>
      </c>
      <c r="AA14" s="29"/>
      <c r="AB14" s="29"/>
      <c r="AC14" s="29"/>
      <c r="AD14" s="29"/>
      <c r="AE14" s="29"/>
      <c r="AF14" s="29"/>
      <c r="AG14" s="29"/>
      <c r="AH14" s="29"/>
      <c r="AI14" s="29"/>
      <c r="AJ14" s="29"/>
      <c r="AK14" s="29"/>
      <c r="AL14" s="29"/>
      <c r="AM14" s="29"/>
      <c r="AN14" s="35">
        <f>SUM(Tabla1[[#This Row],[Recursos propios 2025]:[Otros 2025]])</f>
        <v>150000000</v>
      </c>
      <c r="AO14" s="29">
        <v>97200000</v>
      </c>
      <c r="AP14" s="29"/>
      <c r="AQ14" s="29"/>
      <c r="AR14" s="29"/>
      <c r="AS14" s="29"/>
      <c r="AT14" s="29"/>
      <c r="AU14" s="29"/>
      <c r="AV14" s="29"/>
      <c r="AW14" s="29"/>
      <c r="AX14" s="29"/>
      <c r="AY14" s="29"/>
      <c r="AZ14" s="29"/>
      <c r="BA14" s="29"/>
      <c r="BB14" s="29"/>
      <c r="BC14" s="46">
        <f>SUM(Tabla1[[#This Row],[Recursos propios 20252]:[Otros 202515]])</f>
        <v>97200000</v>
      </c>
      <c r="BD14" s="25">
        <f>+Tabla1[[#This Row],[Total Comprometido 2025]]/Tabla1[[#This Row],[Total 2025]]</f>
        <v>0.64800000000000002</v>
      </c>
      <c r="BE14" s="43">
        <v>13800000</v>
      </c>
      <c r="BF14" s="43">
        <v>13800000</v>
      </c>
      <c r="BG14" s="43"/>
      <c r="BH14" s="32" t="s">
        <v>123</v>
      </c>
      <c r="BI14" s="30" t="s">
        <v>124</v>
      </c>
      <c r="BJ14" s="32">
        <v>8</v>
      </c>
    </row>
    <row r="15" spans="1:62" s="36" customFormat="1" ht="30" customHeight="1" x14ac:dyDescent="0.3">
      <c r="A15" s="22">
        <v>68</v>
      </c>
      <c r="B15" s="22" t="s">
        <v>74</v>
      </c>
      <c r="C15" s="22" t="s">
        <v>75</v>
      </c>
      <c r="D15" s="22" t="s">
        <v>96</v>
      </c>
      <c r="E15" s="22" t="s">
        <v>97</v>
      </c>
      <c r="F15" s="22" t="s">
        <v>98</v>
      </c>
      <c r="G15" s="22" t="s">
        <v>99</v>
      </c>
      <c r="H15" s="22">
        <v>360501700</v>
      </c>
      <c r="I15" s="22" t="s">
        <v>100</v>
      </c>
      <c r="J15" s="23">
        <v>1</v>
      </c>
      <c r="K15" s="22" t="s">
        <v>82</v>
      </c>
      <c r="L15" s="22" t="s">
        <v>121</v>
      </c>
      <c r="M15" s="23">
        <v>1</v>
      </c>
      <c r="N15" s="22">
        <v>1</v>
      </c>
      <c r="O15" s="60">
        <v>0.85</v>
      </c>
      <c r="P15" s="38">
        <f>+Tabla1[[#This Row],[Meta Ejecutada Vigencia4]]/Tabla1[[#This Row],[Meta Programada Vigencia]]</f>
        <v>0.85</v>
      </c>
      <c r="Q15" s="38">
        <f>+Tabla1[[#This Row],[Meta Ejecutada Vigencia4]]/Tabla1[[#This Row],[Meta Programada Cuatrienio3]]</f>
        <v>0.85</v>
      </c>
      <c r="R15" s="37">
        <v>2024680010186</v>
      </c>
      <c r="S15" s="37" t="s">
        <v>130</v>
      </c>
      <c r="T15" s="37">
        <v>2352886250</v>
      </c>
      <c r="U15" s="37">
        <v>383500000</v>
      </c>
      <c r="V15" s="37" t="s">
        <v>136</v>
      </c>
      <c r="W15" s="37">
        <v>16000</v>
      </c>
      <c r="X15" s="37" t="s">
        <v>146</v>
      </c>
      <c r="Y15" s="24" t="s">
        <v>131</v>
      </c>
      <c r="Z15" s="27">
        <v>283500000</v>
      </c>
      <c r="AA15" s="39"/>
      <c r="AB15" s="39"/>
      <c r="AC15" s="39"/>
      <c r="AD15" s="39"/>
      <c r="AE15" s="39"/>
      <c r="AF15" s="39"/>
      <c r="AG15" s="39"/>
      <c r="AH15" s="39"/>
      <c r="AI15" s="39"/>
      <c r="AJ15" s="39"/>
      <c r="AK15" s="39"/>
      <c r="AL15" s="39"/>
      <c r="AM15" s="39"/>
      <c r="AN15" s="40">
        <f>SUM(Tabla1[[#This Row],[Recursos propios 2025]:[Otros 2025]])</f>
        <v>283500000</v>
      </c>
      <c r="AO15" s="39">
        <v>283200000</v>
      </c>
      <c r="AP15" s="39"/>
      <c r="AQ15" s="39"/>
      <c r="AR15" s="39"/>
      <c r="AS15" s="39"/>
      <c r="AT15" s="39"/>
      <c r="AU15" s="39"/>
      <c r="AV15" s="39"/>
      <c r="AW15" s="39"/>
      <c r="AX15" s="39"/>
      <c r="AY15" s="39"/>
      <c r="AZ15" s="39"/>
      <c r="BA15" s="39"/>
      <c r="BB15" s="39"/>
      <c r="BC15" s="47">
        <f>SUM(Tabla1[[#This Row],[Recursos propios 20252]:[Otros 202515]])</f>
        <v>283200000</v>
      </c>
      <c r="BD15" s="25">
        <f>+Tabla1[[#This Row],[Total Comprometido 2025]]/Tabla1[[#This Row],[Total 2025]]</f>
        <v>0.99894179894179891</v>
      </c>
      <c r="BE15" s="42">
        <v>28700000</v>
      </c>
      <c r="BF15" s="42">
        <v>25000000</v>
      </c>
      <c r="BG15" s="44"/>
      <c r="BH15" s="22" t="s">
        <v>123</v>
      </c>
      <c r="BI15" s="30" t="s">
        <v>124</v>
      </c>
      <c r="BJ15" s="22">
        <v>8</v>
      </c>
    </row>
    <row r="16" spans="1:62" s="36" customFormat="1" ht="104.4" x14ac:dyDescent="0.3">
      <c r="A16" s="32">
        <v>69</v>
      </c>
      <c r="B16" s="32" t="s">
        <v>74</v>
      </c>
      <c r="C16" s="32" t="s">
        <v>75</v>
      </c>
      <c r="D16" s="32" t="s">
        <v>96</v>
      </c>
      <c r="E16" s="32" t="s">
        <v>97</v>
      </c>
      <c r="F16" s="32" t="s">
        <v>101</v>
      </c>
      <c r="G16" s="32" t="s">
        <v>102</v>
      </c>
      <c r="H16" s="32">
        <v>360500700</v>
      </c>
      <c r="I16" s="32" t="s">
        <v>103</v>
      </c>
      <c r="J16" s="32">
        <v>0</v>
      </c>
      <c r="K16" s="32" t="s">
        <v>82</v>
      </c>
      <c r="L16" s="32" t="s">
        <v>122</v>
      </c>
      <c r="M16" s="32">
        <v>2</v>
      </c>
      <c r="N16" s="41">
        <v>1</v>
      </c>
      <c r="O16" s="33"/>
      <c r="P16" s="34">
        <f>+Tabla1[[#This Row],[Meta Ejecutada Vigencia4]]/Tabla1[[#This Row],[Meta Programada Vigencia]]</f>
        <v>0</v>
      </c>
      <c r="Q16" s="34">
        <f>+Tabla1[[#This Row],[Meta Ejecutada Vigencia4]]/Tabla1[[#This Row],[Meta Programada Cuatrienio3]]</f>
        <v>0</v>
      </c>
      <c r="R16" s="33">
        <v>2024680010186</v>
      </c>
      <c r="S16" s="33" t="s">
        <v>130</v>
      </c>
      <c r="T16" s="33">
        <v>2352886250</v>
      </c>
      <c r="U16" s="33">
        <v>383500000</v>
      </c>
      <c r="V16" s="33" t="s">
        <v>136</v>
      </c>
      <c r="W16" s="33">
        <v>16000</v>
      </c>
      <c r="X16" s="33"/>
      <c r="Y16" s="33"/>
      <c r="Z16" s="27">
        <v>100000000</v>
      </c>
      <c r="AA16" s="29"/>
      <c r="AB16" s="29"/>
      <c r="AC16" s="29"/>
      <c r="AD16" s="29"/>
      <c r="AE16" s="29"/>
      <c r="AF16" s="29"/>
      <c r="AG16" s="29"/>
      <c r="AH16" s="29"/>
      <c r="AI16" s="29"/>
      <c r="AJ16" s="29"/>
      <c r="AK16" s="29"/>
      <c r="AL16" s="29"/>
      <c r="AM16" s="29"/>
      <c r="AN16" s="35">
        <f>SUM(Tabla1[[#This Row],[Recursos propios 2025]:[Otros 2025]])</f>
        <v>100000000</v>
      </c>
      <c r="AO16" s="29"/>
      <c r="AP16" s="29"/>
      <c r="AQ16" s="29"/>
      <c r="AR16" s="29"/>
      <c r="AS16" s="29"/>
      <c r="AT16" s="29"/>
      <c r="AU16" s="29"/>
      <c r="AV16" s="29"/>
      <c r="AW16" s="29"/>
      <c r="AX16" s="29"/>
      <c r="AY16" s="29"/>
      <c r="AZ16" s="29"/>
      <c r="BA16" s="29"/>
      <c r="BB16" s="29"/>
      <c r="BC16" s="46">
        <f>SUM(Tabla1[[#This Row],[Recursos propios 20252]:[Otros 202515]])</f>
        <v>0</v>
      </c>
      <c r="BD16" s="25">
        <f>+Tabla1[[#This Row],[Total Comprometido 2025]]/Tabla1[[#This Row],[Total 2025]]</f>
        <v>0</v>
      </c>
      <c r="BE16" s="43"/>
      <c r="BF16" s="43"/>
      <c r="BG16" s="43"/>
      <c r="BH16" s="32" t="s">
        <v>123</v>
      </c>
      <c r="BI16" s="30" t="s">
        <v>124</v>
      </c>
      <c r="BJ16" s="32">
        <v>8</v>
      </c>
    </row>
    <row r="17" spans="1:62" s="36" customFormat="1" ht="30" customHeight="1" x14ac:dyDescent="0.3">
      <c r="A17" s="22">
        <v>70</v>
      </c>
      <c r="B17" s="22" t="s">
        <v>74</v>
      </c>
      <c r="C17" s="22" t="s">
        <v>76</v>
      </c>
      <c r="D17" s="22" t="s">
        <v>88</v>
      </c>
      <c r="E17" s="22" t="s">
        <v>89</v>
      </c>
      <c r="F17" s="22" t="s">
        <v>104</v>
      </c>
      <c r="G17" s="22" t="s">
        <v>105</v>
      </c>
      <c r="H17" s="22">
        <v>350201000</v>
      </c>
      <c r="I17" s="22" t="s">
        <v>106</v>
      </c>
      <c r="J17" s="23">
        <v>0</v>
      </c>
      <c r="K17" s="22" t="s">
        <v>82</v>
      </c>
      <c r="L17" s="22" t="s">
        <v>122</v>
      </c>
      <c r="M17" s="23">
        <v>8</v>
      </c>
      <c r="N17" s="22">
        <v>2</v>
      </c>
      <c r="O17" s="37">
        <v>1</v>
      </c>
      <c r="P17" s="38">
        <f>+Tabla1[[#This Row],[Meta Ejecutada Vigencia4]]/Tabla1[[#This Row],[Meta Programada Vigencia]]</f>
        <v>0.5</v>
      </c>
      <c r="Q17" s="38">
        <f>+Tabla1[[#This Row],[Meta Ejecutada Vigencia4]]/Tabla1[[#This Row],[Meta Programada Cuatrienio3]]</f>
        <v>0.125</v>
      </c>
      <c r="R17" s="37">
        <v>2024680010185</v>
      </c>
      <c r="S17" s="37" t="s">
        <v>128</v>
      </c>
      <c r="T17" s="37">
        <v>18415129169.099998</v>
      </c>
      <c r="U17" s="37">
        <v>4309500000</v>
      </c>
      <c r="V17" s="37" t="s">
        <v>136</v>
      </c>
      <c r="W17" s="37">
        <v>17435</v>
      </c>
      <c r="X17" s="37" t="s">
        <v>147</v>
      </c>
      <c r="Y17" s="37" t="s">
        <v>132</v>
      </c>
      <c r="Z17" s="27">
        <v>150000000</v>
      </c>
      <c r="AA17" s="39"/>
      <c r="AB17" s="39"/>
      <c r="AC17" s="39"/>
      <c r="AD17" s="39"/>
      <c r="AE17" s="39"/>
      <c r="AF17" s="39"/>
      <c r="AG17" s="39"/>
      <c r="AH17" s="39"/>
      <c r="AI17" s="39"/>
      <c r="AJ17" s="39"/>
      <c r="AK17" s="39"/>
      <c r="AL17" s="39"/>
      <c r="AM17" s="39"/>
      <c r="AN17" s="40">
        <f>SUM(Tabla1[[#This Row],[Recursos propios 2025]:[Otros 2025]])</f>
        <v>150000000</v>
      </c>
      <c r="AO17" s="39">
        <v>90000000</v>
      </c>
      <c r="AP17" s="39"/>
      <c r="AQ17" s="39"/>
      <c r="AR17" s="39"/>
      <c r="AS17" s="39"/>
      <c r="AT17" s="39"/>
      <c r="AU17" s="39"/>
      <c r="AV17" s="39"/>
      <c r="AW17" s="39"/>
      <c r="AX17" s="39"/>
      <c r="AY17" s="39"/>
      <c r="AZ17" s="39"/>
      <c r="BA17" s="39"/>
      <c r="BB17" s="39"/>
      <c r="BC17" s="47">
        <f>SUM(Tabla1[[#This Row],[Recursos propios 20252]:[Otros 202515]])</f>
        <v>90000000</v>
      </c>
      <c r="BD17" s="25">
        <f>+Tabla1[[#This Row],[Total Comprometido 2025]]/Tabla1[[#This Row],[Total 2025]]</f>
        <v>0.6</v>
      </c>
      <c r="BE17" s="44"/>
      <c r="BF17" s="44"/>
      <c r="BG17" s="44"/>
      <c r="BH17" s="22" t="s">
        <v>123</v>
      </c>
      <c r="BI17" s="30" t="s">
        <v>124</v>
      </c>
      <c r="BJ17" s="22" t="s">
        <v>125</v>
      </c>
    </row>
    <row r="18" spans="1:62" s="36" customFormat="1" ht="30" customHeight="1" x14ac:dyDescent="0.3">
      <c r="A18" s="32">
        <v>71</v>
      </c>
      <c r="B18" s="32" t="s">
        <v>74</v>
      </c>
      <c r="C18" s="32" t="s">
        <v>76</v>
      </c>
      <c r="D18" s="32" t="s">
        <v>88</v>
      </c>
      <c r="E18" s="32" t="s">
        <v>89</v>
      </c>
      <c r="F18" s="32" t="s">
        <v>107</v>
      </c>
      <c r="G18" s="32" t="s">
        <v>108</v>
      </c>
      <c r="H18" s="32">
        <v>350200800</v>
      </c>
      <c r="I18" s="32" t="s">
        <v>109</v>
      </c>
      <c r="J18" s="32">
        <v>0</v>
      </c>
      <c r="K18" s="32" t="s">
        <v>82</v>
      </c>
      <c r="L18" s="22" t="s">
        <v>121</v>
      </c>
      <c r="M18" s="32">
        <v>2</v>
      </c>
      <c r="N18" s="22">
        <v>2</v>
      </c>
      <c r="O18" s="33">
        <v>0.36</v>
      </c>
      <c r="P18" s="34">
        <f>+Tabla1[[#This Row],[Meta Ejecutada Vigencia4]]/Tabla1[[#This Row],[Meta Programada Vigencia]]</f>
        <v>0.18</v>
      </c>
      <c r="Q18" s="34">
        <f>+Tabla1[[#This Row],[Meta Ejecutada Vigencia4]]/Tabla1[[#This Row],[Meta Programada Cuatrienio3]]</f>
        <v>0.18</v>
      </c>
      <c r="R18" s="33">
        <v>2024680010185</v>
      </c>
      <c r="S18" s="33" t="s">
        <v>128</v>
      </c>
      <c r="T18" s="33">
        <v>18415129169.099998</v>
      </c>
      <c r="U18" s="33">
        <v>4309500000</v>
      </c>
      <c r="V18" s="33" t="s">
        <v>136</v>
      </c>
      <c r="W18" s="33">
        <v>17435</v>
      </c>
      <c r="X18" s="33">
        <v>0</v>
      </c>
      <c r="Y18" s="33" t="s">
        <v>148</v>
      </c>
      <c r="Z18" s="27">
        <v>1100000000</v>
      </c>
      <c r="AA18" s="29"/>
      <c r="AB18" s="29"/>
      <c r="AC18" s="29"/>
      <c r="AD18" s="29"/>
      <c r="AE18" s="29"/>
      <c r="AF18" s="29"/>
      <c r="AG18" s="29"/>
      <c r="AH18" s="29"/>
      <c r="AI18" s="29"/>
      <c r="AJ18" s="29"/>
      <c r="AK18" s="29"/>
      <c r="AL18" s="29"/>
      <c r="AM18" s="29"/>
      <c r="AN18" s="35">
        <f>SUM(Tabla1[[#This Row],[Recursos propios 2025]:[Otros 2025]])</f>
        <v>1100000000</v>
      </c>
      <c r="AO18" s="29">
        <v>202800000</v>
      </c>
      <c r="AP18" s="29"/>
      <c r="AQ18" s="29"/>
      <c r="AR18" s="29"/>
      <c r="AS18" s="29"/>
      <c r="AT18" s="29"/>
      <c r="AU18" s="29"/>
      <c r="AV18" s="29"/>
      <c r="AW18" s="29"/>
      <c r="AX18" s="29"/>
      <c r="AY18" s="29"/>
      <c r="AZ18" s="29"/>
      <c r="BA18" s="29"/>
      <c r="BB18" s="29"/>
      <c r="BC18" s="46">
        <f>SUM(Tabla1[[#This Row],[Recursos propios 20252]:[Otros 202515]])</f>
        <v>202800000</v>
      </c>
      <c r="BD18" s="25">
        <f>+Tabla1[[#This Row],[Total Comprometido 2025]]/Tabla1[[#This Row],[Total 2025]]</f>
        <v>0.18436363636363637</v>
      </c>
      <c r="BE18" s="43">
        <v>11200000</v>
      </c>
      <c r="BF18" s="43">
        <v>5200000</v>
      </c>
      <c r="BG18" s="43"/>
      <c r="BH18" s="32" t="s">
        <v>123</v>
      </c>
      <c r="BI18" s="30" t="s">
        <v>124</v>
      </c>
      <c r="BJ18" s="32">
        <v>8.9</v>
      </c>
    </row>
    <row r="19" spans="1:62" s="36" customFormat="1" ht="30" customHeight="1" x14ac:dyDescent="0.3">
      <c r="A19" s="22">
        <v>72</v>
      </c>
      <c r="B19" s="22" t="s">
        <v>74</v>
      </c>
      <c r="C19" s="22" t="s">
        <v>76</v>
      </c>
      <c r="D19" s="22" t="s">
        <v>88</v>
      </c>
      <c r="E19" s="22" t="s">
        <v>89</v>
      </c>
      <c r="F19" s="22" t="s">
        <v>110</v>
      </c>
      <c r="G19" s="22" t="s">
        <v>111</v>
      </c>
      <c r="H19" s="22">
        <v>350211600</v>
      </c>
      <c r="I19" s="22" t="s">
        <v>112</v>
      </c>
      <c r="J19" s="23">
        <v>0</v>
      </c>
      <c r="K19" s="22" t="s">
        <v>82</v>
      </c>
      <c r="L19" s="22" t="s">
        <v>122</v>
      </c>
      <c r="M19" s="23">
        <v>20</v>
      </c>
      <c r="N19" s="22">
        <v>5</v>
      </c>
      <c r="O19" s="37">
        <v>0.5</v>
      </c>
      <c r="P19" s="38">
        <f>+Tabla1[[#This Row],[Meta Ejecutada Vigencia4]]/Tabla1[[#This Row],[Meta Programada Vigencia]]</f>
        <v>0.1</v>
      </c>
      <c r="Q19" s="38">
        <f>+Tabla1[[#This Row],[Meta Ejecutada Vigencia4]]/Tabla1[[#This Row],[Meta Programada Cuatrienio3]]</f>
        <v>2.5000000000000001E-2</v>
      </c>
      <c r="R19" s="37">
        <v>2024680010185</v>
      </c>
      <c r="S19" s="37" t="s">
        <v>128</v>
      </c>
      <c r="T19" s="37">
        <v>18415129169.099998</v>
      </c>
      <c r="U19" s="37">
        <v>4309500000</v>
      </c>
      <c r="V19" s="37" t="s">
        <v>136</v>
      </c>
      <c r="W19" s="37">
        <v>17435</v>
      </c>
      <c r="X19" s="37">
        <v>0</v>
      </c>
      <c r="Y19" s="37" t="s">
        <v>149</v>
      </c>
      <c r="Z19" s="27">
        <v>299500000</v>
      </c>
      <c r="AA19" s="39"/>
      <c r="AB19" s="39"/>
      <c r="AC19" s="39"/>
      <c r="AD19" s="39"/>
      <c r="AE19" s="39"/>
      <c r="AF19" s="39"/>
      <c r="AG19" s="39"/>
      <c r="AH19" s="39"/>
      <c r="AI19" s="39"/>
      <c r="AJ19" s="39"/>
      <c r="AK19" s="39"/>
      <c r="AL19" s="39"/>
      <c r="AM19" s="39"/>
      <c r="AN19" s="40">
        <f>SUM(Tabla1[[#This Row],[Recursos propios 2025]:[Otros 2025]])</f>
        <v>299500000</v>
      </c>
      <c r="AO19" s="39">
        <v>298644286</v>
      </c>
      <c r="AP19" s="39"/>
      <c r="AQ19" s="39"/>
      <c r="AR19" s="39"/>
      <c r="AS19" s="39"/>
      <c r="AT19" s="39"/>
      <c r="AU19" s="39"/>
      <c r="AV19" s="39"/>
      <c r="AW19" s="39"/>
      <c r="AX19" s="39"/>
      <c r="AY19" s="39"/>
      <c r="AZ19" s="39"/>
      <c r="BA19" s="39"/>
      <c r="BB19" s="39"/>
      <c r="BC19" s="47">
        <f>SUM(Tabla1[[#This Row],[Recursos propios 20252]:[Otros 202515]])</f>
        <v>298644286</v>
      </c>
      <c r="BD19" s="25">
        <f>+Tabla1[[#This Row],[Total Comprometido 2025]]/Tabla1[[#This Row],[Total 2025]]</f>
        <v>0.99714285809682801</v>
      </c>
      <c r="BE19" s="44"/>
      <c r="BF19" s="44"/>
      <c r="BG19" s="44"/>
      <c r="BH19" s="22" t="s">
        <v>123</v>
      </c>
      <c r="BI19" s="30" t="s">
        <v>124</v>
      </c>
      <c r="BJ19" s="22" t="s">
        <v>125</v>
      </c>
    </row>
    <row r="20" spans="1:62" s="36" customFormat="1" ht="30" customHeight="1" x14ac:dyDescent="0.3">
      <c r="A20" s="32">
        <v>73</v>
      </c>
      <c r="B20" s="32" t="s">
        <v>74</v>
      </c>
      <c r="C20" s="32" t="s">
        <v>76</v>
      </c>
      <c r="D20" s="32" t="s">
        <v>88</v>
      </c>
      <c r="E20" s="32" t="s">
        <v>113</v>
      </c>
      <c r="F20" s="32" t="s">
        <v>114</v>
      </c>
      <c r="G20" s="32" t="s">
        <v>115</v>
      </c>
      <c r="H20" s="32">
        <v>350201400</v>
      </c>
      <c r="I20" s="32" t="s">
        <v>116</v>
      </c>
      <c r="J20" s="32">
        <v>0</v>
      </c>
      <c r="K20" s="32" t="s">
        <v>117</v>
      </c>
      <c r="L20" s="22" t="s">
        <v>121</v>
      </c>
      <c r="M20" s="32">
        <v>100</v>
      </c>
      <c r="N20" s="22">
        <v>100</v>
      </c>
      <c r="O20" s="33">
        <v>25</v>
      </c>
      <c r="P20" s="34">
        <f>+Tabla1[[#This Row],[Meta Ejecutada Vigencia4]]/Tabla1[[#This Row],[Meta Programada Vigencia]]</f>
        <v>0.25</v>
      </c>
      <c r="Q20" s="34">
        <f>+Tabla1[[#This Row],[Meta Ejecutada Vigencia4]]/Tabla1[[#This Row],[Meta Programada Cuatrienio3]]</f>
        <v>0.25</v>
      </c>
      <c r="R20" s="33">
        <v>2024680010185</v>
      </c>
      <c r="S20" s="33" t="s">
        <v>128</v>
      </c>
      <c r="T20" s="33">
        <v>18415129169.099998</v>
      </c>
      <c r="U20" s="33">
        <v>4309500000</v>
      </c>
      <c r="V20" s="33" t="s">
        <v>136</v>
      </c>
      <c r="W20" s="33">
        <v>17435</v>
      </c>
      <c r="X20" s="33">
        <v>0</v>
      </c>
      <c r="Y20" s="33" t="s">
        <v>151</v>
      </c>
      <c r="Z20" s="27">
        <v>10000000</v>
      </c>
      <c r="AA20" s="29"/>
      <c r="AB20" s="29"/>
      <c r="AC20" s="29"/>
      <c r="AD20" s="29"/>
      <c r="AE20" s="29"/>
      <c r="AF20" s="29"/>
      <c r="AG20" s="29"/>
      <c r="AH20" s="29"/>
      <c r="AI20" s="29"/>
      <c r="AJ20" s="29"/>
      <c r="AK20" s="29"/>
      <c r="AL20" s="29"/>
      <c r="AM20" s="29"/>
      <c r="AN20" s="35">
        <f>SUM(Tabla1[[#This Row],[Recursos propios 2025]:[Otros 2025]])</f>
        <v>10000000</v>
      </c>
      <c r="AO20" s="29">
        <v>9600000</v>
      </c>
      <c r="AP20" s="29"/>
      <c r="AQ20" s="29"/>
      <c r="AR20" s="29"/>
      <c r="AS20" s="29"/>
      <c r="AT20" s="29"/>
      <c r="AU20" s="29"/>
      <c r="AV20" s="29"/>
      <c r="AW20" s="29"/>
      <c r="AX20" s="29"/>
      <c r="AY20" s="29"/>
      <c r="AZ20" s="29"/>
      <c r="BA20" s="29"/>
      <c r="BB20" s="29"/>
      <c r="BC20" s="46">
        <f>SUM(Tabla1[[#This Row],[Recursos propios 20252]:[Otros 202515]])</f>
        <v>9600000</v>
      </c>
      <c r="BD20" s="25">
        <f>+Tabla1[[#This Row],[Total Comprometido 2025]]/Tabla1[[#This Row],[Total 2025]]</f>
        <v>0.96</v>
      </c>
      <c r="BE20" s="43"/>
      <c r="BF20" s="43"/>
      <c r="BG20" s="43"/>
      <c r="BH20" s="32" t="s">
        <v>123</v>
      </c>
      <c r="BI20" s="30" t="s">
        <v>124</v>
      </c>
      <c r="BJ20" s="32" t="s">
        <v>126</v>
      </c>
    </row>
    <row r="21" spans="1:62" s="36" customFormat="1" ht="330.6" x14ac:dyDescent="0.3">
      <c r="A21" s="32">
        <v>279</v>
      </c>
      <c r="B21" s="32" t="s">
        <v>74</v>
      </c>
      <c r="C21" s="32" t="s">
        <v>76</v>
      </c>
      <c r="D21" s="32" t="s">
        <v>88</v>
      </c>
      <c r="E21" s="32" t="s">
        <v>113</v>
      </c>
      <c r="F21" s="32" t="s">
        <v>118</v>
      </c>
      <c r="G21" s="32" t="s">
        <v>119</v>
      </c>
      <c r="H21" s="32">
        <v>350201200</v>
      </c>
      <c r="I21" s="32" t="s">
        <v>120</v>
      </c>
      <c r="J21" s="32">
        <v>0</v>
      </c>
      <c r="K21" s="32" t="s">
        <v>82</v>
      </c>
      <c r="L21" s="22" t="s">
        <v>121</v>
      </c>
      <c r="M21" s="32">
        <v>1</v>
      </c>
      <c r="N21" s="22">
        <v>1</v>
      </c>
      <c r="O21" s="37"/>
      <c r="P21" s="38">
        <f>+Tabla1[[#This Row],[Meta Ejecutada Vigencia4]]/Tabla1[[#This Row],[Meta Programada Vigencia]]</f>
        <v>0</v>
      </c>
      <c r="Q21" s="38">
        <f>+Tabla1[[#This Row],[Meta Ejecutada Vigencia4]]/Tabla1[[#This Row],[Meta Programada Cuatrienio3]]</f>
        <v>0</v>
      </c>
      <c r="R21" s="37">
        <v>2024680010185</v>
      </c>
      <c r="S21" s="37" t="s">
        <v>128</v>
      </c>
      <c r="T21" s="37">
        <v>18415129169.099998</v>
      </c>
      <c r="U21" s="37">
        <v>4309500000</v>
      </c>
      <c r="V21" s="37" t="s">
        <v>136</v>
      </c>
      <c r="W21" s="37">
        <v>17435</v>
      </c>
      <c r="X21" s="37"/>
      <c r="Y21" s="37"/>
      <c r="Z21" s="27">
        <v>100000000</v>
      </c>
      <c r="AA21" s="39"/>
      <c r="AB21" s="39"/>
      <c r="AC21" s="39"/>
      <c r="AD21" s="39"/>
      <c r="AE21" s="39"/>
      <c r="AF21" s="39"/>
      <c r="AG21" s="39"/>
      <c r="AH21" s="39"/>
      <c r="AI21" s="39"/>
      <c r="AJ21" s="39"/>
      <c r="AK21" s="39"/>
      <c r="AL21" s="39"/>
      <c r="AM21" s="39"/>
      <c r="AN21" s="40">
        <f>SUM(Tabla1[[#This Row],[Recursos propios 2025]:[Otros 2025]])</f>
        <v>100000000</v>
      </c>
      <c r="AO21" s="39"/>
      <c r="AP21" s="39"/>
      <c r="AQ21" s="39"/>
      <c r="AR21" s="39"/>
      <c r="AS21" s="39"/>
      <c r="AT21" s="39"/>
      <c r="AU21" s="39"/>
      <c r="AV21" s="39"/>
      <c r="AW21" s="39"/>
      <c r="AX21" s="39"/>
      <c r="AY21" s="39"/>
      <c r="AZ21" s="39"/>
      <c r="BA21" s="39" t="s">
        <v>129</v>
      </c>
      <c r="BB21" s="39"/>
      <c r="BC21" s="47">
        <f>SUM(Tabla1[[#This Row],[Recursos propios 20252]:[Otros 202515]])</f>
        <v>0</v>
      </c>
      <c r="BD21" s="25">
        <f>+Tabla1[[#This Row],[Total Comprometido 2025]]/Tabla1[[#This Row],[Total 2025]]</f>
        <v>0</v>
      </c>
      <c r="BE21" s="44"/>
      <c r="BF21" s="44"/>
      <c r="BG21" s="44"/>
      <c r="BH21" s="32" t="s">
        <v>123</v>
      </c>
      <c r="BI21" s="30" t="s">
        <v>124</v>
      </c>
      <c r="BJ21" s="32" t="s">
        <v>126</v>
      </c>
    </row>
    <row r="22" spans="1:62" ht="30" customHeight="1" x14ac:dyDescent="0.3">
      <c r="A22" s="48"/>
      <c r="B22" s="48"/>
      <c r="C22" s="48"/>
      <c r="D22" s="48"/>
      <c r="E22" s="48"/>
      <c r="F22" s="48"/>
      <c r="G22" s="48"/>
      <c r="H22" s="48"/>
      <c r="I22" s="48"/>
      <c r="J22" s="48"/>
      <c r="K22" s="48"/>
      <c r="L22" s="48"/>
      <c r="M22" s="48"/>
      <c r="N22" s="48"/>
      <c r="O22" s="49"/>
      <c r="P22" s="53"/>
      <c r="Q22" s="53"/>
      <c r="R22" s="49"/>
      <c r="S22" s="49"/>
      <c r="T22" s="49"/>
      <c r="U22" s="49"/>
      <c r="V22" s="49"/>
      <c r="W22" s="49"/>
      <c r="X22" s="49"/>
      <c r="Y22" s="49"/>
      <c r="Z22" s="49"/>
      <c r="AA22" s="49"/>
      <c r="AB22" s="49"/>
      <c r="AC22" s="49"/>
      <c r="AD22" s="49"/>
      <c r="AE22" s="49"/>
      <c r="AF22" s="49"/>
      <c r="AG22" s="49"/>
      <c r="AH22" s="49"/>
      <c r="AI22" s="49"/>
      <c r="AJ22" s="49"/>
      <c r="AK22" s="49"/>
      <c r="AL22" s="49"/>
      <c r="AM22" s="49"/>
      <c r="AN22" s="50">
        <f>+SUM(Tabla1[Total 2025])</f>
        <v>5520320000</v>
      </c>
      <c r="AO22" s="49"/>
      <c r="AP22" s="49"/>
      <c r="AQ22" s="49"/>
      <c r="AR22" s="49"/>
      <c r="AS22" s="49"/>
      <c r="AT22" s="49"/>
      <c r="AU22" s="49"/>
      <c r="AV22" s="49"/>
      <c r="AW22" s="49"/>
      <c r="AX22" s="49"/>
      <c r="AY22" s="49"/>
      <c r="AZ22" s="49"/>
      <c r="BA22" s="49"/>
      <c r="BB22" s="49"/>
      <c r="BC22" s="51">
        <f>+SUM(Tabla1[Total Comprometido 2025])</f>
        <v>3659984086</v>
      </c>
      <c r="BD22" s="50"/>
      <c r="BE22" s="52">
        <f>+SUM(Tabla1[Total Recursos Obligados])</f>
        <v>197400000</v>
      </c>
      <c r="BF22" s="52">
        <f>+SUM(Tabla1[Total Recursos Pagados])</f>
        <v>179400000</v>
      </c>
      <c r="BG22" s="52">
        <f>+SUM(Tabla1[Recursos Gestionados])</f>
        <v>0</v>
      </c>
      <c r="BH22" s="48"/>
      <c r="BI22" s="48"/>
      <c r="BJ22" s="48"/>
    </row>
  </sheetData>
  <sheetProtection insertRows="0" deleteRows="0" autoFilter="0"/>
  <mergeCells count="8">
    <mergeCell ref="A1:B4"/>
    <mergeCell ref="C1:BG4"/>
    <mergeCell ref="BH9:BI9"/>
    <mergeCell ref="AO9:BG9"/>
    <mergeCell ref="A9:N9"/>
    <mergeCell ref="O9:Q9"/>
    <mergeCell ref="Z9:AN9"/>
    <mergeCell ref="R9:Y9"/>
  </mergeCells>
  <phoneticPr fontId="10" type="noConversion"/>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A862-42AE-274F-AADF-98761F815D54}">
  <dimension ref="C3:E28"/>
  <sheetViews>
    <sheetView workbookViewId="0">
      <selection activeCell="D29" sqref="D29"/>
    </sheetView>
  </sheetViews>
  <sheetFormatPr baseColWidth="10" defaultRowHeight="14.4" x14ac:dyDescent="0.3"/>
  <cols>
    <col min="5" max="5" width="12.109375" bestFit="1" customWidth="1"/>
  </cols>
  <sheetData>
    <row r="3" spans="3:5" ht="15" thickBot="1" x14ac:dyDescent="0.35"/>
    <row r="4" spans="3:5" ht="40.200000000000003" thickBot="1" x14ac:dyDescent="0.35">
      <c r="C4" s="54" t="s">
        <v>142</v>
      </c>
      <c r="D4" s="55" t="s">
        <v>143</v>
      </c>
      <c r="E4" s="55" t="s">
        <v>144</v>
      </c>
    </row>
    <row r="5" spans="3:5" ht="15.6" thickTop="1" thickBot="1" x14ac:dyDescent="0.35">
      <c r="C5" s="56">
        <v>1</v>
      </c>
      <c r="D5" s="57">
        <v>4</v>
      </c>
      <c r="E5" s="59">
        <v>19000000</v>
      </c>
    </row>
    <row r="6" spans="3:5" ht="15" thickBot="1" x14ac:dyDescent="0.35">
      <c r="C6" s="56">
        <v>2</v>
      </c>
      <c r="D6" s="57">
        <v>8</v>
      </c>
      <c r="E6" s="59">
        <v>29300000</v>
      </c>
    </row>
    <row r="7" spans="3:5" ht="15" thickBot="1" x14ac:dyDescent="0.35">
      <c r="C7" s="56">
        <v>3</v>
      </c>
      <c r="D7" s="57">
        <v>15</v>
      </c>
      <c r="E7" s="59">
        <v>56600000</v>
      </c>
    </row>
    <row r="8" spans="3:5" ht="15" thickBot="1" x14ac:dyDescent="0.35">
      <c r="C8" s="56">
        <v>4</v>
      </c>
      <c r="D8" s="57">
        <v>3</v>
      </c>
      <c r="E8" s="59">
        <v>14000000</v>
      </c>
    </row>
    <row r="9" spans="3:5" ht="15" thickBot="1" x14ac:dyDescent="0.35">
      <c r="C9" s="56">
        <v>5</v>
      </c>
      <c r="D9" s="57">
        <v>13</v>
      </c>
      <c r="E9" s="59">
        <v>50739598</v>
      </c>
    </row>
    <row r="10" spans="3:5" ht="15" thickBot="1" x14ac:dyDescent="0.35">
      <c r="C10" s="56">
        <v>6</v>
      </c>
      <c r="D10" s="57">
        <v>9</v>
      </c>
      <c r="E10" s="59">
        <v>33400000</v>
      </c>
    </row>
    <row r="11" spans="3:5" ht="15" thickBot="1" x14ac:dyDescent="0.35">
      <c r="C11" s="56">
        <v>7</v>
      </c>
      <c r="D11" s="57">
        <v>2</v>
      </c>
      <c r="E11" s="59">
        <v>10000000</v>
      </c>
    </row>
    <row r="12" spans="3:5" ht="15" thickBot="1" x14ac:dyDescent="0.35">
      <c r="C12" s="56">
        <v>8</v>
      </c>
      <c r="D12" s="57">
        <v>5</v>
      </c>
      <c r="E12" s="59">
        <v>19200000</v>
      </c>
    </row>
    <row r="13" spans="3:5" ht="15" thickBot="1" x14ac:dyDescent="0.35">
      <c r="C13" s="56">
        <v>9</v>
      </c>
      <c r="D13" s="57">
        <v>2</v>
      </c>
      <c r="E13" s="59">
        <v>4500000</v>
      </c>
    </row>
    <row r="14" spans="3:5" ht="15" thickBot="1" x14ac:dyDescent="0.35">
      <c r="C14" s="56">
        <v>10</v>
      </c>
      <c r="D14" s="57">
        <v>8</v>
      </c>
      <c r="E14" s="59">
        <v>34100000</v>
      </c>
    </row>
    <row r="15" spans="3:5" ht="15" thickBot="1" x14ac:dyDescent="0.35">
      <c r="C15" s="56">
        <v>11</v>
      </c>
      <c r="D15" s="57">
        <v>2</v>
      </c>
      <c r="E15" s="59">
        <v>8000000</v>
      </c>
    </row>
    <row r="16" spans="3:5" ht="15" thickBot="1" x14ac:dyDescent="0.35">
      <c r="C16" s="56">
        <v>12</v>
      </c>
      <c r="D16" s="57">
        <v>10</v>
      </c>
      <c r="E16" s="59">
        <v>44200000</v>
      </c>
    </row>
    <row r="17" spans="3:5" ht="15" thickBot="1" x14ac:dyDescent="0.35">
      <c r="C17" s="56">
        <v>13</v>
      </c>
      <c r="D17" s="57">
        <v>14</v>
      </c>
      <c r="E17" s="59">
        <v>57600000</v>
      </c>
    </row>
    <row r="18" spans="3:5" ht="15" thickBot="1" x14ac:dyDescent="0.35">
      <c r="C18" s="56">
        <v>14</v>
      </c>
      <c r="D18" s="57">
        <v>11</v>
      </c>
      <c r="E18" s="59">
        <v>39811115</v>
      </c>
    </row>
    <row r="19" spans="3:5" ht="15" thickBot="1" x14ac:dyDescent="0.35">
      <c r="C19" s="56">
        <v>15</v>
      </c>
      <c r="D19" s="57">
        <v>7</v>
      </c>
      <c r="E19" s="59">
        <v>28493865</v>
      </c>
    </row>
    <row r="20" spans="3:5" ht="15" thickBot="1" x14ac:dyDescent="0.35">
      <c r="C20" s="56">
        <v>16</v>
      </c>
      <c r="D20" s="57">
        <v>4</v>
      </c>
      <c r="E20" s="59">
        <v>15700000</v>
      </c>
    </row>
    <row r="21" spans="3:5" ht="15" thickBot="1" x14ac:dyDescent="0.35">
      <c r="C21" s="56">
        <v>17</v>
      </c>
      <c r="D21" s="57">
        <v>6</v>
      </c>
      <c r="E21" s="59">
        <v>20513115</v>
      </c>
    </row>
    <row r="22" spans="3:5" ht="15" thickBot="1" x14ac:dyDescent="0.35"/>
    <row r="23" spans="3:5" ht="40.200000000000003" thickBot="1" x14ac:dyDescent="0.35">
      <c r="C23" s="54" t="s">
        <v>145</v>
      </c>
      <c r="D23" s="55" t="s">
        <v>143</v>
      </c>
      <c r="E23" s="55" t="s">
        <v>144</v>
      </c>
    </row>
    <row r="24" spans="3:5" ht="15.6" thickTop="1" thickBot="1" x14ac:dyDescent="0.35">
      <c r="C24" s="56">
        <v>1</v>
      </c>
      <c r="D24" s="57">
        <v>4</v>
      </c>
      <c r="E24" s="59">
        <v>13100000</v>
      </c>
    </row>
    <row r="25" spans="3:5" ht="15" thickBot="1" x14ac:dyDescent="0.35">
      <c r="C25" s="56">
        <v>2</v>
      </c>
      <c r="D25" s="57">
        <v>3</v>
      </c>
      <c r="E25" s="59">
        <v>10150000</v>
      </c>
    </row>
    <row r="26" spans="3:5" ht="15" thickBot="1" x14ac:dyDescent="0.35">
      <c r="C26" s="56">
        <v>3</v>
      </c>
      <c r="D26" s="57">
        <v>6</v>
      </c>
      <c r="E26" s="59">
        <v>22400000</v>
      </c>
    </row>
    <row r="28" spans="3:5" x14ac:dyDescent="0.3">
      <c r="D28">
        <f>SUM(D5:D21)+SUM(D24:D26)</f>
        <v>136</v>
      </c>
      <c r="E28" s="58">
        <f>SUM(E5:E21)+E24+E25+E26</f>
        <v>530807693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vt:lpstr>
      <vt:lpstr>Hoja1</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2025-05-09T16:02:36Z</dcterms:modified>
</cp:coreProperties>
</file>