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soins\Dropbox\"/>
    </mc:Choice>
  </mc:AlternateContent>
  <xr:revisionPtr revIDLastSave="0" documentId="13_ncr:1_{EE961DD3-66B9-4E43-8599-A806B60DF6E9}"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2" i="1" l="1"/>
  <c r="AB42" i="1"/>
  <c r="AA42" i="1" s="1"/>
  <c r="Z42" i="1"/>
  <c r="Y42" i="1"/>
  <c r="T42" i="1"/>
  <c r="Q42" i="1"/>
  <c r="AB36" i="1"/>
  <c r="AA36" i="1" s="1"/>
  <c r="T35" i="1"/>
  <c r="T36" i="1"/>
  <c r="Q35" i="1"/>
  <c r="AB35" i="1" s="1"/>
  <c r="AA35" i="1" s="1"/>
  <c r="Q36" i="1"/>
  <c r="T27" i="1"/>
  <c r="Q27" i="1"/>
  <c r="AB27" i="1" s="1"/>
  <c r="AA27" i="1" s="1"/>
  <c r="Q65" i="1" l="1"/>
  <c r="Q59" i="1"/>
  <c r="T47" i="1"/>
  <c r="Q47" i="1"/>
  <c r="T40" i="1"/>
  <c r="Q40" i="1"/>
  <c r="H40" i="1"/>
  <c r="T32" i="1"/>
  <c r="Q12" i="1"/>
  <c r="H65" i="1" l="1"/>
  <c r="I65" i="1" s="1"/>
  <c r="T71" i="1"/>
  <c r="T65" i="1"/>
  <c r="K66" i="1"/>
  <c r="Q66" i="1"/>
  <c r="T66" i="1"/>
  <c r="K67" i="1"/>
  <c r="Q67" i="1"/>
  <c r="T67" i="1"/>
  <c r="K68" i="1"/>
  <c r="Q68" i="1"/>
  <c r="T68" i="1"/>
  <c r="K69" i="1"/>
  <c r="Q69" i="1"/>
  <c r="T69" i="1"/>
  <c r="K70" i="1"/>
  <c r="Q70" i="1"/>
  <c r="T70" i="1"/>
  <c r="H71" i="1"/>
  <c r="I71" i="1" s="1"/>
  <c r="K72" i="1"/>
  <c r="Q72" i="1"/>
  <c r="T72" i="1"/>
  <c r="K73" i="1"/>
  <c r="Q73" i="1"/>
  <c r="T73" i="1"/>
  <c r="K74" i="1"/>
  <c r="Q74" i="1"/>
  <c r="T74" i="1"/>
  <c r="K75" i="1"/>
  <c r="Q75" i="1"/>
  <c r="T75" i="1"/>
  <c r="K76" i="1"/>
  <c r="Q76" i="1"/>
  <c r="T76" i="1"/>
  <c r="AB69" i="1" l="1"/>
  <c r="AA69" i="1" s="1"/>
  <c r="X73" i="1"/>
  <c r="Y73" i="1" s="1"/>
  <c r="AB68" i="1"/>
  <c r="AA68" i="1" s="1"/>
  <c r="AB72" i="1"/>
  <c r="AA72" i="1" s="1"/>
  <c r="AB71" i="1"/>
  <c r="AA71" i="1" s="1"/>
  <c r="X71" i="1"/>
  <c r="Z71" i="1" s="1"/>
  <c r="X67" i="1"/>
  <c r="Z67" i="1" s="1"/>
  <c r="X76" i="1"/>
  <c r="Z76" i="1" s="1"/>
  <c r="X72" i="1"/>
  <c r="Z72" i="1" s="1"/>
  <c r="X70" i="1"/>
  <c r="Y70" i="1" s="1"/>
  <c r="X68" i="1"/>
  <c r="Z68" i="1" s="1"/>
  <c r="X75" i="1"/>
  <c r="Y75" i="1" s="1"/>
  <c r="AB73" i="1"/>
  <c r="AA73" i="1" s="1"/>
  <c r="X69" i="1"/>
  <c r="Y69" i="1" s="1"/>
  <c r="X74" i="1"/>
  <c r="Z74" i="1" s="1"/>
  <c r="X65" i="1"/>
  <c r="AB75" i="1"/>
  <c r="AA75" i="1" s="1"/>
  <c r="AB67" i="1"/>
  <c r="AA67" i="1" s="1"/>
  <c r="AB76" i="1"/>
  <c r="AA76" i="1" s="1"/>
  <c r="AB74" i="1"/>
  <c r="AA74" i="1" s="1"/>
  <c r="AB66" i="1"/>
  <c r="AA66" i="1" s="1"/>
  <c r="AB70" i="1"/>
  <c r="AA70" i="1" s="1"/>
  <c r="X66" i="1"/>
  <c r="Z73" i="1" l="1"/>
  <c r="AC70" i="1"/>
  <c r="AC73" i="1"/>
  <c r="Y68" i="1"/>
  <c r="AC68" i="1" s="1"/>
  <c r="AC69" i="1"/>
  <c r="Y67" i="1"/>
  <c r="AC67" i="1" s="1"/>
  <c r="Z70" i="1"/>
  <c r="Y74" i="1"/>
  <c r="AC74" i="1" s="1"/>
  <c r="Y71" i="1"/>
  <c r="AC71" i="1" s="1"/>
  <c r="Y76" i="1"/>
  <c r="AC76" i="1" s="1"/>
  <c r="Y72" i="1"/>
  <c r="AC72" i="1" s="1"/>
  <c r="Z69" i="1"/>
  <c r="Z75" i="1"/>
  <c r="Y65" i="1"/>
  <c r="Z65" i="1"/>
  <c r="AC75" i="1"/>
  <c r="Y66" i="1"/>
  <c r="AC66" i="1" s="1"/>
  <c r="Z66" i="1"/>
  <c r="T25" i="1" l="1"/>
  <c r="T12" i="1" l="1"/>
  <c r="H12" i="1" l="1"/>
  <c r="I12" i="1" s="1"/>
  <c r="K64" i="1"/>
  <c r="K37" i="1"/>
  <c r="K20" i="1"/>
  <c r="K35" i="1"/>
  <c r="K56" i="1"/>
  <c r="K61" i="1"/>
  <c r="K36" i="1"/>
  <c r="K45" i="1"/>
  <c r="K55" i="1"/>
  <c r="K31" i="1"/>
  <c r="K42" i="1"/>
  <c r="K54" i="1"/>
  <c r="K63" i="1"/>
  <c r="K46" i="1"/>
  <c r="K28" i="1"/>
  <c r="K57" i="1"/>
  <c r="K44" i="1"/>
  <c r="K48" i="1"/>
  <c r="K24" i="1"/>
  <c r="K22" i="1"/>
  <c r="K62" i="1"/>
  <c r="K21" i="1"/>
  <c r="K38" i="1"/>
  <c r="K30" i="1"/>
  <c r="K39" i="1"/>
  <c r="K49" i="1"/>
  <c r="K23" i="1"/>
  <c r="K43" i="1"/>
  <c r="K27" i="1"/>
  <c r="K60" i="1"/>
  <c r="K50" i="1"/>
  <c r="K29" i="1"/>
  <c r="K58" i="1"/>
  <c r="K51" i="1"/>
  <c r="K52" i="1"/>
  <c r="F221" i="13" l="1"/>
  <c r="F211" i="13"/>
  <c r="F212" i="13"/>
  <c r="F213" i="13"/>
  <c r="F214" i="13"/>
  <c r="F215" i="13"/>
  <c r="F216" i="13"/>
  <c r="F217" i="13"/>
  <c r="F218" i="13"/>
  <c r="F219" i="13"/>
  <c r="F220" i="13"/>
  <c r="F210" i="13"/>
  <c r="K18" i="1"/>
  <c r="K17" i="1"/>
  <c r="K14" i="1"/>
  <c r="K15" i="1"/>
  <c r="B221" i="13" a="1"/>
  <c r="K16" i="1"/>
  <c r="B221" i="13" l="1"/>
  <c r="Q54" i="1"/>
  <c r="Q48" i="1"/>
  <c r="K65" i="1" l="1"/>
  <c r="L65" i="1" s="1"/>
  <c r="K71" i="1"/>
  <c r="L71"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1" i="1" l="1"/>
  <c r="N71" i="1"/>
  <c r="N65" i="1"/>
  <c r="M65" i="1"/>
  <c r="AB65" i="1" s="1"/>
  <c r="AA65" i="1" s="1"/>
  <c r="AC65" i="1" s="1"/>
  <c r="T64" i="1"/>
  <c r="Q64" i="1"/>
  <c r="T63" i="1"/>
  <c r="Q63" i="1"/>
  <c r="T62" i="1"/>
  <c r="Q62" i="1"/>
  <c r="T61" i="1"/>
  <c r="Q61" i="1"/>
  <c r="T60" i="1"/>
  <c r="Q60" i="1"/>
  <c r="T59" i="1"/>
  <c r="H59" i="1"/>
  <c r="I59" i="1" s="1"/>
  <c r="T58" i="1"/>
  <c r="Q58" i="1"/>
  <c r="T57" i="1"/>
  <c r="Q57" i="1"/>
  <c r="T56" i="1"/>
  <c r="Q56" i="1"/>
  <c r="T55" i="1"/>
  <c r="Q55" i="1"/>
  <c r="T54" i="1"/>
  <c r="T53" i="1"/>
  <c r="Q53" i="1"/>
  <c r="H53" i="1"/>
  <c r="I53" i="1" s="1"/>
  <c r="T52" i="1"/>
  <c r="Q52" i="1"/>
  <c r="T51" i="1"/>
  <c r="Q51" i="1"/>
  <c r="T50" i="1"/>
  <c r="Q50" i="1"/>
  <c r="T49" i="1"/>
  <c r="Q49" i="1"/>
  <c r="T48" i="1"/>
  <c r="H47" i="1"/>
  <c r="I47" i="1" s="1"/>
  <c r="T46" i="1"/>
  <c r="Q46" i="1"/>
  <c r="T45" i="1"/>
  <c r="Q45" i="1"/>
  <c r="T44" i="1"/>
  <c r="Q44" i="1"/>
  <c r="T43" i="1"/>
  <c r="Q43" i="1"/>
  <c r="I40" i="1"/>
  <c r="T39" i="1"/>
  <c r="Q39" i="1"/>
  <c r="T38" i="1"/>
  <c r="Q38" i="1"/>
  <c r="T37" i="1"/>
  <c r="Q37" i="1"/>
  <c r="Q32" i="1"/>
  <c r="H32" i="1"/>
  <c r="I32" i="1" s="1"/>
  <c r="T31" i="1"/>
  <c r="Q31" i="1"/>
  <c r="T30" i="1"/>
  <c r="Q30" i="1"/>
  <c r="T29" i="1"/>
  <c r="Q29" i="1"/>
  <c r="T28" i="1"/>
  <c r="Q28" i="1"/>
  <c r="Q25" i="1"/>
  <c r="H25" i="1"/>
  <c r="I25" i="1" s="1"/>
  <c r="H19" i="1"/>
  <c r="Q18" i="1"/>
  <c r="Q17" i="1"/>
  <c r="T24" i="1"/>
  <c r="Q24" i="1"/>
  <c r="T23" i="1"/>
  <c r="Q23" i="1"/>
  <c r="T22" i="1"/>
  <c r="Q22" i="1"/>
  <c r="T21" i="1"/>
  <c r="Q21" i="1"/>
  <c r="T20" i="1"/>
  <c r="Q20" i="1"/>
  <c r="T19" i="1"/>
  <c r="Q19" i="1"/>
  <c r="X59" i="1" l="1"/>
  <c r="X29" i="1"/>
  <c r="X43" i="1"/>
  <c r="X51" i="1"/>
  <c r="X63" i="1"/>
  <c r="X36" i="1"/>
  <c r="X31" i="1"/>
  <c r="X45" i="1"/>
  <c r="X57" i="1"/>
  <c r="X39" i="1"/>
  <c r="X38" i="1"/>
  <c r="X37" i="1"/>
  <c r="AB60" i="1"/>
  <c r="X61" i="1"/>
  <c r="X60" i="1"/>
  <c r="X35" i="1"/>
  <c r="X32" i="1"/>
  <c r="X56" i="1"/>
  <c r="X55" i="1"/>
  <c r="X58" i="1"/>
  <c r="X62" i="1"/>
  <c r="X64" i="1"/>
  <c r="X25" i="1"/>
  <c r="X28" i="1"/>
  <c r="X30" i="1"/>
  <c r="X42" i="1"/>
  <c r="X40" i="1"/>
  <c r="X44" i="1"/>
  <c r="X46" i="1"/>
  <c r="X50" i="1"/>
  <c r="X49" i="1"/>
  <c r="X52" i="1"/>
  <c r="AB48" i="1"/>
  <c r="X48" i="1"/>
  <c r="X47" i="1"/>
  <c r="X53" i="1"/>
  <c r="AB57" i="1"/>
  <c r="AA57" i="1" s="1"/>
  <c r="AB58" i="1"/>
  <c r="AA58" i="1" s="1"/>
  <c r="I19" i="1"/>
  <c r="X19" i="1" s="1"/>
  <c r="Z35" i="1" l="1"/>
  <c r="Y35" i="1"/>
  <c r="AC35" i="1" s="1"/>
  <c r="Y36" i="1"/>
  <c r="AC36" i="1" s="1"/>
  <c r="Z36" i="1"/>
  <c r="Y59" i="1"/>
  <c r="Z59" i="1"/>
  <c r="Z60" i="1" s="1"/>
  <c r="Y58" i="1"/>
  <c r="Z58" i="1"/>
  <c r="Y57" i="1"/>
  <c r="Z57" i="1"/>
  <c r="Y53" i="1"/>
  <c r="Z53" i="1"/>
  <c r="X54" i="1" s="1"/>
  <c r="Y47" i="1"/>
  <c r="Z47" i="1"/>
  <c r="Z48" i="1" s="1"/>
  <c r="Y40" i="1"/>
  <c r="Z40" i="1"/>
  <c r="Y32" i="1"/>
  <c r="Z32" i="1"/>
  <c r="Y25" i="1"/>
  <c r="Z25" i="1"/>
  <c r="Y19" i="1"/>
  <c r="Z19" i="1"/>
  <c r="X20" i="1" s="1"/>
  <c r="X27" i="1" l="1"/>
  <c r="Y60" i="1"/>
  <c r="Y48" i="1"/>
  <c r="Y49" i="1"/>
  <c r="Z49" i="1"/>
  <c r="Z61" i="1"/>
  <c r="Y6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7" i="1"/>
  <c r="AC58" i="1"/>
  <c r="T17" i="1"/>
  <c r="T18" i="1"/>
  <c r="Z27" i="1" l="1"/>
  <c r="Y27" i="1"/>
  <c r="AC27" i="1" s="1"/>
  <c r="Y28" i="1"/>
  <c r="Y62" i="1"/>
  <c r="Z62" i="1"/>
  <c r="Z28" i="1"/>
  <c r="Z29" i="1" s="1"/>
  <c r="Y55" i="1"/>
  <c r="Z55" i="1"/>
  <c r="Y54" i="1"/>
  <c r="Z54" i="1"/>
  <c r="Y43" i="1"/>
  <c r="Y38" i="1"/>
  <c r="Y20" i="1"/>
  <c r="Z20" i="1"/>
  <c r="X21" i="1" s="1"/>
  <c r="Y21" i="1" s="1"/>
  <c r="Z43" i="1" l="1"/>
  <c r="Z44" i="1" s="1"/>
  <c r="Y63" i="1"/>
  <c r="Z63" i="1"/>
  <c r="Y29" i="1"/>
  <c r="Y50" i="1"/>
  <c r="Z50" i="1"/>
  <c r="Y51" i="1" s="1"/>
  <c r="Y44" i="1"/>
  <c r="Y56" i="1"/>
  <c r="Z56" i="1"/>
  <c r="Y37" i="1"/>
  <c r="Z37" i="1"/>
  <c r="Z38" i="1"/>
  <c r="Z21" i="1"/>
  <c r="X22" i="1" s="1"/>
  <c r="Y22" i="1" s="1"/>
  <c r="Y64" i="1" l="1"/>
  <c r="Z64" i="1"/>
  <c r="Z51" i="1"/>
  <c r="Y52" i="1" s="1"/>
  <c r="Z45" i="1"/>
  <c r="Y45" i="1"/>
  <c r="Y30" i="1"/>
  <c r="Z30" i="1"/>
  <c r="Y31" i="1" s="1"/>
  <c r="Y39" i="1"/>
  <c r="Z39" i="1"/>
  <c r="Z22" i="1"/>
  <c r="X23" i="1" s="1"/>
  <c r="Z23" i="1" s="1"/>
  <c r="X24" i="1" s="1"/>
  <c r="X12" i="1"/>
  <c r="Y12" i="1" s="1"/>
  <c r="Y46" i="1" l="1"/>
  <c r="Z46" i="1"/>
  <c r="Z52" i="1"/>
  <c r="Z31" i="1"/>
  <c r="Y23" i="1"/>
  <c r="Y24" i="1"/>
  <c r="Z24" i="1"/>
  <c r="Z12" i="1" l="1"/>
  <c r="X14" i="1" s="1"/>
  <c r="X17" i="1" l="1"/>
  <c r="Y17" i="1" l="1"/>
  <c r="Z17" i="1"/>
  <c r="X18" i="1" s="1"/>
  <c r="Y18" i="1" l="1"/>
  <c r="Z18" i="1"/>
  <c r="K47" i="1" l="1"/>
  <c r="L47" i="1" s="1"/>
  <c r="K32" i="1"/>
  <c r="L32" i="1" s="1"/>
  <c r="K25" i="1"/>
  <c r="L25" i="1" s="1"/>
  <c r="K59" i="1"/>
  <c r="L59" i="1" s="1"/>
  <c r="K53" i="1"/>
  <c r="L53" i="1" s="1"/>
  <c r="K40" i="1"/>
  <c r="L40" i="1" s="1"/>
  <c r="K12" i="1"/>
  <c r="L12" i="1" s="1"/>
  <c r="K19" i="1"/>
  <c r="L19"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9" i="1"/>
  <c r="AJ42" i="18"/>
  <c r="AJ18" i="18"/>
  <c r="AD26" i="18"/>
  <c r="L10" i="18"/>
  <c r="AD10" i="18"/>
  <c r="X18" i="18"/>
  <c r="AD42" i="18"/>
  <c r="L18" i="18"/>
  <c r="R10" i="18"/>
  <c r="N59"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5" i="1"/>
  <c r="T14" i="18"/>
  <c r="T22" i="18"/>
  <c r="N6" i="18"/>
  <c r="AL30" i="18"/>
  <c r="Z22" i="18"/>
  <c r="Z14" i="18"/>
  <c r="M25" i="1"/>
  <c r="Z30" i="18"/>
  <c r="AL38" i="18"/>
  <c r="AL14" i="18"/>
  <c r="AF6" i="18"/>
  <c r="AL22" i="18"/>
  <c r="T30" i="18"/>
  <c r="Z38" i="18"/>
  <c r="AF14" i="18"/>
  <c r="N30" i="18"/>
  <c r="N14" i="18"/>
  <c r="N22" i="18"/>
  <c r="AF38" i="18"/>
  <c r="T6" i="18"/>
  <c r="M40" i="1"/>
  <c r="X32" i="18"/>
  <c r="AD32" i="18"/>
  <c r="AJ8" i="18"/>
  <c r="L16" i="18"/>
  <c r="R32" i="18"/>
  <c r="AJ32" i="18"/>
  <c r="N40" i="1"/>
  <c r="R40" i="18"/>
  <c r="AJ40" i="18"/>
  <c r="AD24" i="18"/>
  <c r="AJ24" i="18"/>
  <c r="R24" i="18"/>
  <c r="AJ16" i="18"/>
  <c r="AD8" i="18"/>
  <c r="L32" i="18"/>
  <c r="L40" i="18"/>
  <c r="R16" i="18"/>
  <c r="L24" i="18"/>
  <c r="AD16" i="18"/>
  <c r="L8" i="18"/>
  <c r="R8" i="18"/>
  <c r="X40" i="18"/>
  <c r="X8" i="18"/>
  <c r="X16" i="18"/>
  <c r="AD40" i="18"/>
  <c r="X24" i="18"/>
  <c r="M32" i="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N19" i="1"/>
  <c r="R38" i="18"/>
  <c r="AJ38" i="18"/>
  <c r="L38" i="18"/>
  <c r="AD6" i="18"/>
  <c r="R6" i="18"/>
  <c r="AJ30" i="18"/>
  <c r="R30" i="18"/>
  <c r="AD22" i="18"/>
  <c r="AJ14" i="18"/>
  <c r="AJ22" i="18"/>
  <c r="AD14" i="18"/>
  <c r="X38" i="18"/>
  <c r="X14" i="18"/>
  <c r="R22" i="18"/>
  <c r="X22" i="18"/>
  <c r="M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N12" i="1"/>
  <c r="M53" i="1"/>
  <c r="AH34" i="18"/>
  <c r="AH42" i="18"/>
  <c r="AH18" i="18"/>
  <c r="AB10" i="18"/>
  <c r="J26" i="18"/>
  <c r="V18" i="18"/>
  <c r="V42" i="18"/>
  <c r="J42" i="18"/>
  <c r="P10" i="18"/>
  <c r="AB26" i="18"/>
  <c r="J34" i="18"/>
  <c r="J18" i="18"/>
  <c r="AH10" i="18"/>
  <c r="AB34" i="18"/>
  <c r="P26" i="18"/>
  <c r="P34" i="18"/>
  <c r="V34" i="18"/>
  <c r="AH26" i="18"/>
  <c r="J10" i="18"/>
  <c r="N53" i="1"/>
  <c r="P18" i="18"/>
  <c r="AB42" i="18"/>
  <c r="V10" i="18"/>
  <c r="AB18" i="18"/>
  <c r="P42" i="18"/>
  <c r="V26" i="18"/>
  <c r="Z32" i="18"/>
  <c r="N24" i="18"/>
  <c r="AL32" i="18"/>
  <c r="AL40" i="18"/>
  <c r="N8" i="18"/>
  <c r="AF24" i="18"/>
  <c r="Z40" i="18"/>
  <c r="Z16" i="18"/>
  <c r="N32" i="18"/>
  <c r="T32" i="18"/>
  <c r="N40" i="18"/>
  <c r="T8" i="18"/>
  <c r="M47" i="1"/>
  <c r="AF32" i="18"/>
  <c r="AL8" i="18"/>
  <c r="T24" i="18"/>
  <c r="N16" i="18"/>
  <c r="T16" i="18"/>
  <c r="Z24" i="18"/>
  <c r="AF16" i="18"/>
  <c r="N47" i="1"/>
  <c r="T40" i="18"/>
  <c r="AF8" i="18"/>
  <c r="AL24" i="18"/>
  <c r="Z8" i="18"/>
  <c r="AF40" i="18"/>
  <c r="AL16" i="18"/>
  <c r="AB32" i="1" l="1"/>
  <c r="AA32" i="1" s="1"/>
  <c r="AB47" i="1"/>
  <c r="AA47" i="1" s="1"/>
  <c r="AB59" i="1"/>
  <c r="AA59" i="1" s="1"/>
  <c r="AA12" i="1"/>
  <c r="AB19" i="1"/>
  <c r="AB25" i="1"/>
  <c r="AB53" i="1"/>
  <c r="AB40" i="1"/>
  <c r="AA40" i="1" s="1"/>
  <c r="AA53" i="1" l="1"/>
  <c r="V22" i="19" s="1"/>
  <c r="AB54" i="1"/>
  <c r="AA54" i="1" s="1"/>
  <c r="AA25" i="1"/>
  <c r="AA19" i="1"/>
  <c r="AB20" i="1"/>
  <c r="AB21" i="1" s="1"/>
  <c r="J40" i="19"/>
  <c r="V30" i="19"/>
  <c r="AH20" i="19"/>
  <c r="J30" i="19"/>
  <c r="V20" i="19"/>
  <c r="AH10" i="19"/>
  <c r="P10" i="19"/>
  <c r="AB50" i="19"/>
  <c r="J50" i="19"/>
  <c r="AB40" i="19"/>
  <c r="P30" i="19"/>
  <c r="V50" i="19"/>
  <c r="P50" i="19"/>
  <c r="AB10" i="19"/>
  <c r="AH30" i="19"/>
  <c r="AH40" i="19"/>
  <c r="J10" i="19"/>
  <c r="AB20" i="19"/>
  <c r="AH50" i="19"/>
  <c r="AC40" i="1"/>
  <c r="V10" i="19"/>
  <c r="P20" i="19"/>
  <c r="J20" i="19"/>
  <c r="P40" i="19"/>
  <c r="V40" i="19"/>
  <c r="AB30" i="19"/>
  <c r="J11" i="19"/>
  <c r="V11" i="19"/>
  <c r="AB21" i="19"/>
  <c r="P31" i="19"/>
  <c r="J31" i="19"/>
  <c r="AB41" i="19"/>
  <c r="AC47" i="1"/>
  <c r="AH41" i="19"/>
  <c r="P41" i="19"/>
  <c r="J21" i="19"/>
  <c r="AB31" i="19"/>
  <c r="AB51" i="19"/>
  <c r="P21" i="19"/>
  <c r="V41" i="19"/>
  <c r="V31" i="19"/>
  <c r="AH21" i="19"/>
  <c r="AB11" i="19"/>
  <c r="P51" i="19"/>
  <c r="V21" i="19"/>
  <c r="AH31" i="19"/>
  <c r="V51" i="19"/>
  <c r="J51" i="19"/>
  <c r="AH51" i="19"/>
  <c r="AH1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43" i="1"/>
  <c r="AA48" i="1"/>
  <c r="AB49" i="1"/>
  <c r="AA49" i="1" s="1"/>
  <c r="AB50" i="1"/>
  <c r="AB55" i="1"/>
  <c r="AA55" i="1" s="1"/>
  <c r="AB56" i="1"/>
  <c r="AA56" i="1" s="1"/>
  <c r="AA60" i="1"/>
  <c r="AB61" i="1"/>
  <c r="P38" i="19" l="1"/>
  <c r="V8" i="19"/>
  <c r="AB18" i="19"/>
  <c r="V48" i="19"/>
  <c r="J38" i="19"/>
  <c r="AB28" i="19"/>
  <c r="J48" i="19"/>
  <c r="P48" i="19"/>
  <c r="AH48" i="19"/>
  <c r="V18" i="19"/>
  <c r="P18" i="19"/>
  <c r="AH38" i="19"/>
  <c r="AH18" i="19"/>
  <c r="J18" i="19"/>
  <c r="AH8" i="19"/>
  <c r="AB48" i="19"/>
  <c r="AH28" i="19"/>
  <c r="AB8" i="19"/>
  <c r="J8" i="19"/>
  <c r="J28" i="19"/>
  <c r="AC25" i="1"/>
  <c r="AH17" i="19"/>
  <c r="J7" i="19"/>
  <c r="P7" i="19"/>
  <c r="AB17" i="19"/>
  <c r="P47" i="19"/>
  <c r="J47" i="19"/>
  <c r="V27" i="19"/>
  <c r="V37" i="19"/>
  <c r="V38" i="19"/>
  <c r="P8" i="19"/>
  <c r="AB38" i="19"/>
  <c r="P28" i="19"/>
  <c r="V28" i="19"/>
  <c r="P17" i="19"/>
  <c r="AH32" i="19"/>
  <c r="AB52" i="19"/>
  <c r="J32" i="19"/>
  <c r="V12" i="19"/>
  <c r="J42" i="19"/>
  <c r="J12" i="19"/>
  <c r="J22" i="19"/>
  <c r="AB12" i="19"/>
  <c r="AC53"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0" i="1"/>
  <c r="W27" i="19" s="1"/>
  <c r="P37" i="19"/>
  <c r="J27" i="19"/>
  <c r="AH7" i="19"/>
  <c r="AH27" i="19"/>
  <c r="V17" i="19"/>
  <c r="AC19"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8"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5" i="1"/>
  <c r="AD12" i="19"/>
  <c r="AD32" i="19"/>
  <c r="AD22" i="19"/>
  <c r="X52" i="19"/>
  <c r="AD52" i="19"/>
  <c r="L42" i="19"/>
  <c r="R42" i="19"/>
  <c r="AJ21" i="19"/>
  <c r="AD31" i="19"/>
  <c r="R21" i="19"/>
  <c r="AD41" i="19"/>
  <c r="AJ11" i="19"/>
  <c r="AJ51" i="19"/>
  <c r="AC49" i="1"/>
  <c r="L41" i="19"/>
  <c r="AD11" i="19"/>
  <c r="L21" i="19"/>
  <c r="L11" i="19"/>
  <c r="X51" i="19"/>
  <c r="X21" i="19"/>
  <c r="R11" i="19"/>
  <c r="R31" i="19"/>
  <c r="AJ41" i="19"/>
  <c r="L31" i="19"/>
  <c r="R51" i="19"/>
  <c r="X31" i="19"/>
  <c r="X11" i="19"/>
  <c r="X41" i="19"/>
  <c r="AJ31" i="19"/>
  <c r="AD51" i="19"/>
  <c r="R41" i="19"/>
  <c r="AD21" i="19"/>
  <c r="L51" i="19"/>
  <c r="AB22" i="1"/>
  <c r="AA21" i="1"/>
  <c r="AB37" i="1"/>
  <c r="AA61" i="1"/>
  <c r="AB62" i="1"/>
  <c r="K42" i="19"/>
  <c r="AC32" i="19"/>
  <c r="W42" i="19"/>
  <c r="AI52" i="19"/>
  <c r="K22" i="19"/>
  <c r="Q32" i="19"/>
  <c r="AI12" i="19"/>
  <c r="AC52" i="19"/>
  <c r="Q42" i="19"/>
  <c r="AC42" i="19"/>
  <c r="K12" i="19"/>
  <c r="Q22" i="19"/>
  <c r="W52" i="19"/>
  <c r="AI42" i="19"/>
  <c r="W32" i="19"/>
  <c r="AI22" i="19"/>
  <c r="W12" i="19"/>
  <c r="AI32" i="19"/>
  <c r="AC12" i="19"/>
  <c r="Q12" i="19"/>
  <c r="Q52" i="19"/>
  <c r="AC54"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60" i="1"/>
  <c r="Q33" i="19"/>
  <c r="AI23" i="19"/>
  <c r="K53" i="19"/>
  <c r="AC23" i="19"/>
  <c r="AC13" i="19"/>
  <c r="W23" i="19"/>
  <c r="W33" i="19"/>
  <c r="Q13" i="19"/>
  <c r="W13" i="19"/>
  <c r="AI13" i="19"/>
  <c r="Q43" i="19"/>
  <c r="Q23" i="19"/>
  <c r="W53" i="19"/>
  <c r="M12" i="19"/>
  <c r="AK42" i="19"/>
  <c r="AE32" i="19"/>
  <c r="AC56" i="1"/>
  <c r="M52" i="19"/>
  <c r="S12" i="19"/>
  <c r="M32" i="19"/>
  <c r="S52" i="19"/>
  <c r="Y52" i="19"/>
  <c r="Y42" i="19"/>
  <c r="AK12" i="19"/>
  <c r="S22" i="19"/>
  <c r="AE12" i="19"/>
  <c r="Y22" i="19"/>
  <c r="S32" i="19"/>
  <c r="AK52" i="19"/>
  <c r="M22" i="19"/>
  <c r="AK32" i="19"/>
  <c r="AE22" i="19"/>
  <c r="AE42" i="19"/>
  <c r="Y32" i="19"/>
  <c r="M42" i="19"/>
  <c r="Y12" i="19"/>
  <c r="AE52" i="19"/>
  <c r="AK22" i="19"/>
  <c r="S42" i="19"/>
  <c r="AA50" i="1"/>
  <c r="AB52" i="1"/>
  <c r="AA52" i="1" s="1"/>
  <c r="AB51" i="1"/>
  <c r="AA51" i="1" s="1"/>
  <c r="AA43" i="1"/>
  <c r="AB44"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20" i="1"/>
  <c r="W7" i="19"/>
  <c r="Q47" i="19"/>
  <c r="Q37" i="19"/>
  <c r="AC47" i="19"/>
  <c r="W17" i="19"/>
  <c r="AA17" i="1"/>
  <c r="AB18" i="1"/>
  <c r="AA18" i="1" s="1"/>
  <c r="R40" i="19"/>
  <c r="AD10" i="19"/>
  <c r="X40" i="19"/>
  <c r="AJ10" i="19"/>
  <c r="R50" i="19"/>
  <c r="X10" i="19"/>
  <c r="R30" i="19"/>
  <c r="AC43" i="1"/>
  <c r="L10" i="19"/>
  <c r="L50" i="19"/>
  <c r="AJ20" i="19"/>
  <c r="AJ40" i="19"/>
  <c r="AD30" i="19"/>
  <c r="R20" i="19"/>
  <c r="AD50" i="19"/>
  <c r="AJ30" i="19"/>
  <c r="AJ50" i="19"/>
  <c r="X30" i="19"/>
  <c r="AD20" i="19"/>
  <c r="L40" i="19"/>
  <c r="X50" i="19"/>
  <c r="X20" i="19"/>
  <c r="AD40" i="19"/>
  <c r="R10" i="19"/>
  <c r="L30" i="19"/>
  <c r="L20" i="19"/>
  <c r="AA62" i="1"/>
  <c r="AB63"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30" i="1"/>
  <c r="AA30" i="1" s="1"/>
  <c r="AA29" i="1"/>
  <c r="AB31" i="1"/>
  <c r="AA31" i="1" s="1"/>
  <c r="AJ43" i="19"/>
  <c r="AD33" i="19"/>
  <c r="X33" i="19"/>
  <c r="X13" i="19"/>
  <c r="AD43" i="19"/>
  <c r="L43" i="19"/>
  <c r="AC61"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1"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2" i="1"/>
  <c r="AG11" i="19"/>
  <c r="AM41" i="19"/>
  <c r="AA21" i="19"/>
  <c r="AA51" i="19"/>
  <c r="U51" i="19"/>
  <c r="U31" i="19"/>
  <c r="AA11" i="19"/>
  <c r="AG21" i="19"/>
  <c r="O31" i="19"/>
  <c r="AA37" i="1"/>
  <c r="AB38" i="1"/>
  <c r="AA38" i="1" s="1"/>
  <c r="AB39" i="1"/>
  <c r="AA39"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4" i="1"/>
  <c r="AB45" i="1"/>
  <c r="AE11" i="19"/>
  <c r="Y41" i="19"/>
  <c r="M41" i="19"/>
  <c r="Y21" i="19"/>
  <c r="AK41" i="19"/>
  <c r="S31" i="19"/>
  <c r="M31" i="19"/>
  <c r="M51" i="19"/>
  <c r="Y51" i="19"/>
  <c r="AK21" i="19"/>
  <c r="AK31" i="19"/>
  <c r="Y11" i="19"/>
  <c r="AE41" i="19"/>
  <c r="AE21" i="19"/>
  <c r="S51" i="19"/>
  <c r="AE51" i="19"/>
  <c r="AK51" i="19"/>
  <c r="M21" i="19"/>
  <c r="AE31" i="19"/>
  <c r="AC50"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5" i="1" l="1"/>
  <c r="AB46" i="1"/>
  <c r="AA46" i="1" s="1"/>
  <c r="AG39" i="19"/>
  <c r="AG29" i="19"/>
  <c r="AM19" i="19"/>
  <c r="O39" i="19"/>
  <c r="AC39"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4"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8" i="1"/>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7" i="1"/>
  <c r="M9" i="19"/>
  <c r="Y29" i="19"/>
  <c r="AA63" i="1"/>
  <c r="AB64" i="1"/>
  <c r="AA64"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2"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3"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<sst xmlns="http://schemas.openxmlformats.org/spreadsheetml/2006/main" count="549" uniqueCount="356">
  <si>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</si>
  <si>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</si>
  <si>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</si>
  <si>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</si>
  <si>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</si>
  <si>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</si>
  <si>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</si>
  <si>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</si>
  <si>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</si>
  <si>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</si>
  <si>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</si>
  <si>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</si>
  <si>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</si>
  <si>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</si>
  <si>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</si>
  <si>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</si>
  <si>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</si>
  <si>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</si>
  <si>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</si>
  <si>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</si>
  <si>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</si>
  <si>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</si>
  <si>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</si>
  <si>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</si>
  <si>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</si>
  <si>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</si>
  <si>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</si>
  <si>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</si>
  <si>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</si>
  <si>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</si>
  <si>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</si>
  <si>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</si>
  <si>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</si>
  <si>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</si>
  <si>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</si>
  <si>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</si>
  <si>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</si>
  <si>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</si>
  <si>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</si>
  <si>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</si>
  <si>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</si>
  <si>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</si>
  <si>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</si>
  <si>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</si>
  <si>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</si>
  <si>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</si>
  <si>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</si>
  <si>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</si>
  <si>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</si>
  <si>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</si>
  <si>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</si>
  <si>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</si>
  <si>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</si>
  <si>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</si>
  <si>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</si>
  <si>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</si>
  <si>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</si>
  <si>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</si>
  <si>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</si>
  <si>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</si>
  <si>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</si>
  <si>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</si>
  <si>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</si>
  <si>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</si>
  <si>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</si>
  <si>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</si>
  <si>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</si>
  <si>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</si>
  <si>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</si>
  <si>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</si>
  <si>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</si>
  <si>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</si>
  <si>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</si>
  <si>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</si>
  <si>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</si>
  <si>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</si>
  <si>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</si>
  <si>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</si>
  <si>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</si>
  <si>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</si>
  <si>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Desarrollo Sostenible</t>
  </si>
  <si>
    <t>ALCANCE:</t>
  </si>
  <si>
    <t>Se inicia con la planeación integral  de proyectos encaminados a proteger el medio  Ambiente  y termina con la ejecución de las actividades según las competencias municipales</t>
  </si>
  <si>
    <t>CONTEXTO ESTRATÉGICO</t>
  </si>
  <si>
    <t>OBJETIVOS ESTRATÉGICOS</t>
  </si>
  <si>
    <t>OBJETIVO DEL PROCESO</t>
  </si>
  <si>
    <t>PLANEACIÓN INSTITUCIONAL</t>
  </si>
  <si>
    <t>PUNTOS DE RIESGO EN LA CADENA DE VALOR</t>
  </si>
  <si>
    <t>TERRITORIO SEGURO Y SOSTENIBLE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</si>
  <si>
    <t xml:space="preserve">Liderar la formulación y ejecución de programas y proyectos ambientales y de bienestar animal de la administración municipal, cuyos resultados están encaminados a la recuperación, conservación, protección, manejo, uso y aprovechamiento sostenible de los recursos naturales renovables y el territorio, mecanismos de adaptacion y mitigacion de cambio climatico, buscando contribuir con el desarrollo sostenible de la ciudad y protección de los animales dómesticos  en concordancia con las políticas  regionales, y nacionales que contribuyan al cumplimiento de los objetivos y funciones de la dependencia. </t>
  </si>
  <si>
    <t>Plan  de  Acción  de  Salud y Ambiente, Plan  Operativo  Anual de Inversión, Plan de Gestion de Residuos Solidos Municipal, Plan de Educación Ambiental, Plan de Desarrollo Municipal</t>
  </si>
  <si>
    <t>Planeación, ejecucion y seguimiento de los planes de acción.</t>
  </si>
  <si>
    <t>MATRIZ DOFA</t>
  </si>
  <si>
    <t>DEBILIDADES</t>
  </si>
  <si>
    <t>AMENAZAS</t>
  </si>
  <si>
    <t>Demora en la entrega de información a nivel general la pérdida de la curva de aprendizaje por la no continuidad, dado que el 95% es personal contratista</t>
  </si>
  <si>
    <t xml:space="preserve">Sanciones por no cumplimiento de procesos misionales de la Secretaria de Salud y Ambiente </t>
  </si>
  <si>
    <t>Existen trámites administrativos gerenciales que limitan una adecuada contratación que impide garantizar cumplimiento de actividades relacionadas con salud pública.</t>
  </si>
  <si>
    <t xml:space="preserve">Disminución de indicadores de calidad ambiental del municipio </t>
  </si>
  <si>
    <t>Incumplimiento con informes normativos de entes de control y/o vigilancia y/o requerimientos varios que pueda desencadenar sanciones de cualquier tipo.</t>
  </si>
  <si>
    <t>Disminución recorte o retiro total de recursos económicos asignados para dar cumplimiento a las actividades de índole Ambiental.</t>
  </si>
  <si>
    <t xml:space="preserve">Demora en la gestión de trámites administrativos que limitan llevar a cabo la contratación de personal y procesos para garantizar el cumplimiento de actividades de la Subsecretaría de Ambiente </t>
  </si>
  <si>
    <t xml:space="preserve">Aumento de situaciones asociadas a la contaminación y/o pérdida de los recursos naturales </t>
  </si>
  <si>
    <t>Puestos de trabajo insuficientes que faciliten el trabajo y desempeño del recurso humano.</t>
  </si>
  <si>
    <t>Incumplimiento de la metas del plan de desarrollo municipal</t>
  </si>
  <si>
    <t>Insuficiente personal de planta con perfil para garantizar la continuidad de algunos procesos.</t>
  </si>
  <si>
    <t>Afectación de la imagen de la dependencia a nivel local y nacional</t>
  </si>
  <si>
    <t>FORTALEZAS</t>
  </si>
  <si>
    <t>OPORTUNIDADES</t>
  </si>
  <si>
    <t>Recursos designados para el cumplimiento de actividades relacionadas con Desarrollo Sostenible</t>
  </si>
  <si>
    <t xml:space="preserve">Procesos estandarizados para la integración al sistema de gestión integral de calidad. </t>
  </si>
  <si>
    <t>Personal capacitado para garantizar algunos procesos con Desarrollo Sostenible</t>
  </si>
  <si>
    <t>Existencia de normatividad que permite el direccionamiento y detalle de las actividades a desarrollar en el proceso.</t>
  </si>
  <si>
    <t>Talento Humano contratista garantiza el cumplimiento de las competencias en Desarrollo Sostenible</t>
  </si>
  <si>
    <t>Apoyo de asistencia técnica por entes departamentales y/o otras para disponer de una capacitación continua relacionadas con el tema ambiental.</t>
  </si>
  <si>
    <t>Fortalecimiento de la gestión ambiental de Bucaramanga para la toma de decisiones</t>
  </si>
  <si>
    <t>Apoyo de asistencia técnica por entes departamentales y/o otras para disponer de una capacitación continua relacionadas con el tema de desarrollo sostenible.</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</si>
  <si>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</si>
  <si>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</si>
  <si>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</si>
  <si>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</si>
  <si>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</si>
  <si>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</si>
  <si>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</si>
  <si>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Proceso:</t>
  </si>
  <si>
    <t xml:space="preserve">DESARROLLO SOSTENIBLE </t>
  </si>
  <si>
    <t>Objetivo:</t>
  </si>
  <si>
    <t>Orientar y liderar la formulación y ejecución de programas y proyectos ambientales de la administración municipal, cuyos resultados estén encaminados a la recuperación, conservación, protección, manejo, uso y aprovechamiento sostenible de los recursos naturales renovables y el territorio y así afrontar los nuevos retos que trae el calentamiento global, disminuir sus efectos y contribuir con el desarrollo sostenible de la ciudad.</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</si>
  <si>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</si>
  <si>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</si>
  <si>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</si>
  <si>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</si>
  <si>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</si>
  <si>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</si>
  <si>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</si>
  <si>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</si>
  <si>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</si>
  <si>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</si>
  <si>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</si>
  <si>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</si>
  <si>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</si>
  <si>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</si>
  <si>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</si>
  <si>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</si>
  <si>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</si>
  <si>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</si>
  <si>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</si>
  <si>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</si>
  <si>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</si>
  <si>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</si>
  <si>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</si>
  <si>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</si>
  <si>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</si>
  <si>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</si>
  <si>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</si>
  <si>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</si>
  <si>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</si>
  <si>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</si>
  <si>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</si>
  <si>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Ejecucion y Administracion de procesos</t>
  </si>
  <si>
    <t xml:space="preserve">     Mayor a 500 SMLMV </t>
  </si>
  <si>
    <t>La subsecretaría de Ambiente, verifica el avance del cumplimiento de las actividades programadas , para la protección y conservación de cuencas abastecedoras de agua conforme a la normatividad legal vigente</t>
  </si>
  <si>
    <t>Preventivo</t>
  </si>
  <si>
    <t>Manual</t>
  </si>
  <si>
    <t>Documentado</t>
  </si>
  <si>
    <t>Continua</t>
  </si>
  <si>
    <t>Con Registro</t>
  </si>
  <si>
    <t>Reducir (mitigar)</t>
  </si>
  <si>
    <t xml:space="preserve">Subsecretaria de Ambiente </t>
  </si>
  <si>
    <t>Proyecto de Acuerdo 
Radicado a la Secretaría Jurídica</t>
  </si>
  <si>
    <t>Realizar Informe  trimestral del avance a la gestión realizada para la ejecución de los recursos del 1% de libre destinación.</t>
  </si>
  <si>
    <t xml:space="preserve">Informe
(3)
</t>
  </si>
  <si>
    <t>Baja gestión en el cumplimiento de los planes de acción en razón a los trámites previos de los procesos contractuales y ejecución</t>
  </si>
  <si>
    <t xml:space="preserve">     Entre 100 y 500 SMLMV </t>
  </si>
  <si>
    <t>La Secretaría de Salud y Ambiente y su equipo de planeación, presupuesto y contratación, verifica mensualmente el avance del proceso de contratación, a través del plan de acción.</t>
  </si>
  <si>
    <t>Realizar un  seguimiento mensual al plan de acción de contratación para verificar el avance en el cumplimiento de los contratos proyectados y en ejecución.</t>
  </si>
  <si>
    <t xml:space="preserve">Subsecretaria de Ambiente y equipo de contratación </t>
  </si>
  <si>
    <t>Informe de Seguimiento
(8)</t>
  </si>
  <si>
    <t>Posibles deficiencias en la calidad de los procesos</t>
  </si>
  <si>
    <t>Desactualización de la documentación del sistema Integrado de Gestión de Calidad.</t>
  </si>
  <si>
    <t>Posibilidad de afectación económica y reputacional por posibles deficiencias en la calidad de los procesos, debido a la desactualización de la documentación del sistema Integrado de Gestión de Calidad.</t>
  </si>
  <si>
    <t xml:space="preserve">La Subsecretaría de Ambiente realiza la revisión documental del Sistema Integrado de Gestión de Calidad y verifica el avance en la actualización de los procedimientos. </t>
  </si>
  <si>
    <t>Realizar un plan de trabajo con el área de gestión de la calidad de la Secretaría Administrativa, para la revisión y actualización documental de la subsecretaría de Ambiente</t>
  </si>
  <si>
    <t>Subsecretaria de Ambiente</t>
  </si>
  <si>
    <t>Plan de Trabajo 
(1)</t>
  </si>
  <si>
    <t>Realizar  informe de cumplimiento al plan de trabajo concertado con la subsecretaría de   Ambiente</t>
  </si>
  <si>
    <t>Informe de Seguimiento
(2)</t>
  </si>
  <si>
    <t xml:space="preserve"> Investigaciones y sanciones disciplinarias por entes de Control</t>
  </si>
  <si>
    <t xml:space="preserve">Incumplimiento de la Ley 594 del 2000 en los documentos emanados por la Secretaría de Salud y Ambiente </t>
  </si>
  <si>
    <t xml:space="preserve">Posibilidad de afectación reputacional por posibles investigaciones y sanciones disciplinarias por entes de Control, debido al incumplimiento de la Ley 594 del 2000 en los documentos emanados por la Secretaría de Salud y Ambiente </t>
  </si>
  <si>
    <t xml:space="preserve">     El riesgo afecta la imagen de la entidad con algunos usuarios de relevancia frente al logro de los objetivos</t>
  </si>
  <si>
    <t>El servidor público encargado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</si>
  <si>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23% de las Transferencias  primarias  de los archivos de gestión y fondos acumulados de la Subsecretaría de Ambiente en los tiempos establecidos en el cronograma para la vigencia que aplique la tabla de retención documental vigentes</t>
  </si>
  <si>
    <t>Acta de transferencia documental F-GDO-8600-238,37-022</t>
  </si>
  <si>
    <t>Organizar el 40% de los archivos de gestión   de los documentos generados por la Subsecretaría de Ambiente</t>
  </si>
  <si>
    <t xml:space="preserve">Informe de seguimiento a la organización documental F-GDO-8600-238,37-033 </t>
  </si>
  <si>
    <t>Elaborar el 40% de los inventarios documentales de los archivos producidos  por la Subsecretaría de Ambiente</t>
  </si>
  <si>
    <t>Inventarios documentales F-GDO-8600-238,37-003</t>
  </si>
  <si>
    <t>El Subsecretario de Ambiente identifica los programas y servicios que no puede ser interrumpidos y gestiona con el área de  las vigencias futuras para garantizar la continuidad de los mismos</t>
  </si>
  <si>
    <t>Correctivo</t>
  </si>
  <si>
    <t xml:space="preserve">Realizar un informe donde se prioricen los programas que requieren continuidad para garantizar la prestación de servicios y presentar la solicitud de vigencias futuras. </t>
  </si>
  <si>
    <t>Informe
(1)</t>
  </si>
  <si>
    <t>Realizar el trámite de solicitud de vigencias futuras de los programas priorizados.</t>
  </si>
  <si>
    <t>Oficio 
(1)</t>
  </si>
  <si>
    <t>Investigaciones disciplinarias por la autoridad competente</t>
  </si>
  <si>
    <t xml:space="preserve">Incumplimiento de la Ley 1712 del 2014 y Resolución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</si>
  <si>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 </t>
  </si>
  <si>
    <t>El profesional asignado por el líder del proceso, revisa la información sujeta a publicación de acuerdo con lo establecido en la Resolución 1519 de 2020 y sus anexos, y verifica a través de la pagina web institucional su cumplimiento</t>
  </si>
  <si>
    <t>Líder de proceso y profesional asignado</t>
  </si>
  <si>
    <t>Solicitudes de publicación enviados al área TIC</t>
  </si>
  <si>
    <t xml:space="preserve">Investigaciones y sanciones  por entes de control </t>
  </si>
  <si>
    <t>Falta de cumplimiento de metas del Plan de Desarrollo Municipal programadas para la vigencia</t>
  </si>
  <si>
    <t>Posibilidad de afectación reputacional por posibles investigaciones y sanciones disciplinarias por entes de control, debido a la falta de seguimiento al cumplimiento de metas del Plan de Desarrollo Municipal programadas para la vigencia</t>
  </si>
  <si>
    <t>Realizar monitoreo trimestral al Plan de Desarrollo Municipal para verificar el avance en el cumplimiento físico de metas y ejecución de recursos financieros</t>
  </si>
  <si>
    <t>Secretaria  de Salud 
Profesional Especializado</t>
  </si>
  <si>
    <t>Informe de seguimiento (4) INFOMRE DE GESTIÓN</t>
  </si>
  <si>
    <t>Investigaciones disciplinarias</t>
  </si>
  <si>
    <t>Posibilidad de afectación reputacional por investigaciones disciplinarias debido al incumplimiento de las acciones correctivas en los tiempos estipulados y plasmados en los Planes de Mejoramiento de auditorías internas, suscritos</t>
  </si>
  <si>
    <t xml:space="preserve">La profesional encargada revisa las acciones correctivas establecidas y plasmadas en los Planes de Mejoramiento de auditorías internas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</si>
  <si>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</si>
  <si>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</si>
  <si>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</si>
  <si>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t>sanciones e investigaciones disciplinarias de entes de control y deficiente inversión de los recursos en la Administración Central</t>
  </si>
  <si>
    <t>debilidades en la planeación al momento de realizar la contratación sin tener en cuenta los tiempos de la ejecución del mismo, constituyendo reservas presupuestales</t>
  </si>
  <si>
    <t>Posibilidad de afectación económica y reputacional por sanciones e investigaciones disciplinarias de entes de control y deficiente inversión de los recursos en la Administración Central debido a debilidades en la planeación al momento de realizar la contratación sin tener en cuenta los tiempos de la ejecución del mismo, constituyendo reservas presupuestales</t>
  </si>
  <si>
    <t>La Secretaria de Salud y Ambiente, supervisores, el profesional líder de contratación y el profesional encargado de presupuesto en la Secretaría de Salud y Ambiente,  realizaran el seguimiento al presupuesto en materia de contratación, conforme al principio de planeación con el fin de evitar la constitución de reservas presupuestales a través del sistema financiero</t>
  </si>
  <si>
    <t>Realizar reunión de trabajo trimestral de seguimiento, liderada por la Secretaria de despacho a fin de revisar el estado de saldos pendientes de pago de las reservas presupuestales emitido por la Secretaría de Hacienda</t>
  </si>
  <si>
    <t>Secretaria de Salud y Ambiente</t>
  </si>
  <si>
    <t>Acta de reunion (3)</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</si>
  <si>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</si>
  <si>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</si>
  <si>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</si>
  <si>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</si>
  <si>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</si>
  <si>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</si>
  <si>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</si>
  <si>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</si>
  <si>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</si>
  <si>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</si>
  <si>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</si>
  <si>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</si>
  <si>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</si>
  <si>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</si>
  <si>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</si>
  <si>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</si>
  <si>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</si>
  <si>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</si>
  <si>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</si>
  <si>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</si>
  <si>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</si>
  <si>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</si>
  <si>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</si>
  <si>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</si>
  <si>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</si>
  <si>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</si>
  <si>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</si>
  <si>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</si>
  <si>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</si>
  <si>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</si>
  <si>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</si>
  <si>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</si>
  <si>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</si>
  <si>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</si>
  <si>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</si>
  <si>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</si>
  <si>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</si>
  <si>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</si>
  <si>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</si>
  <si>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</si>
  <si>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</si>
  <si>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</si>
  <si>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</si>
  <si>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</si>
  <si>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</si>
  <si>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</si>
  <si>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</si>
  <si>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</si>
  <si>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</si>
  <si>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</si>
  <si>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</si>
  <si>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</si>
  <si>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</si>
  <si>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</si>
  <si>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</si>
  <si>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</si>
  <si>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</si>
  <si>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</si>
  <si>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</si>
  <si>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</si>
  <si>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</si>
  <si>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</si>
  <si>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</si>
  <si>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</si>
  <si>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</si>
  <si>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</si>
  <si>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</si>
  <si>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</si>
  <si>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</si>
  <si>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</si>
  <si>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</si>
  <si>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</si>
  <si>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</si>
  <si>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</si>
  <si>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</si>
  <si>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</si>
  <si>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</si>
  <si>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</si>
  <si>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</si>
  <si>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</si>
  <si>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</si>
  <si>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</si>
  <si>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</si>
  <si>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</si>
  <si>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</si>
  <si>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</si>
  <si>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</si>
  <si>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</si>
  <si>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</si>
  <si>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</si>
  <si>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</si>
  <si>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</si>
  <si>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</si>
  <si>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</si>
  <si>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</si>
  <si>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</si>
  <si>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</si>
  <si>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</si>
  <si>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</si>
  <si>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</si>
  <si>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</si>
  <si>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</si>
  <si>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</si>
  <si>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</si>
  <si>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</si>
  <si>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</si>
  <si>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</si>
  <si>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</si>
  <si>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</si>
  <si>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</si>
  <si>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</si>
  <si>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</si>
  <si>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</si>
  <si>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</si>
  <si>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</si>
  <si>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Erika Rueda Profesional                            Secretaría de Planeacion</t>
  </si>
  <si>
    <t>posible lesión del patrimonio público e investigaciones y sanciones de entes de control</t>
  </si>
  <si>
    <t>Realizar la radicación  del proyecto de acuerdo, que faculta  al alcalde para la adquisición de  predios de importancia estratégica para la protección y conservación de cuencas abastecedoras de agua, en la Secretaría Jurídica.</t>
  </si>
  <si>
    <t>Matriz Mapa Riesgos de Gestión 2025</t>
  </si>
  <si>
    <t>incumplimiento de las acciones correctivas en los tiempos estipulados y plasmados en los Planes de Mejoramiento de auditorías internas, suscritos</t>
  </si>
  <si>
    <r>
      <t xml:space="preserve">El profesional responsable de la </t>
    </r>
    <r>
      <rPr>
        <b/>
        <sz val="10"/>
        <rFont val="Arial Narrow"/>
        <family val="2"/>
      </rPr>
      <t>Secretaría de Salud y Ambiente</t>
    </r>
    <r>
      <rPr>
        <sz val="10"/>
        <rFont val="Arial Narrow"/>
        <family val="2"/>
      </rPr>
      <t xml:space="preserve"> realiza monitoreo al Plan de Desarrollo Municipal 2024-2027, con el objetivo de verificar el avance en el cumplimiento físico de las metas y/o ejecución de recursos financieros.</t>
    </r>
  </si>
  <si>
    <r>
      <t>Sanciones de entes de control, por disminución de recursos</t>
    </r>
    <r>
      <rPr>
        <b/>
        <sz val="11"/>
        <rFont val="Arial Narrow"/>
        <family val="2"/>
      </rPr>
      <t xml:space="preserve"> propios</t>
    </r>
  </si>
  <si>
    <r>
      <t xml:space="preserve">Posibilidad de afectación económica y reputacional por posibles sanciones de entes de control, por disminución de recursos </t>
    </r>
    <r>
      <rPr>
        <b/>
        <sz val="11"/>
        <rFont val="Arial Narrow"/>
        <family val="2"/>
      </rPr>
      <t>propios</t>
    </r>
    <r>
      <rPr>
        <sz val="11"/>
        <rFont val="Arial Narrow"/>
        <family val="2"/>
      </rPr>
      <t>, debido a la baja gestión en el cumplimiento de los planes de acción en razón a los trámites previos de los procesos contractuales y ejecución.</t>
    </r>
  </si>
  <si>
    <r>
      <t xml:space="preserve">interrupción en la prestación de los servicios ofrecidos por la </t>
    </r>
    <r>
      <rPr>
        <b/>
        <sz val="11"/>
        <rFont val="Arial Narrow"/>
        <family val="2"/>
      </rPr>
      <t>Subsecretaría de Ambiente.</t>
    </r>
  </si>
  <si>
    <r>
      <t xml:space="preserve">Posibilidad de afectación reputacional por posibles investigaciones y sanciones disciplinarias por entes de Control, debido a la interrupción en la prestación de los servicios ofrecidos por la </t>
    </r>
    <r>
      <rPr>
        <b/>
        <sz val="11"/>
        <rFont val="Arial Narrow"/>
        <family val="2"/>
      </rPr>
      <t>Subsecretaría de Ambiente.</t>
    </r>
  </si>
  <si>
    <r>
      <t>Solicitar al área TIC la publicación de los documentos a cargo de la</t>
    </r>
    <r>
      <rPr>
        <b/>
        <sz val="10"/>
        <rFont val="Arial Narrow"/>
        <family val="2"/>
      </rPr>
      <t xml:space="preserve"> Subsecretaría de  Ambiente, </t>
    </r>
    <r>
      <rPr>
        <sz val="10"/>
        <rFont val="Arial Narrow"/>
        <family val="2"/>
      </rPr>
      <t>de acuerdo con los estándares establecidos en la Resolución 1519 de 2020</t>
    </r>
  </si>
  <si>
    <r>
      <rPr>
        <b/>
        <sz val="11"/>
        <rFont val="Arial Narrow"/>
        <family val="2"/>
      </rPr>
      <t xml:space="preserve">*Nota: </t>
    </r>
    <r>
      <rPr>
        <sz val="1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</si>
</sst>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
      <sz val="14"/>
      <name val="Arial Narrow"/>
      <family val="2"/>
    </font>
    <font>
      <sz val="12"/>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3" fillId="0" borderId="0" applyFont="0" applyFill="0" applyBorder="0" applyAlignment="0" applyProtection="0"/>
    <xf numFmtId="0" fontId="45" fillId="0" borderId="0"/>
    <xf numFmtId="0" fontId="46" fillId="0" borderId="0"/>
    <xf numFmtId="0" fontId="5" fillId="0" borderId="0"/>
  </cellStyleXfs>
  <cellXfs count="6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11" xfId="0" applyFont="1" applyFill="1" applyBorder="1" applyAlignment="1">
      <alignment horizontal="center" vertical="center" wrapText="1" readingOrder="1"/>
    </xf>
    <xf numFmtId="0" fontId="9" fillId="0" borderId="11" xfId="0" applyFont="1" applyBorder="1" applyAlignment="1">
      <alignment horizontal="justify" vertical="center" wrapText="1" readingOrder="1"/>
    </xf>
    <xf numFmtId="9" fontId="9" fillId="0" borderId="11"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1"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22" fillId="13" borderId="19" xfId="0" applyFont="1" applyFill="1" applyBorder="1" applyAlignment="1" applyProtection="1">
      <alignment horizontal="center" wrapText="1" readingOrder="1"/>
      <protection hidden="1"/>
    </xf>
    <xf numFmtId="0" fontId="0" fillId="3" borderId="0" xfId="0" applyFill="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32" xfId="0" applyFont="1" applyFill="1" applyBorder="1" applyAlignment="1">
      <alignment horizontal="center" vertical="center" wrapText="1" readingOrder="1"/>
    </xf>
    <xf numFmtId="0" fontId="36" fillId="3" borderId="32" xfId="0" applyFont="1" applyFill="1" applyBorder="1" applyAlignment="1">
      <alignment horizontal="justify" vertical="center" wrapText="1" readingOrder="1"/>
    </xf>
    <xf numFmtId="9" fontId="35" fillId="3" borderId="41" xfId="0" applyNumberFormat="1" applyFont="1" applyFill="1" applyBorder="1" applyAlignment="1">
      <alignment horizontal="center" vertical="center" wrapText="1" readingOrder="1"/>
    </xf>
    <xf numFmtId="0" fontId="35" fillId="3" borderId="31" xfId="0" applyFont="1" applyFill="1" applyBorder="1" applyAlignment="1">
      <alignment horizontal="center" vertical="center" wrapText="1" readingOrder="1"/>
    </xf>
    <xf numFmtId="0" fontId="36" fillId="3" borderId="31" xfId="0" applyFont="1" applyFill="1" applyBorder="1" applyAlignment="1">
      <alignment horizontal="justify" vertical="center" wrapText="1" readingOrder="1"/>
    </xf>
    <xf numFmtId="9" fontId="35" fillId="3" borderId="36" xfId="0" applyNumberFormat="1" applyFont="1" applyFill="1" applyBorder="1" applyAlignment="1">
      <alignment horizontal="center" vertical="center" wrapText="1" readingOrder="1"/>
    </xf>
    <xf numFmtId="0" fontId="36" fillId="3" borderId="36" xfId="0" applyFont="1" applyFill="1" applyBorder="1" applyAlignment="1">
      <alignment horizontal="center" vertical="center" wrapText="1" readingOrder="1"/>
    </xf>
    <xf numFmtId="0" fontId="35" fillId="3" borderId="38" xfId="0" applyFont="1" applyFill="1" applyBorder="1" applyAlignment="1">
      <alignment horizontal="center" vertical="center" wrapText="1" readingOrder="1"/>
    </xf>
    <xf numFmtId="0" fontId="36" fillId="3" borderId="38" xfId="0" applyFont="1" applyFill="1" applyBorder="1" applyAlignment="1">
      <alignment horizontal="justify" vertical="center" wrapText="1" readingOrder="1"/>
    </xf>
    <xf numFmtId="0" fontId="36" fillId="3" borderId="39" xfId="0" applyFont="1" applyFill="1" applyBorder="1" applyAlignment="1">
      <alignment horizontal="center" vertical="center" wrapText="1" readingOrder="1"/>
    </xf>
    <xf numFmtId="0" fontId="44" fillId="3" borderId="0" xfId="0" applyFont="1" applyFill="1"/>
    <xf numFmtId="0" fontId="35" fillId="14" borderId="43" xfId="0" applyFont="1" applyFill="1" applyBorder="1" applyAlignment="1">
      <alignment horizontal="center" vertical="center" wrapText="1" readingOrder="1"/>
    </xf>
    <xf numFmtId="0" fontId="35" fillId="14" borderId="44"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7" fillId="3" borderId="49" xfId="2" applyFont="1" applyFill="1" applyBorder="1"/>
    <xf numFmtId="0" fontId="47" fillId="3" borderId="50" xfId="2" applyFont="1" applyFill="1" applyBorder="1"/>
    <xf numFmtId="0" fontId="47" fillId="3" borderId="51" xfId="2" applyFont="1" applyFill="1" applyBorder="1"/>
    <xf numFmtId="0" fontId="0" fillId="3" borderId="15" xfId="0" applyFill="1" applyBorder="1"/>
    <xf numFmtId="0" fontId="49" fillId="3" borderId="0" xfId="2" quotePrefix="1" applyFont="1" applyFill="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73" xfId="2" quotePrefix="1" applyFont="1" applyFill="1" applyBorder="1" applyAlignment="1">
      <alignment horizontal="left" vertical="top" wrapText="1"/>
    </xf>
    <xf numFmtId="0" fontId="47" fillId="0" borderId="73" xfId="2" quotePrefix="1" applyFont="1" applyBorder="1" applyAlignment="1">
      <alignment horizontal="left" vertical="top" wrapText="1"/>
    </xf>
    <xf numFmtId="0" fontId="51" fillId="3" borderId="0" xfId="2" quotePrefix="1" applyFont="1" applyFill="1" applyAlignment="1">
      <alignment horizontal="left" vertical="top" wrapText="1"/>
    </xf>
    <xf numFmtId="0" fontId="51" fillId="3" borderId="84" xfId="2" quotePrefix="1" applyFont="1" applyFill="1" applyBorder="1" applyAlignment="1">
      <alignment horizontal="left" vertical="top" wrapText="1"/>
    </xf>
    <xf numFmtId="0" fontId="51" fillId="3" borderId="73" xfId="2" quotePrefix="1" applyFont="1" applyFill="1" applyBorder="1" applyAlignment="1">
      <alignment horizontal="left" vertical="top" wrapText="1"/>
    </xf>
    <xf numFmtId="0" fontId="47" fillId="3" borderId="84" xfId="2" applyFont="1" applyFill="1" applyBorder="1"/>
    <xf numFmtId="0" fontId="47" fillId="3" borderId="0" xfId="2" applyFont="1" applyFill="1"/>
    <xf numFmtId="0" fontId="47" fillId="3" borderId="73" xfId="2" applyFont="1" applyFill="1" applyBorder="1"/>
    <xf numFmtId="0" fontId="47" fillId="3" borderId="15" xfId="2" applyFont="1" applyFill="1" applyBorder="1"/>
    <xf numFmtId="0" fontId="47" fillId="3" borderId="14" xfId="2"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2" applyFont="1" applyFill="1" applyAlignment="1">
      <alignment horizontal="left" vertical="top" wrapText="1"/>
    </xf>
    <xf numFmtId="0" fontId="47" fillId="3" borderId="14" xfId="2" applyFont="1" applyFill="1" applyBorder="1" applyAlignment="1">
      <alignment horizontal="left" vertical="top" wrapText="1"/>
    </xf>
    <xf numFmtId="0" fontId="47" fillId="3" borderId="15" xfId="2" applyFont="1" applyFill="1" applyBorder="1" applyAlignment="1">
      <alignment horizontal="left" vertical="top" wrapText="1"/>
    </xf>
    <xf numFmtId="0" fontId="47" fillId="3" borderId="16" xfId="2" applyFont="1" applyFill="1" applyBorder="1"/>
    <xf numFmtId="0" fontId="47" fillId="3" borderId="18" xfId="2" applyFont="1" applyFill="1" applyBorder="1"/>
    <xf numFmtId="0" fontId="47" fillId="3" borderId="17" xfId="2" applyFont="1" applyFill="1" applyBorder="1"/>
    <xf numFmtId="0" fontId="45" fillId="3" borderId="93" xfId="0" applyFont="1" applyFill="1" applyBorder="1" applyAlignment="1">
      <alignment vertical="center" wrapText="1"/>
    </xf>
    <xf numFmtId="0" fontId="45" fillId="3" borderId="95" xfId="0" applyFont="1" applyFill="1" applyBorder="1" applyAlignment="1">
      <alignment vertical="center" wrapText="1"/>
    </xf>
    <xf numFmtId="0" fontId="1" fillId="3" borderId="0" xfId="0" applyFont="1" applyFill="1" applyAlignment="1">
      <alignment horizontal="justify" vertical="center"/>
    </xf>
    <xf numFmtId="0" fontId="1" fillId="0" borderId="0" xfId="0" applyFont="1" applyAlignment="1">
      <alignment horizontal="justify" vertical="center"/>
    </xf>
    <xf numFmtId="14" fontId="45" fillId="3" borderId="95" xfId="0" applyNumberFormat="1" applyFont="1" applyFill="1" applyBorder="1" applyAlignment="1">
      <alignment horizontal="left" vertical="center" wrapText="1"/>
    </xf>
    <xf numFmtId="0" fontId="57" fillId="0" borderId="0" xfId="0" applyFont="1"/>
    <xf numFmtId="0" fontId="61" fillId="16" borderId="0" xfId="0" applyFont="1" applyFill="1" applyAlignment="1">
      <alignment horizontal="left" vertical="top" wrapText="1"/>
    </xf>
    <xf numFmtId="0" fontId="61" fillId="16" borderId="0" xfId="0" applyFont="1" applyFill="1" applyAlignment="1">
      <alignment wrapText="1"/>
    </xf>
    <xf numFmtId="0" fontId="64" fillId="17" borderId="97" xfId="0" applyFont="1" applyFill="1" applyBorder="1" applyAlignment="1">
      <alignment horizontal="left" vertical="center" wrapText="1" indent="1"/>
    </xf>
    <xf numFmtId="0" fontId="66" fillId="17" borderId="109" xfId="0" applyFont="1" applyFill="1" applyBorder="1" applyAlignment="1">
      <alignment horizontal="center" vertical="center" wrapText="1"/>
    </xf>
    <xf numFmtId="0" fontId="66" fillId="17" borderId="13" xfId="0" applyFont="1" applyFill="1" applyBorder="1" applyAlignment="1">
      <alignment horizontal="center" vertical="center" wrapText="1"/>
    </xf>
    <xf numFmtId="0" fontId="57" fillId="0" borderId="32" xfId="0" applyFont="1" applyBorder="1" applyAlignment="1">
      <alignment horizontal="center" vertical="center"/>
    </xf>
    <xf numFmtId="14" fontId="57" fillId="0" borderId="32" xfId="0" applyNumberFormat="1" applyFont="1" applyBorder="1" applyAlignment="1">
      <alignment horizontal="center" vertical="center"/>
    </xf>
    <xf numFmtId="0" fontId="57" fillId="0" borderId="32" xfId="0" applyFont="1" applyBorder="1" applyAlignment="1">
      <alignment horizontal="center" vertical="center" wrapText="1"/>
    </xf>
    <xf numFmtId="0" fontId="60" fillId="0" borderId="117" xfId="0" applyFont="1" applyBorder="1" applyAlignment="1">
      <alignment horizontal="center"/>
    </xf>
    <xf numFmtId="0" fontId="45" fillId="3" borderId="94" xfId="0" applyFont="1" applyFill="1" applyBorder="1" applyAlignment="1">
      <alignment vertical="center" wrapText="1"/>
    </xf>
    <xf numFmtId="0" fontId="64" fillId="17" borderId="40" xfId="0" applyFont="1" applyFill="1" applyBorder="1" applyAlignment="1">
      <alignment horizontal="left" vertical="center" wrapText="1" indent="1"/>
    </xf>
    <xf numFmtId="0" fontId="52" fillId="3" borderId="67" xfId="0" applyFont="1" applyFill="1" applyBorder="1" applyAlignment="1">
      <alignment horizontal="left" vertical="center" wrapText="1"/>
    </xf>
    <xf numFmtId="0" fontId="52" fillId="3" borderId="68" xfId="0" applyFont="1" applyFill="1" applyBorder="1" applyAlignment="1">
      <alignment horizontal="left" vertical="center" wrapText="1"/>
    </xf>
    <xf numFmtId="0" fontId="53" fillId="3" borderId="60" xfId="2" applyFont="1" applyFill="1" applyBorder="1" applyAlignment="1">
      <alignment horizontal="justify" vertical="center" wrapText="1"/>
    </xf>
    <xf numFmtId="0" fontId="53" fillId="3" borderId="61" xfId="2" applyFont="1" applyFill="1" applyBorder="1" applyAlignment="1">
      <alignment horizontal="justify" vertical="center" wrapText="1"/>
    </xf>
    <xf numFmtId="0" fontId="52" fillId="3" borderId="69" xfId="0" applyFont="1" applyFill="1" applyBorder="1" applyAlignment="1">
      <alignment horizontal="left" vertical="center" wrapText="1"/>
    </xf>
    <xf numFmtId="0" fontId="52" fillId="3" borderId="70" xfId="0" applyFont="1" applyFill="1" applyBorder="1" applyAlignment="1">
      <alignment horizontal="left" vertical="center" wrapText="1"/>
    </xf>
    <xf numFmtId="0" fontId="53" fillId="3" borderId="62" xfId="0" applyFont="1" applyFill="1" applyBorder="1" applyAlignment="1">
      <alignment horizontal="justify" vertical="center" wrapText="1"/>
    </xf>
    <xf numFmtId="0" fontId="53" fillId="3" borderId="63" xfId="0" applyFont="1" applyFill="1" applyBorder="1" applyAlignment="1">
      <alignment horizontal="justify" vertical="center" wrapText="1"/>
    </xf>
    <xf numFmtId="0" fontId="52" fillId="3" borderId="58" xfId="0" applyFont="1" applyFill="1" applyBorder="1" applyAlignment="1">
      <alignment horizontal="left" vertical="center" wrapText="1"/>
    </xf>
    <xf numFmtId="0" fontId="52" fillId="3" borderId="59" xfId="0" applyFont="1" applyFill="1" applyBorder="1" applyAlignment="1">
      <alignment horizontal="left" vertical="center" wrapText="1"/>
    </xf>
    <xf numFmtId="0" fontId="52" fillId="3" borderId="90" xfId="3" applyFont="1" applyFill="1" applyBorder="1" applyAlignment="1">
      <alignment horizontal="left" vertical="top" wrapText="1" readingOrder="1"/>
    </xf>
    <xf numFmtId="0" fontId="52" fillId="3" borderId="55" xfId="3" applyFont="1" applyFill="1" applyBorder="1" applyAlignment="1">
      <alignment horizontal="left" vertical="top" wrapText="1" readingOrder="1"/>
    </xf>
    <xf numFmtId="0" fontId="53" fillId="3" borderId="91" xfId="2" applyFont="1" applyFill="1" applyBorder="1" applyAlignment="1">
      <alignment horizontal="justify" vertical="center" wrapText="1"/>
    </xf>
    <xf numFmtId="0" fontId="53" fillId="3" borderId="78" xfId="2" applyFont="1" applyFill="1" applyBorder="1" applyAlignment="1">
      <alignment horizontal="justify" vertical="center" wrapText="1"/>
    </xf>
    <xf numFmtId="0" fontId="53" fillId="3" borderId="56" xfId="2" applyFont="1" applyFill="1" applyBorder="1" applyAlignment="1">
      <alignment horizontal="justify" vertical="center" wrapText="1"/>
    </xf>
    <xf numFmtId="0" fontId="53" fillId="3" borderId="57" xfId="2" applyFont="1" applyFill="1" applyBorder="1" applyAlignment="1">
      <alignment horizontal="justify" vertical="center" wrapText="1"/>
    </xf>
    <xf numFmtId="0" fontId="52" fillId="3" borderId="54" xfId="3" applyFont="1" applyFill="1" applyBorder="1" applyAlignment="1">
      <alignment horizontal="left" vertical="center" wrapText="1" readingOrder="1"/>
    </xf>
    <xf numFmtId="0" fontId="52" fillId="3" borderId="76" xfId="3" applyFont="1" applyFill="1" applyBorder="1" applyAlignment="1">
      <alignment horizontal="left" vertical="center" wrapText="1" readingOrder="1"/>
    </xf>
    <xf numFmtId="0" fontId="53" fillId="3" borderId="77" xfId="2" applyFont="1" applyFill="1" applyBorder="1" applyAlignment="1">
      <alignment horizontal="justify" vertical="center" wrapText="1"/>
    </xf>
    <xf numFmtId="0" fontId="53" fillId="3" borderId="79" xfId="2" applyFont="1" applyFill="1" applyBorder="1" applyAlignment="1">
      <alignment horizontal="justify" vertical="center" wrapText="1"/>
    </xf>
    <xf numFmtId="0" fontId="52" fillId="3" borderId="80" xfId="3" applyFont="1" applyFill="1" applyBorder="1" applyAlignment="1">
      <alignment horizontal="left" vertical="center" wrapText="1" readingOrder="1"/>
    </xf>
    <xf numFmtId="0" fontId="52" fillId="3" borderId="81" xfId="3" applyFont="1" applyFill="1" applyBorder="1" applyAlignment="1">
      <alignment horizontal="left" vertical="center" wrapText="1" readingOrder="1"/>
    </xf>
    <xf numFmtId="0" fontId="53" fillId="3" borderId="82" xfId="2" applyFont="1" applyFill="1" applyBorder="1" applyAlignment="1">
      <alignment horizontal="justify" vertical="center" wrapText="1"/>
    </xf>
    <xf numFmtId="0" fontId="53" fillId="3" borderId="83" xfId="2" applyFont="1" applyFill="1" applyBorder="1" applyAlignment="1">
      <alignment horizontal="justify" vertical="center" wrapText="1"/>
    </xf>
    <xf numFmtId="0" fontId="51" fillId="3" borderId="14" xfId="2" quotePrefix="1" applyFont="1" applyFill="1" applyBorder="1" applyAlignment="1">
      <alignment horizontal="center" vertical="top" wrapText="1"/>
    </xf>
    <xf numFmtId="0" fontId="51" fillId="3" borderId="0" xfId="2" quotePrefix="1" applyFont="1" applyFill="1" applyAlignment="1">
      <alignment horizontal="center" vertical="top" wrapText="1"/>
    </xf>
    <xf numFmtId="0" fontId="51" fillId="3" borderId="73" xfId="2" quotePrefix="1" applyFont="1" applyFill="1" applyBorder="1" applyAlignment="1">
      <alignment horizontal="center" vertical="top" wrapText="1"/>
    </xf>
    <xf numFmtId="0" fontId="52" fillId="15" borderId="85" xfId="3" applyFont="1" applyFill="1" applyBorder="1" applyAlignment="1">
      <alignment horizontal="center" vertical="center" wrapText="1"/>
    </xf>
    <xf numFmtId="0" fontId="52" fillId="15" borderId="75" xfId="3" applyFont="1" applyFill="1" applyBorder="1" applyAlignment="1">
      <alignment horizontal="center" vertical="center" wrapText="1"/>
    </xf>
    <xf numFmtId="0" fontId="52" fillId="15" borderId="52" xfId="2" applyFont="1" applyFill="1" applyBorder="1" applyAlignment="1">
      <alignment horizontal="center" vertical="center"/>
    </xf>
    <xf numFmtId="0" fontId="52" fillId="15" borderId="53" xfId="2" applyFont="1" applyFill="1" applyBorder="1" applyAlignment="1">
      <alignment horizontal="center" vertical="center"/>
    </xf>
    <xf numFmtId="0" fontId="52" fillId="3" borderId="86" xfId="3" applyFont="1" applyFill="1" applyBorder="1" applyAlignment="1">
      <alignment horizontal="left" vertical="top" wrapText="1" readingOrder="1"/>
    </xf>
    <xf numFmtId="0" fontId="52" fillId="3" borderId="87" xfId="3" applyFont="1" applyFill="1" applyBorder="1" applyAlignment="1">
      <alignment horizontal="left" vertical="top" wrapText="1" readingOrder="1"/>
    </xf>
    <xf numFmtId="0" fontId="53" fillId="3" borderId="88" xfId="2" applyFont="1" applyFill="1" applyBorder="1" applyAlignment="1">
      <alignment horizontal="justify" vertical="center" wrapText="1"/>
    </xf>
    <xf numFmtId="0" fontId="53" fillId="3" borderId="89" xfId="2" applyFont="1" applyFill="1" applyBorder="1" applyAlignment="1">
      <alignment horizontal="justify" vertical="center" wrapText="1"/>
    </xf>
    <xf numFmtId="0" fontId="52" fillId="15" borderId="74" xfId="3" applyFont="1" applyFill="1" applyBorder="1" applyAlignment="1">
      <alignment horizontal="center" vertical="center" wrapText="1"/>
    </xf>
    <xf numFmtId="0" fontId="48" fillId="15" borderId="46" xfId="2" applyFont="1" applyFill="1" applyBorder="1" applyAlignment="1">
      <alignment horizontal="center" vertical="center" wrapText="1"/>
    </xf>
    <xf numFmtId="0" fontId="48" fillId="15" borderId="47" xfId="2" applyFont="1" applyFill="1" applyBorder="1" applyAlignment="1">
      <alignment horizontal="center" vertical="center" wrapText="1"/>
    </xf>
    <xf numFmtId="0" fontId="48" fillId="15" borderId="48" xfId="2" applyFont="1" applyFill="1" applyBorder="1" applyAlignment="1">
      <alignment horizontal="center" vertical="center" wrapText="1"/>
    </xf>
    <xf numFmtId="0" fontId="47" fillId="0" borderId="14" xfId="2" quotePrefix="1" applyFont="1" applyBorder="1" applyAlignment="1">
      <alignment horizontal="left" vertical="center" wrapText="1"/>
    </xf>
    <xf numFmtId="0" fontId="47" fillId="0" borderId="0" xfId="2" quotePrefix="1" applyFont="1" applyAlignment="1">
      <alignment horizontal="left" vertical="center" wrapText="1"/>
    </xf>
    <xf numFmtId="0" fontId="47" fillId="0" borderId="15" xfId="2" quotePrefix="1" applyFont="1" applyBorder="1" applyAlignment="1">
      <alignment horizontal="left" vertical="center" wrapText="1"/>
    </xf>
    <xf numFmtId="0" fontId="47" fillId="0" borderId="64" xfId="2" quotePrefix="1" applyFont="1" applyBorder="1" applyAlignment="1">
      <alignment horizontal="left" vertical="center" wrapText="1"/>
    </xf>
    <xf numFmtId="0" fontId="47" fillId="0" borderId="65" xfId="2" quotePrefix="1" applyFont="1" applyBorder="1" applyAlignment="1">
      <alignment horizontal="left" vertical="center" wrapText="1"/>
    </xf>
    <xf numFmtId="0" fontId="47" fillId="0" borderId="66" xfId="2" quotePrefix="1" applyFont="1" applyBorder="1" applyAlignment="1">
      <alignment horizontal="left" vertical="center" wrapText="1"/>
    </xf>
    <xf numFmtId="0" fontId="49" fillId="3" borderId="50" xfId="2" quotePrefix="1" applyFont="1" applyFill="1" applyBorder="1" applyAlignment="1">
      <alignment horizontal="left" vertical="top" wrapText="1"/>
    </xf>
    <xf numFmtId="0" fontId="50" fillId="3" borderId="50" xfId="2" quotePrefix="1" applyFont="1" applyFill="1" applyBorder="1" applyAlignment="1">
      <alignment horizontal="left" vertical="top" wrapText="1"/>
    </xf>
    <xf numFmtId="0" fontId="50"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7" fillId="3" borderId="0" xfId="2" quotePrefix="1" applyFont="1" applyFill="1" applyAlignment="1">
      <alignment horizontal="left" vertical="top" wrapText="1"/>
    </xf>
    <xf numFmtId="0" fontId="47" fillId="3" borderId="73" xfId="2" quotePrefix="1" applyFont="1" applyFill="1" applyBorder="1" applyAlignment="1">
      <alignment horizontal="left" vertical="top" wrapText="1"/>
    </xf>
    <xf numFmtId="0" fontId="68" fillId="0" borderId="37" xfId="0" applyFont="1" applyBorder="1" applyAlignment="1">
      <alignment horizontal="left" vertical="center" wrapText="1"/>
    </xf>
    <xf numFmtId="0" fontId="68" fillId="0" borderId="38" xfId="0" applyFont="1" applyBorder="1" applyAlignment="1">
      <alignment horizontal="left" vertical="center" wrapText="1"/>
    </xf>
    <xf numFmtId="0" fontId="68" fillId="0" borderId="39" xfId="0" applyFont="1" applyBorder="1" applyAlignment="1">
      <alignment horizontal="left" vertical="center" wrapText="1"/>
    </xf>
    <xf numFmtId="0" fontId="57" fillId="0" borderId="108" xfId="0" applyFont="1" applyBorder="1" applyAlignment="1">
      <alignment horizontal="left"/>
    </xf>
    <xf numFmtId="0" fontId="57" fillId="0" borderId="100" xfId="0" applyFont="1" applyBorder="1" applyAlignment="1">
      <alignment horizontal="left"/>
    </xf>
    <xf numFmtId="0" fontId="68" fillId="0" borderId="35" xfId="0" applyFont="1" applyBorder="1" applyAlignment="1">
      <alignment horizontal="left" vertical="center" wrapText="1"/>
    </xf>
    <xf numFmtId="0" fontId="68" fillId="0" borderId="31" xfId="0" applyFont="1" applyBorder="1" applyAlignment="1">
      <alignment horizontal="left" vertical="center" wrapText="1"/>
    </xf>
    <xf numFmtId="0" fontId="68" fillId="0" borderId="36" xfId="0" applyFont="1" applyBorder="1" applyAlignment="1">
      <alignment horizontal="left" vertical="center" wrapText="1"/>
    </xf>
    <xf numFmtId="0" fontId="57" fillId="0" borderId="35" xfId="0" applyFont="1" applyBorder="1" applyAlignment="1">
      <alignment horizontal="left" vertical="center" wrapText="1"/>
    </xf>
    <xf numFmtId="0" fontId="57" fillId="0" borderId="36" xfId="0" applyFont="1" applyBorder="1" applyAlignment="1">
      <alignment horizontal="left" vertical="center" wrapText="1"/>
    </xf>
    <xf numFmtId="0" fontId="57" fillId="0" borderId="31" xfId="0" applyFont="1" applyBorder="1" applyAlignment="1">
      <alignment horizontal="left" vertical="center" wrapText="1"/>
    </xf>
    <xf numFmtId="0" fontId="57" fillId="0" borderId="104" xfId="0" applyFont="1" applyBorder="1" applyAlignment="1">
      <alignment horizontal="left"/>
    </xf>
    <xf numFmtId="0" fontId="57" fillId="0" borderId="77" xfId="0" applyFont="1" applyBorder="1" applyAlignment="1">
      <alignment horizontal="left"/>
    </xf>
    <xf numFmtId="0" fontId="57" fillId="0" borderId="105" xfId="0" applyFont="1" applyBorder="1" applyAlignment="1">
      <alignment horizontal="left"/>
    </xf>
    <xf numFmtId="0" fontId="61" fillId="0" borderId="109" xfId="0" applyFont="1" applyBorder="1" applyAlignment="1">
      <alignment horizontal="center" vertical="center" wrapText="1"/>
    </xf>
    <xf numFmtId="0" fontId="61" fillId="0" borderId="73" xfId="0" applyFont="1" applyBorder="1" applyAlignment="1">
      <alignment horizontal="center" vertical="center" wrapText="1"/>
    </xf>
    <xf numFmtId="0" fontId="61" fillId="0" borderId="110" xfId="0" applyFont="1" applyBorder="1" applyAlignment="1">
      <alignment horizontal="center" vertical="center" wrapText="1"/>
    </xf>
    <xf numFmtId="0" fontId="61" fillId="0" borderId="111" xfId="0" applyFont="1" applyBorder="1" applyAlignment="1">
      <alignment horizontal="center" vertical="center" wrapText="1"/>
    </xf>
    <xf numFmtId="0" fontId="61" fillId="0" borderId="112" xfId="0" applyFont="1" applyBorder="1" applyAlignment="1">
      <alignment horizontal="center" vertical="center" wrapText="1"/>
    </xf>
    <xf numFmtId="0" fontId="61" fillId="0" borderId="113" xfId="0" applyFont="1" applyBorder="1" applyAlignment="1">
      <alignment horizontal="center" vertical="center" wrapText="1"/>
    </xf>
    <xf numFmtId="0" fontId="61" fillId="0" borderId="114" xfId="0" applyFont="1" applyBorder="1" applyAlignment="1">
      <alignment horizontal="center" vertical="center" wrapText="1"/>
    </xf>
    <xf numFmtId="0" fontId="61" fillId="0" borderId="115" xfId="0" applyFont="1" applyBorder="1" applyAlignment="1">
      <alignment horizontal="center" vertical="center" wrapText="1"/>
    </xf>
    <xf numFmtId="0" fontId="61" fillId="0" borderId="116" xfId="0" applyFont="1" applyBorder="1" applyAlignment="1">
      <alignment horizontal="center" vertical="center" wrapText="1"/>
    </xf>
    <xf numFmtId="0" fontId="67" fillId="0" borderId="14" xfId="0" applyFont="1" applyBorder="1" applyAlignment="1">
      <alignment horizontal="left" vertical="center" wrapText="1"/>
    </xf>
    <xf numFmtId="0" fontId="67" fillId="0" borderId="15" xfId="0" applyFont="1" applyBorder="1" applyAlignment="1">
      <alignment horizontal="left" vertical="center" wrapText="1"/>
    </xf>
    <xf numFmtId="0" fontId="67" fillId="0" borderId="16" xfId="0" applyFont="1" applyBorder="1" applyAlignment="1">
      <alignment horizontal="left" vertical="center" wrapText="1"/>
    </xf>
    <xf numFmtId="0" fontId="67" fillId="0" borderId="17" xfId="0" applyFont="1" applyBorder="1" applyAlignment="1">
      <alignment horizontal="left" vertical="center" wrapText="1"/>
    </xf>
    <xf numFmtId="0" fontId="70" fillId="0" borderId="35" xfId="0" applyFont="1" applyBorder="1" applyAlignment="1">
      <alignment horizontal="left" vertical="center" wrapText="1"/>
    </xf>
    <xf numFmtId="0" fontId="70" fillId="0" borderId="31" xfId="0" applyFont="1" applyBorder="1" applyAlignment="1">
      <alignment horizontal="left" vertical="center" wrapText="1"/>
    </xf>
    <xf numFmtId="0" fontId="70" fillId="0" borderId="36" xfId="0" applyFont="1" applyBorder="1" applyAlignment="1">
      <alignment horizontal="left" vertical="center" wrapText="1"/>
    </xf>
    <xf numFmtId="0" fontId="70" fillId="0" borderId="35" xfId="0" applyFont="1" applyBorder="1" applyAlignment="1">
      <alignment horizontal="left" wrapText="1"/>
    </xf>
    <xf numFmtId="0" fontId="70" fillId="0" borderId="36" xfId="0" applyFont="1" applyBorder="1" applyAlignment="1">
      <alignment horizontal="left" wrapText="1"/>
    </xf>
    <xf numFmtId="0" fontId="70" fillId="0" borderId="106" xfId="0" applyFont="1" applyBorder="1" applyAlignment="1">
      <alignment horizontal="left" vertical="center" wrapText="1"/>
    </xf>
    <xf numFmtId="0" fontId="1" fillId="21" borderId="96" xfId="0" applyFont="1" applyFill="1" applyBorder="1" applyAlignment="1">
      <alignment horizontal="left" vertical="center" wrapText="1"/>
    </xf>
    <xf numFmtId="0" fontId="1" fillId="21" borderId="101" xfId="0" applyFont="1" applyFill="1" applyBorder="1" applyAlignment="1">
      <alignment horizontal="left" vertical="center" wrapText="1"/>
    </xf>
    <xf numFmtId="0" fontId="1" fillId="21" borderId="102" xfId="0" applyFont="1" applyFill="1" applyBorder="1" applyAlignment="1">
      <alignment horizontal="left" vertical="center" wrapText="1"/>
    </xf>
    <xf numFmtId="0" fontId="70" fillId="21" borderId="96" xfId="0" applyFont="1" applyFill="1" applyBorder="1" applyAlignment="1">
      <alignment horizontal="left" wrapText="1"/>
    </xf>
    <xf numFmtId="0" fontId="70" fillId="21" borderId="102" xfId="0" applyFont="1" applyFill="1" applyBorder="1" applyAlignment="1">
      <alignment horizontal="left" wrapText="1"/>
    </xf>
    <xf numFmtId="0" fontId="1" fillId="21" borderId="35" xfId="0" applyFont="1" applyFill="1" applyBorder="1" applyAlignment="1">
      <alignment horizontal="left" vertical="center" wrapText="1"/>
    </xf>
    <xf numFmtId="0" fontId="1" fillId="21" borderId="31" xfId="0" applyFont="1" applyFill="1" applyBorder="1" applyAlignment="1">
      <alignment horizontal="left" vertical="center" wrapText="1"/>
    </xf>
    <xf numFmtId="0" fontId="1" fillId="21" borderId="36" xfId="0" applyFont="1" applyFill="1" applyBorder="1" applyAlignment="1">
      <alignment horizontal="left" vertical="center" wrapText="1"/>
    </xf>
    <xf numFmtId="0" fontId="70" fillId="21" borderId="35" xfId="0" applyFont="1" applyFill="1" applyBorder="1" applyAlignment="1">
      <alignment horizontal="left" vertical="center" wrapText="1"/>
    </xf>
    <xf numFmtId="0" fontId="70" fillId="21" borderId="36" xfId="0" applyFont="1" applyFill="1" applyBorder="1" applyAlignment="1">
      <alignment horizontal="left" vertical="center" wrapText="1"/>
    </xf>
    <xf numFmtId="0" fontId="57" fillId="3" borderId="35" xfId="0" applyFont="1" applyFill="1" applyBorder="1" applyAlignment="1">
      <alignment horizontal="left" vertical="center"/>
    </xf>
    <xf numFmtId="0" fontId="57" fillId="3" borderId="31" xfId="0" applyFont="1" applyFill="1" applyBorder="1" applyAlignment="1">
      <alignment horizontal="left" vertical="center"/>
    </xf>
    <xf numFmtId="0" fontId="57" fillId="3" borderId="36" xfId="0" applyFont="1" applyFill="1" applyBorder="1" applyAlignment="1">
      <alignment horizontal="left" vertical="center"/>
    </xf>
    <xf numFmtId="0" fontId="68" fillId="0" borderId="104" xfId="0" applyFont="1" applyBorder="1" applyAlignment="1">
      <alignment horizontal="left" vertical="center"/>
    </xf>
    <xf numFmtId="0" fontId="68" fillId="0" borderId="105" xfId="0" applyFont="1" applyBorder="1" applyAlignment="1">
      <alignment horizontal="left" vertical="center"/>
    </xf>
    <xf numFmtId="0" fontId="57" fillId="3" borderId="37" xfId="0" applyFont="1" applyFill="1" applyBorder="1" applyAlignment="1">
      <alignment horizontal="left" vertical="center"/>
    </xf>
    <xf numFmtId="0" fontId="57" fillId="3" borderId="38" xfId="0" applyFont="1" applyFill="1" applyBorder="1" applyAlignment="1">
      <alignment horizontal="left" vertical="center"/>
    </xf>
    <xf numFmtId="0" fontId="57" fillId="3" borderId="39" xfId="0" applyFont="1" applyFill="1" applyBorder="1" applyAlignment="1">
      <alignment horizontal="left" vertical="center"/>
    </xf>
    <xf numFmtId="0" fontId="68" fillId="0" borderId="107" xfId="0" applyFont="1" applyBorder="1" applyAlignment="1">
      <alignment horizontal="left" wrapText="1"/>
    </xf>
    <xf numFmtId="0" fontId="68" fillId="0" borderId="39" xfId="0" applyFont="1" applyBorder="1" applyAlignment="1">
      <alignment horizontal="left" wrapText="1"/>
    </xf>
    <xf numFmtId="0" fontId="64" fillId="20" borderId="14" xfId="0" applyFont="1" applyFill="1" applyBorder="1" applyAlignment="1">
      <alignment horizontal="center" vertical="center" wrapText="1"/>
    </xf>
    <xf numFmtId="0" fontId="64" fillId="20" borderId="0" xfId="0" applyFont="1" applyFill="1" applyAlignment="1">
      <alignment horizontal="center" vertical="center" wrapText="1"/>
    </xf>
    <xf numFmtId="0" fontId="64" fillId="20" borderId="33" xfId="0" applyFont="1" applyFill="1" applyBorder="1" applyAlignment="1">
      <alignment horizontal="center" vertical="center" wrapText="1"/>
    </xf>
    <xf numFmtId="0" fontId="64" fillId="20" borderId="45" xfId="0" applyFont="1" applyFill="1" applyBorder="1" applyAlignment="1">
      <alignment horizontal="center" vertical="center" wrapText="1"/>
    </xf>
    <xf numFmtId="0" fontId="68" fillId="0" borderId="106" xfId="0" applyFont="1" applyBorder="1" applyAlignment="1">
      <alignment horizontal="left" vertical="center"/>
    </xf>
    <xf numFmtId="0" fontId="68" fillId="0" borderId="36" xfId="0" applyFont="1" applyBorder="1" applyAlignment="1">
      <alignment horizontal="left" vertical="center"/>
    </xf>
    <xf numFmtId="0" fontId="57" fillId="0" borderId="106" xfId="0" applyFont="1" applyBorder="1" applyAlignment="1">
      <alignment horizontal="left" vertical="center" wrapText="1"/>
    </xf>
    <xf numFmtId="0" fontId="57" fillId="0" borderId="106" xfId="0" applyFont="1" applyBorder="1" applyAlignment="1">
      <alignment horizontal="left" vertical="center"/>
    </xf>
    <xf numFmtId="0" fontId="57" fillId="0" borderId="36" xfId="0" applyFont="1" applyBorder="1" applyAlignment="1">
      <alignment horizontal="left" vertical="center"/>
    </xf>
    <xf numFmtId="0" fontId="57" fillId="3" borderId="35" xfId="0" applyFont="1" applyFill="1" applyBorder="1" applyAlignment="1">
      <alignment horizontal="left" vertical="center" wrapText="1"/>
    </xf>
    <xf numFmtId="0" fontId="57" fillId="3" borderId="31" xfId="0" applyFont="1" applyFill="1" applyBorder="1" applyAlignment="1">
      <alignment horizontal="left" vertical="center" wrapText="1"/>
    </xf>
    <xf numFmtId="0" fontId="57" fillId="3" borderId="36" xfId="0" applyFont="1" applyFill="1" applyBorder="1" applyAlignment="1">
      <alignment horizontal="left" vertical="center" wrapText="1"/>
    </xf>
    <xf numFmtId="0" fontId="1" fillId="21" borderId="106" xfId="0" applyFont="1" applyFill="1" applyBorder="1" applyAlignment="1">
      <alignment horizontal="left" vertical="center" wrapText="1"/>
    </xf>
    <xf numFmtId="0" fontId="63" fillId="0" borderId="92" xfId="0" applyFont="1" applyBorder="1" applyAlignment="1">
      <alignment vertical="top" wrapText="1"/>
    </xf>
    <xf numFmtId="0" fontId="63" fillId="0" borderId="94" xfId="0" applyFont="1" applyBorder="1" applyAlignment="1">
      <alignment vertical="top" wrapText="1"/>
    </xf>
    <xf numFmtId="0" fontId="69" fillId="0" borderId="12"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4" xfId="0" applyFont="1" applyBorder="1" applyAlignment="1">
      <alignment horizontal="center" vertical="center" wrapText="1"/>
    </xf>
    <xf numFmtId="0" fontId="69" fillId="0" borderId="0" xfId="0" applyFont="1" applyAlignment="1">
      <alignment horizontal="center" vertical="center" wrapText="1"/>
    </xf>
    <xf numFmtId="0" fontId="64" fillId="18" borderId="118" xfId="0" applyFont="1" applyFill="1" applyBorder="1" applyAlignment="1">
      <alignment horizontal="left" vertical="center" wrapText="1" indent="1"/>
    </xf>
    <xf numFmtId="0" fontId="64" fillId="18" borderId="65" xfId="0" applyFont="1" applyFill="1" applyBorder="1" applyAlignment="1">
      <alignment horizontal="left" vertical="center" wrapText="1" indent="1"/>
    </xf>
    <xf numFmtId="0" fontId="64" fillId="18" borderId="66" xfId="0" applyFont="1" applyFill="1" applyBorder="1" applyAlignment="1">
      <alignment horizontal="left" vertical="center" wrapText="1" indent="1"/>
    </xf>
    <xf numFmtId="0" fontId="65" fillId="18" borderId="98" xfId="0" applyFont="1" applyFill="1" applyBorder="1" applyAlignment="1">
      <alignment horizontal="left" vertical="center" wrapText="1" indent="1"/>
    </xf>
    <xf numFmtId="0" fontId="65" fillId="18" borderId="99" xfId="0" applyFont="1" applyFill="1" applyBorder="1" applyAlignment="1">
      <alignment horizontal="left" vertical="center" wrapText="1" indent="1"/>
    </xf>
    <xf numFmtId="0" fontId="65" fillId="18" borderId="100" xfId="0" applyFont="1" applyFill="1" applyBorder="1" applyAlignment="1">
      <alignment horizontal="left" vertical="center" wrapText="1" indent="1"/>
    </xf>
    <xf numFmtId="0" fontId="55" fillId="19" borderId="0" xfId="0" applyFont="1" applyFill="1" applyAlignment="1">
      <alignment horizontal="center" vertical="center" wrapText="1"/>
    </xf>
    <xf numFmtId="0" fontId="55" fillId="20" borderId="42" xfId="0" applyFont="1" applyFill="1" applyBorder="1" applyAlignment="1">
      <alignment horizontal="center" vertical="center" wrapText="1"/>
    </xf>
    <xf numFmtId="0" fontId="55" fillId="20" borderId="43" xfId="0" applyFont="1" applyFill="1" applyBorder="1" applyAlignment="1">
      <alignment horizontal="center" vertical="center" wrapText="1"/>
    </xf>
    <xf numFmtId="0" fontId="55" fillId="20" borderId="44" xfId="0" applyFont="1" applyFill="1" applyBorder="1" applyAlignment="1">
      <alignment horizontal="center" vertical="center" wrapText="1"/>
    </xf>
    <xf numFmtId="0" fontId="64" fillId="17" borderId="12" xfId="0" applyFont="1" applyFill="1" applyBorder="1" applyAlignment="1">
      <alignment horizontal="center" vertical="center" wrapText="1"/>
    </xf>
    <xf numFmtId="0" fontId="64" fillId="17" borderId="19" xfId="0" applyFont="1" applyFill="1" applyBorder="1" applyAlignment="1">
      <alignment horizontal="center" vertical="center" wrapText="1"/>
    </xf>
    <xf numFmtId="0" fontId="64" fillId="17" borderId="13" xfId="0" applyFont="1" applyFill="1" applyBorder="1" applyAlignment="1">
      <alignment horizontal="center" vertical="center" wrapText="1"/>
    </xf>
    <xf numFmtId="0" fontId="66" fillId="17" borderId="12" xfId="0" applyFont="1" applyFill="1" applyBorder="1" applyAlignment="1">
      <alignment horizontal="center" vertical="center" wrapText="1"/>
    </xf>
    <xf numFmtId="0" fontId="66" fillId="17" borderId="109" xfId="0" applyFont="1" applyFill="1" applyBorder="1" applyAlignment="1">
      <alignment horizontal="center" vertical="center" wrapText="1"/>
    </xf>
    <xf numFmtId="0" fontId="56" fillId="0" borderId="0" xfId="0" applyFont="1" applyAlignment="1">
      <alignment horizontal="center" vertical="center"/>
    </xf>
    <xf numFmtId="0" fontId="67" fillId="0" borderId="12" xfId="0" applyFont="1" applyBorder="1" applyAlignment="1">
      <alignment horizontal="left" vertical="center" wrapText="1"/>
    </xf>
    <xf numFmtId="0" fontId="67" fillId="0" borderId="13" xfId="0" applyFont="1" applyBorder="1" applyAlignment="1">
      <alignment horizontal="left" vertical="center" wrapText="1"/>
    </xf>
    <xf numFmtId="0" fontId="68" fillId="0" borderId="106" xfId="0" applyFont="1" applyBorder="1" applyAlignment="1">
      <alignment horizontal="left" vertical="center" wrapText="1"/>
    </xf>
    <xf numFmtId="0" fontId="64" fillId="20" borderId="34" xfId="0" applyFont="1" applyFill="1" applyBorder="1" applyAlignment="1">
      <alignment horizontal="center" vertical="center" wrapText="1"/>
    </xf>
    <xf numFmtId="0" fontId="60" fillId="0" borderId="117" xfId="0" applyFont="1" applyBorder="1" applyAlignment="1">
      <alignment horizontal="center" vertical="center"/>
    </xf>
    <xf numFmtId="0" fontId="60" fillId="0" borderId="117" xfId="0" applyFont="1" applyBorder="1" applyAlignment="1">
      <alignment horizontal="center"/>
    </xf>
    <xf numFmtId="0" fontId="57" fillId="0" borderId="118" xfId="0" applyFont="1" applyBorder="1" applyAlignment="1">
      <alignment horizontal="center" vertical="center" wrapText="1"/>
    </xf>
    <xf numFmtId="0" fontId="57" fillId="0" borderId="72" xfId="0" applyFont="1" applyBorder="1" applyAlignment="1">
      <alignment horizontal="center" vertical="center" wrapText="1"/>
    </xf>
    <xf numFmtId="0" fontId="1" fillId="21" borderId="103" xfId="0" applyFont="1" applyFill="1" applyBorder="1" applyAlignment="1">
      <alignment horizontal="left" vertical="center"/>
    </xf>
    <xf numFmtId="0" fontId="1" fillId="21" borderId="102" xfId="0" applyFont="1" applyFill="1" applyBorder="1" applyAlignment="1">
      <alignment horizontal="left" vertical="center"/>
    </xf>
    <xf numFmtId="0" fontId="1" fillId="21" borderId="104" xfId="0" applyFont="1" applyFill="1" applyBorder="1" applyAlignment="1">
      <alignment horizontal="left" vertical="center" wrapText="1"/>
    </xf>
    <xf numFmtId="0" fontId="1" fillId="21" borderId="77" xfId="0" applyFont="1" applyFill="1" applyBorder="1" applyAlignment="1">
      <alignment horizontal="left" vertical="center" wrapText="1"/>
    </xf>
    <xf numFmtId="0" fontId="1" fillId="21" borderId="105" xfId="0" applyFont="1" applyFill="1" applyBorder="1" applyAlignment="1">
      <alignment horizontal="left" vertical="center" wrapText="1"/>
    </xf>
    <xf numFmtId="0" fontId="70" fillId="21" borderId="106" xfId="0" applyFont="1" applyFill="1" applyBorder="1" applyAlignment="1">
      <alignment horizontal="left"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0" xfId="0" applyFont="1" applyFill="1" applyAlignment="1">
      <alignment horizontal="center" vertical="center"/>
    </xf>
    <xf numFmtId="0" fontId="23" fillId="3" borderId="3" xfId="0" applyFont="1" applyFill="1" applyBorder="1" applyAlignment="1">
      <alignment horizontal="center" vertical="center"/>
    </xf>
    <xf numFmtId="0" fontId="23" fillId="3" borderId="30"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5" fillId="2" borderId="31" xfId="0" applyFont="1" applyFill="1" applyBorder="1" applyAlignment="1">
      <alignment horizontal="left" vertical="center" wrapText="1"/>
    </xf>
    <xf numFmtId="14" fontId="45" fillId="2" borderId="31" xfId="0" applyNumberFormat="1" applyFont="1" applyFill="1" applyBorder="1" applyAlignment="1">
      <alignment horizontal="left" vertical="center" wrapText="1"/>
    </xf>
    <xf numFmtId="0" fontId="58" fillId="2" borderId="31" xfId="0" applyFont="1" applyFill="1" applyBorder="1" applyAlignment="1">
      <alignment horizontal="center" vertical="center" wrapText="1"/>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20" fillId="12" borderId="23"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24" xfId="0" applyFont="1" applyFill="1" applyBorder="1" applyAlignment="1">
      <alignment horizontal="center" vertical="center" wrapText="1" readingOrder="1"/>
    </xf>
    <xf numFmtId="0" fontId="20" fillId="12" borderId="25" xfId="0" applyFont="1" applyFill="1" applyBorder="1" applyAlignment="1">
      <alignment horizontal="center" vertical="center" wrapText="1" readingOrder="1"/>
    </xf>
    <xf numFmtId="0" fontId="20" fillId="12" borderId="26" xfId="0" applyFont="1" applyFill="1" applyBorder="1" applyAlignment="1">
      <alignment horizontal="center" vertical="center" wrapText="1" readingOrder="1"/>
    </xf>
    <xf numFmtId="0" fontId="20" fillId="12" borderId="27"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24" xfId="0" applyFont="1" applyFill="1" applyBorder="1" applyAlignment="1">
      <alignment horizontal="center" vertical="center" wrapText="1" readingOrder="1"/>
    </xf>
    <xf numFmtId="0" fontId="20" fillId="11" borderId="25" xfId="0" applyFont="1" applyFill="1" applyBorder="1" applyAlignment="1">
      <alignment horizontal="center" vertical="center" wrapText="1" readingOrder="1"/>
    </xf>
    <xf numFmtId="0" fontId="20" fillId="11" borderId="26" xfId="0" applyFont="1" applyFill="1" applyBorder="1" applyAlignment="1">
      <alignment horizontal="center" vertical="center" wrapText="1" readingOrder="1"/>
    </xf>
    <xf numFmtId="0" fontId="20" fillId="11" borderId="27"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20" fillId="13" borderId="23"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24" xfId="0" applyFont="1" applyFill="1" applyBorder="1" applyAlignment="1">
      <alignment horizontal="center" vertical="center" wrapText="1" readingOrder="1"/>
    </xf>
    <xf numFmtId="0" fontId="20" fillId="13" borderId="25" xfId="0" applyFont="1" applyFill="1" applyBorder="1" applyAlignment="1">
      <alignment horizontal="center" vertical="center" wrapText="1" readingOrder="1"/>
    </xf>
    <xf numFmtId="0" fontId="20" fillId="13" borderId="26" xfId="0" applyFont="1" applyFill="1" applyBorder="1" applyAlignment="1">
      <alignment horizontal="center" vertical="center" wrapText="1" readingOrder="1"/>
    </xf>
    <xf numFmtId="0" fontId="20" fillId="13" borderId="27"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20" fillId="5" borderId="23"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5" xfId="0" applyFont="1" applyFill="1" applyBorder="1" applyAlignment="1">
      <alignment horizontal="center" vertical="center" wrapText="1" readingOrder="1"/>
    </xf>
    <xf numFmtId="0" fontId="20" fillId="5" borderId="26" xfId="0" applyFont="1" applyFill="1" applyBorder="1" applyAlignment="1">
      <alignment horizontal="center" vertical="center" wrapText="1" readingOrder="1"/>
    </xf>
    <xf numFmtId="0" fontId="20" fillId="5" borderId="27" xfId="0" applyFont="1" applyFill="1" applyBorder="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19" xfId="0" applyFont="1" applyBorder="1" applyAlignment="1">
      <alignment horizontal="center" vertical="center" wrapText="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40" fillId="11" borderId="20" xfId="0" applyFont="1" applyFill="1" applyBorder="1" applyAlignment="1">
      <alignment horizontal="center" vertical="center" wrapText="1" readingOrder="1"/>
    </xf>
    <xf numFmtId="0" fontId="40" fillId="11" borderId="21" xfId="0" applyFont="1" applyFill="1" applyBorder="1" applyAlignment="1">
      <alignment horizontal="center" vertical="center" wrapText="1" readingOrder="1"/>
    </xf>
    <xf numFmtId="0" fontId="40" fillId="11" borderId="22" xfId="0" applyFont="1" applyFill="1" applyBorder="1" applyAlignment="1">
      <alignment horizontal="center" vertical="center" wrapText="1" readingOrder="1"/>
    </xf>
    <xf numFmtId="0" fontId="40" fillId="11" borderId="23"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24" xfId="0" applyFont="1" applyFill="1" applyBorder="1" applyAlignment="1">
      <alignment horizontal="center" vertical="center" wrapText="1" readingOrder="1"/>
    </xf>
    <xf numFmtId="0" fontId="40" fillId="11" borderId="25" xfId="0" applyFont="1" applyFill="1" applyBorder="1" applyAlignment="1">
      <alignment horizontal="center" vertical="center" wrapText="1" readingOrder="1"/>
    </xf>
    <xf numFmtId="0" fontId="40" fillId="11" borderId="26" xfId="0" applyFont="1" applyFill="1" applyBorder="1" applyAlignment="1">
      <alignment horizontal="center" vertical="center" wrapText="1" readingOrder="1"/>
    </xf>
    <xf numFmtId="0" fontId="40" fillId="11" borderId="2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center" vertical="center"/>
    </xf>
    <xf numFmtId="0" fontId="41" fillId="0" borderId="14" xfId="0" applyFont="1" applyBorder="1" applyAlignment="1">
      <alignment horizontal="center" vertical="center"/>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0" fillId="12" borderId="20" xfId="0" applyFont="1" applyFill="1" applyBorder="1" applyAlignment="1">
      <alignment horizontal="center" vertical="center" wrapText="1" readingOrder="1"/>
    </xf>
    <xf numFmtId="0" fontId="40" fillId="12" borderId="21" xfId="0" applyFont="1" applyFill="1" applyBorder="1" applyAlignment="1">
      <alignment horizontal="center" vertical="center" wrapText="1" readingOrder="1"/>
    </xf>
    <xf numFmtId="0" fontId="40" fillId="12" borderId="22" xfId="0" applyFont="1" applyFill="1" applyBorder="1" applyAlignment="1">
      <alignment horizontal="center" vertical="center" wrapText="1" readingOrder="1"/>
    </xf>
    <xf numFmtId="0" fontId="40" fillId="12" borderId="23"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24" xfId="0" applyFont="1" applyFill="1" applyBorder="1" applyAlignment="1">
      <alignment horizontal="center" vertical="center" wrapText="1" readingOrder="1"/>
    </xf>
    <xf numFmtId="0" fontId="40" fillId="12" borderId="25" xfId="0" applyFont="1" applyFill="1" applyBorder="1" applyAlignment="1">
      <alignment horizontal="center" vertical="center" wrapText="1" readingOrder="1"/>
    </xf>
    <xf numFmtId="0" fontId="40" fillId="12" borderId="26" xfId="0" applyFont="1" applyFill="1" applyBorder="1" applyAlignment="1">
      <alignment horizontal="center" vertical="center" wrapText="1" readingOrder="1"/>
    </xf>
    <xf numFmtId="0" fontId="40" fillId="12" borderId="2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40" fillId="5" borderId="20" xfId="0" applyFont="1" applyFill="1" applyBorder="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5" borderId="22" xfId="0" applyFont="1" applyFill="1" applyBorder="1" applyAlignment="1">
      <alignment horizontal="center" vertical="center" wrapText="1" readingOrder="1"/>
    </xf>
    <xf numFmtId="0" fontId="40" fillId="5" borderId="23"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24" xfId="0" applyFont="1" applyFill="1" applyBorder="1" applyAlignment="1">
      <alignment horizontal="center" vertical="center" wrapText="1" readingOrder="1"/>
    </xf>
    <xf numFmtId="0" fontId="40" fillId="5" borderId="25" xfId="0" applyFont="1" applyFill="1" applyBorder="1" applyAlignment="1">
      <alignment horizontal="center" vertical="center" wrapText="1" readingOrder="1"/>
    </xf>
    <xf numFmtId="0" fontId="40" fillId="5" borderId="26" xfId="0" applyFont="1" applyFill="1" applyBorder="1" applyAlignment="1">
      <alignment horizontal="center" vertical="center" wrapText="1" readingOrder="1"/>
    </xf>
    <xf numFmtId="0" fontId="40" fillId="5" borderId="27" xfId="0" applyFont="1" applyFill="1" applyBorder="1" applyAlignment="1">
      <alignment horizontal="center" vertical="center" wrapText="1" readingOrder="1"/>
    </xf>
    <xf numFmtId="0" fontId="40" fillId="13" borderId="20" xfId="0" applyFont="1" applyFill="1" applyBorder="1" applyAlignment="1">
      <alignment horizontal="center" vertical="center" wrapText="1" readingOrder="1"/>
    </xf>
    <xf numFmtId="0" fontId="40" fillId="13" borderId="21" xfId="0" applyFont="1" applyFill="1" applyBorder="1" applyAlignment="1">
      <alignment horizontal="center" vertical="center" wrapText="1" readingOrder="1"/>
    </xf>
    <xf numFmtId="0" fontId="40" fillId="13" borderId="22" xfId="0" applyFont="1" applyFill="1" applyBorder="1" applyAlignment="1">
      <alignment horizontal="center" vertical="center" wrapText="1" readingOrder="1"/>
    </xf>
    <xf numFmtId="0" fontId="40" fillId="13" borderId="23"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24" xfId="0" applyFont="1" applyFill="1" applyBorder="1" applyAlignment="1">
      <alignment horizontal="center" vertical="center" wrapText="1" readingOrder="1"/>
    </xf>
    <xf numFmtId="0" fontId="40" fillId="13" borderId="25" xfId="0" applyFont="1" applyFill="1" applyBorder="1" applyAlignment="1">
      <alignment horizontal="center" vertical="center" wrapText="1" readingOrder="1"/>
    </xf>
    <xf numFmtId="0" fontId="40" fillId="13" borderId="26" xfId="0" applyFont="1" applyFill="1" applyBorder="1" applyAlignment="1">
      <alignment horizontal="center" vertical="center" wrapText="1" readingOrder="1"/>
    </xf>
    <xf numFmtId="0" fontId="40" fillId="13" borderId="27" xfId="0" applyFont="1" applyFill="1" applyBorder="1" applyAlignment="1">
      <alignment horizontal="center" vertical="center" wrapText="1" readingOrder="1"/>
    </xf>
    <xf numFmtId="0" fontId="41" fillId="0" borderId="19" xfId="0" applyFont="1" applyBorder="1" applyAlignment="1">
      <alignment horizontal="center" vertical="center" wrapText="1"/>
    </xf>
    <xf numFmtId="0" fontId="23" fillId="0" borderId="0" xfId="0" applyFont="1" applyAlignment="1">
      <alignment horizontal="center" vertical="center"/>
    </xf>
    <xf numFmtId="0" fontId="43" fillId="0" borderId="0" xfId="0" applyFont="1" applyAlignment="1">
      <alignment horizontal="center" vertical="center"/>
    </xf>
    <xf numFmtId="0" fontId="38" fillId="14" borderId="33" xfId="0" applyFont="1" applyFill="1" applyBorder="1" applyAlignment="1">
      <alignment horizontal="center" vertical="center" wrapText="1" readingOrder="1"/>
    </xf>
    <xf numFmtId="0" fontId="38" fillId="14" borderId="3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4" borderId="42" xfId="0" applyFont="1" applyFill="1" applyBorder="1" applyAlignment="1">
      <alignment horizontal="center" vertical="center" wrapText="1" readingOrder="1"/>
    </xf>
    <xf numFmtId="0" fontId="35" fillId="14" borderId="43"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xf numFmtId="0" fontId="35" fillId="3" borderId="35" xfId="0" applyFont="1" applyFill="1" applyBorder="1" applyAlignment="1">
      <alignment horizontal="center" vertical="center" wrapText="1" readingOrder="1"/>
    </xf>
    <xf numFmtId="0" fontId="35" fillId="3" borderId="32" xfId="0" applyFont="1" applyFill="1" applyBorder="1" applyAlignment="1">
      <alignment horizontal="center" vertical="center" wrapText="1" readingOrder="1"/>
    </xf>
    <xf numFmtId="0" fontId="35" fillId="3" borderId="31" xfId="0" applyFont="1" applyFill="1" applyBorder="1" applyAlignment="1">
      <alignment horizontal="center" vertical="center" wrapText="1" readingOrder="1"/>
    </xf>
    <xf numFmtId="0" fontId="35" fillId="3" borderId="37" xfId="0" applyFont="1" applyFill="1" applyBorder="1" applyAlignment="1">
      <alignment horizontal="center" vertical="center" wrapText="1" readingOrder="1"/>
    </xf>
    <xf numFmtId="0" fontId="35" fillId="3" borderId="38" xfId="0" applyFont="1" applyFill="1" applyBorder="1" applyAlignment="1">
      <alignment horizontal="center" vertical="center" wrapText="1" readingOrder="1"/>
    </xf>
    <xf numFmtId="0" fontId="47" fillId="0" borderId="2" xfId="0" applyFont="1" applyBorder="1" applyAlignment="1" applyProtection="1">
      <alignment horizontal="justify" vertical="center" wrapText="1"/>
      <protection locked="0"/>
    </xf>
    <xf numFmtId="0" fontId="48" fillId="2" borderId="6" xfId="0" applyFont="1" applyFill="1" applyBorder="1" applyAlignment="1">
      <alignment horizontal="left" vertical="center"/>
    </xf>
    <xf numFmtId="0" fontId="48" fillId="2" borderId="7" xfId="0" applyFont="1" applyFill="1" applyBorder="1" applyAlignment="1">
      <alignment horizontal="left" vertical="center"/>
    </xf>
    <xf numFmtId="0" fontId="48" fillId="3" borderId="6" xfId="0" applyFont="1" applyFill="1" applyBorder="1" applyAlignment="1" applyProtection="1">
      <alignment horizontal="left" vertical="center"/>
      <protection locked="0"/>
    </xf>
    <xf numFmtId="0" fontId="48" fillId="3" borderId="10" xfId="0" applyFont="1" applyFill="1" applyBorder="1" applyAlignment="1" applyProtection="1">
      <alignment horizontal="left" vertical="center"/>
      <protection locked="0"/>
    </xf>
    <xf numFmtId="0" fontId="48" fillId="3" borderId="7" xfId="0" applyFont="1" applyFill="1" applyBorder="1" applyAlignment="1" applyProtection="1">
      <alignment horizontal="left" vertical="center"/>
      <protection locked="0"/>
    </xf>
    <xf numFmtId="0" fontId="2" fillId="3" borderId="0" xfId="0" applyFont="1" applyFill="1" applyAlignment="1">
      <alignment horizontal="left" vertical="center"/>
    </xf>
    <xf numFmtId="0" fontId="2" fillId="3" borderId="0" xfId="0" applyFont="1" applyFill="1"/>
    <xf numFmtId="0" fontId="71" fillId="3" borderId="6" xfId="0" applyFont="1" applyFill="1" applyBorder="1" applyAlignment="1" applyProtection="1">
      <alignment horizontal="left" vertical="center" wrapText="1"/>
      <protection locked="0"/>
    </xf>
    <xf numFmtId="0" fontId="71" fillId="3" borderId="10"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2" fillId="3" borderId="0" xfId="0" applyFont="1" applyFill="1" applyAlignment="1">
      <alignment horizontal="justify" vertical="center"/>
    </xf>
    <xf numFmtId="0" fontId="50" fillId="2" borderId="6" xfId="0" applyFont="1" applyFill="1" applyBorder="1" applyAlignment="1">
      <alignment horizontal="center" vertical="center"/>
    </xf>
    <xf numFmtId="0" fontId="50" fillId="2" borderId="10" xfId="0" applyFont="1" applyFill="1" applyBorder="1" applyAlignment="1">
      <alignment horizontal="center" vertical="center"/>
    </xf>
    <xf numFmtId="0" fontId="50" fillId="2" borderId="7" xfId="0" applyFont="1" applyFill="1" applyBorder="1" applyAlignment="1">
      <alignment horizontal="center" vertical="center"/>
    </xf>
    <xf numFmtId="14" fontId="51" fillId="2" borderId="6" xfId="0" applyNumberFormat="1" applyFont="1" applyFill="1" applyBorder="1" applyAlignment="1" applyProtection="1">
      <alignment horizontal="center" vertical="center"/>
      <protection locked="0"/>
    </xf>
    <xf numFmtId="14" fontId="51" fillId="2" borderId="10" xfId="0" applyNumberFormat="1" applyFont="1" applyFill="1" applyBorder="1" applyAlignment="1" applyProtection="1">
      <alignment horizontal="center" vertical="center"/>
      <protection locked="0"/>
    </xf>
    <xf numFmtId="14" fontId="51" fillId="2" borderId="7" xfId="0" applyNumberFormat="1" applyFont="1" applyFill="1" applyBorder="1" applyAlignment="1" applyProtection="1">
      <alignment horizontal="center" vertical="center"/>
      <protection locked="0"/>
    </xf>
    <xf numFmtId="0" fontId="48" fillId="2" borderId="4" xfId="0" applyFont="1" applyFill="1" applyBorder="1" applyAlignment="1">
      <alignment horizontal="center" vertical="center" textRotation="90"/>
    </xf>
    <xf numFmtId="0" fontId="50" fillId="2" borderId="2" xfId="0" applyFont="1" applyFill="1" applyBorder="1" applyAlignment="1">
      <alignment horizontal="center" vertical="center"/>
    </xf>
    <xf numFmtId="0" fontId="50" fillId="2" borderId="5" xfId="0" applyFont="1" applyFill="1" applyBorder="1" applyAlignment="1">
      <alignment horizontal="center" vertical="center" wrapText="1"/>
    </xf>
    <xf numFmtId="0" fontId="50" fillId="2" borderId="5" xfId="0" applyFont="1" applyFill="1" applyBorder="1" applyAlignment="1">
      <alignment horizontal="center" vertical="center"/>
    </xf>
    <xf numFmtId="0" fontId="50" fillId="2" borderId="4"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9" xfId="0" applyFont="1" applyFill="1" applyBorder="1" applyAlignment="1">
      <alignment horizontal="center" vertical="center"/>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textRotation="90" wrapText="1"/>
    </xf>
    <xf numFmtId="0" fontId="50" fillId="2" borderId="2" xfId="0" applyFont="1" applyFill="1" applyBorder="1" applyAlignment="1">
      <alignment horizontal="center" vertical="center" wrapText="1"/>
    </xf>
    <xf numFmtId="0" fontId="50" fillId="2" borderId="2" xfId="0" applyFont="1" applyFill="1" applyBorder="1" applyAlignment="1">
      <alignment horizontal="center" vertical="center" textRotation="90" wrapText="1"/>
    </xf>
    <xf numFmtId="0" fontId="48" fillId="2" borderId="5" xfId="0" applyFont="1" applyFill="1" applyBorder="1" applyAlignment="1">
      <alignment horizontal="center" vertical="center" textRotation="90"/>
    </xf>
    <xf numFmtId="0" fontId="50" fillId="2" borderId="3" xfId="0" applyFont="1" applyFill="1" applyBorder="1" applyAlignment="1">
      <alignment horizontal="center" vertical="center"/>
    </xf>
    <xf numFmtId="0" fontId="50" fillId="2" borderId="5" xfId="0" applyFont="1" applyFill="1" applyBorder="1" applyAlignment="1">
      <alignment horizontal="center" vertical="center" textRotation="90" wrapText="1"/>
    </xf>
    <xf numFmtId="0" fontId="50" fillId="2" borderId="2" xfId="0" applyFont="1" applyFill="1" applyBorder="1" applyAlignment="1">
      <alignment horizontal="center" vertical="center" textRotation="90"/>
    </xf>
    <xf numFmtId="0" fontId="2" fillId="0" borderId="4" xfId="0" applyFont="1" applyBorder="1" applyAlignment="1">
      <alignment horizontal="center" vertical="center"/>
    </xf>
    <xf numFmtId="0" fontId="72" fillId="0" borderId="4"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protection locked="0"/>
    </xf>
    <xf numFmtId="0" fontId="42" fillId="0" borderId="4" xfId="0" applyFont="1" applyBorder="1" applyAlignment="1" applyProtection="1">
      <alignment horizontal="center" vertical="center" wrapText="1"/>
      <protection hidden="1"/>
    </xf>
    <xf numFmtId="9" fontId="72" fillId="0" borderId="4" xfId="0" applyNumberFormat="1" applyFont="1" applyBorder="1" applyAlignment="1" applyProtection="1">
      <alignment horizontal="center" vertical="center" wrapText="1"/>
      <protection hidden="1"/>
    </xf>
    <xf numFmtId="9" fontId="72" fillId="0" borderId="4" xfId="0" applyNumberFormat="1" applyFont="1" applyBorder="1" applyAlignment="1" applyProtection="1">
      <alignment horizontal="center" vertical="center" wrapText="1"/>
      <protection locked="0"/>
    </xf>
    <xf numFmtId="0" fontId="42" fillId="0" borderId="4" xfId="0" applyFont="1" applyBorder="1" applyAlignment="1" applyProtection="1">
      <alignment horizontal="center" vertical="center"/>
      <protection hidden="1"/>
    </xf>
    <xf numFmtId="0" fontId="47" fillId="0" borderId="4" xfId="0" applyFont="1" applyBorder="1" applyAlignment="1" applyProtection="1">
      <alignment horizontal="justify" vertical="center" wrapText="1"/>
      <protection locked="0"/>
    </xf>
    <xf numFmtId="0" fontId="2" fillId="0" borderId="4" xfId="0" applyFont="1" applyBorder="1" applyAlignment="1" applyProtection="1">
      <alignment horizontal="center" vertical="center"/>
      <protection hidden="1"/>
    </xf>
    <xf numFmtId="0" fontId="72" fillId="0" borderId="4" xfId="0" applyFont="1" applyBorder="1" applyAlignment="1" applyProtection="1">
      <alignment horizontal="center" vertical="center" textRotation="90"/>
      <protection locked="0"/>
    </xf>
    <xf numFmtId="9" fontId="72" fillId="0" borderId="4" xfId="0" applyNumberFormat="1" applyFont="1" applyBorder="1" applyAlignment="1" applyProtection="1">
      <alignment horizontal="center" vertical="center"/>
      <protection hidden="1"/>
    </xf>
    <xf numFmtId="164" fontId="2" fillId="0" borderId="2" xfId="1" applyNumberFormat="1" applyFont="1" applyBorder="1" applyAlignment="1">
      <alignment horizontal="center" vertical="center"/>
    </xf>
    <xf numFmtId="0" fontId="42" fillId="0" borderId="4" xfId="0" applyFont="1" applyBorder="1" applyAlignment="1" applyProtection="1">
      <alignment horizontal="center" vertical="center" textRotation="90" wrapText="1"/>
      <protection hidden="1"/>
    </xf>
    <xf numFmtId="0" fontId="42" fillId="0" borderId="4" xfId="0" applyFont="1" applyBorder="1" applyAlignment="1" applyProtection="1">
      <alignment horizontal="center" vertical="center" textRotation="90"/>
      <protection hidden="1"/>
    </xf>
    <xf numFmtId="0" fontId="47" fillId="3" borderId="2" xfId="0" applyFont="1" applyFill="1" applyBorder="1" applyAlignment="1" applyProtection="1">
      <alignment horizontal="justify" vertical="center" wrapText="1"/>
      <protection locked="0"/>
    </xf>
    <xf numFmtId="0" fontId="47" fillId="0" borderId="2"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protection locked="0"/>
    </xf>
    <xf numFmtId="0" fontId="2" fillId="0" borderId="8" xfId="0" applyFont="1" applyBorder="1" applyAlignment="1">
      <alignment horizontal="center" vertical="center"/>
    </xf>
    <xf numFmtId="0" fontId="72" fillId="0" borderId="8"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protection locked="0"/>
    </xf>
    <xf numFmtId="0" fontId="42" fillId="0" borderId="8" xfId="0" applyFont="1" applyBorder="1" applyAlignment="1" applyProtection="1">
      <alignment horizontal="center" vertical="center" wrapText="1"/>
      <protection hidden="1"/>
    </xf>
    <xf numFmtId="9" fontId="72" fillId="0" borderId="8" xfId="0" applyNumberFormat="1" applyFont="1" applyBorder="1" applyAlignment="1" applyProtection="1">
      <alignment horizontal="center" vertical="center" wrapText="1"/>
      <protection hidden="1"/>
    </xf>
    <xf numFmtId="9" fontId="72" fillId="0" borderId="8" xfId="0" applyNumberFormat="1" applyFont="1" applyBorder="1" applyAlignment="1" applyProtection="1">
      <alignment horizontal="center" vertical="center" wrapText="1"/>
      <protection locked="0"/>
    </xf>
    <xf numFmtId="0" fontId="42" fillId="0" borderId="8" xfId="0" applyFont="1" applyBorder="1" applyAlignment="1" applyProtection="1">
      <alignment horizontal="center" vertical="center"/>
      <protection hidden="1"/>
    </xf>
    <xf numFmtId="0" fontId="47" fillId="0" borderId="8" xfId="0" applyFont="1" applyBorder="1" applyAlignment="1" applyProtection="1">
      <alignment horizontal="justify" vertical="center" wrapText="1"/>
      <protection locked="0"/>
    </xf>
    <xf numFmtId="0" fontId="2" fillId="0" borderId="8" xfId="0" applyFont="1" applyBorder="1" applyAlignment="1" applyProtection="1">
      <alignment horizontal="center" vertical="center"/>
      <protection hidden="1"/>
    </xf>
    <xf numFmtId="0" fontId="72" fillId="0" borderId="8" xfId="0" applyFont="1" applyBorder="1" applyAlignment="1" applyProtection="1">
      <alignment horizontal="center" vertical="center" textRotation="90"/>
      <protection locked="0"/>
    </xf>
    <xf numFmtId="9" fontId="72" fillId="0" borderId="8" xfId="0" applyNumberFormat="1" applyFont="1" applyBorder="1" applyAlignment="1" applyProtection="1">
      <alignment horizontal="center" vertical="center"/>
      <protection hidden="1"/>
    </xf>
    <xf numFmtId="0" fontId="42" fillId="0" borderId="8" xfId="0" applyFont="1" applyBorder="1" applyAlignment="1" applyProtection="1">
      <alignment horizontal="center" vertical="center" textRotation="90" wrapText="1"/>
      <protection hidden="1"/>
    </xf>
    <xf numFmtId="0" fontId="42" fillId="0" borderId="8" xfId="0" applyFont="1" applyBorder="1" applyAlignment="1" applyProtection="1">
      <alignment horizontal="center" vertical="center" textRotation="90"/>
      <protection hidden="1"/>
    </xf>
    <xf numFmtId="0" fontId="2" fillId="0" borderId="2" xfId="0" applyFont="1" applyBorder="1" applyAlignment="1">
      <alignment horizontal="center" vertical="top"/>
    </xf>
    <xf numFmtId="0" fontId="2" fillId="0" borderId="2" xfId="0" applyFont="1" applyBorder="1" applyAlignment="1" applyProtection="1">
      <alignment horizontal="justify" vertical="center"/>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0" fontId="72" fillId="0" borderId="2" xfId="0" applyFont="1" applyBorder="1" applyAlignment="1" applyProtection="1">
      <alignment horizontal="center" vertical="top" textRotation="90"/>
      <protection locked="0"/>
    </xf>
    <xf numFmtId="0" fontId="50"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50"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center" vertical="top"/>
      <protection locked="0"/>
    </xf>
    <xf numFmtId="14" fontId="2" fillId="0" borderId="2" xfId="0" applyNumberFormat="1" applyFont="1" applyBorder="1" applyAlignment="1" applyProtection="1">
      <alignment horizontal="center" vertical="top"/>
      <protection locked="0"/>
    </xf>
    <xf numFmtId="164" fontId="2" fillId="0" borderId="2" xfId="1" applyNumberFormat="1" applyFont="1" applyBorder="1" applyAlignment="1">
      <alignment horizontal="center" vertical="top"/>
    </xf>
    <xf numFmtId="0" fontId="2" fillId="0" borderId="5" xfId="0" applyFont="1" applyBorder="1" applyAlignment="1">
      <alignment horizontal="center" vertical="center"/>
    </xf>
    <xf numFmtId="0" fontId="72" fillId="0" borderId="5" xfId="0" applyFont="1" applyBorder="1" applyAlignment="1" applyProtection="1">
      <alignment horizontal="center" vertical="center" wrapText="1"/>
      <protection locked="0"/>
    </xf>
    <xf numFmtId="0" fontId="72" fillId="0" borderId="5" xfId="0" applyFont="1" applyBorder="1" applyAlignment="1" applyProtection="1">
      <alignment horizontal="center" vertical="center"/>
      <protection locked="0"/>
    </xf>
    <xf numFmtId="0" fontId="42" fillId="0" borderId="5" xfId="0" applyFont="1" applyBorder="1" applyAlignment="1" applyProtection="1">
      <alignment horizontal="center" vertical="center" wrapText="1"/>
      <protection hidden="1"/>
    </xf>
    <xf numFmtId="9" fontId="72" fillId="0" borderId="5" xfId="0" applyNumberFormat="1" applyFont="1" applyBorder="1" applyAlignment="1" applyProtection="1">
      <alignment horizontal="center" vertical="center" wrapText="1"/>
      <protection hidden="1"/>
    </xf>
    <xf numFmtId="9" fontId="72" fillId="0" borderId="5" xfId="0" applyNumberFormat="1" applyFont="1" applyBorder="1" applyAlignment="1" applyProtection="1">
      <alignment horizontal="center" vertical="center" wrapText="1"/>
      <protection locked="0"/>
    </xf>
    <xf numFmtId="0" fontId="42" fillId="0" borderId="5"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locked="0"/>
    </xf>
    <xf numFmtId="0" fontId="50" fillId="0" borderId="4" xfId="0"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0" fontId="50" fillId="0" borderId="2" xfId="0" applyFont="1" applyBorder="1" applyAlignment="1" applyProtection="1">
      <alignment horizontal="center" vertical="center" textRotation="90" wrapText="1"/>
      <protection hidden="1"/>
    </xf>
    <xf numFmtId="9" fontId="2" fillId="0" borderId="4" xfId="0" applyNumberFormat="1" applyFont="1" applyBorder="1" applyAlignment="1" applyProtection="1">
      <alignment horizontal="center" vertical="center"/>
      <protection hidden="1"/>
    </xf>
    <xf numFmtId="0" fontId="50" fillId="0" borderId="2"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textRotation="90"/>
      <protection locked="0"/>
    </xf>
    <xf numFmtId="14" fontId="47" fillId="0" borderId="2"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50" fillId="0" borderId="8" xfId="0"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locked="0"/>
    </xf>
    <xf numFmtId="0" fontId="50" fillId="0" borderId="8" xfId="0" applyFont="1" applyBorder="1" applyAlignment="1" applyProtection="1">
      <alignment horizontal="center" vertical="center"/>
      <protection hidden="1"/>
    </xf>
    <xf numFmtId="0" fontId="47" fillId="0" borderId="2" xfId="0" applyFont="1" applyBorder="1" applyAlignment="1" applyProtection="1">
      <alignment horizontal="justify" vertical="center"/>
      <protection locked="0"/>
    </xf>
    <xf numFmtId="0" fontId="47"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0" fillId="0" borderId="5" xfId="0"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locked="0"/>
    </xf>
    <xf numFmtId="0" fontId="50" fillId="0" borderId="5" xfId="0" applyFont="1" applyBorder="1" applyAlignment="1" applyProtection="1">
      <alignment horizontal="center" vertical="center"/>
      <protection hidden="1"/>
    </xf>
    <xf numFmtId="0" fontId="2" fillId="0" borderId="4" xfId="0" applyFont="1" applyBorder="1" applyAlignment="1">
      <alignment horizontal="center" vertical="top"/>
    </xf>
    <xf numFmtId="0" fontId="2" fillId="0" borderId="4" xfId="0" applyFont="1" applyBorder="1" applyAlignment="1" applyProtection="1">
      <alignment horizontal="center" vertical="center" textRotation="90"/>
      <protection locked="0"/>
    </xf>
    <xf numFmtId="9" fontId="2" fillId="0" borderId="4" xfId="0" applyNumberFormat="1" applyFont="1" applyBorder="1" applyAlignment="1" applyProtection="1">
      <alignment horizontal="center" vertical="center"/>
      <protection hidden="1"/>
    </xf>
    <xf numFmtId="0" fontId="50" fillId="0" borderId="4" xfId="0" applyFont="1" applyBorder="1" applyAlignment="1" applyProtection="1">
      <alignment horizontal="center" vertical="center" textRotation="90" wrapText="1"/>
      <protection hidden="1"/>
    </xf>
    <xf numFmtId="0" fontId="50" fillId="0" borderId="4" xfId="0" applyFont="1" applyBorder="1" applyAlignment="1" applyProtection="1">
      <alignment horizontal="center" vertical="center" textRotation="90"/>
      <protection hidden="1"/>
    </xf>
    <xf numFmtId="0" fontId="2" fillId="0" borderId="8" xfId="0" applyFont="1" applyBorder="1" applyAlignment="1">
      <alignment horizontal="center" vertical="top"/>
    </xf>
    <xf numFmtId="0" fontId="2" fillId="0" borderId="8" xfId="0" applyFont="1" applyBorder="1" applyAlignment="1" applyProtection="1">
      <alignment horizontal="center" vertical="center" textRotation="90"/>
      <protection locked="0"/>
    </xf>
    <xf numFmtId="9" fontId="2" fillId="0" borderId="8" xfId="0" applyNumberFormat="1" applyFont="1" applyBorder="1" applyAlignment="1" applyProtection="1">
      <alignment horizontal="center" vertical="center"/>
      <protection hidden="1"/>
    </xf>
    <xf numFmtId="0" fontId="50" fillId="0" borderId="8" xfId="0" applyFont="1" applyBorder="1" applyAlignment="1" applyProtection="1">
      <alignment horizontal="center" vertical="center" textRotation="90" wrapText="1"/>
      <protection hidden="1"/>
    </xf>
    <xf numFmtId="0" fontId="50" fillId="0" borderId="8" xfId="0" applyFont="1" applyBorder="1" applyAlignment="1" applyProtection="1">
      <alignment horizontal="center" vertical="center" textRotation="90"/>
      <protection hidden="1"/>
    </xf>
    <xf numFmtId="14" fontId="47" fillId="0" borderId="2" xfId="0" applyNumberFormat="1" applyFont="1" applyBorder="1" applyAlignment="1" applyProtection="1">
      <alignment horizontal="center" vertical="center" wrapText="1"/>
      <protection locked="0"/>
    </xf>
    <xf numFmtId="14" fontId="47" fillId="3" borderId="2" xfId="0" applyNumberFormat="1"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hidden="1"/>
    </xf>
    <xf numFmtId="0" fontId="47" fillId="0" borderId="5" xfId="0" applyFont="1" applyBorder="1" applyAlignment="1" applyProtection="1">
      <alignment horizontal="justify" vertical="center" wrapText="1"/>
      <protection locked="0"/>
    </xf>
    <xf numFmtId="14" fontId="47" fillId="3" borderId="2" xfId="0" applyNumberFormat="1" applyFont="1" applyFill="1" applyBorder="1" applyAlignment="1" applyProtection="1">
      <alignment horizontal="center" vertical="center"/>
      <protection locked="0"/>
    </xf>
    <xf numFmtId="0" fontId="47" fillId="0" borderId="10"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47" fillId="3" borderId="2" xfId="0" applyFont="1" applyFill="1" applyBorder="1" applyAlignment="1" applyProtection="1">
      <alignment horizontal="center" vertical="center" wrapText="1"/>
      <protection locked="0"/>
    </xf>
    <xf numFmtId="14" fontId="2" fillId="3" borderId="10" xfId="0" applyNumberFormat="1" applyFont="1" applyFill="1" applyBorder="1" applyAlignment="1" applyProtection="1">
      <alignment horizontal="center" vertical="center"/>
      <protection locked="0"/>
    </xf>
    <xf numFmtId="14" fontId="2" fillId="3" borderId="2" xfId="0" applyNumberFormat="1" applyFont="1" applyFill="1" applyBorder="1" applyAlignment="1" applyProtection="1">
      <alignment horizontal="center" vertical="center"/>
      <protection locked="0"/>
    </xf>
    <xf numFmtId="0" fontId="2" fillId="0" borderId="4" xfId="0" applyFont="1" applyBorder="1" applyAlignment="1" applyProtection="1">
      <alignment horizontal="center" vertical="top"/>
      <protection locked="0"/>
    </xf>
    <xf numFmtId="0" fontId="50" fillId="0" borderId="4" xfId="0"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locked="0"/>
    </xf>
    <xf numFmtId="0" fontId="50" fillId="0" borderId="4" xfId="0" applyFont="1" applyBorder="1" applyAlignment="1" applyProtection="1">
      <alignment horizontal="center" vertical="top"/>
      <protection hidden="1"/>
    </xf>
    <xf numFmtId="0" fontId="2" fillId="0" borderId="8" xfId="0" applyFont="1" applyBorder="1" applyAlignment="1" applyProtection="1">
      <alignment horizontal="center" vertical="top"/>
      <protection locked="0"/>
    </xf>
    <xf numFmtId="0" fontId="50" fillId="0" borderId="8" xfId="0"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locked="0"/>
    </xf>
    <xf numFmtId="0" fontId="50" fillId="0" borderId="8" xfId="0" applyFont="1" applyBorder="1" applyAlignment="1" applyProtection="1">
      <alignment horizontal="center" vertical="top"/>
      <protection hidden="1"/>
    </xf>
    <xf numFmtId="0" fontId="2" fillId="0" borderId="5" xfId="0" applyFont="1" applyBorder="1" applyAlignment="1" applyProtection="1">
      <alignment horizontal="center" vertical="top"/>
      <protection locked="0"/>
    </xf>
    <xf numFmtId="0" fontId="50" fillId="0" borderId="5" xfId="0"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locked="0"/>
    </xf>
    <xf numFmtId="0" fontId="50" fillId="0" borderId="5" xfId="0" applyFont="1" applyBorder="1" applyAlignment="1" applyProtection="1">
      <alignment horizontal="center" vertical="top"/>
      <protection hidden="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183" t="s">
        <v>0</v>
      </c>
      <c r="C2" s="184"/>
      <c r="D2" s="184"/>
      <c r="E2" s="184"/>
      <c r="F2" s="184"/>
      <c r="G2" s="184"/>
      <c r="H2" s="185"/>
    </row>
    <row r="3" spans="1:8" x14ac:dyDescent="0.25">
      <c r="B3" s="104"/>
      <c r="C3" s="105"/>
      <c r="D3" s="105"/>
      <c r="E3" s="105"/>
      <c r="F3" s="105"/>
      <c r="G3" s="105"/>
      <c r="H3" s="106"/>
    </row>
    <row r="4" spans="1:8" ht="63" customHeight="1" x14ac:dyDescent="0.25">
      <c r="B4" s="186" t="s">
        <v>1</v>
      </c>
      <c r="C4" s="187"/>
      <c r="D4" s="187"/>
      <c r="E4" s="187"/>
      <c r="F4" s="187"/>
      <c r="G4" s="187"/>
      <c r="H4" s="188"/>
    </row>
    <row r="5" spans="1:8" ht="63" customHeight="1" x14ac:dyDescent="0.25">
      <c r="B5" s="189"/>
      <c r="C5" s="190"/>
      <c r="D5" s="190"/>
      <c r="E5" s="190"/>
      <c r="F5" s="190"/>
      <c r="G5" s="190"/>
      <c r="H5" s="191"/>
    </row>
    <row r="6" spans="1:8" ht="16.5" x14ac:dyDescent="0.25">
      <c r="A6" s="107"/>
      <c r="B6" s="192" t="s">
        <v>2</v>
      </c>
      <c r="C6" s="193"/>
      <c r="D6" s="193"/>
      <c r="E6" s="193"/>
      <c r="F6" s="193"/>
      <c r="G6" s="193"/>
      <c r="H6" s="194"/>
    </row>
    <row r="7" spans="1:8" ht="95.25" customHeight="1" x14ac:dyDescent="0.25">
      <c r="A7" s="107"/>
      <c r="B7" s="195" t="s">
        <v>3</v>
      </c>
      <c r="C7" s="195"/>
      <c r="D7" s="195"/>
      <c r="E7" s="195"/>
      <c r="F7" s="195"/>
      <c r="G7" s="195"/>
      <c r="H7" s="196"/>
    </row>
    <row r="8" spans="1:8" ht="16.5" x14ac:dyDescent="0.25">
      <c r="A8" s="107"/>
      <c r="B8" s="108"/>
      <c r="C8" s="109"/>
      <c r="D8" s="109"/>
      <c r="E8" s="109"/>
      <c r="F8" s="109"/>
      <c r="G8" s="109"/>
      <c r="H8" s="110"/>
    </row>
    <row r="9" spans="1:8" ht="16.5" customHeight="1" x14ac:dyDescent="0.25">
      <c r="A9" s="107"/>
      <c r="B9" s="197" t="s">
        <v>4</v>
      </c>
      <c r="C9" s="197"/>
      <c r="D9" s="197"/>
      <c r="E9" s="197"/>
      <c r="F9" s="197"/>
      <c r="G9" s="197"/>
      <c r="H9" s="198"/>
    </row>
    <row r="10" spans="1:8" ht="16.5" customHeight="1" x14ac:dyDescent="0.25">
      <c r="A10" s="107"/>
      <c r="B10" s="197"/>
      <c r="C10" s="197"/>
      <c r="D10" s="197"/>
      <c r="E10" s="197"/>
      <c r="F10" s="197"/>
      <c r="G10" s="197"/>
      <c r="H10" s="198"/>
    </row>
    <row r="11" spans="1:8" ht="11.65" customHeight="1" x14ac:dyDescent="0.25">
      <c r="A11" s="107"/>
      <c r="B11" s="197"/>
      <c r="C11" s="197"/>
      <c r="D11" s="197"/>
      <c r="E11" s="197"/>
      <c r="F11" s="197"/>
      <c r="G11" s="197"/>
      <c r="H11" s="198"/>
    </row>
    <row r="12" spans="1:8" ht="11.65" customHeight="1" thickBot="1" x14ac:dyDescent="0.3">
      <c r="A12" s="107"/>
      <c r="B12" s="111"/>
      <c r="C12" s="111"/>
      <c r="D12" s="111"/>
      <c r="E12" s="111"/>
      <c r="F12" s="111"/>
      <c r="G12" s="111"/>
      <c r="H12" s="112"/>
    </row>
    <row r="13" spans="1:8" ht="14.25" customHeight="1" thickTop="1" x14ac:dyDescent="0.25">
      <c r="A13" s="107"/>
      <c r="B13" s="111"/>
      <c r="C13" s="182" t="s">
        <v>5</v>
      </c>
      <c r="D13" s="175"/>
      <c r="E13" s="176" t="s">
        <v>6</v>
      </c>
      <c r="F13" s="177"/>
      <c r="G13" s="111"/>
      <c r="H13" s="112"/>
    </row>
    <row r="14" spans="1:8" ht="23.25" customHeight="1" x14ac:dyDescent="0.25">
      <c r="A14" s="107"/>
      <c r="B14" s="111"/>
      <c r="C14" s="163" t="s">
        <v>7</v>
      </c>
      <c r="D14" s="164"/>
      <c r="E14" s="165" t="s">
        <v>8</v>
      </c>
      <c r="F14" s="160"/>
      <c r="G14" s="111"/>
      <c r="H14" s="112"/>
    </row>
    <row r="15" spans="1:8" ht="27" customHeight="1" x14ac:dyDescent="0.25">
      <c r="A15" s="107"/>
      <c r="B15" s="111"/>
      <c r="C15" s="163" t="s">
        <v>9</v>
      </c>
      <c r="D15" s="164"/>
      <c r="E15" s="165" t="s">
        <v>10</v>
      </c>
      <c r="F15" s="160"/>
      <c r="G15" s="111"/>
      <c r="H15" s="112"/>
    </row>
    <row r="16" spans="1:8" ht="39" customHeight="1" x14ac:dyDescent="0.25">
      <c r="A16" s="107"/>
      <c r="B16" s="111"/>
      <c r="C16" s="163" t="s">
        <v>11</v>
      </c>
      <c r="D16" s="164"/>
      <c r="E16" s="165" t="s">
        <v>12</v>
      </c>
      <c r="F16" s="160"/>
      <c r="G16" s="111"/>
      <c r="H16" s="112"/>
    </row>
    <row r="17" spans="1:8" ht="24.75" customHeight="1" x14ac:dyDescent="0.25">
      <c r="A17" s="107"/>
      <c r="B17" s="111"/>
      <c r="C17" s="163" t="s">
        <v>13</v>
      </c>
      <c r="D17" s="164"/>
      <c r="E17" s="165" t="s">
        <v>14</v>
      </c>
      <c r="F17" s="160"/>
      <c r="G17" s="111"/>
      <c r="H17" s="113"/>
    </row>
    <row r="18" spans="1:8" ht="12.4" customHeight="1" x14ac:dyDescent="0.25">
      <c r="A18" s="107"/>
      <c r="B18" s="111"/>
      <c r="C18" s="163" t="s">
        <v>15</v>
      </c>
      <c r="D18" s="164"/>
      <c r="E18" s="166" t="s">
        <v>16</v>
      </c>
      <c r="F18" s="160"/>
      <c r="G18" s="111"/>
      <c r="H18" s="112"/>
    </row>
    <row r="19" spans="1:8" ht="24" customHeight="1" thickBot="1" x14ac:dyDescent="0.3">
      <c r="A19" s="107"/>
      <c r="B19" s="111"/>
      <c r="C19" s="167" t="s">
        <v>17</v>
      </c>
      <c r="D19" s="168"/>
      <c r="E19" s="169" t="s">
        <v>18</v>
      </c>
      <c r="F19" s="170"/>
      <c r="G19" s="111"/>
      <c r="H19" s="112"/>
    </row>
    <row r="20" spans="1:8" ht="11.65" customHeight="1" thickTop="1" x14ac:dyDescent="0.25">
      <c r="A20" s="107"/>
      <c r="B20" s="111"/>
      <c r="C20" s="114"/>
      <c r="D20" s="114"/>
      <c r="E20" s="114"/>
      <c r="F20" s="114"/>
      <c r="G20" s="111"/>
      <c r="H20" s="112"/>
    </row>
    <row r="21" spans="1:8" ht="27.4" customHeight="1" thickBot="1" x14ac:dyDescent="0.3">
      <c r="A21" s="107"/>
      <c r="B21" s="171" t="s">
        <v>19</v>
      </c>
      <c r="C21" s="172"/>
      <c r="D21" s="172"/>
      <c r="E21" s="172"/>
      <c r="F21" s="172"/>
      <c r="G21" s="172"/>
      <c r="H21" s="173"/>
    </row>
    <row r="22" spans="1:8" ht="15.75" thickTop="1" x14ac:dyDescent="0.25">
      <c r="A22" s="107"/>
      <c r="B22" s="115"/>
      <c r="C22" s="174" t="s">
        <v>5</v>
      </c>
      <c r="D22" s="175"/>
      <c r="E22" s="176" t="s">
        <v>6</v>
      </c>
      <c r="F22" s="177"/>
      <c r="G22" s="114"/>
      <c r="H22" s="116"/>
    </row>
    <row r="23" spans="1:8" ht="13.5" customHeight="1" x14ac:dyDescent="0.25">
      <c r="A23" s="107"/>
      <c r="B23" s="117"/>
      <c r="C23" s="178" t="s">
        <v>7</v>
      </c>
      <c r="D23" s="179"/>
      <c r="E23" s="180" t="s">
        <v>20</v>
      </c>
      <c r="F23" s="181"/>
      <c r="G23" s="118"/>
      <c r="H23" s="119"/>
    </row>
    <row r="24" spans="1:8" ht="13.5" customHeight="1" x14ac:dyDescent="0.25">
      <c r="A24" s="107"/>
      <c r="B24" s="117"/>
      <c r="C24" s="157" t="s">
        <v>21</v>
      </c>
      <c r="D24" s="158"/>
      <c r="E24" s="159" t="s">
        <v>22</v>
      </c>
      <c r="F24" s="160"/>
      <c r="G24" s="118"/>
      <c r="H24" s="119"/>
    </row>
    <row r="25" spans="1:8" ht="13.5" customHeight="1" x14ac:dyDescent="0.25">
      <c r="A25" s="107"/>
      <c r="B25" s="117"/>
      <c r="C25" s="157" t="s">
        <v>9</v>
      </c>
      <c r="D25" s="158"/>
      <c r="E25" s="159" t="s">
        <v>23</v>
      </c>
      <c r="F25" s="160"/>
      <c r="G25" s="118"/>
      <c r="H25" s="119"/>
    </row>
    <row r="26" spans="1:8" ht="22.9" customHeight="1" x14ac:dyDescent="0.25">
      <c r="A26" s="107"/>
      <c r="B26" s="117"/>
      <c r="C26" s="157" t="s">
        <v>24</v>
      </c>
      <c r="D26" s="158"/>
      <c r="E26" s="161" t="s">
        <v>25</v>
      </c>
      <c r="F26" s="162"/>
      <c r="G26" s="118"/>
      <c r="H26" s="119"/>
    </row>
    <row r="27" spans="1:8" ht="39.75" customHeight="1" x14ac:dyDescent="0.25">
      <c r="A27" s="107"/>
      <c r="B27" s="117"/>
      <c r="C27" s="148" t="s">
        <v>26</v>
      </c>
      <c r="D27" s="156"/>
      <c r="E27" s="149" t="s">
        <v>27</v>
      </c>
      <c r="F27" s="150"/>
      <c r="G27" s="118"/>
      <c r="H27" s="120"/>
    </row>
    <row r="28" spans="1:8" ht="34.5" customHeight="1" x14ac:dyDescent="0.25">
      <c r="B28" s="121"/>
      <c r="C28" s="155" t="s">
        <v>28</v>
      </c>
      <c r="D28" s="156"/>
      <c r="E28" s="149" t="s">
        <v>29</v>
      </c>
      <c r="F28" s="150"/>
      <c r="G28" s="118"/>
      <c r="H28" s="120"/>
    </row>
    <row r="29" spans="1:8" ht="27.75" customHeight="1" x14ac:dyDescent="0.25">
      <c r="B29" s="121"/>
      <c r="C29" s="155" t="s">
        <v>30</v>
      </c>
      <c r="D29" s="156"/>
      <c r="E29" s="149" t="s">
        <v>31</v>
      </c>
      <c r="F29" s="150"/>
      <c r="G29" s="118"/>
      <c r="H29" s="120"/>
    </row>
    <row r="30" spans="1:8" ht="72" customHeight="1" x14ac:dyDescent="0.25">
      <c r="B30" s="121"/>
      <c r="C30" s="155" t="s">
        <v>32</v>
      </c>
      <c r="D30" s="156"/>
      <c r="E30" s="149" t="s">
        <v>33</v>
      </c>
      <c r="F30" s="150"/>
      <c r="G30" s="118"/>
      <c r="H30" s="120"/>
    </row>
    <row r="31" spans="1:8" ht="72.75" customHeight="1" x14ac:dyDescent="0.25">
      <c r="B31" s="121"/>
      <c r="C31" s="155" t="s">
        <v>34</v>
      </c>
      <c r="D31" s="156"/>
      <c r="E31" s="149" t="s">
        <v>35</v>
      </c>
      <c r="F31" s="150"/>
      <c r="G31" s="118"/>
      <c r="H31" s="120"/>
    </row>
    <row r="32" spans="1:8" ht="64.5" customHeight="1" x14ac:dyDescent="0.25">
      <c r="B32" s="121"/>
      <c r="C32" s="155" t="s">
        <v>36</v>
      </c>
      <c r="D32" s="156"/>
      <c r="E32" s="149" t="s">
        <v>37</v>
      </c>
      <c r="F32" s="150"/>
      <c r="G32" s="118"/>
      <c r="H32" s="120"/>
    </row>
    <row r="33" spans="2:8" ht="71.25" customHeight="1" x14ac:dyDescent="0.25">
      <c r="B33" s="121"/>
      <c r="C33" s="147" t="s">
        <v>38</v>
      </c>
      <c r="D33" s="148"/>
      <c r="E33" s="149" t="s">
        <v>39</v>
      </c>
      <c r="F33" s="150"/>
      <c r="G33" s="118"/>
      <c r="H33" s="120"/>
    </row>
    <row r="34" spans="2:8" ht="55.5" customHeight="1" x14ac:dyDescent="0.25">
      <c r="B34" s="121"/>
      <c r="C34" s="147" t="s">
        <v>40</v>
      </c>
      <c r="D34" s="148"/>
      <c r="E34" s="149" t="s">
        <v>41</v>
      </c>
      <c r="F34" s="150"/>
      <c r="G34" s="118"/>
      <c r="H34" s="120"/>
    </row>
    <row r="35" spans="2:8" ht="42" customHeight="1" x14ac:dyDescent="0.25">
      <c r="B35" s="121"/>
      <c r="C35" s="147" t="s">
        <v>42</v>
      </c>
      <c r="D35" s="148"/>
      <c r="E35" s="149" t="s">
        <v>43</v>
      </c>
      <c r="F35" s="150"/>
      <c r="G35" s="118"/>
      <c r="H35" s="120"/>
    </row>
    <row r="36" spans="2:8" ht="59.25" customHeight="1" x14ac:dyDescent="0.25">
      <c r="B36" s="121"/>
      <c r="C36" s="147" t="s">
        <v>44</v>
      </c>
      <c r="D36" s="148"/>
      <c r="E36" s="149" t="s">
        <v>45</v>
      </c>
      <c r="F36" s="150"/>
      <c r="G36" s="118"/>
      <c r="H36" s="120"/>
    </row>
    <row r="37" spans="2:8" ht="23.25" customHeight="1" x14ac:dyDescent="0.25">
      <c r="B37" s="121"/>
      <c r="C37" s="147" t="s">
        <v>46</v>
      </c>
      <c r="D37" s="148"/>
      <c r="E37" s="149" t="s">
        <v>47</v>
      </c>
      <c r="F37" s="150"/>
      <c r="G37" s="118"/>
      <c r="H37" s="120"/>
    </row>
    <row r="38" spans="2:8" ht="30.75" customHeight="1" x14ac:dyDescent="0.25">
      <c r="B38" s="121"/>
      <c r="C38" s="147" t="s">
        <v>48</v>
      </c>
      <c r="D38" s="148"/>
      <c r="E38" s="149" t="s">
        <v>49</v>
      </c>
      <c r="F38" s="150"/>
      <c r="G38" s="118"/>
      <c r="H38" s="120"/>
    </row>
    <row r="39" spans="2:8" ht="35.25" customHeight="1" x14ac:dyDescent="0.25">
      <c r="B39" s="121"/>
      <c r="C39" s="147" t="s">
        <v>48</v>
      </c>
      <c r="D39" s="148"/>
      <c r="E39" s="149" t="s">
        <v>49</v>
      </c>
      <c r="F39" s="150"/>
      <c r="G39" s="118"/>
      <c r="H39" s="120"/>
    </row>
    <row r="40" spans="2:8" ht="33" customHeight="1" x14ac:dyDescent="0.25">
      <c r="B40" s="121"/>
      <c r="C40" s="147" t="s">
        <v>50</v>
      </c>
      <c r="D40" s="148"/>
      <c r="E40" s="149" t="s">
        <v>51</v>
      </c>
      <c r="F40" s="150"/>
      <c r="G40" s="118"/>
      <c r="H40" s="120"/>
    </row>
    <row r="41" spans="2:8" ht="30" customHeight="1" x14ac:dyDescent="0.25">
      <c r="B41" s="121"/>
      <c r="C41" s="147" t="s">
        <v>52</v>
      </c>
      <c r="D41" s="148"/>
      <c r="E41" s="149" t="s">
        <v>53</v>
      </c>
      <c r="F41" s="150"/>
      <c r="G41" s="118"/>
      <c r="H41" s="120"/>
    </row>
    <row r="42" spans="2:8" ht="35.25" customHeight="1" x14ac:dyDescent="0.25">
      <c r="B42" s="121"/>
      <c r="C42" s="147" t="s">
        <v>54</v>
      </c>
      <c r="D42" s="148"/>
      <c r="E42" s="149" t="s">
        <v>55</v>
      </c>
      <c r="F42" s="150"/>
      <c r="G42" s="118"/>
      <c r="H42" s="120"/>
    </row>
    <row r="43" spans="2:8" ht="31.5" customHeight="1" x14ac:dyDescent="0.25">
      <c r="B43" s="121"/>
      <c r="C43" s="147" t="s">
        <v>56</v>
      </c>
      <c r="D43" s="148"/>
      <c r="E43" s="149" t="s">
        <v>57</v>
      </c>
      <c r="F43" s="150"/>
      <c r="G43" s="118"/>
      <c r="H43" s="120"/>
    </row>
    <row r="44" spans="2:8" ht="54" customHeight="1" x14ac:dyDescent="0.25">
      <c r="B44" s="121"/>
      <c r="C44" s="147" t="s">
        <v>58</v>
      </c>
      <c r="D44" s="148"/>
      <c r="E44" s="149" t="s">
        <v>59</v>
      </c>
      <c r="F44" s="150"/>
      <c r="G44" s="118"/>
      <c r="H44" s="120"/>
    </row>
    <row r="45" spans="2:8" ht="59.25" customHeight="1" x14ac:dyDescent="0.25">
      <c r="B45" s="121"/>
      <c r="C45" s="147" t="s">
        <v>60</v>
      </c>
      <c r="D45" s="148"/>
      <c r="E45" s="149" t="s">
        <v>61</v>
      </c>
      <c r="F45" s="150"/>
      <c r="G45" s="118"/>
      <c r="H45" s="120"/>
    </row>
    <row r="46" spans="2:8" ht="84" customHeight="1" x14ac:dyDescent="0.25">
      <c r="B46" s="121"/>
      <c r="C46" s="147" t="s">
        <v>62</v>
      </c>
      <c r="D46" s="148"/>
      <c r="E46" s="149" t="s">
        <v>63</v>
      </c>
      <c r="F46" s="150"/>
      <c r="G46" s="118"/>
      <c r="H46" s="120"/>
    </row>
    <row r="47" spans="2:8" ht="46.5" customHeight="1" thickBot="1" x14ac:dyDescent="0.3">
      <c r="B47" s="121"/>
      <c r="C47" s="151"/>
      <c r="D47" s="152"/>
      <c r="E47" s="153"/>
      <c r="F47" s="154"/>
      <c r="G47" s="118"/>
      <c r="H47" s="120"/>
    </row>
    <row r="48" spans="2:8" ht="6.75" customHeight="1" thickTop="1" x14ac:dyDescent="0.25">
      <c r="B48" s="121"/>
      <c r="C48" s="122"/>
      <c r="D48" s="122"/>
      <c r="E48" s="123"/>
      <c r="F48" s="123"/>
      <c r="G48" s="118"/>
      <c r="H48" s="120"/>
    </row>
    <row r="49" spans="2:8" x14ac:dyDescent="0.25">
      <c r="B49" s="121"/>
      <c r="C49" s="124"/>
      <c r="D49" s="124"/>
      <c r="E49" s="124"/>
      <c r="F49" s="124"/>
      <c r="G49" s="118"/>
      <c r="H49" s="120"/>
    </row>
    <row r="50" spans="2:8" ht="21" customHeight="1" x14ac:dyDescent="0.25">
      <c r="B50" s="125" t="s">
        <v>64</v>
      </c>
      <c r="C50" s="124"/>
      <c r="D50" s="124"/>
      <c r="E50" s="124"/>
      <c r="F50" s="124"/>
      <c r="G50" s="124"/>
      <c r="H50" s="126"/>
    </row>
    <row r="51" spans="2:8" ht="20.25" customHeight="1" x14ac:dyDescent="0.25">
      <c r="B51" s="125" t="s">
        <v>65</v>
      </c>
      <c r="C51" s="124"/>
      <c r="D51" s="124"/>
      <c r="E51" s="124"/>
      <c r="F51" s="124"/>
      <c r="G51" s="124"/>
      <c r="H51" s="126"/>
    </row>
    <row r="52" spans="2:8" ht="20.25" customHeight="1" x14ac:dyDescent="0.25">
      <c r="B52" s="125" t="s">
        <v>66</v>
      </c>
      <c r="C52" s="124"/>
      <c r="D52" s="124"/>
      <c r="E52" s="124"/>
      <c r="F52" s="124"/>
      <c r="G52" s="124"/>
      <c r="H52" s="126"/>
    </row>
    <row r="53" spans="2:8" ht="20.25" customHeight="1" x14ac:dyDescent="0.25">
      <c r="B53" s="125" t="s">
        <v>67</v>
      </c>
      <c r="C53" s="124"/>
      <c r="D53" s="124"/>
      <c r="E53" s="124"/>
      <c r="F53" s="124"/>
      <c r="G53" s="124"/>
      <c r="H53" s="126"/>
    </row>
    <row r="54" spans="2:8" ht="14.65" customHeight="1" x14ac:dyDescent="0.25">
      <c r="B54" s="125" t="s">
        <v>68</v>
      </c>
      <c r="C54" s="124"/>
      <c r="D54" s="124"/>
      <c r="E54" s="124"/>
      <c r="F54" s="124"/>
      <c r="G54" s="124"/>
      <c r="H54" s="126"/>
    </row>
    <row r="55" spans="2:8" ht="15.75" thickBot="1" x14ac:dyDescent="0.3">
      <c r="B55" s="127"/>
      <c r="C55" s="128"/>
      <c r="D55" s="128"/>
      <c r="E55" s="128"/>
      <c r="F55" s="128"/>
      <c r="G55" s="128"/>
      <c r="H55" s="129"/>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7" customWidth="1"/>
    <col min="2" max="3" width="11.42578125" style="7"/>
    <col min="4" max="4" width="85" style="7" customWidth="1"/>
    <col min="5" max="16384" width="11.42578125" style="7"/>
  </cols>
  <sheetData>
    <row r="3" spans="1:4" ht="63.75" x14ac:dyDescent="0.2">
      <c r="A3" s="8" t="s">
        <v>162</v>
      </c>
      <c r="D3" s="8" t="s">
        <v>334</v>
      </c>
    </row>
    <row r="4" spans="1:4" ht="51" x14ac:dyDescent="0.2">
      <c r="A4" s="8" t="s">
        <v>302</v>
      </c>
      <c r="D4" s="8" t="s">
        <v>335</v>
      </c>
    </row>
    <row r="5" spans="1:4" ht="51" x14ac:dyDescent="0.2">
      <c r="A5" s="8" t="s">
        <v>199</v>
      </c>
      <c r="D5" s="8" t="s">
        <v>336</v>
      </c>
    </row>
    <row r="6" spans="1:4" ht="89.25" x14ac:dyDescent="0.2">
      <c r="A6" s="8" t="s">
        <v>305</v>
      </c>
      <c r="D6" s="8" t="s">
        <v>337</v>
      </c>
    </row>
    <row r="7" spans="1:4" ht="63.75" x14ac:dyDescent="0.2">
      <c r="A7" s="8" t="s">
        <v>163</v>
      </c>
      <c r="D7" s="8" t="s">
        <v>338</v>
      </c>
    </row>
    <row r="8" spans="1:4" x14ac:dyDescent="0.2">
      <c r="A8" s="8" t="s">
        <v>164</v>
      </c>
      <c r="D8" s="8"/>
    </row>
    <row r="9" spans="1:4" x14ac:dyDescent="0.2">
      <c r="A9" s="8" t="s">
        <v>311</v>
      </c>
    </row>
    <row r="10" spans="1:4" x14ac:dyDescent="0.2">
      <c r="A10" s="8" t="s">
        <v>165</v>
      </c>
      <c r="D10" s="8" t="s">
        <v>339</v>
      </c>
    </row>
    <row r="11" spans="1:4" x14ac:dyDescent="0.2">
      <c r="A11" s="8" t="s">
        <v>314</v>
      </c>
    </row>
    <row r="12" spans="1:4" x14ac:dyDescent="0.2">
      <c r="A12" s="8" t="s">
        <v>340</v>
      </c>
      <c r="D12" s="8"/>
    </row>
    <row r="13" spans="1:4" x14ac:dyDescent="0.2">
      <c r="A13" s="8" t="s">
        <v>341</v>
      </c>
    </row>
    <row r="14" spans="1:4" x14ac:dyDescent="0.2">
      <c r="A14" s="8" t="s">
        <v>342</v>
      </c>
    </row>
    <row r="16" spans="1:4" x14ac:dyDescent="0.2">
      <c r="A16" s="8" t="s">
        <v>343</v>
      </c>
    </row>
    <row r="17" spans="1:1" x14ac:dyDescent="0.2">
      <c r="A17" s="8" t="s">
        <v>320</v>
      </c>
    </row>
    <row r="18" spans="1:1" x14ac:dyDescent="0.2">
      <c r="A18" s="8" t="s">
        <v>322</v>
      </c>
    </row>
    <row r="20" spans="1:1" x14ac:dyDescent="0.2">
      <c r="A20" s="8" t="s">
        <v>326</v>
      </c>
    </row>
    <row r="21" spans="1:1" x14ac:dyDescent="0.2">
      <c r="A21" s="8" t="s">
        <v>327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zoomScale="91" zoomScaleNormal="91" workbookViewId="0">
      <selection activeCell="G49" sqref="G49"/>
    </sheetView>
  </sheetViews>
  <sheetFormatPr baseColWidth="10" defaultColWidth="11.42578125" defaultRowHeight="14.25" x14ac:dyDescent="0.2"/>
  <cols>
    <col min="1" max="1" width="7.5703125" style="135" customWidth="1"/>
    <col min="2" max="2" width="16.7109375" style="135" customWidth="1" collapsed="1"/>
    <col min="3" max="3" width="29.7109375" style="135" customWidth="1" collapsed="1"/>
    <col min="4" max="4" width="43.7109375" style="135" customWidth="1" collapsed="1"/>
    <col min="5" max="5" width="39.28515625" style="135" customWidth="1" collapsed="1"/>
    <col min="6" max="6" width="39.28515625" style="135" customWidth="1"/>
    <col min="7" max="14" width="11.42578125" style="135"/>
    <col min="15" max="15" width="37" style="135" customWidth="1"/>
    <col min="16" max="50" width="11.42578125" style="135"/>
    <col min="51" max="51" width="6.140625" style="135" customWidth="1"/>
    <col min="52" max="52" width="130.5703125" style="135" customWidth="1"/>
    <col min="53" max="16384" width="11.42578125" style="135"/>
  </cols>
  <sheetData>
    <row r="1" spans="2:52" ht="16.5" customHeight="1" thickBot="1" x14ac:dyDescent="0.25">
      <c r="AZ1" s="136" t="s">
        <v>69</v>
      </c>
    </row>
    <row r="2" spans="2:52" ht="18" customHeight="1" thickBot="1" x14ac:dyDescent="0.25">
      <c r="B2" s="265"/>
      <c r="C2" s="267" t="s">
        <v>70</v>
      </c>
      <c r="D2" s="268"/>
      <c r="E2" s="268"/>
      <c r="F2" s="130" t="s">
        <v>71</v>
      </c>
      <c r="AZ2" s="136" t="s">
        <v>72</v>
      </c>
    </row>
    <row r="3" spans="2:52" ht="18" customHeight="1" thickBot="1" x14ac:dyDescent="0.25">
      <c r="B3" s="266"/>
      <c r="C3" s="269"/>
      <c r="D3" s="270"/>
      <c r="E3" s="270"/>
      <c r="F3" s="131" t="s">
        <v>73</v>
      </c>
      <c r="AZ3" s="136" t="s">
        <v>74</v>
      </c>
    </row>
    <row r="4" spans="2:52" ht="18" customHeight="1" thickBot="1" x14ac:dyDescent="0.25">
      <c r="B4" s="266"/>
      <c r="C4" s="269"/>
      <c r="D4" s="270"/>
      <c r="E4" s="270"/>
      <c r="F4" s="134" t="s">
        <v>75</v>
      </c>
      <c r="AZ4" s="136" t="s">
        <v>76</v>
      </c>
    </row>
    <row r="5" spans="2:52" ht="18" customHeight="1" thickBot="1" x14ac:dyDescent="0.25">
      <c r="B5" s="266"/>
      <c r="C5" s="269"/>
      <c r="D5" s="270"/>
      <c r="E5" s="270"/>
      <c r="F5" s="145" t="s">
        <v>77</v>
      </c>
      <c r="AZ5" s="137"/>
    </row>
    <row r="6" spans="2:52" ht="18" customHeight="1" thickBot="1" x14ac:dyDescent="0.25">
      <c r="B6" s="278" t="s">
        <v>78</v>
      </c>
      <c r="C6" s="279"/>
      <c r="D6" s="279"/>
      <c r="E6" s="279"/>
      <c r="F6" s="280"/>
      <c r="AZ6" s="137"/>
    </row>
    <row r="7" spans="2:52" ht="33.4" customHeight="1" x14ac:dyDescent="0.2">
      <c r="B7" s="146" t="s">
        <v>79</v>
      </c>
      <c r="C7" s="271" t="s">
        <v>80</v>
      </c>
      <c r="D7" s="272"/>
      <c r="E7" s="272"/>
      <c r="F7" s="273"/>
      <c r="AZ7" s="137"/>
    </row>
    <row r="8" spans="2:52" ht="33.6" customHeight="1" thickBot="1" x14ac:dyDescent="0.25">
      <c r="B8" s="138" t="s">
        <v>81</v>
      </c>
      <c r="C8" s="274" t="s">
        <v>82</v>
      </c>
      <c r="D8" s="275"/>
      <c r="E8" s="275"/>
      <c r="F8" s="276"/>
      <c r="AZ8" s="137"/>
    </row>
    <row r="9" spans="2:52" ht="16.5" thickBot="1" x14ac:dyDescent="0.25">
      <c r="B9" s="277"/>
      <c r="C9" s="277"/>
      <c r="D9" s="277"/>
      <c r="E9" s="277"/>
      <c r="F9" s="277"/>
    </row>
    <row r="10" spans="2:52" ht="15.6" customHeight="1" thickBot="1" x14ac:dyDescent="0.25">
      <c r="B10" s="281" t="s">
        <v>83</v>
      </c>
      <c r="C10" s="282"/>
      <c r="D10" s="282"/>
      <c r="E10" s="282"/>
      <c r="F10" s="283"/>
    </row>
    <row r="11" spans="2:52" ht="32.25" thickBot="1" x14ac:dyDescent="0.25">
      <c r="B11" s="284" t="s">
        <v>84</v>
      </c>
      <c r="C11" s="285"/>
      <c r="D11" s="139" t="s">
        <v>85</v>
      </c>
      <c r="E11" s="139" t="s">
        <v>86</v>
      </c>
      <c r="F11" s="140" t="s">
        <v>87</v>
      </c>
    </row>
    <row r="12" spans="2:52" ht="34.9" customHeight="1" x14ac:dyDescent="0.2">
      <c r="B12" s="287" t="s">
        <v>88</v>
      </c>
      <c r="C12" s="288"/>
      <c r="D12" s="213" t="s">
        <v>89</v>
      </c>
      <c r="E12" s="216" t="s">
        <v>90</v>
      </c>
      <c r="F12" s="219" t="s">
        <v>91</v>
      </c>
    </row>
    <row r="13" spans="2:52" ht="36.75" customHeight="1" x14ac:dyDescent="0.2">
      <c r="B13" s="222"/>
      <c r="C13" s="223"/>
      <c r="D13" s="214"/>
      <c r="E13" s="217"/>
      <c r="F13" s="220"/>
    </row>
    <row r="14" spans="2:52" ht="30.6" customHeight="1" x14ac:dyDescent="0.2">
      <c r="B14" s="222"/>
      <c r="C14" s="223"/>
      <c r="D14" s="214"/>
      <c r="E14" s="217"/>
      <c r="F14" s="220"/>
    </row>
    <row r="15" spans="2:52" ht="34.5" customHeight="1" x14ac:dyDescent="0.2">
      <c r="B15" s="222"/>
      <c r="C15" s="223"/>
      <c r="D15" s="214"/>
      <c r="E15" s="217"/>
      <c r="F15" s="220"/>
    </row>
    <row r="16" spans="2:52" ht="29.45" customHeight="1" x14ac:dyDescent="0.2">
      <c r="B16" s="222"/>
      <c r="C16" s="223"/>
      <c r="D16" s="214"/>
      <c r="E16" s="217"/>
      <c r="F16" s="220"/>
    </row>
    <row r="17" spans="2:6" ht="51" customHeight="1" thickBot="1" x14ac:dyDescent="0.25">
      <c r="B17" s="224"/>
      <c r="C17" s="225"/>
      <c r="D17" s="215"/>
      <c r="E17" s="218"/>
      <c r="F17" s="221"/>
    </row>
    <row r="18" spans="2:6" ht="18.75" thickBot="1" x14ac:dyDescent="0.25">
      <c r="B18" s="286" t="s">
        <v>92</v>
      </c>
      <c r="C18" s="286"/>
      <c r="D18" s="286"/>
      <c r="E18" s="286"/>
      <c r="F18" s="286"/>
    </row>
    <row r="19" spans="2:6" ht="16.5" thickBot="1" x14ac:dyDescent="0.25">
      <c r="B19" s="254" t="s">
        <v>93</v>
      </c>
      <c r="C19" s="290"/>
      <c r="D19" s="255"/>
      <c r="E19" s="254" t="s">
        <v>94</v>
      </c>
      <c r="F19" s="255"/>
    </row>
    <row r="20" spans="2:6" ht="30" customHeight="1" x14ac:dyDescent="0.2">
      <c r="B20" s="232" t="s">
        <v>95</v>
      </c>
      <c r="C20" s="233"/>
      <c r="D20" s="234"/>
      <c r="E20" s="295" t="s">
        <v>96</v>
      </c>
      <c r="F20" s="296"/>
    </row>
    <row r="21" spans="2:6" ht="29.25" customHeight="1" x14ac:dyDescent="0.2">
      <c r="B21" s="297" t="s">
        <v>97</v>
      </c>
      <c r="C21" s="298"/>
      <c r="D21" s="299"/>
      <c r="E21" s="264" t="s">
        <v>98</v>
      </c>
      <c r="F21" s="239"/>
    </row>
    <row r="22" spans="2:6" ht="30" customHeight="1" x14ac:dyDescent="0.2">
      <c r="B22" s="237" t="s">
        <v>99</v>
      </c>
      <c r="C22" s="238"/>
      <c r="D22" s="239"/>
      <c r="E22" s="300" t="s">
        <v>100</v>
      </c>
      <c r="F22" s="241"/>
    </row>
    <row r="23" spans="2:6" ht="29.25" customHeight="1" x14ac:dyDescent="0.2">
      <c r="B23" s="237" t="s">
        <v>101</v>
      </c>
      <c r="C23" s="238"/>
      <c r="D23" s="239"/>
      <c r="E23" s="264" t="s">
        <v>102</v>
      </c>
      <c r="F23" s="239"/>
    </row>
    <row r="24" spans="2:6" ht="15" customHeight="1" x14ac:dyDescent="0.2">
      <c r="B24" s="297" t="s">
        <v>103</v>
      </c>
      <c r="C24" s="298"/>
      <c r="D24" s="299"/>
      <c r="E24" s="264" t="s">
        <v>104</v>
      </c>
      <c r="F24" s="239"/>
    </row>
    <row r="25" spans="2:6" ht="15" customHeight="1" x14ac:dyDescent="0.2">
      <c r="B25" s="237" t="s">
        <v>105</v>
      </c>
      <c r="C25" s="238"/>
      <c r="D25" s="239"/>
      <c r="E25" s="264" t="s">
        <v>106</v>
      </c>
      <c r="F25" s="239"/>
    </row>
    <row r="26" spans="2:6" ht="15" customHeight="1" x14ac:dyDescent="0.2">
      <c r="B26" s="242"/>
      <c r="C26" s="243"/>
      <c r="D26" s="244"/>
      <c r="E26" s="289"/>
      <c r="F26" s="206"/>
    </row>
    <row r="27" spans="2:6" ht="15.75" customHeight="1" x14ac:dyDescent="0.2">
      <c r="B27" s="207"/>
      <c r="C27" s="209"/>
      <c r="D27" s="208"/>
      <c r="E27" s="258"/>
      <c r="F27" s="208"/>
    </row>
    <row r="28" spans="2:6" x14ac:dyDescent="0.2">
      <c r="B28" s="242"/>
      <c r="C28" s="243"/>
      <c r="D28" s="244"/>
      <c r="E28" s="259"/>
      <c r="F28" s="260"/>
    </row>
    <row r="29" spans="2:6" ht="15" customHeight="1" x14ac:dyDescent="0.2">
      <c r="B29" s="261"/>
      <c r="C29" s="262"/>
      <c r="D29" s="263"/>
      <c r="E29" s="256"/>
      <c r="F29" s="257"/>
    </row>
    <row r="30" spans="2:6" ht="15" customHeight="1" x14ac:dyDescent="0.2">
      <c r="B30" s="242"/>
      <c r="C30" s="243"/>
      <c r="D30" s="244"/>
      <c r="E30" s="256"/>
      <c r="F30" s="257"/>
    </row>
    <row r="31" spans="2:6" ht="15" customHeight="1" x14ac:dyDescent="0.2">
      <c r="B31" s="242"/>
      <c r="C31" s="243"/>
      <c r="D31" s="244"/>
      <c r="E31" s="256"/>
      <c r="F31" s="257"/>
    </row>
    <row r="32" spans="2:6" ht="15" customHeight="1" x14ac:dyDescent="0.2">
      <c r="B32" s="242"/>
      <c r="C32" s="243"/>
      <c r="D32" s="244"/>
      <c r="E32" s="245"/>
      <c r="F32" s="246"/>
    </row>
    <row r="33" spans="2:6" ht="15" customHeight="1" thickBot="1" x14ac:dyDescent="0.25">
      <c r="B33" s="247"/>
      <c r="C33" s="248"/>
      <c r="D33" s="249"/>
      <c r="E33" s="250"/>
      <c r="F33" s="251"/>
    </row>
    <row r="34" spans="2:6" ht="15" customHeight="1" thickBot="1" x14ac:dyDescent="0.25">
      <c r="B34" s="252" t="s">
        <v>107</v>
      </c>
      <c r="C34" s="253"/>
      <c r="D34" s="253"/>
      <c r="E34" s="254" t="s">
        <v>108</v>
      </c>
      <c r="F34" s="255"/>
    </row>
    <row r="35" spans="2:6" ht="15.75" customHeight="1" x14ac:dyDescent="0.3">
      <c r="B35" s="232" t="s">
        <v>109</v>
      </c>
      <c r="C35" s="233"/>
      <c r="D35" s="234"/>
      <c r="E35" s="235" t="s">
        <v>110</v>
      </c>
      <c r="F35" s="236"/>
    </row>
    <row r="36" spans="2:6" ht="33.75" customHeight="1" x14ac:dyDescent="0.2">
      <c r="B36" s="237" t="s">
        <v>111</v>
      </c>
      <c r="C36" s="238"/>
      <c r="D36" s="239"/>
      <c r="E36" s="237" t="s">
        <v>112</v>
      </c>
      <c r="F36" s="239"/>
    </row>
    <row r="37" spans="2:6" ht="31.5" customHeight="1" x14ac:dyDescent="0.2">
      <c r="B37" s="237" t="s">
        <v>113</v>
      </c>
      <c r="C37" s="238"/>
      <c r="D37" s="239"/>
      <c r="E37" s="240" t="s">
        <v>114</v>
      </c>
      <c r="F37" s="241"/>
    </row>
    <row r="38" spans="2:6" ht="16.5" x14ac:dyDescent="0.3">
      <c r="B38" s="226"/>
      <c r="C38" s="227"/>
      <c r="D38" s="228"/>
      <c r="E38" s="229" t="s">
        <v>115</v>
      </c>
      <c r="F38" s="230"/>
    </row>
    <row r="39" spans="2:6" ht="31.5" customHeight="1" x14ac:dyDescent="0.2">
      <c r="B39" s="226"/>
      <c r="C39" s="227"/>
      <c r="D39" s="228"/>
      <c r="E39" s="231" t="s">
        <v>116</v>
      </c>
      <c r="F39" s="228"/>
    </row>
    <row r="40" spans="2:6" x14ac:dyDescent="0.2">
      <c r="B40" s="204"/>
      <c r="C40" s="205"/>
      <c r="D40" s="206"/>
      <c r="E40" s="204"/>
      <c r="F40" s="206"/>
    </row>
    <row r="41" spans="2:6" x14ac:dyDescent="0.2">
      <c r="B41" s="204"/>
      <c r="C41" s="205"/>
      <c r="D41" s="206"/>
      <c r="E41" s="207"/>
      <c r="F41" s="208"/>
    </row>
    <row r="42" spans="2:6" x14ac:dyDescent="0.2">
      <c r="B42" s="204"/>
      <c r="C42" s="205"/>
      <c r="D42" s="206"/>
      <c r="E42" s="207"/>
      <c r="F42" s="208"/>
    </row>
    <row r="43" spans="2:6" x14ac:dyDescent="0.2">
      <c r="B43" s="207"/>
      <c r="C43" s="209"/>
      <c r="D43" s="208"/>
      <c r="E43" s="207"/>
      <c r="F43" s="208"/>
    </row>
    <row r="44" spans="2:6" x14ac:dyDescent="0.2">
      <c r="B44" s="210"/>
      <c r="C44" s="211"/>
      <c r="D44" s="212"/>
      <c r="E44" s="210"/>
      <c r="F44" s="212"/>
    </row>
    <row r="45" spans="2:6" ht="15" thickBot="1" x14ac:dyDescent="0.25">
      <c r="B45" s="199"/>
      <c r="C45" s="200"/>
      <c r="D45" s="201"/>
      <c r="E45" s="202"/>
      <c r="F45" s="203"/>
    </row>
    <row r="46" spans="2:6" ht="15" thickBot="1" x14ac:dyDescent="0.25"/>
    <row r="47" spans="2:6" ht="16.5" thickTop="1" thickBot="1" x14ac:dyDescent="0.25">
      <c r="B47" s="291" t="s">
        <v>117</v>
      </c>
      <c r="C47" s="291"/>
      <c r="D47" s="291"/>
      <c r="E47" s="291"/>
      <c r="F47" s="291"/>
    </row>
    <row r="48" spans="2:6" ht="16.5" thickTop="1" thickBot="1" x14ac:dyDescent="0.3">
      <c r="B48" s="144" t="s">
        <v>118</v>
      </c>
      <c r="C48" s="144" t="s">
        <v>119</v>
      </c>
      <c r="D48" s="292" t="s">
        <v>120</v>
      </c>
      <c r="E48" s="292"/>
      <c r="F48" s="144" t="s">
        <v>121</v>
      </c>
    </row>
    <row r="49" spans="2:6" ht="44.25" customHeight="1" thickTop="1" x14ac:dyDescent="0.2">
      <c r="B49" s="141" t="s">
        <v>122</v>
      </c>
      <c r="C49" s="142">
        <v>45723</v>
      </c>
      <c r="D49" s="293" t="s">
        <v>123</v>
      </c>
      <c r="E49" s="294"/>
      <c r="F49" s="143" t="s">
        <v>344</v>
      </c>
    </row>
  </sheetData>
  <mergeCells count="75">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B27:D27"/>
    <mergeCell ref="E27:F27"/>
    <mergeCell ref="B28:D28"/>
    <mergeCell ref="E28:F28"/>
    <mergeCell ref="B29:D29"/>
    <mergeCell ref="E29:F29"/>
    <mergeCell ref="B30:D30"/>
    <mergeCell ref="E30:F30"/>
    <mergeCell ref="B31:D31"/>
    <mergeCell ref="E31:F31"/>
    <mergeCell ref="E36:F36"/>
    <mergeCell ref="B37:D37"/>
    <mergeCell ref="E37:F37"/>
    <mergeCell ref="B32:D32"/>
    <mergeCell ref="E32:F32"/>
    <mergeCell ref="B33:D33"/>
    <mergeCell ref="E33:F33"/>
    <mergeCell ref="B34:D34"/>
    <mergeCell ref="E34:F34"/>
    <mergeCell ref="B41:D41"/>
    <mergeCell ref="E41:F41"/>
    <mergeCell ref="D12:D17"/>
    <mergeCell ref="E12:E17"/>
    <mergeCell ref="F12:F17"/>
    <mergeCell ref="B15:C15"/>
    <mergeCell ref="B17:C17"/>
    <mergeCell ref="B39:D39"/>
    <mergeCell ref="B38:D38"/>
    <mergeCell ref="E38:F38"/>
    <mergeCell ref="E39:F39"/>
    <mergeCell ref="B40:D40"/>
    <mergeCell ref="E40:F40"/>
    <mergeCell ref="B35:D35"/>
    <mergeCell ref="E35:F35"/>
    <mergeCell ref="B36:D36"/>
    <mergeCell ref="B45:D45"/>
    <mergeCell ref="E45:F45"/>
    <mergeCell ref="B42:D42"/>
    <mergeCell ref="E42:F42"/>
    <mergeCell ref="B43:D43"/>
    <mergeCell ref="E43:F43"/>
    <mergeCell ref="B44:D44"/>
    <mergeCell ref="E44:F4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9"/>
  <sheetViews>
    <sheetView tabSelected="1" topLeftCell="O1" zoomScale="90" zoomScaleNormal="90" workbookViewId="0">
      <selection activeCell="AB10" sqref="AB10:AB11"/>
    </sheetView>
  </sheetViews>
  <sheetFormatPr baseColWidth="10" defaultColWidth="11.42578125" defaultRowHeight="16.5" x14ac:dyDescent="0.3"/>
  <cols>
    <col min="1" max="1" width="4" style="2" bestFit="1" customWidth="1"/>
    <col min="2" max="2" width="14.140625" style="2" customWidth="1"/>
    <col min="3" max="3" width="21.85546875" style="2" customWidth="1"/>
    <col min="4" max="4" width="29.42578125" style="2" customWidth="1"/>
    <col min="5" max="5" width="39.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3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9.5703125" style="1" customWidth="1"/>
    <col min="27" max="27" width="9.28515625" style="1" customWidth="1"/>
    <col min="28" max="28" width="9.140625" style="1" customWidth="1"/>
    <col min="29" max="29" width="8.42578125" style="1" customWidth="1"/>
    <col min="30" max="30" width="7.28515625" style="1" customWidth="1"/>
    <col min="31" max="31" width="39.7109375" style="1" customWidth="1"/>
    <col min="32" max="32" width="18.85546875" style="1" customWidth="1"/>
    <col min="33" max="33" width="20.28515625" style="1" customWidth="1"/>
    <col min="34" max="35" width="14.5703125" style="1" customWidth="1"/>
    <col min="36" max="16384" width="11.42578125" style="1"/>
  </cols>
  <sheetData>
    <row r="1" spans="1:67" ht="15" customHeight="1" x14ac:dyDescent="0.3">
      <c r="A1" s="304"/>
      <c r="B1" s="305"/>
      <c r="C1" s="305"/>
      <c r="D1" s="305"/>
      <c r="E1" s="315" t="s">
        <v>347</v>
      </c>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3" t="s">
        <v>71</v>
      </c>
      <c r="AI1" s="313"/>
    </row>
    <row r="2" spans="1:67" ht="15" customHeight="1" x14ac:dyDescent="0.3">
      <c r="A2" s="306"/>
      <c r="B2" s="307"/>
      <c r="C2" s="307"/>
      <c r="D2" s="307"/>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3" t="s">
        <v>73</v>
      </c>
      <c r="AI2" s="313"/>
    </row>
    <row r="3" spans="1:67" ht="15" customHeight="1" x14ac:dyDescent="0.3">
      <c r="A3" s="306"/>
      <c r="B3" s="307"/>
      <c r="C3" s="307"/>
      <c r="D3" s="307"/>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4" t="s">
        <v>75</v>
      </c>
      <c r="AI3" s="314"/>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row>
    <row r="4" spans="1:67" ht="15" customHeight="1" x14ac:dyDescent="0.3">
      <c r="A4" s="308"/>
      <c r="B4" s="309"/>
      <c r="C4" s="309"/>
      <c r="D4" s="309"/>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3" t="s">
        <v>77</v>
      </c>
      <c r="AI4" s="313"/>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row>
    <row r="5" spans="1:67" ht="16.5" customHeight="1" x14ac:dyDescent="0.3">
      <c r="A5" s="26"/>
      <c r="B5" s="27"/>
      <c r="C5" s="26"/>
      <c r="D5" s="26"/>
      <c r="E5" s="6"/>
      <c r="F5" s="25"/>
      <c r="G5" s="6"/>
      <c r="H5" s="6"/>
      <c r="I5" s="6"/>
      <c r="J5" s="6"/>
      <c r="K5" s="6"/>
      <c r="L5" s="6"/>
      <c r="M5" s="6"/>
      <c r="N5" s="6"/>
      <c r="O5" s="6"/>
      <c r="P5" s="132"/>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row>
    <row r="6" spans="1:67" ht="26.25" customHeight="1" x14ac:dyDescent="0.3">
      <c r="A6" s="466" t="s">
        <v>124</v>
      </c>
      <c r="B6" s="467"/>
      <c r="C6" s="468" t="s">
        <v>125</v>
      </c>
      <c r="D6" s="469"/>
      <c r="E6" s="469"/>
      <c r="F6" s="469"/>
      <c r="G6" s="469"/>
      <c r="H6" s="469"/>
      <c r="I6" s="469"/>
      <c r="J6" s="469"/>
      <c r="K6" s="469"/>
      <c r="L6" s="469"/>
      <c r="M6" s="469"/>
      <c r="N6" s="470"/>
      <c r="O6" s="471"/>
      <c r="P6" s="471"/>
      <c r="Q6" s="471"/>
      <c r="R6" s="472"/>
      <c r="S6" s="472"/>
      <c r="T6" s="472"/>
      <c r="U6" s="472"/>
      <c r="V6" s="472"/>
      <c r="W6" s="472"/>
      <c r="X6" s="472"/>
      <c r="Y6" s="472"/>
      <c r="Z6" s="472"/>
      <c r="AA6" s="472"/>
      <c r="AB6" s="472"/>
      <c r="AC6" s="472"/>
      <c r="AD6" s="472"/>
      <c r="AE6" s="472"/>
      <c r="AF6" s="472"/>
      <c r="AG6" s="472"/>
      <c r="AH6" s="472"/>
      <c r="AI6" s="472"/>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spans="1:67" ht="47.25" customHeight="1" x14ac:dyDescent="0.3">
      <c r="A7" s="466" t="s">
        <v>126</v>
      </c>
      <c r="B7" s="467"/>
      <c r="C7" s="473" t="s">
        <v>127</v>
      </c>
      <c r="D7" s="474"/>
      <c r="E7" s="474"/>
      <c r="F7" s="474"/>
      <c r="G7" s="474"/>
      <c r="H7" s="474"/>
      <c r="I7" s="474"/>
      <c r="J7" s="474"/>
      <c r="K7" s="474"/>
      <c r="L7" s="474"/>
      <c r="M7" s="474"/>
      <c r="N7" s="475"/>
      <c r="O7" s="472"/>
      <c r="P7" s="476"/>
      <c r="Q7" s="472"/>
      <c r="R7" s="472"/>
      <c r="S7" s="472"/>
      <c r="T7" s="472"/>
      <c r="U7" s="472"/>
      <c r="V7" s="472"/>
      <c r="W7" s="472"/>
      <c r="X7" s="472"/>
      <c r="Y7" s="472"/>
      <c r="Z7" s="472"/>
      <c r="AA7" s="472"/>
      <c r="AB7" s="472"/>
      <c r="AC7" s="472"/>
      <c r="AD7" s="472"/>
      <c r="AE7" s="472"/>
      <c r="AF7" s="472"/>
      <c r="AG7" s="472"/>
      <c r="AH7" s="472"/>
      <c r="AI7" s="472"/>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row>
    <row r="8" spans="1:67" ht="35.25" customHeight="1" x14ac:dyDescent="0.3">
      <c r="A8" s="466" t="s">
        <v>128</v>
      </c>
      <c r="B8" s="467"/>
      <c r="C8" s="473" t="s">
        <v>82</v>
      </c>
      <c r="D8" s="474"/>
      <c r="E8" s="474"/>
      <c r="F8" s="474"/>
      <c r="G8" s="474"/>
      <c r="H8" s="474"/>
      <c r="I8" s="474"/>
      <c r="J8" s="474"/>
      <c r="K8" s="474"/>
      <c r="L8" s="474"/>
      <c r="M8" s="474"/>
      <c r="N8" s="475"/>
      <c r="O8" s="472"/>
      <c r="P8" s="476"/>
      <c r="Q8" s="472"/>
      <c r="R8" s="472"/>
      <c r="S8" s="472"/>
      <c r="T8" s="472"/>
      <c r="U8" s="472"/>
      <c r="V8" s="472"/>
      <c r="W8" s="472"/>
      <c r="X8" s="472"/>
      <c r="Y8" s="472"/>
      <c r="Z8" s="472"/>
      <c r="AA8" s="472"/>
      <c r="AB8" s="472"/>
      <c r="AC8" s="472"/>
      <c r="AD8" s="472"/>
      <c r="AE8" s="472"/>
      <c r="AF8" s="472"/>
      <c r="AG8" s="472"/>
      <c r="AH8" s="472"/>
      <c r="AI8" s="472"/>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row>
    <row r="9" spans="1:67" x14ac:dyDescent="0.3">
      <c r="A9" s="477" t="s">
        <v>129</v>
      </c>
      <c r="B9" s="478"/>
      <c r="C9" s="478"/>
      <c r="D9" s="478"/>
      <c r="E9" s="478"/>
      <c r="F9" s="478"/>
      <c r="G9" s="479"/>
      <c r="H9" s="477" t="s">
        <v>130</v>
      </c>
      <c r="I9" s="478"/>
      <c r="J9" s="478"/>
      <c r="K9" s="478"/>
      <c r="L9" s="478"/>
      <c r="M9" s="478"/>
      <c r="N9" s="479"/>
      <c r="O9" s="477" t="s">
        <v>131</v>
      </c>
      <c r="P9" s="478"/>
      <c r="Q9" s="478"/>
      <c r="R9" s="478"/>
      <c r="S9" s="478"/>
      <c r="T9" s="478"/>
      <c r="U9" s="478"/>
      <c r="V9" s="478"/>
      <c r="W9" s="479"/>
      <c r="X9" s="477" t="s">
        <v>132</v>
      </c>
      <c r="Y9" s="478"/>
      <c r="Z9" s="478"/>
      <c r="AA9" s="478"/>
      <c r="AB9" s="478"/>
      <c r="AC9" s="478"/>
      <c r="AD9" s="479"/>
      <c r="AE9" s="480" t="s">
        <v>133</v>
      </c>
      <c r="AF9" s="481"/>
      <c r="AG9" s="481"/>
      <c r="AH9" s="481"/>
      <c r="AI9" s="482"/>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row>
    <row r="10" spans="1:67" ht="16.5" customHeight="1" x14ac:dyDescent="0.3">
      <c r="A10" s="483" t="s">
        <v>134</v>
      </c>
      <c r="B10" s="484" t="s">
        <v>26</v>
      </c>
      <c r="C10" s="485" t="s">
        <v>28</v>
      </c>
      <c r="D10" s="485" t="s">
        <v>30</v>
      </c>
      <c r="E10" s="486" t="s">
        <v>32</v>
      </c>
      <c r="F10" s="487" t="s">
        <v>34</v>
      </c>
      <c r="G10" s="485" t="s">
        <v>135</v>
      </c>
      <c r="H10" s="488" t="s">
        <v>136</v>
      </c>
      <c r="I10" s="489" t="s">
        <v>137</v>
      </c>
      <c r="J10" s="487" t="s">
        <v>138</v>
      </c>
      <c r="K10" s="487" t="s">
        <v>139</v>
      </c>
      <c r="L10" s="490" t="s">
        <v>140</v>
      </c>
      <c r="M10" s="489" t="s">
        <v>137</v>
      </c>
      <c r="N10" s="485" t="s">
        <v>40</v>
      </c>
      <c r="O10" s="491" t="s">
        <v>141</v>
      </c>
      <c r="P10" s="492" t="s">
        <v>42</v>
      </c>
      <c r="Q10" s="487" t="s">
        <v>44</v>
      </c>
      <c r="R10" s="492" t="s">
        <v>142</v>
      </c>
      <c r="S10" s="492"/>
      <c r="T10" s="492"/>
      <c r="U10" s="492"/>
      <c r="V10" s="492"/>
      <c r="W10" s="492"/>
      <c r="X10" s="493" t="s">
        <v>143</v>
      </c>
      <c r="Y10" s="493" t="s">
        <v>144</v>
      </c>
      <c r="Z10" s="493" t="s">
        <v>137</v>
      </c>
      <c r="AA10" s="493" t="s">
        <v>145</v>
      </c>
      <c r="AB10" s="493" t="s">
        <v>137</v>
      </c>
      <c r="AC10" s="493" t="s">
        <v>146</v>
      </c>
      <c r="AD10" s="491" t="s">
        <v>60</v>
      </c>
      <c r="AE10" s="492" t="s">
        <v>133</v>
      </c>
      <c r="AF10" s="492" t="s">
        <v>121</v>
      </c>
      <c r="AG10" s="492" t="s">
        <v>147</v>
      </c>
      <c r="AH10" s="492" t="s">
        <v>148</v>
      </c>
      <c r="AI10" s="487" t="s">
        <v>149</v>
      </c>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row>
    <row r="11" spans="1:67" s="4" customFormat="1" ht="94.5" customHeight="1" x14ac:dyDescent="0.25">
      <c r="A11" s="494"/>
      <c r="B11" s="484"/>
      <c r="C11" s="492"/>
      <c r="D11" s="492"/>
      <c r="E11" s="484"/>
      <c r="F11" s="485"/>
      <c r="G11" s="492"/>
      <c r="H11" s="485"/>
      <c r="I11" s="495"/>
      <c r="J11" s="485"/>
      <c r="K11" s="485"/>
      <c r="L11" s="495"/>
      <c r="M11" s="495"/>
      <c r="N11" s="492"/>
      <c r="O11" s="496"/>
      <c r="P11" s="492"/>
      <c r="Q11" s="485"/>
      <c r="R11" s="497" t="s">
        <v>150</v>
      </c>
      <c r="S11" s="497" t="s">
        <v>151</v>
      </c>
      <c r="T11" s="497" t="s">
        <v>152</v>
      </c>
      <c r="U11" s="497" t="s">
        <v>153</v>
      </c>
      <c r="V11" s="497" t="s">
        <v>154</v>
      </c>
      <c r="W11" s="497" t="s">
        <v>155</v>
      </c>
      <c r="X11" s="493"/>
      <c r="Y11" s="493"/>
      <c r="Z11" s="493"/>
      <c r="AA11" s="493"/>
      <c r="AB11" s="493"/>
      <c r="AC11" s="493"/>
      <c r="AD11" s="496"/>
      <c r="AE11" s="492"/>
      <c r="AF11" s="492"/>
      <c r="AG11" s="492"/>
      <c r="AH11" s="492"/>
      <c r="AI11" s="485"/>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row>
    <row r="12" spans="1:67" s="3" customFormat="1" ht="58.5" customHeight="1" x14ac:dyDescent="0.25">
      <c r="A12" s="498">
        <v>1</v>
      </c>
      <c r="B12" s="499" t="s">
        <v>156</v>
      </c>
      <c r="C12" s="301" t="s">
        <v>345</v>
      </c>
      <c r="D12" s="301" t="s">
        <v>157</v>
      </c>
      <c r="E12" s="301" t="s">
        <v>158</v>
      </c>
      <c r="F12" s="499" t="s">
        <v>159</v>
      </c>
      <c r="G12" s="500">
        <v>23</v>
      </c>
      <c r="H12" s="501" t="str">
        <f>IF(G12&lt;=0,"",IF(G12&lt;=2,"Muy Baja",IF(G12&lt;=24,"Baja",IF(G12&lt;=500,"Media",IF(G12&lt;=5000,"Alta","Muy Alta")))))</f>
        <v>Baja</v>
      </c>
      <c r="I12" s="502">
        <f>IF(H12="","",IF(H12="Muy Baja",0.2,IF(H12="Baja",0.4,IF(H12="Media",0.6,IF(H12="Alta",0.8,IF(H12="Muy Alta",1,))))))</f>
        <v>0.4</v>
      </c>
      <c r="J12" s="503" t="s">
        <v>160</v>
      </c>
      <c r="K12" s="502" t="str">
        <f>IF(NOT(ISERROR(MATCH(J12,'Tabla Impacto'!$B$221:$B$223,0))),'Tabla Impacto'!$F$223&amp;"Por favor no seleccionar los criterios de impacto(Afectación Económica o presupuestal y Pérdida Reputacional)",J12)</f>
        <v xml:space="preserve">     Mayor a 500 SMLMV </v>
      </c>
      <c r="L12" s="501"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502">
        <f>IF(L12="","",IF(L12="Leve",0.2,IF(L12="Menor",0.4,IF(L12="Moderado",0.6,IF(L12="Mayor",0.8,IF(L12="Catastrófico",1,))))))</f>
        <v>1</v>
      </c>
      <c r="N12" s="50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498">
        <v>1</v>
      </c>
      <c r="P12" s="505" t="s">
        <v>161</v>
      </c>
      <c r="Q12" s="506" t="str">
        <f>IF(OR(R12="Preventivo",R12="Detectivo"),"Probabilidad",IF(R12="Correctivo","Impacto",""))</f>
        <v>Probabilidad</v>
      </c>
      <c r="R12" s="507" t="s">
        <v>162</v>
      </c>
      <c r="S12" s="507" t="s">
        <v>163</v>
      </c>
      <c r="T12" s="508" t="str">
        <f>IF(AND(R12="Preventivo",S12="Automático"),"50%",IF(AND(R12="Preventivo",S12="Manual"),"40%",IF(AND(R12="Detectivo",S12="Automático"),"40%",IF(AND(R12="Detectivo",S12="Manual"),"30%",IF(AND(R12="Correctivo",S12="Automático"),"35%",IF(AND(R12="Correctivo",S12="Manual"),"25%",""))))))</f>
        <v>40%</v>
      </c>
      <c r="U12" s="507" t="s">
        <v>164</v>
      </c>
      <c r="V12" s="507" t="s">
        <v>165</v>
      </c>
      <c r="W12" s="507" t="s">
        <v>166</v>
      </c>
      <c r="X12" s="509">
        <f>IFERROR(IF(Q12="Probabilidad",(I12-(+I12*T12)),IF(Q12="Impacto",I12,"")),"")</f>
        <v>0.24</v>
      </c>
      <c r="Y12" s="510" t="str">
        <f>IFERROR(IF(X12="","",IF(X12&lt;=0.2,"Muy Baja",IF(X12&lt;=0.4,"Baja",IF(X12&lt;=0.6,"Media",IF(X12&lt;=0.8,"Alta","Muy Alta"))))),"")</f>
        <v>Baja</v>
      </c>
      <c r="Z12" s="508">
        <f>+X12</f>
        <v>0.24</v>
      </c>
      <c r="AA12" s="510" t="str">
        <f>IFERROR(IF(AB12="","",IF(AB12&lt;=0.2,"Leve",IF(AB12&lt;=0.4,"Menor",IF(AB12&lt;=0.6,"Moderado",IF(AB12&lt;=0.8,"Mayor","Catastrófico"))))),"")</f>
        <v>Catastrófico</v>
      </c>
      <c r="AB12" s="508">
        <f>IFERROR(IF(Q12="Impacto",(M12-(+M12*T12)),IF(Q12="Probabilidad",M12,"")),"")</f>
        <v>1</v>
      </c>
      <c r="AC12" s="51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507" t="s">
        <v>167</v>
      </c>
      <c r="AE12" s="512" t="s">
        <v>346</v>
      </c>
      <c r="AF12" s="513" t="s">
        <v>168</v>
      </c>
      <c r="AG12" s="513" t="s">
        <v>169</v>
      </c>
      <c r="AH12" s="514">
        <v>45689</v>
      </c>
      <c r="AI12" s="514">
        <v>45838</v>
      </c>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row>
    <row r="13" spans="1:67" s="3" customFormat="1" ht="47.25" customHeight="1" x14ac:dyDescent="0.25">
      <c r="A13" s="515"/>
      <c r="B13" s="516"/>
      <c r="C13" s="302"/>
      <c r="D13" s="302"/>
      <c r="E13" s="302"/>
      <c r="F13" s="516"/>
      <c r="G13" s="517"/>
      <c r="H13" s="518"/>
      <c r="I13" s="519"/>
      <c r="J13" s="520"/>
      <c r="K13" s="519"/>
      <c r="L13" s="518"/>
      <c r="M13" s="519"/>
      <c r="N13" s="521"/>
      <c r="O13" s="515"/>
      <c r="P13" s="522"/>
      <c r="Q13" s="523"/>
      <c r="R13" s="524"/>
      <c r="S13" s="524"/>
      <c r="T13" s="525"/>
      <c r="U13" s="524"/>
      <c r="V13" s="524"/>
      <c r="W13" s="524"/>
      <c r="X13" s="509"/>
      <c r="Y13" s="526"/>
      <c r="Z13" s="525"/>
      <c r="AA13" s="526"/>
      <c r="AB13" s="525"/>
      <c r="AC13" s="527"/>
      <c r="AD13" s="524"/>
      <c r="AE13" s="512" t="s">
        <v>170</v>
      </c>
      <c r="AF13" s="513" t="s">
        <v>168</v>
      </c>
      <c r="AG13" s="513" t="s">
        <v>171</v>
      </c>
      <c r="AH13" s="514">
        <v>45748</v>
      </c>
      <c r="AI13" s="514">
        <v>45823</v>
      </c>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row>
    <row r="14" spans="1:67" ht="19.5" customHeight="1" x14ac:dyDescent="0.3">
      <c r="A14" s="515"/>
      <c r="B14" s="516"/>
      <c r="C14" s="302"/>
      <c r="D14" s="302"/>
      <c r="E14" s="302"/>
      <c r="F14" s="516"/>
      <c r="G14" s="517"/>
      <c r="H14" s="518"/>
      <c r="I14" s="519"/>
      <c r="J14" s="520"/>
      <c r="K14" s="519">
        <f>IF(NOT(ISERROR(MATCH(J14,_xlfn.ANCHORARRAY(E25),0))),I28&amp;"Por favor no seleccionar los criterios de impacto",J14)</f>
        <v>0</v>
      </c>
      <c r="L14" s="518"/>
      <c r="M14" s="519"/>
      <c r="N14" s="521"/>
      <c r="O14" s="528">
        <v>2</v>
      </c>
      <c r="P14" s="529"/>
      <c r="Q14" s="530"/>
      <c r="R14" s="531"/>
      <c r="S14" s="531"/>
      <c r="T14" s="532"/>
      <c r="U14" s="533"/>
      <c r="V14" s="533"/>
      <c r="W14" s="533"/>
      <c r="X14" s="509" t="str">
        <f>IFERROR(IF(AND(Q12="Probabilidad",Q14="Probabilidad"),(Z12-(+Z12*T14)),IF(Q14="Probabilidad",(I12-(+I12*T14)),IF(Q14="Impacto",Z12,""))),"")</f>
        <v/>
      </c>
      <c r="Y14" s="534"/>
      <c r="Z14" s="535"/>
      <c r="AA14" s="534"/>
      <c r="AB14" s="535"/>
      <c r="AC14" s="536"/>
      <c r="AD14" s="537"/>
      <c r="AE14" s="538"/>
      <c r="AF14" s="539"/>
      <c r="AG14" s="539"/>
      <c r="AH14" s="540"/>
      <c r="AI14" s="540"/>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row>
    <row r="15" spans="1:67" ht="18" customHeight="1" x14ac:dyDescent="0.3">
      <c r="A15" s="515"/>
      <c r="B15" s="516"/>
      <c r="C15" s="302"/>
      <c r="D15" s="302" t="s">
        <v>157</v>
      </c>
      <c r="E15" s="302" t="s">
        <v>158</v>
      </c>
      <c r="F15" s="516"/>
      <c r="G15" s="517"/>
      <c r="H15" s="518"/>
      <c r="I15" s="519"/>
      <c r="J15" s="520"/>
      <c r="K15" s="519">
        <f>IF(NOT(ISERROR(MATCH(J15,_xlfn.ANCHORARRAY(E27),0))),I29&amp;"Por favor no seleccionar los criterios de impacto",J15)</f>
        <v>0</v>
      </c>
      <c r="L15" s="518"/>
      <c r="M15" s="519"/>
      <c r="N15" s="521"/>
      <c r="O15" s="528">
        <v>3</v>
      </c>
      <c r="P15" s="529"/>
      <c r="Q15" s="530"/>
      <c r="R15" s="531"/>
      <c r="S15" s="531"/>
      <c r="T15" s="532"/>
      <c r="U15" s="533"/>
      <c r="V15" s="533"/>
      <c r="W15" s="533"/>
      <c r="X15" s="541"/>
      <c r="Y15" s="534"/>
      <c r="Z15" s="535"/>
      <c r="AA15" s="534"/>
      <c r="AB15" s="535"/>
      <c r="AC15" s="536"/>
      <c r="AD15" s="537"/>
      <c r="AE15" s="538"/>
      <c r="AF15" s="539"/>
      <c r="AG15" s="539"/>
      <c r="AH15" s="540"/>
      <c r="AI15" s="540"/>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row>
    <row r="16" spans="1:67" ht="18" customHeight="1" x14ac:dyDescent="0.3">
      <c r="A16" s="515"/>
      <c r="B16" s="516"/>
      <c r="C16" s="302"/>
      <c r="D16" s="302"/>
      <c r="E16" s="302"/>
      <c r="F16" s="516"/>
      <c r="G16" s="517"/>
      <c r="H16" s="518"/>
      <c r="I16" s="519"/>
      <c r="J16" s="520"/>
      <c r="K16" s="519">
        <f>IF(NOT(ISERROR(MATCH(J16,_xlfn.ANCHORARRAY(E28),0))),I30&amp;"Por favor no seleccionar los criterios de impacto",J16)</f>
        <v>0</v>
      </c>
      <c r="L16" s="518"/>
      <c r="M16" s="519"/>
      <c r="N16" s="521"/>
      <c r="O16" s="528">
        <v>4</v>
      </c>
      <c r="P16" s="465"/>
      <c r="Q16" s="530"/>
      <c r="R16" s="531"/>
      <c r="S16" s="531"/>
      <c r="T16" s="532"/>
      <c r="U16" s="531"/>
      <c r="V16" s="531"/>
      <c r="W16" s="531"/>
      <c r="X16" s="541"/>
      <c r="Y16" s="534"/>
      <c r="Z16" s="535"/>
      <c r="AA16" s="534"/>
      <c r="AB16" s="535"/>
      <c r="AC16" s="536"/>
      <c r="AD16" s="537"/>
      <c r="AE16" s="538"/>
      <c r="AF16" s="539"/>
      <c r="AG16" s="539"/>
      <c r="AH16" s="540"/>
      <c r="AI16" s="540"/>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row>
    <row r="17" spans="1:67" ht="18" customHeight="1" x14ac:dyDescent="0.3">
      <c r="A17" s="515"/>
      <c r="B17" s="516"/>
      <c r="C17" s="302"/>
      <c r="D17" s="302" t="s">
        <v>157</v>
      </c>
      <c r="E17" s="302" t="s">
        <v>158</v>
      </c>
      <c r="F17" s="516"/>
      <c r="G17" s="517"/>
      <c r="H17" s="518"/>
      <c r="I17" s="519"/>
      <c r="J17" s="520"/>
      <c r="K17" s="519">
        <f>IF(NOT(ISERROR(MATCH(J17,_xlfn.ANCHORARRAY(E29),0))),I31&amp;"Por favor no seleccionar los criterios de impacto",J17)</f>
        <v>0</v>
      </c>
      <c r="L17" s="518"/>
      <c r="M17" s="519"/>
      <c r="N17" s="521"/>
      <c r="O17" s="528">
        <v>5</v>
      </c>
      <c r="P17" s="465"/>
      <c r="Q17" s="530" t="str">
        <f t="shared" ref="Q17:Q18" si="0">IF(OR(R17="Preventivo",R17="Detectivo"),"Probabilidad",IF(R17="Correctivo","Impacto",""))</f>
        <v/>
      </c>
      <c r="R17" s="531"/>
      <c r="S17" s="531"/>
      <c r="T17" s="532" t="str">
        <f t="shared" ref="T17:T18" si="1">IF(AND(R17="Preventivo",S17="Automático"),"50%",IF(AND(R17="Preventivo",S17="Manual"),"40%",IF(AND(R17="Detectivo",S17="Automático"),"40%",IF(AND(R17="Detectivo",S17="Manual"),"30%",IF(AND(R17="Correctivo",S17="Automático"),"35%",IF(AND(R17="Correctivo",S17="Manual"),"25%",""))))))</f>
        <v/>
      </c>
      <c r="U17" s="531"/>
      <c r="V17" s="531"/>
      <c r="W17" s="531"/>
      <c r="X17" s="541" t="str">
        <f t="shared" ref="X17:X18" si="2">IFERROR(IF(AND(Q16="Probabilidad",Q17="Probabilidad"),(Z16-(+Z16*T17)),IF(AND(Q16="Impacto",Q17="Probabilidad"),(Z15-(+Z15*T17)),IF(Q17="Impacto",Z16,""))),"")</f>
        <v/>
      </c>
      <c r="Y17" s="534" t="str">
        <f t="shared" ref="Y17:Y76" si="3">IFERROR(IF(X17="","",IF(X17&lt;=0.2,"Muy Baja",IF(X17&lt;=0.4,"Baja",IF(X17&lt;=0.6,"Media",IF(X17&lt;=0.8,"Alta","Muy Alta"))))),"")</f>
        <v/>
      </c>
      <c r="Z17" s="535" t="str">
        <f t="shared" ref="Z17:Z18" si="4">+X17</f>
        <v/>
      </c>
      <c r="AA17" s="534" t="str">
        <f t="shared" ref="AA17:AA76" si="5">IFERROR(IF(AB17="","",IF(AB17&lt;=0.2,"Leve",IF(AB17&lt;=0.4,"Menor",IF(AB17&lt;=0.6,"Moderado",IF(AB17&lt;=0.8,"Mayor","Catastrófico"))))),"")</f>
        <v/>
      </c>
      <c r="AB17" s="535" t="str">
        <f t="shared" ref="AB17:AB18" si="6">IFERROR(IF(AND(Q16="Impacto",Q17="Impacto"),(AB16-(+AB16*T17)),IF(AND(Q16="Probabilidad",Q17="Impacto"),(AB15-(+AB15*T17)),IF(Q17="Probabilidad",AB16,""))),"")</f>
        <v/>
      </c>
      <c r="AC17" s="536" t="str">
        <f t="shared" ref="AC17:AC18" si="7">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537"/>
      <c r="AE17" s="538"/>
      <c r="AF17" s="539"/>
      <c r="AG17" s="539"/>
      <c r="AH17" s="540"/>
      <c r="AI17" s="540"/>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row>
    <row r="18" spans="1:67" ht="18" customHeight="1" x14ac:dyDescent="0.3">
      <c r="A18" s="542"/>
      <c r="B18" s="543"/>
      <c r="C18" s="303"/>
      <c r="D18" s="303"/>
      <c r="E18" s="303"/>
      <c r="F18" s="543"/>
      <c r="G18" s="544"/>
      <c r="H18" s="545"/>
      <c r="I18" s="546"/>
      <c r="J18" s="547"/>
      <c r="K18" s="546">
        <f>IF(NOT(ISERROR(MATCH(J18,_xlfn.ANCHORARRAY(E30),0))),I32&amp;"Por favor no seleccionar los criterios de impacto",J18)</f>
        <v>0</v>
      </c>
      <c r="L18" s="545"/>
      <c r="M18" s="546"/>
      <c r="N18" s="548"/>
      <c r="O18" s="528">
        <v>6</v>
      </c>
      <c r="P18" s="465"/>
      <c r="Q18" s="530" t="str">
        <f t="shared" si="0"/>
        <v/>
      </c>
      <c r="R18" s="531"/>
      <c r="S18" s="531"/>
      <c r="T18" s="532" t="str">
        <f t="shared" si="1"/>
        <v/>
      </c>
      <c r="U18" s="531"/>
      <c r="V18" s="531"/>
      <c r="W18" s="531"/>
      <c r="X18" s="541" t="str">
        <f t="shared" si="2"/>
        <v/>
      </c>
      <c r="Y18" s="534" t="str">
        <f t="shared" si="3"/>
        <v/>
      </c>
      <c r="Z18" s="535" t="str">
        <f t="shared" si="4"/>
        <v/>
      </c>
      <c r="AA18" s="534" t="str">
        <f t="shared" si="5"/>
        <v/>
      </c>
      <c r="AB18" s="535" t="str">
        <f t="shared" si="6"/>
        <v/>
      </c>
      <c r="AC18" s="536" t="str">
        <f t="shared" si="7"/>
        <v/>
      </c>
      <c r="AD18" s="537"/>
      <c r="AE18" s="538"/>
      <c r="AF18" s="539"/>
      <c r="AG18" s="539"/>
      <c r="AH18" s="540"/>
      <c r="AI18" s="540"/>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row>
    <row r="19" spans="1:67" ht="55.5" customHeight="1" x14ac:dyDescent="0.3">
      <c r="A19" s="498">
        <v>2</v>
      </c>
      <c r="B19" s="301" t="s">
        <v>156</v>
      </c>
      <c r="C19" s="301" t="s">
        <v>350</v>
      </c>
      <c r="D19" s="301" t="s">
        <v>172</v>
      </c>
      <c r="E19" s="301" t="s">
        <v>351</v>
      </c>
      <c r="F19" s="301" t="s">
        <v>159</v>
      </c>
      <c r="G19" s="549">
        <v>50</v>
      </c>
      <c r="H19" s="550" t="str">
        <f>IF(G19&lt;=0,"",IF(G19&lt;=2,"Muy Baja",IF(G19&lt;=24,"Baja",IF(G19&lt;=500,"Media",IF(G19&lt;=5000,"Alta","Muy Alta")))))</f>
        <v>Media</v>
      </c>
      <c r="I19" s="551">
        <f>IF(H19="","",IF(H19="Muy Baja",0.2,IF(H19="Baja",0.4,IF(H19="Media",0.6,IF(H19="Alta",0.8,IF(H19="Muy Alta",1,))))))</f>
        <v>0.6</v>
      </c>
      <c r="J19" s="552" t="s">
        <v>173</v>
      </c>
      <c r="K19" s="551" t="str">
        <f>IF(NOT(ISERROR(MATCH(J19,'Tabla Impacto'!$B$221:$B$223,0))),'Tabla Impacto'!$F$223&amp;"Por favor no seleccionar los criterios de impacto(Afectación Económica o presupuestal y Pérdida Reputacional)",J19)</f>
        <v xml:space="preserve">     Entre 100 y 500 SMLMV </v>
      </c>
      <c r="L19" s="550" t="str">
        <f>IF(OR(K19='Tabla Impacto'!$C$11,K19='Tabla Impacto'!$D$11),"Leve",IF(OR(K19='Tabla Impacto'!$C$12,K19='Tabla Impacto'!$D$12),"Menor",IF(OR(K19='Tabla Impacto'!$C$13,K19='Tabla Impacto'!$D$13),"Moderado",IF(OR(K19='Tabla Impacto'!$C$14,K19='Tabla Impacto'!$D$14),"Mayor",IF(OR(K19='Tabla Impacto'!$C$15,K19='Tabla Impacto'!$D$15),"Catastrófico","")))))</f>
        <v>Mayor</v>
      </c>
      <c r="M19" s="551">
        <f>IF(L19="","",IF(L19="Leve",0.2,IF(L19="Menor",0.4,IF(L19="Moderado",0.6,IF(L19="Mayor",0.8,IF(L19="Catastrófico",1,))))))</f>
        <v>0.8</v>
      </c>
      <c r="N19" s="553"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528">
        <v>1</v>
      </c>
      <c r="P19" s="465" t="s">
        <v>174</v>
      </c>
      <c r="Q19" s="554" t="str">
        <f>IF(OR(R19="Preventivo",R19="Detectivo"),"Probabilidad",IF(R19="Correctivo","Impacto",""))</f>
        <v>Probabilidad</v>
      </c>
      <c r="R19" s="555" t="s">
        <v>162</v>
      </c>
      <c r="S19" s="555" t="s">
        <v>163</v>
      </c>
      <c r="T19" s="556" t="str">
        <f>IF(AND(R19="Preventivo",S19="Automático"),"50%",IF(AND(R19="Preventivo",S19="Manual"),"40%",IF(AND(R19="Detectivo",S19="Automático"),"40%",IF(AND(R19="Detectivo",S19="Manual"),"30%",IF(AND(R19="Correctivo",S19="Automático"),"35%",IF(AND(R19="Correctivo",S19="Manual"),"25%",""))))))</f>
        <v>40%</v>
      </c>
      <c r="U19" s="555" t="s">
        <v>164</v>
      </c>
      <c r="V19" s="555" t="s">
        <v>165</v>
      </c>
      <c r="W19" s="555" t="s">
        <v>166</v>
      </c>
      <c r="X19" s="509">
        <f>IFERROR(IF(Q19="Probabilidad",(I19-(+I19*T19)),IF(Q19="Impacto",I19,"")),"")</f>
        <v>0.36</v>
      </c>
      <c r="Y19" s="557" t="str">
        <f>IFERROR(IF(X19="","",IF(X19&lt;=0.2,"Muy Baja",IF(X19&lt;=0.4,"Baja",IF(X19&lt;=0.6,"Media",IF(X19&lt;=0.8,"Alta","Muy Alta"))))),"")</f>
        <v>Baja</v>
      </c>
      <c r="Z19" s="558">
        <f>+X19</f>
        <v>0.36</v>
      </c>
      <c r="AA19" s="557" t="str">
        <f>IFERROR(IF(AB19="","",IF(AB19&lt;=0.2,"Leve",IF(AB19&lt;=0.4,"Menor",IF(AB19&lt;=0.6,"Moderado",IF(AB19&lt;=0.8,"Mayor","Catastrófico"))))),"")</f>
        <v>Mayor</v>
      </c>
      <c r="AB19" s="558">
        <f>IFERROR(IF(Q19="Impacto",(M19-(+M19*T19)),IF(Q19="Probabilidad",M19,"")),"")</f>
        <v>0.8</v>
      </c>
      <c r="AC19" s="559"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560" t="s">
        <v>167</v>
      </c>
      <c r="AE19" s="512" t="s">
        <v>175</v>
      </c>
      <c r="AF19" s="513" t="s">
        <v>176</v>
      </c>
      <c r="AG19" s="513" t="s">
        <v>177</v>
      </c>
      <c r="AH19" s="561">
        <v>45748</v>
      </c>
      <c r="AI19" s="561">
        <v>46006</v>
      </c>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row>
    <row r="20" spans="1:67" ht="18" customHeight="1" x14ac:dyDescent="0.3">
      <c r="A20" s="515"/>
      <c r="B20" s="302"/>
      <c r="C20" s="302"/>
      <c r="D20" s="302"/>
      <c r="E20" s="302"/>
      <c r="F20" s="302"/>
      <c r="G20" s="562"/>
      <c r="H20" s="563"/>
      <c r="I20" s="564"/>
      <c r="J20" s="565"/>
      <c r="K20" s="564">
        <f>IF(NOT(ISERROR(MATCH(J20,_xlfn.ANCHORARRAY(E32),0))),I36&amp;"Por favor no seleccionar los criterios de impacto",J20)</f>
        <v>0</v>
      </c>
      <c r="L20" s="563"/>
      <c r="M20" s="564"/>
      <c r="N20" s="566"/>
      <c r="O20" s="528">
        <v>2</v>
      </c>
      <c r="P20" s="465"/>
      <c r="Q20" s="554" t="str">
        <f>IF(OR(R20="Preventivo",R20="Detectivo"),"Probabilidad",IF(R20="Correctivo","Impacto",""))</f>
        <v/>
      </c>
      <c r="R20" s="555"/>
      <c r="S20" s="555"/>
      <c r="T20" s="556" t="str">
        <f t="shared" ref="T20:T24" si="8">IF(AND(R20="Preventivo",S20="Automático"),"50%",IF(AND(R20="Preventivo",S20="Manual"),"40%",IF(AND(R20="Detectivo",S20="Automático"),"40%",IF(AND(R20="Detectivo",S20="Manual"),"30%",IF(AND(R20="Correctivo",S20="Automático"),"35%",IF(AND(R20="Correctivo",S20="Manual"),"25%",""))))))</f>
        <v/>
      </c>
      <c r="U20" s="555"/>
      <c r="V20" s="555"/>
      <c r="W20" s="555"/>
      <c r="X20" s="509" t="str">
        <f>IFERROR(IF(AND(Q19="Probabilidad",Q20="Probabilidad"),(Z19-(+Z19*T20)),IF(Q20="Probabilidad",(I19-(+I19*T20)),IF(Q20="Impacto",Z19,""))),"")</f>
        <v/>
      </c>
      <c r="Y20" s="557" t="str">
        <f t="shared" si="3"/>
        <v/>
      </c>
      <c r="Z20" s="558" t="str">
        <f t="shared" ref="Z20:Z24" si="9">+X20</f>
        <v/>
      </c>
      <c r="AA20" s="557" t="str">
        <f t="shared" si="5"/>
        <v/>
      </c>
      <c r="AB20" s="558" t="str">
        <f>IFERROR(IF(AND(Q19="Impacto",Q20="Impacto"),(AB19-(+AB19*T20)),IF(Q20="Impacto",(M19-(+M19*T20)),IF(Q20="Probabilidad",AB19,""))),"")</f>
        <v/>
      </c>
      <c r="AC20" s="559" t="str">
        <f t="shared" ref="AC20:AC21" si="10">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60"/>
      <c r="AE20" s="513"/>
      <c r="AF20" s="513"/>
      <c r="AG20" s="513"/>
      <c r="AH20" s="561"/>
      <c r="AI20" s="561"/>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row>
    <row r="21" spans="1:67" ht="18" customHeight="1" x14ac:dyDescent="0.3">
      <c r="A21" s="515"/>
      <c r="B21" s="302"/>
      <c r="C21" s="302"/>
      <c r="D21" s="302"/>
      <c r="E21" s="302"/>
      <c r="F21" s="302"/>
      <c r="G21" s="562"/>
      <c r="H21" s="563"/>
      <c r="I21" s="564"/>
      <c r="J21" s="565"/>
      <c r="K21" s="564">
        <f>IF(NOT(ISERROR(MATCH(J21,_xlfn.ANCHORARRAY(E35),0))),I37&amp;"Por favor no seleccionar los criterios de impacto",J21)</f>
        <v>0</v>
      </c>
      <c r="L21" s="563"/>
      <c r="M21" s="564"/>
      <c r="N21" s="566"/>
      <c r="O21" s="528">
        <v>3</v>
      </c>
      <c r="P21" s="567"/>
      <c r="Q21" s="554" t="str">
        <f>IF(OR(R21="Preventivo",R21="Detectivo"),"Probabilidad",IF(R21="Correctivo","Impacto",""))</f>
        <v/>
      </c>
      <c r="R21" s="555"/>
      <c r="S21" s="555"/>
      <c r="T21" s="556" t="str">
        <f t="shared" si="8"/>
        <v/>
      </c>
      <c r="U21" s="555"/>
      <c r="V21" s="555"/>
      <c r="W21" s="555"/>
      <c r="X21" s="509" t="str">
        <f>IFERROR(IF(AND(Q20="Probabilidad",Q21="Probabilidad"),(Z20-(+Z20*T21)),IF(AND(Q20="Impacto",Q21="Probabilidad"),(Z19-(+Z19*T21)),IF(Q21="Impacto",Z20,""))),"")</f>
        <v/>
      </c>
      <c r="Y21" s="557" t="str">
        <f t="shared" si="3"/>
        <v/>
      </c>
      <c r="Z21" s="558" t="str">
        <f t="shared" si="9"/>
        <v/>
      </c>
      <c r="AA21" s="557" t="str">
        <f t="shared" si="5"/>
        <v/>
      </c>
      <c r="AB21" s="558" t="str">
        <f>IFERROR(IF(AND(Q20="Impacto",Q21="Impacto"),(AB20-(+AB20*T21)),IF(AND(Q20="Probabilidad",Q21="Impacto"),(AB19-(+AB19*T21)),IF(Q21="Probabilidad",AB20,""))),"")</f>
        <v/>
      </c>
      <c r="AC21" s="559" t="str">
        <f t="shared" si="10"/>
        <v/>
      </c>
      <c r="AD21" s="560"/>
      <c r="AE21" s="513"/>
      <c r="AF21" s="568"/>
      <c r="AG21" s="568"/>
      <c r="AH21" s="561"/>
      <c r="AI21" s="561"/>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row>
    <row r="22" spans="1:67" ht="18" customHeight="1" x14ac:dyDescent="0.3">
      <c r="A22" s="515"/>
      <c r="B22" s="302"/>
      <c r="C22" s="302"/>
      <c r="D22" s="302"/>
      <c r="E22" s="302"/>
      <c r="F22" s="302"/>
      <c r="G22" s="562"/>
      <c r="H22" s="563"/>
      <c r="I22" s="564"/>
      <c r="J22" s="565"/>
      <c r="K22" s="564">
        <f>IF(NOT(ISERROR(MATCH(J22,_xlfn.ANCHORARRAY(E36),0))),I38&amp;"Por favor no seleccionar los criterios de impacto",J22)</f>
        <v>0</v>
      </c>
      <c r="L22" s="563"/>
      <c r="M22" s="564"/>
      <c r="N22" s="566"/>
      <c r="O22" s="528">
        <v>4</v>
      </c>
      <c r="P22" s="465"/>
      <c r="Q22" s="530" t="str">
        <f t="shared" ref="Q22:Q24" si="11">IF(OR(R22="Preventivo",R22="Detectivo"),"Probabilidad",IF(R22="Correctivo","Impacto",""))</f>
        <v/>
      </c>
      <c r="R22" s="531"/>
      <c r="S22" s="531"/>
      <c r="T22" s="532" t="str">
        <f t="shared" si="8"/>
        <v/>
      </c>
      <c r="U22" s="531"/>
      <c r="V22" s="531"/>
      <c r="W22" s="531"/>
      <c r="X22" s="541" t="str">
        <f t="shared" ref="X22:X24" si="12">IFERROR(IF(AND(Q21="Probabilidad",Q22="Probabilidad"),(Z21-(+Z21*T22)),IF(AND(Q21="Impacto",Q22="Probabilidad"),(Z20-(+Z20*T22)),IF(Q22="Impacto",Z21,""))),"")</f>
        <v/>
      </c>
      <c r="Y22" s="534" t="str">
        <f t="shared" si="3"/>
        <v/>
      </c>
      <c r="Z22" s="535" t="str">
        <f t="shared" si="9"/>
        <v/>
      </c>
      <c r="AA22" s="534" t="str">
        <f t="shared" si="5"/>
        <v/>
      </c>
      <c r="AB22" s="535" t="str">
        <f t="shared" ref="AB22:AB24" si="13">IFERROR(IF(AND(Q21="Impacto",Q22="Impacto"),(AB21-(+AB21*T22)),IF(AND(Q21="Probabilidad",Q22="Impacto"),(AB20-(+AB20*T22)),IF(Q22="Probabilidad",AB21,""))),"")</f>
        <v/>
      </c>
      <c r="AC22" s="53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37"/>
      <c r="AE22" s="538"/>
      <c r="AF22" s="539"/>
      <c r="AG22" s="539"/>
      <c r="AH22" s="540"/>
      <c r="AI22" s="540"/>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row>
    <row r="23" spans="1:67" ht="18" customHeight="1" x14ac:dyDescent="0.3">
      <c r="A23" s="515"/>
      <c r="B23" s="302"/>
      <c r="C23" s="302"/>
      <c r="D23" s="302"/>
      <c r="E23" s="302"/>
      <c r="F23" s="302"/>
      <c r="G23" s="562"/>
      <c r="H23" s="563"/>
      <c r="I23" s="564"/>
      <c r="J23" s="565"/>
      <c r="K23" s="564">
        <f>IF(NOT(ISERROR(MATCH(J23,_xlfn.ANCHORARRAY(E37),0))),I39&amp;"Por favor no seleccionar los criterios de impacto",J23)</f>
        <v>0</v>
      </c>
      <c r="L23" s="563"/>
      <c r="M23" s="564"/>
      <c r="N23" s="566"/>
      <c r="O23" s="528">
        <v>5</v>
      </c>
      <c r="P23" s="465"/>
      <c r="Q23" s="530" t="str">
        <f t="shared" si="11"/>
        <v/>
      </c>
      <c r="R23" s="531"/>
      <c r="S23" s="531"/>
      <c r="T23" s="532" t="str">
        <f t="shared" si="8"/>
        <v/>
      </c>
      <c r="U23" s="531"/>
      <c r="V23" s="531"/>
      <c r="W23" s="531"/>
      <c r="X23" s="541" t="str">
        <f t="shared" si="12"/>
        <v/>
      </c>
      <c r="Y23" s="534" t="str">
        <f t="shared" si="3"/>
        <v/>
      </c>
      <c r="Z23" s="535" t="str">
        <f t="shared" si="9"/>
        <v/>
      </c>
      <c r="AA23" s="534" t="str">
        <f t="shared" si="5"/>
        <v/>
      </c>
      <c r="AB23" s="535" t="str">
        <f t="shared" si="13"/>
        <v/>
      </c>
      <c r="AC23" s="536"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537"/>
      <c r="AE23" s="538"/>
      <c r="AF23" s="539"/>
      <c r="AG23" s="539"/>
      <c r="AH23" s="540"/>
      <c r="AI23" s="540"/>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row>
    <row r="24" spans="1:67" ht="18" customHeight="1" x14ac:dyDescent="0.3">
      <c r="A24" s="542"/>
      <c r="B24" s="303"/>
      <c r="C24" s="303"/>
      <c r="D24" s="303"/>
      <c r="E24" s="303"/>
      <c r="F24" s="303"/>
      <c r="G24" s="569"/>
      <c r="H24" s="570"/>
      <c r="I24" s="571"/>
      <c r="J24" s="572"/>
      <c r="K24" s="571">
        <f>IF(NOT(ISERROR(MATCH(J24,_xlfn.ANCHORARRAY(E38),0))),I40&amp;"Por favor no seleccionar los criterios de impacto",J24)</f>
        <v>0</v>
      </c>
      <c r="L24" s="570"/>
      <c r="M24" s="571"/>
      <c r="N24" s="573"/>
      <c r="O24" s="528">
        <v>6</v>
      </c>
      <c r="P24" s="465"/>
      <c r="Q24" s="530" t="str">
        <f t="shared" si="11"/>
        <v/>
      </c>
      <c r="R24" s="531"/>
      <c r="S24" s="531"/>
      <c r="T24" s="532" t="str">
        <f t="shared" si="8"/>
        <v/>
      </c>
      <c r="U24" s="531"/>
      <c r="V24" s="531"/>
      <c r="W24" s="531"/>
      <c r="X24" s="541" t="str">
        <f t="shared" si="12"/>
        <v/>
      </c>
      <c r="Y24" s="534" t="str">
        <f t="shared" si="3"/>
        <v/>
      </c>
      <c r="Z24" s="535" t="str">
        <f t="shared" si="9"/>
        <v/>
      </c>
      <c r="AA24" s="534" t="str">
        <f t="shared" si="5"/>
        <v/>
      </c>
      <c r="AB24" s="535" t="str">
        <f t="shared" si="13"/>
        <v/>
      </c>
      <c r="AC24" s="536" t="str">
        <f t="shared" si="14"/>
        <v/>
      </c>
      <c r="AD24" s="537"/>
      <c r="AE24" s="538"/>
      <c r="AF24" s="539"/>
      <c r="AG24" s="539"/>
      <c r="AH24" s="540"/>
      <c r="AI24" s="540"/>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row>
    <row r="25" spans="1:67" ht="54.75" customHeight="1" x14ac:dyDescent="0.3">
      <c r="A25" s="498">
        <v>3</v>
      </c>
      <c r="B25" s="301" t="s">
        <v>156</v>
      </c>
      <c r="C25" s="301" t="s">
        <v>178</v>
      </c>
      <c r="D25" s="301" t="s">
        <v>179</v>
      </c>
      <c r="E25" s="301" t="s">
        <v>180</v>
      </c>
      <c r="F25" s="301" t="s">
        <v>159</v>
      </c>
      <c r="G25" s="549">
        <v>50</v>
      </c>
      <c r="H25" s="550" t="str">
        <f>IF(G25&lt;=0,"",IF(G25&lt;=2,"Muy Baja",IF(G25&lt;=24,"Baja",IF(G25&lt;=500,"Media",IF(G25&lt;=5000,"Alta","Muy Alta")))))</f>
        <v>Media</v>
      </c>
      <c r="I25" s="551">
        <f>IF(H25="","",IF(H25="Muy Baja",0.2,IF(H25="Baja",0.4,IF(H25="Media",0.6,IF(H25="Alta",0.8,IF(H25="Muy Alta",1,))))))</f>
        <v>0.6</v>
      </c>
      <c r="J25" s="552" t="s">
        <v>173</v>
      </c>
      <c r="K25" s="551" t="str">
        <f>IF(NOT(ISERROR(MATCH(J25,'Tabla Impacto'!$B$221:$B$223,0))),'Tabla Impacto'!$F$223&amp;"Por favor no seleccionar los criterios de impacto(Afectación Económica o presupuestal y Pérdida Reputacional)",J25)</f>
        <v xml:space="preserve">     Entre 100 y 500 SMLMV </v>
      </c>
      <c r="L25" s="550" t="str">
        <f>IF(OR(K25='Tabla Impacto'!$C$11,K25='Tabla Impacto'!$D$11),"Leve",IF(OR(K25='Tabla Impacto'!$C$12,K25='Tabla Impacto'!$D$12),"Menor",IF(OR(K25='Tabla Impacto'!$C$13,K25='Tabla Impacto'!$D$13),"Moderado",IF(OR(K25='Tabla Impacto'!$C$14,K25='Tabla Impacto'!$D$14),"Mayor",IF(OR(K25='Tabla Impacto'!$C$15,K25='Tabla Impacto'!$D$15),"Catastrófico","")))))</f>
        <v>Mayor</v>
      </c>
      <c r="M25" s="551">
        <f>IF(L25="","",IF(L25="Leve",0.2,IF(L25="Menor",0.4,IF(L25="Moderado",0.6,IF(L25="Mayor",0.8,IF(L25="Catastrófico",1,))))))</f>
        <v>0.8</v>
      </c>
      <c r="N25" s="553"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Alto</v>
      </c>
      <c r="O25" s="574">
        <v>1</v>
      </c>
      <c r="P25" s="505" t="s">
        <v>181</v>
      </c>
      <c r="Q25" s="506" t="str">
        <f>IF(OR(R25="Preventivo",R25="Detectivo"),"Probabilidad",IF(R25="Correctivo","Impacto",""))</f>
        <v>Probabilidad</v>
      </c>
      <c r="R25" s="575" t="s">
        <v>162</v>
      </c>
      <c r="S25" s="575" t="s">
        <v>163</v>
      </c>
      <c r="T25" s="576" t="str">
        <f>IF(AND(R25="Preventivo",S25="Automático"),"50%",IF(AND(R25="Preventivo",S25="Manual"),"40%",IF(AND(R25="Detectivo",S25="Automático"),"40%",IF(AND(R25="Detectivo",S25="Manual"),"30%",IF(AND(R25="Correctivo",S25="Automático"),"35%",IF(AND(R25="Correctivo",S25="Manual"),"25%",""))))))</f>
        <v>40%</v>
      </c>
      <c r="U25" s="575" t="s">
        <v>164</v>
      </c>
      <c r="V25" s="575" t="s">
        <v>165</v>
      </c>
      <c r="W25" s="575" t="s">
        <v>166</v>
      </c>
      <c r="X25" s="509">
        <f>IFERROR(IF(Q25="Probabilidad",(I25-(+I25*T25)),IF(Q25="Impacto",I25,"")),"")</f>
        <v>0.36</v>
      </c>
      <c r="Y25" s="577" t="str">
        <f>IFERROR(IF(X25="","",IF(X25&lt;=0.2,"Muy Baja",IF(X25&lt;=0.4,"Baja",IF(X25&lt;=0.6,"Media",IF(X25&lt;=0.8,"Alta","Muy Alta"))))),"")</f>
        <v>Baja</v>
      </c>
      <c r="Z25" s="576">
        <f>+X25</f>
        <v>0.36</v>
      </c>
      <c r="AA25" s="577" t="str">
        <f>IFERROR(IF(AB25="","",IF(AB25&lt;=0.2,"Leve",IF(AB25&lt;=0.4,"Menor",IF(AB25&lt;=0.6,"Moderado",IF(AB25&lt;=0.8,"Mayor","Catastrófico"))))),"")</f>
        <v>Mayor</v>
      </c>
      <c r="AB25" s="576">
        <f>IFERROR(IF(Q25="Impacto",(M25-(+M25*T25)),IF(Q25="Probabilidad",M25,"")),"")</f>
        <v>0.8</v>
      </c>
      <c r="AC25" s="578"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Alto</v>
      </c>
      <c r="AD25" s="575" t="s">
        <v>167</v>
      </c>
      <c r="AE25" s="512" t="s">
        <v>182</v>
      </c>
      <c r="AF25" s="513" t="s">
        <v>183</v>
      </c>
      <c r="AG25" s="513" t="s">
        <v>184</v>
      </c>
      <c r="AH25" s="561">
        <v>45748</v>
      </c>
      <c r="AI25" s="561">
        <v>46006</v>
      </c>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row>
    <row r="26" spans="1:67" ht="34.5" customHeight="1" x14ac:dyDescent="0.3">
      <c r="A26" s="515"/>
      <c r="B26" s="302"/>
      <c r="C26" s="302"/>
      <c r="D26" s="302"/>
      <c r="E26" s="302"/>
      <c r="F26" s="302"/>
      <c r="G26" s="562"/>
      <c r="H26" s="563"/>
      <c r="I26" s="564"/>
      <c r="J26" s="565"/>
      <c r="K26" s="564"/>
      <c r="L26" s="563"/>
      <c r="M26" s="564"/>
      <c r="N26" s="566"/>
      <c r="O26" s="579"/>
      <c r="P26" s="522"/>
      <c r="Q26" s="523"/>
      <c r="R26" s="580"/>
      <c r="S26" s="580"/>
      <c r="T26" s="581"/>
      <c r="U26" s="580"/>
      <c r="V26" s="580"/>
      <c r="W26" s="580"/>
      <c r="X26" s="509"/>
      <c r="Y26" s="582"/>
      <c r="Z26" s="581"/>
      <c r="AA26" s="582"/>
      <c r="AB26" s="581"/>
      <c r="AC26" s="583"/>
      <c r="AD26" s="580"/>
      <c r="AE26" s="512" t="s">
        <v>185</v>
      </c>
      <c r="AF26" s="513" t="s">
        <v>183</v>
      </c>
      <c r="AG26" s="513" t="s">
        <v>186</v>
      </c>
      <c r="AH26" s="561">
        <v>45748</v>
      </c>
      <c r="AI26" s="561">
        <v>46006</v>
      </c>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row>
    <row r="27" spans="1:67" ht="21.75" customHeight="1" x14ac:dyDescent="0.3">
      <c r="A27" s="515"/>
      <c r="B27" s="302"/>
      <c r="C27" s="302"/>
      <c r="D27" s="302"/>
      <c r="E27" s="302"/>
      <c r="F27" s="302"/>
      <c r="G27" s="562"/>
      <c r="H27" s="563"/>
      <c r="I27" s="564"/>
      <c r="J27" s="565"/>
      <c r="K27" s="564">
        <f>IF(NOT(ISERROR(MATCH(J27,_xlfn.ANCHORARRAY(E40),0))),I43&amp;"Por favor no seleccionar los criterios de impacto",J27)</f>
        <v>0</v>
      </c>
      <c r="L27" s="563"/>
      <c r="M27" s="564"/>
      <c r="N27" s="566"/>
      <c r="O27" s="528">
        <v>2</v>
      </c>
      <c r="P27" s="529"/>
      <c r="Q27" s="530" t="str">
        <f>IF(OR(R27="Preventivo",R27="Detectivo"),"Probabilidad",IF(R27="Correctivo","Impacto",""))</f>
        <v/>
      </c>
      <c r="R27" s="531"/>
      <c r="S27" s="531"/>
      <c r="T27" s="532" t="str">
        <f t="shared" ref="T27:T32" si="15">IF(AND(R27="Preventivo",S27="Automático"),"50%",IF(AND(R27="Preventivo",S27="Manual"),"40%",IF(AND(R27="Detectivo",S27="Automático"),"40%",IF(AND(R27="Detectivo",S27="Manual"),"30%",IF(AND(R27="Correctivo",S27="Automático"),"35%",IF(AND(R27="Correctivo",S27="Manual"),"25%",""))))))</f>
        <v/>
      </c>
      <c r="U27" s="531"/>
      <c r="V27" s="531"/>
      <c r="W27" s="531"/>
      <c r="X27" s="509" t="str">
        <f>IFERROR(IF(AND(Q25="Probabilidad",Q27="Probabilidad"),(Z25-(+Z25*T27)),IF(Q27="Probabilidad",(I25-(+I25*T27)),IF(Q27="Impacto",Z25,""))),"")</f>
        <v/>
      </c>
      <c r="Y27" s="534" t="str">
        <f t="shared" si="3"/>
        <v/>
      </c>
      <c r="Z27" s="535" t="str">
        <f t="shared" ref="Z27:Z31" si="16">+X27</f>
        <v/>
      </c>
      <c r="AA27" s="534" t="str">
        <f t="shared" si="5"/>
        <v/>
      </c>
      <c r="AB27" s="535" t="str">
        <f>IFERROR(IF(AND(Q26="Impacto",Q27="Impacto"),(AB26-(+AB26*T27)),IF(AND(Q26="Probabilidad",Q27="Impacto"),(AB24-(+AB24*T27)),IF(Q27="Probabilidad",AB26,""))),"")</f>
        <v/>
      </c>
      <c r="AC27" s="536"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537"/>
      <c r="AE27" s="538"/>
      <c r="AF27" s="539"/>
      <c r="AG27" s="539"/>
      <c r="AH27" s="540"/>
      <c r="AI27" s="540"/>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row>
    <row r="28" spans="1:67" ht="18" customHeight="1" x14ac:dyDescent="0.3">
      <c r="A28" s="515"/>
      <c r="B28" s="302"/>
      <c r="C28" s="302"/>
      <c r="D28" s="302"/>
      <c r="E28" s="302"/>
      <c r="F28" s="302"/>
      <c r="G28" s="562"/>
      <c r="H28" s="563"/>
      <c r="I28" s="564"/>
      <c r="J28" s="565"/>
      <c r="K28" s="564">
        <f>IF(NOT(ISERROR(MATCH(J28,_xlfn.ANCHORARRAY(E42),0))),I44&amp;"Por favor no seleccionar los criterios de impacto",J28)</f>
        <v>0</v>
      </c>
      <c r="L28" s="563"/>
      <c r="M28" s="564"/>
      <c r="N28" s="566"/>
      <c r="O28" s="528">
        <v>3</v>
      </c>
      <c r="P28" s="529"/>
      <c r="Q28" s="530" t="str">
        <f>IF(OR(R28="Preventivo",R28="Detectivo"),"Probabilidad",IF(R28="Correctivo","Impacto",""))</f>
        <v/>
      </c>
      <c r="R28" s="531"/>
      <c r="S28" s="531"/>
      <c r="T28" s="532" t="str">
        <f t="shared" si="15"/>
        <v/>
      </c>
      <c r="U28" s="531"/>
      <c r="V28" s="531"/>
      <c r="W28" s="531"/>
      <c r="X28" s="541" t="str">
        <f>IFERROR(IF(AND(Q27="Probabilidad",Q28="Probabilidad"),(Z27-(+Z27*T28)),IF(AND(Q27="Impacto",Q28="Probabilidad"),(Z25-(+Z25*T28)),IF(Q28="Impacto",Z27,""))),"")</f>
        <v/>
      </c>
      <c r="Y28" s="534" t="str">
        <f t="shared" si="3"/>
        <v/>
      </c>
      <c r="Z28" s="535" t="str">
        <f t="shared" si="16"/>
        <v/>
      </c>
      <c r="AA28" s="534" t="str">
        <f t="shared" si="5"/>
        <v/>
      </c>
      <c r="AB28" s="535" t="str">
        <f>IFERROR(IF(AND(Q27="Impacto",Q28="Impacto"),(AB27-(+AB27*T28)),IF(AND(Q27="Probabilidad",Q28="Impacto"),(AB25-(+AB25*T28)),IF(Q28="Probabilidad",AB27,""))),"")</f>
        <v/>
      </c>
      <c r="AC28" s="536" t="str">
        <f t="shared" si="17"/>
        <v/>
      </c>
      <c r="AD28" s="537"/>
      <c r="AE28" s="538"/>
      <c r="AF28" s="539"/>
      <c r="AG28" s="539"/>
      <c r="AH28" s="540"/>
      <c r="AI28" s="540"/>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row>
    <row r="29" spans="1:67" ht="18" customHeight="1" x14ac:dyDescent="0.3">
      <c r="A29" s="515"/>
      <c r="B29" s="302"/>
      <c r="C29" s="302"/>
      <c r="D29" s="302"/>
      <c r="E29" s="302"/>
      <c r="F29" s="302"/>
      <c r="G29" s="562"/>
      <c r="H29" s="563"/>
      <c r="I29" s="564"/>
      <c r="J29" s="565"/>
      <c r="K29" s="564">
        <f>IF(NOT(ISERROR(MATCH(J29,_xlfn.ANCHORARRAY(E43),0))),I45&amp;"Por favor no seleccionar los criterios de impacto",J29)</f>
        <v>0</v>
      </c>
      <c r="L29" s="563"/>
      <c r="M29" s="564"/>
      <c r="N29" s="566"/>
      <c r="O29" s="528">
        <v>4</v>
      </c>
      <c r="P29" s="465"/>
      <c r="Q29" s="530" t="str">
        <f t="shared" ref="Q29:Q31" si="18">IF(OR(R29="Preventivo",R29="Detectivo"),"Probabilidad",IF(R29="Correctivo","Impacto",""))</f>
        <v/>
      </c>
      <c r="R29" s="531"/>
      <c r="S29" s="531"/>
      <c r="T29" s="532" t="str">
        <f t="shared" si="15"/>
        <v/>
      </c>
      <c r="U29" s="531"/>
      <c r="V29" s="531"/>
      <c r="W29" s="531"/>
      <c r="X29" s="541" t="str">
        <f t="shared" ref="X29:X31" si="19">IFERROR(IF(AND(Q28="Probabilidad",Q29="Probabilidad"),(Z28-(+Z28*T29)),IF(AND(Q28="Impacto",Q29="Probabilidad"),(Z27-(+Z27*T29)),IF(Q29="Impacto",Z28,""))),"")</f>
        <v/>
      </c>
      <c r="Y29" s="534" t="str">
        <f t="shared" si="3"/>
        <v/>
      </c>
      <c r="Z29" s="535" t="str">
        <f t="shared" si="16"/>
        <v/>
      </c>
      <c r="AA29" s="534" t="str">
        <f t="shared" si="5"/>
        <v/>
      </c>
      <c r="AB29" s="535" t="str">
        <f t="shared" ref="AB29:AB31" si="20">IFERROR(IF(AND(Q28="Impacto",Q29="Impacto"),(AB28-(+AB28*T29)),IF(AND(Q28="Probabilidad",Q29="Impacto"),(AB27-(+AB27*T29)),IF(Q29="Probabilidad",AB28,""))),"")</f>
        <v/>
      </c>
      <c r="AC29" s="536"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37"/>
      <c r="AE29" s="538"/>
      <c r="AF29" s="539"/>
      <c r="AG29" s="539"/>
      <c r="AH29" s="540"/>
      <c r="AI29" s="540"/>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row>
    <row r="30" spans="1:67" ht="18" customHeight="1" x14ac:dyDescent="0.3">
      <c r="A30" s="515"/>
      <c r="B30" s="302"/>
      <c r="C30" s="302"/>
      <c r="D30" s="302"/>
      <c r="E30" s="302"/>
      <c r="F30" s="302"/>
      <c r="G30" s="562"/>
      <c r="H30" s="563"/>
      <c r="I30" s="564"/>
      <c r="J30" s="565"/>
      <c r="K30" s="564">
        <f>IF(NOT(ISERROR(MATCH(J30,_xlfn.ANCHORARRAY(E44),0))),I46&amp;"Por favor no seleccionar los criterios de impacto",J30)</f>
        <v>0</v>
      </c>
      <c r="L30" s="563"/>
      <c r="M30" s="564"/>
      <c r="N30" s="566"/>
      <c r="O30" s="528">
        <v>5</v>
      </c>
      <c r="P30" s="465"/>
      <c r="Q30" s="530" t="str">
        <f t="shared" si="18"/>
        <v/>
      </c>
      <c r="R30" s="531"/>
      <c r="S30" s="531"/>
      <c r="T30" s="532" t="str">
        <f t="shared" si="15"/>
        <v/>
      </c>
      <c r="U30" s="531"/>
      <c r="V30" s="531"/>
      <c r="W30" s="531"/>
      <c r="X30" s="541" t="str">
        <f t="shared" si="19"/>
        <v/>
      </c>
      <c r="Y30" s="534" t="str">
        <f t="shared" si="3"/>
        <v/>
      </c>
      <c r="Z30" s="535" t="str">
        <f t="shared" si="16"/>
        <v/>
      </c>
      <c r="AA30" s="534" t="str">
        <f t="shared" si="5"/>
        <v/>
      </c>
      <c r="AB30" s="535" t="str">
        <f t="shared" si="20"/>
        <v/>
      </c>
      <c r="AC30" s="536"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537"/>
      <c r="AE30" s="538"/>
      <c r="AF30" s="539"/>
      <c r="AG30" s="539"/>
      <c r="AH30" s="540"/>
      <c r="AI30" s="540"/>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row>
    <row r="31" spans="1:67" ht="18" customHeight="1" x14ac:dyDescent="0.3">
      <c r="A31" s="542"/>
      <c r="B31" s="303"/>
      <c r="C31" s="303"/>
      <c r="D31" s="303"/>
      <c r="E31" s="303"/>
      <c r="F31" s="303"/>
      <c r="G31" s="569"/>
      <c r="H31" s="570"/>
      <c r="I31" s="571"/>
      <c r="J31" s="572"/>
      <c r="K31" s="571">
        <f>IF(NOT(ISERROR(MATCH(J31,_xlfn.ANCHORARRAY(E45),0))),I47&amp;"Por favor no seleccionar los criterios de impacto",J31)</f>
        <v>0</v>
      </c>
      <c r="L31" s="570"/>
      <c r="M31" s="571"/>
      <c r="N31" s="573"/>
      <c r="O31" s="528">
        <v>6</v>
      </c>
      <c r="P31" s="465"/>
      <c r="Q31" s="530" t="str">
        <f t="shared" si="18"/>
        <v/>
      </c>
      <c r="R31" s="531"/>
      <c r="S31" s="531"/>
      <c r="T31" s="532" t="str">
        <f t="shared" si="15"/>
        <v/>
      </c>
      <c r="U31" s="531"/>
      <c r="V31" s="531"/>
      <c r="W31" s="531"/>
      <c r="X31" s="541" t="str">
        <f t="shared" si="19"/>
        <v/>
      </c>
      <c r="Y31" s="534" t="str">
        <f t="shared" si="3"/>
        <v/>
      </c>
      <c r="Z31" s="535" t="str">
        <f t="shared" si="16"/>
        <v/>
      </c>
      <c r="AA31" s="534" t="str">
        <f t="shared" si="5"/>
        <v/>
      </c>
      <c r="AB31" s="535" t="str">
        <f t="shared" si="20"/>
        <v/>
      </c>
      <c r="AC31" s="536" t="str">
        <f t="shared" si="21"/>
        <v/>
      </c>
      <c r="AD31" s="537"/>
      <c r="AE31" s="538"/>
      <c r="AF31" s="539"/>
      <c r="AG31" s="539"/>
      <c r="AH31" s="540"/>
      <c r="AI31" s="540"/>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row>
    <row r="32" spans="1:67" ht="72" customHeight="1" x14ac:dyDescent="0.3">
      <c r="A32" s="498">
        <v>4</v>
      </c>
      <c r="B32" s="301" t="s">
        <v>156</v>
      </c>
      <c r="C32" s="301" t="s">
        <v>187</v>
      </c>
      <c r="D32" s="301" t="s">
        <v>188</v>
      </c>
      <c r="E32" s="301" t="s">
        <v>189</v>
      </c>
      <c r="F32" s="301" t="s">
        <v>159</v>
      </c>
      <c r="G32" s="549">
        <v>360</v>
      </c>
      <c r="H32" s="550" t="str">
        <f>IF(G32&lt;=0,"",IF(G32&lt;=2,"Muy Baja",IF(G32&lt;=24,"Baja",IF(G32&lt;=500,"Media",IF(G32&lt;=5000,"Alta","Muy Alta")))))</f>
        <v>Media</v>
      </c>
      <c r="I32" s="551">
        <f>IF(H32="","",IF(H32="Muy Baja",0.2,IF(H32="Baja",0.4,IF(H32="Media",0.6,IF(H32="Alta",0.8,IF(H32="Muy Alta",1,))))))</f>
        <v>0.6</v>
      </c>
      <c r="J32" s="552" t="s">
        <v>190</v>
      </c>
      <c r="K32" s="551" t="str">
        <f>IF(NOT(ISERROR(MATCH(J32,'Tabla Impacto'!$B$221:$B$223,0))),'Tabla Impacto'!$F$223&amp;"Por favor no seleccionar los criterios de impacto(Afectación Económica o presupuestal y Pérdida Reputacional)",J32)</f>
        <v xml:space="preserve">     El riesgo afecta la imagen de la entidad con algunos usuarios de relevancia frente al logro de los objetivos</v>
      </c>
      <c r="L32" s="550" t="str">
        <f>IF(OR(K32='Tabla Impacto'!$C$11,K32='Tabla Impacto'!$D$11),"Leve",IF(OR(K32='Tabla Impacto'!$C$12,K32='Tabla Impacto'!$D$12),"Menor",IF(OR(K32='Tabla Impacto'!$C$13,K32='Tabla Impacto'!$D$13),"Moderado",IF(OR(K32='Tabla Impacto'!$C$14,K32='Tabla Impacto'!$D$14),"Mayor",IF(OR(K32='Tabla Impacto'!$C$15,K32='Tabla Impacto'!$D$15),"Catastrófico","")))))</f>
        <v>Moderado</v>
      </c>
      <c r="M32" s="551">
        <f>IF(L32="","",IF(L32="Leve",0.2,IF(L32="Menor",0.4,IF(L32="Moderado",0.6,IF(L32="Mayor",0.8,IF(L32="Catastrófico",1,))))))</f>
        <v>0.6</v>
      </c>
      <c r="N32" s="553"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498">
        <v>1</v>
      </c>
      <c r="P32" s="505" t="s">
        <v>191</v>
      </c>
      <c r="Q32" s="506" t="str">
        <f>IF(OR(R32="Preventivo",R32="Detectivo"),"Probabilidad",IF(R32="Correctivo","Impacto",""))</f>
        <v>Probabilidad</v>
      </c>
      <c r="R32" s="575" t="s">
        <v>162</v>
      </c>
      <c r="S32" s="575" t="s">
        <v>163</v>
      </c>
      <c r="T32" s="576" t="str">
        <f t="shared" si="15"/>
        <v>40%</v>
      </c>
      <c r="U32" s="575" t="s">
        <v>164</v>
      </c>
      <c r="V32" s="575" t="s">
        <v>165</v>
      </c>
      <c r="W32" s="575" t="s">
        <v>166</v>
      </c>
      <c r="X32" s="509">
        <f>IFERROR(IF(Q32="Probabilidad",(I32-(+I32*T32)),IF(Q32="Impacto",I32,"")),"")</f>
        <v>0.36</v>
      </c>
      <c r="Y32" s="577" t="str">
        <f>IFERROR(IF(X32="","",IF(X32&lt;=0.2,"Muy Baja",IF(X32&lt;=0.4,"Baja",IF(X32&lt;=0.6,"Media",IF(X32&lt;=0.8,"Alta","Muy Alta"))))),"")</f>
        <v>Baja</v>
      </c>
      <c r="Z32" s="576">
        <f>+X32</f>
        <v>0.36</v>
      </c>
      <c r="AA32" s="577" t="str">
        <f>IFERROR(IF(AB32="","",IF(AB32&lt;=0.2,"Leve",IF(AB32&lt;=0.4,"Menor",IF(AB32&lt;=0.6,"Moderado",IF(AB32&lt;=0.8,"Mayor","Catastrófico"))))),"")</f>
        <v>Moderado</v>
      </c>
      <c r="AB32" s="576">
        <f>IFERROR(IF(Q32="Impacto",(M32-(+M32*T32)),IF(Q32="Probabilidad",M32,"")),"")</f>
        <v>0.6</v>
      </c>
      <c r="AC32" s="578"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575" t="s">
        <v>167</v>
      </c>
      <c r="AE32" s="512" t="s">
        <v>192</v>
      </c>
      <c r="AF32" s="513" t="s">
        <v>183</v>
      </c>
      <c r="AG32" s="584" t="s">
        <v>193</v>
      </c>
      <c r="AH32" s="561">
        <v>45716</v>
      </c>
      <c r="AI32" s="561">
        <v>45930</v>
      </c>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row>
    <row r="33" spans="1:67" ht="42.75" customHeight="1" x14ac:dyDescent="0.3">
      <c r="A33" s="515"/>
      <c r="B33" s="302"/>
      <c r="C33" s="302"/>
      <c r="D33" s="302"/>
      <c r="E33" s="302"/>
      <c r="F33" s="302"/>
      <c r="G33" s="562"/>
      <c r="H33" s="563"/>
      <c r="I33" s="564"/>
      <c r="J33" s="565"/>
      <c r="K33" s="564"/>
      <c r="L33" s="563"/>
      <c r="M33" s="564"/>
      <c r="N33" s="566"/>
      <c r="O33" s="515"/>
      <c r="P33" s="522"/>
      <c r="Q33" s="523"/>
      <c r="R33" s="580"/>
      <c r="S33" s="580"/>
      <c r="T33" s="581"/>
      <c r="U33" s="580"/>
      <c r="V33" s="580"/>
      <c r="W33" s="580"/>
      <c r="X33" s="509"/>
      <c r="Y33" s="582"/>
      <c r="Z33" s="581"/>
      <c r="AA33" s="582"/>
      <c r="AB33" s="581"/>
      <c r="AC33" s="583"/>
      <c r="AD33" s="580"/>
      <c r="AE33" s="512" t="s">
        <v>194</v>
      </c>
      <c r="AF33" s="585" t="s">
        <v>183</v>
      </c>
      <c r="AG33" s="584" t="s">
        <v>195</v>
      </c>
      <c r="AH33" s="561">
        <v>45658</v>
      </c>
      <c r="AI33" s="561">
        <v>46021</v>
      </c>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row>
    <row r="34" spans="1:67" ht="42.75" customHeight="1" x14ac:dyDescent="0.3">
      <c r="A34" s="515"/>
      <c r="B34" s="302"/>
      <c r="C34" s="302"/>
      <c r="D34" s="302"/>
      <c r="E34" s="302"/>
      <c r="F34" s="302"/>
      <c r="G34" s="562"/>
      <c r="H34" s="563"/>
      <c r="I34" s="564"/>
      <c r="J34" s="565"/>
      <c r="K34" s="564"/>
      <c r="L34" s="563"/>
      <c r="M34" s="564"/>
      <c r="N34" s="566"/>
      <c r="O34" s="515"/>
      <c r="P34" s="522"/>
      <c r="Q34" s="586"/>
      <c r="R34" s="580"/>
      <c r="S34" s="580"/>
      <c r="T34" s="581"/>
      <c r="U34" s="580"/>
      <c r="V34" s="580"/>
      <c r="W34" s="580"/>
      <c r="X34" s="509"/>
      <c r="Y34" s="582"/>
      <c r="Z34" s="581"/>
      <c r="AA34" s="582"/>
      <c r="AB34" s="581"/>
      <c r="AC34" s="583"/>
      <c r="AD34" s="580"/>
      <c r="AE34" s="512" t="s">
        <v>196</v>
      </c>
      <c r="AF34" s="585" t="s">
        <v>183</v>
      </c>
      <c r="AG34" s="584" t="s">
        <v>197</v>
      </c>
      <c r="AH34" s="561">
        <v>45658</v>
      </c>
      <c r="AI34" s="561">
        <v>46021</v>
      </c>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row>
    <row r="35" spans="1:67" ht="18" customHeight="1" x14ac:dyDescent="0.3">
      <c r="A35" s="515"/>
      <c r="B35" s="302"/>
      <c r="C35" s="302"/>
      <c r="D35" s="302"/>
      <c r="E35" s="302"/>
      <c r="F35" s="302"/>
      <c r="G35" s="562"/>
      <c r="H35" s="563"/>
      <c r="I35" s="564"/>
      <c r="J35" s="565"/>
      <c r="K35" s="564">
        <f>IF(NOT(ISERROR(MATCH(J35,_xlfn.ANCHORARRAY(E47),0))),I49&amp;"Por favor no seleccionar los criterios de impacto",J35)</f>
        <v>0</v>
      </c>
      <c r="L35" s="563"/>
      <c r="M35" s="564"/>
      <c r="N35" s="566"/>
      <c r="O35" s="528">
        <v>2</v>
      </c>
      <c r="P35" s="465"/>
      <c r="Q35" s="530" t="str">
        <f t="shared" ref="Q35:Q40" si="22">IF(OR(R35="Preventivo",R35="Detectivo"),"Probabilidad",IF(R35="Correctivo","Impacto",""))</f>
        <v/>
      </c>
      <c r="R35" s="531"/>
      <c r="S35" s="531"/>
      <c r="T35" s="532" t="str">
        <f t="shared" ref="T35:T40" si="23">IF(AND(R35="Preventivo",S35="Automático"),"50%",IF(AND(R35="Preventivo",S35="Manual"),"40%",IF(AND(R35="Detectivo",S35="Automático"),"40%",IF(AND(R35="Detectivo",S35="Manual"),"30%",IF(AND(R35="Correctivo",S35="Automático"),"35%",IF(AND(R35="Correctivo",S35="Manual"),"25%",""))))))</f>
        <v/>
      </c>
      <c r="U35" s="531"/>
      <c r="V35" s="531"/>
      <c r="W35" s="531"/>
      <c r="X35" s="541" t="str">
        <f>IFERROR(IF(AND(Q32="Probabilidad",Q35="Probabilidad"),(Z32-(+Z32*T35)),IF(Q35="Probabilidad",(I32-(+I32*T35)),IF(Q35="Impacto",Z32,""))),"")</f>
        <v/>
      </c>
      <c r="Y35" s="534" t="str">
        <f t="shared" si="3"/>
        <v/>
      </c>
      <c r="Z35" s="535" t="str">
        <f t="shared" ref="Z35:Z39" si="24">+X35</f>
        <v/>
      </c>
      <c r="AA35" s="534" t="str">
        <f t="shared" si="5"/>
        <v/>
      </c>
      <c r="AB35" s="535" t="str">
        <f t="shared" ref="AB35:AB39" si="25">IFERROR(IF(AND(Q34="Impacto",Q35="Impacto"),(AB34-(+AB34*T35)),IF(AND(Q34="Probabilidad",Q35="Impacto"),(AB33-(+AB33*T35)),IF(Q35="Probabilidad",AB34,""))),"")</f>
        <v/>
      </c>
      <c r="AC35" s="536" t="str">
        <f t="shared" ref="AC35:AC36" si="26">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537"/>
      <c r="AE35" s="512"/>
      <c r="AF35" s="585"/>
      <c r="AG35" s="584"/>
      <c r="AH35" s="561"/>
      <c r="AI35" s="561"/>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row>
    <row r="36" spans="1:67" ht="18" customHeight="1" x14ac:dyDescent="0.3">
      <c r="A36" s="515"/>
      <c r="B36" s="302"/>
      <c r="C36" s="302"/>
      <c r="D36" s="302"/>
      <c r="E36" s="302"/>
      <c r="F36" s="302"/>
      <c r="G36" s="562"/>
      <c r="H36" s="563"/>
      <c r="I36" s="564"/>
      <c r="J36" s="565"/>
      <c r="K36" s="564">
        <f>IF(NOT(ISERROR(MATCH(J36,_xlfn.ANCHORARRAY(E48),0))),I50&amp;"Por favor no seleccionar los criterios de impacto",J36)</f>
        <v>0</v>
      </c>
      <c r="L36" s="563"/>
      <c r="M36" s="564"/>
      <c r="N36" s="566"/>
      <c r="O36" s="528">
        <v>3</v>
      </c>
      <c r="P36" s="465"/>
      <c r="Q36" s="530" t="str">
        <f t="shared" si="22"/>
        <v/>
      </c>
      <c r="R36" s="531"/>
      <c r="S36" s="531"/>
      <c r="T36" s="532" t="str">
        <f t="shared" si="23"/>
        <v/>
      </c>
      <c r="U36" s="531"/>
      <c r="V36" s="531"/>
      <c r="W36" s="531"/>
      <c r="X36" s="541" t="str">
        <f>IFERROR(IF(AND(Q35="Probabilidad",Q36="Probabilidad"),(Z35-(+Z35*T36)),IF(AND(Q35="Impacto",Q36="Probabilidad"),(Z32-(+Z32*T36)),IF(Q36="Impacto",Z35,""))),"")</f>
        <v/>
      </c>
      <c r="Y36" s="534" t="str">
        <f t="shared" si="3"/>
        <v/>
      </c>
      <c r="Z36" s="535" t="str">
        <f t="shared" si="24"/>
        <v/>
      </c>
      <c r="AA36" s="534" t="str">
        <f t="shared" si="5"/>
        <v/>
      </c>
      <c r="AB36" s="535" t="str">
        <f t="shared" si="25"/>
        <v/>
      </c>
      <c r="AC36" s="536" t="str">
        <f t="shared" si="26"/>
        <v/>
      </c>
      <c r="AD36" s="537"/>
      <c r="AE36" s="538"/>
      <c r="AF36" s="539"/>
      <c r="AG36" s="539"/>
      <c r="AH36" s="540"/>
      <c r="AI36" s="540"/>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row>
    <row r="37" spans="1:67" ht="18" customHeight="1" x14ac:dyDescent="0.3">
      <c r="A37" s="515"/>
      <c r="B37" s="302"/>
      <c r="C37" s="302"/>
      <c r="D37" s="302"/>
      <c r="E37" s="302"/>
      <c r="F37" s="302"/>
      <c r="G37" s="562"/>
      <c r="H37" s="563"/>
      <c r="I37" s="564"/>
      <c r="J37" s="565"/>
      <c r="K37" s="564">
        <f>IF(NOT(ISERROR(MATCH(J37,_xlfn.ANCHORARRAY(E49),0))),I51&amp;"Por favor no seleccionar los criterios de impacto",J37)</f>
        <v>0</v>
      </c>
      <c r="L37" s="563"/>
      <c r="M37" s="564"/>
      <c r="N37" s="566"/>
      <c r="O37" s="528">
        <v>4</v>
      </c>
      <c r="P37" s="465"/>
      <c r="Q37" s="530" t="str">
        <f t="shared" si="22"/>
        <v/>
      </c>
      <c r="R37" s="531"/>
      <c r="S37" s="531"/>
      <c r="T37" s="532" t="str">
        <f t="shared" si="23"/>
        <v/>
      </c>
      <c r="U37" s="531"/>
      <c r="V37" s="531"/>
      <c r="W37" s="531"/>
      <c r="X37" s="541" t="str">
        <f t="shared" ref="X37:X39" si="27">IFERROR(IF(AND(Q36="Probabilidad",Q37="Probabilidad"),(Z36-(+Z36*T37)),IF(AND(Q36="Impacto",Q37="Probabilidad"),(Z35-(+Z35*T37)),IF(Q37="Impacto",Z36,""))),"")</f>
        <v/>
      </c>
      <c r="Y37" s="534" t="str">
        <f t="shared" si="3"/>
        <v/>
      </c>
      <c r="Z37" s="535" t="str">
        <f t="shared" si="24"/>
        <v/>
      </c>
      <c r="AA37" s="534" t="str">
        <f t="shared" si="5"/>
        <v/>
      </c>
      <c r="AB37" s="535" t="str">
        <f t="shared" si="25"/>
        <v/>
      </c>
      <c r="AC37" s="53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37"/>
      <c r="AE37" s="538"/>
      <c r="AF37" s="539"/>
      <c r="AG37" s="539"/>
      <c r="AH37" s="540"/>
      <c r="AI37" s="540"/>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row>
    <row r="38" spans="1:67" ht="18" customHeight="1" x14ac:dyDescent="0.3">
      <c r="A38" s="515"/>
      <c r="B38" s="302"/>
      <c r="C38" s="302"/>
      <c r="D38" s="302"/>
      <c r="E38" s="302"/>
      <c r="F38" s="302"/>
      <c r="G38" s="562"/>
      <c r="H38" s="563"/>
      <c r="I38" s="564"/>
      <c r="J38" s="565"/>
      <c r="K38" s="564">
        <f>IF(NOT(ISERROR(MATCH(J38,_xlfn.ANCHORARRAY(E50),0))),I52&amp;"Por favor no seleccionar los criterios de impacto",J38)</f>
        <v>0</v>
      </c>
      <c r="L38" s="563"/>
      <c r="M38" s="564"/>
      <c r="N38" s="566"/>
      <c r="O38" s="528">
        <v>5</v>
      </c>
      <c r="P38" s="465"/>
      <c r="Q38" s="530" t="str">
        <f t="shared" si="22"/>
        <v/>
      </c>
      <c r="R38" s="531"/>
      <c r="S38" s="531"/>
      <c r="T38" s="532" t="str">
        <f t="shared" si="23"/>
        <v/>
      </c>
      <c r="U38" s="531"/>
      <c r="V38" s="531"/>
      <c r="W38" s="531"/>
      <c r="X38" s="541" t="str">
        <f t="shared" si="27"/>
        <v/>
      </c>
      <c r="Y38" s="534" t="str">
        <f>IFERROR(IF(X38="","",IF(X38&lt;=0.2,"Muy Baja",IF(X38&lt;=0.4,"Baja",IF(X38&lt;=0.6,"Media",IF(X38&lt;=0.8,"Alta","Muy Alta"))))),"")</f>
        <v/>
      </c>
      <c r="Z38" s="535" t="str">
        <f t="shared" si="24"/>
        <v/>
      </c>
      <c r="AA38" s="534" t="str">
        <f t="shared" si="5"/>
        <v/>
      </c>
      <c r="AB38" s="535" t="str">
        <f t="shared" si="25"/>
        <v/>
      </c>
      <c r="AC38" s="536" t="str">
        <f t="shared" ref="AC38:AC39" si="2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37"/>
      <c r="AE38" s="538"/>
      <c r="AF38" s="539"/>
      <c r="AG38" s="539"/>
      <c r="AH38" s="540"/>
      <c r="AI38" s="540"/>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row>
    <row r="39" spans="1:67" ht="18" customHeight="1" x14ac:dyDescent="0.3">
      <c r="A39" s="542"/>
      <c r="B39" s="303"/>
      <c r="C39" s="303"/>
      <c r="D39" s="303"/>
      <c r="E39" s="303"/>
      <c r="F39" s="303"/>
      <c r="G39" s="569"/>
      <c r="H39" s="570"/>
      <c r="I39" s="571"/>
      <c r="J39" s="572"/>
      <c r="K39" s="571">
        <f>IF(NOT(ISERROR(MATCH(J39,_xlfn.ANCHORARRAY(E51),0))),I53&amp;"Por favor no seleccionar los criterios de impacto",J39)</f>
        <v>0</v>
      </c>
      <c r="L39" s="570"/>
      <c r="M39" s="571"/>
      <c r="N39" s="573"/>
      <c r="O39" s="528">
        <v>6</v>
      </c>
      <c r="P39" s="465"/>
      <c r="Q39" s="530" t="str">
        <f t="shared" si="22"/>
        <v/>
      </c>
      <c r="R39" s="531"/>
      <c r="S39" s="531"/>
      <c r="T39" s="532" t="str">
        <f t="shared" si="23"/>
        <v/>
      </c>
      <c r="U39" s="531"/>
      <c r="V39" s="531"/>
      <c r="W39" s="531"/>
      <c r="X39" s="541" t="str">
        <f t="shared" si="27"/>
        <v/>
      </c>
      <c r="Y39" s="534" t="str">
        <f t="shared" si="3"/>
        <v/>
      </c>
      <c r="Z39" s="535" t="str">
        <f t="shared" si="24"/>
        <v/>
      </c>
      <c r="AA39" s="534" t="str">
        <f t="shared" si="5"/>
        <v/>
      </c>
      <c r="AB39" s="535" t="str">
        <f t="shared" si="25"/>
        <v/>
      </c>
      <c r="AC39" s="536" t="str">
        <f t="shared" si="28"/>
        <v/>
      </c>
      <c r="AD39" s="537"/>
      <c r="AE39" s="538"/>
      <c r="AF39" s="539"/>
      <c r="AG39" s="539"/>
      <c r="AH39" s="540"/>
      <c r="AI39" s="540"/>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row>
    <row r="40" spans="1:67" ht="57" customHeight="1" x14ac:dyDescent="0.3">
      <c r="A40" s="498">
        <v>5</v>
      </c>
      <c r="B40" s="301" t="s">
        <v>156</v>
      </c>
      <c r="C40" s="301" t="s">
        <v>187</v>
      </c>
      <c r="D40" s="301" t="s">
        <v>352</v>
      </c>
      <c r="E40" s="301" t="s">
        <v>353</v>
      </c>
      <c r="F40" s="301" t="s">
        <v>159</v>
      </c>
      <c r="G40" s="549">
        <v>360</v>
      </c>
      <c r="H40" s="550" t="str">
        <f>IF(G40&lt;=0,"",IF(G40&lt;=2,"Muy Baja",IF(G40&lt;=24,"Baja",IF(G40&lt;=500,"Media",IF(G40&lt;=5000,"Alta","Muy Alta")))))</f>
        <v>Media</v>
      </c>
      <c r="I40" s="551">
        <f>IF(H40="","",IF(H40="Muy Baja",0.2,IF(H40="Baja",0.4,IF(H40="Media",0.6,IF(H40="Alta",0.8,IF(H40="Muy Alta",1,))))))</f>
        <v>0.6</v>
      </c>
      <c r="J40" s="552" t="s">
        <v>173</v>
      </c>
      <c r="K40" s="551" t="str">
        <f>IF(NOT(ISERROR(MATCH(J40,'Tabla Impacto'!$B$221:$B$223,0))),'Tabla Impacto'!$F$223&amp;"Por favor no seleccionar los criterios de impacto(Afectación Económica o presupuestal y Pérdida Reputacional)",J40)</f>
        <v xml:space="preserve">     Entre 100 y 500 SMLMV </v>
      </c>
      <c r="L40" s="550" t="str">
        <f>IF(OR(K40='Tabla Impacto'!$C$11,K40='Tabla Impacto'!$D$11),"Leve",IF(OR(K40='Tabla Impacto'!$C$12,K40='Tabla Impacto'!$D$12),"Menor",IF(OR(K40='Tabla Impacto'!$C$13,K40='Tabla Impacto'!$D$13),"Moderado",IF(OR(K40='Tabla Impacto'!$C$14,K40='Tabla Impacto'!$D$14),"Mayor",IF(OR(K40='Tabla Impacto'!$C$15,K40='Tabla Impacto'!$D$15),"Catastrófico","")))))</f>
        <v>Mayor</v>
      </c>
      <c r="M40" s="551">
        <f>IF(L40="","",IF(L40="Leve",0.2,IF(L40="Menor",0.4,IF(L40="Moderado",0.6,IF(L40="Mayor",0.8,IF(L40="Catastrófico",1,))))))</f>
        <v>0.8</v>
      </c>
      <c r="N40" s="553"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498">
        <v>1</v>
      </c>
      <c r="P40" s="505" t="s">
        <v>198</v>
      </c>
      <c r="Q40" s="506" t="str">
        <f t="shared" si="22"/>
        <v>Impacto</v>
      </c>
      <c r="R40" s="575" t="s">
        <v>199</v>
      </c>
      <c r="S40" s="575" t="s">
        <v>163</v>
      </c>
      <c r="T40" s="576" t="str">
        <f t="shared" si="23"/>
        <v>25%</v>
      </c>
      <c r="U40" s="575" t="s">
        <v>164</v>
      </c>
      <c r="V40" s="575" t="s">
        <v>165</v>
      </c>
      <c r="W40" s="575" t="s">
        <v>166</v>
      </c>
      <c r="X40" s="509">
        <f>IFERROR(IF(Q40="Probabilidad",(I40-(+I40*T40)),IF(Q40="Impacto",I40,"")),"")</f>
        <v>0.6</v>
      </c>
      <c r="Y40" s="577" t="str">
        <f>IFERROR(IF(X40="","",IF(X40&lt;=0.2,"Muy Baja",IF(X40&lt;=0.4,"Baja",IF(X40&lt;=0.6,"Media",IF(X40&lt;=0.8,"Alta","Muy Alta"))))),"")</f>
        <v>Media</v>
      </c>
      <c r="Z40" s="576">
        <f>+X40</f>
        <v>0.6</v>
      </c>
      <c r="AA40" s="577" t="str">
        <f>IFERROR(IF(AB40="","",IF(AB40&lt;=0.2,"Leve",IF(AB40&lt;=0.4,"Menor",IF(AB40&lt;=0.6,"Moderado",IF(AB40&lt;=0.8,"Mayor","Catastrófico"))))),"")</f>
        <v>Moderado</v>
      </c>
      <c r="AB40" s="576">
        <f>IFERROR(IF(Q40="Impacto",(M40-(+M40*T40)),IF(Q40="Probabilidad",M40,"")),"")</f>
        <v>0.60000000000000009</v>
      </c>
      <c r="AC40" s="578"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575" t="s">
        <v>167</v>
      </c>
      <c r="AE40" s="512" t="s">
        <v>200</v>
      </c>
      <c r="AF40" s="513" t="s">
        <v>183</v>
      </c>
      <c r="AG40" s="513" t="s">
        <v>201</v>
      </c>
      <c r="AH40" s="561">
        <v>45748</v>
      </c>
      <c r="AI40" s="561">
        <v>45869</v>
      </c>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spans="1:67" ht="38.25" customHeight="1" x14ac:dyDescent="0.3">
      <c r="A41" s="515"/>
      <c r="B41" s="302"/>
      <c r="C41" s="302"/>
      <c r="D41" s="302"/>
      <c r="E41" s="302"/>
      <c r="F41" s="302"/>
      <c r="G41" s="562"/>
      <c r="H41" s="563"/>
      <c r="I41" s="564"/>
      <c r="J41" s="565"/>
      <c r="K41" s="564"/>
      <c r="L41" s="563"/>
      <c r="M41" s="564"/>
      <c r="N41" s="566"/>
      <c r="O41" s="542"/>
      <c r="P41" s="587"/>
      <c r="Q41" s="523"/>
      <c r="R41" s="580"/>
      <c r="S41" s="580"/>
      <c r="T41" s="581"/>
      <c r="U41" s="580"/>
      <c r="V41" s="580"/>
      <c r="W41" s="580"/>
      <c r="X41" s="509"/>
      <c r="Y41" s="582"/>
      <c r="Z41" s="581"/>
      <c r="AA41" s="582"/>
      <c r="AB41" s="581"/>
      <c r="AC41" s="583"/>
      <c r="AD41" s="580"/>
      <c r="AE41" s="512" t="s">
        <v>202</v>
      </c>
      <c r="AF41" s="513" t="s">
        <v>183</v>
      </c>
      <c r="AG41" s="513" t="s">
        <v>203</v>
      </c>
      <c r="AH41" s="561">
        <v>45870</v>
      </c>
      <c r="AI41" s="561">
        <v>45961</v>
      </c>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2" spans="1:67" ht="18.75" customHeight="1" x14ac:dyDescent="0.3">
      <c r="A42" s="515"/>
      <c r="B42" s="302"/>
      <c r="C42" s="302"/>
      <c r="D42" s="302"/>
      <c r="E42" s="302"/>
      <c r="F42" s="302"/>
      <c r="G42" s="562"/>
      <c r="H42" s="563"/>
      <c r="I42" s="564"/>
      <c r="J42" s="565"/>
      <c r="K42" s="564">
        <f>IF(NOT(ISERROR(MATCH(J42,_xlfn.ANCHORARRAY(E53),0))),I55&amp;"Por favor no seleccionar los criterios de impacto",J42)</f>
        <v>0</v>
      </c>
      <c r="L42" s="563"/>
      <c r="M42" s="564"/>
      <c r="N42" s="566"/>
      <c r="O42" s="528">
        <v>2</v>
      </c>
      <c r="P42" s="529"/>
      <c r="Q42" s="530" t="str">
        <f>IF(OR(R42="Preventivo",R42="Detectivo"),"Probabilidad",IF(R42="Correctivo","Impacto",""))</f>
        <v/>
      </c>
      <c r="R42" s="531"/>
      <c r="S42" s="531"/>
      <c r="T42" s="532" t="str">
        <f t="shared" ref="T42:T47" si="29">IF(AND(R42="Preventivo",S42="Automático"),"50%",IF(AND(R42="Preventivo",S42="Manual"),"40%",IF(AND(R42="Detectivo",S42="Automático"),"40%",IF(AND(R42="Detectivo",S42="Manual"),"30%",IF(AND(R42="Correctivo",S42="Automático"),"35%",IF(AND(R42="Correctivo",S42="Manual"),"25%",""))))))</f>
        <v/>
      </c>
      <c r="U42" s="531"/>
      <c r="V42" s="531"/>
      <c r="W42" s="531"/>
      <c r="X42" s="509" t="str">
        <f>IFERROR(IF(AND(Q40="Probabilidad",Q42="Probabilidad"),(Z40-(+Z40*T42)),IF(Q42="Probabilidad",(I40-(+I40*T42)),IF(Q42="Impacto",Z40,""))),"")</f>
        <v/>
      </c>
      <c r="Y42" s="534" t="str">
        <f t="shared" si="3"/>
        <v/>
      </c>
      <c r="Z42" s="535" t="str">
        <f t="shared" ref="Z42:Z46" si="30">+X42</f>
        <v/>
      </c>
      <c r="AA42" s="534" t="str">
        <f t="shared" si="5"/>
        <v/>
      </c>
      <c r="AB42" s="535" t="str">
        <f>IFERROR(IF(AND(Q41="Impacto",Q42="Impacto"),(AB41-(+AB41*T42)),IF(AND(Q41="Probabilidad",Q42="Impacto"),(AB39-(+AB39*T42)),IF(Q42="Probabilidad",AB41,""))),"")</f>
        <v/>
      </c>
      <c r="AC42" s="536" t="str">
        <f t="shared" ref="AC42:AC43" si="31">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537"/>
      <c r="AE42" s="512"/>
      <c r="AF42" s="513"/>
      <c r="AG42" s="513"/>
      <c r="AH42" s="561"/>
      <c r="AI42" s="561"/>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row>
    <row r="43" spans="1:67" ht="18" customHeight="1" x14ac:dyDescent="0.3">
      <c r="A43" s="515"/>
      <c r="B43" s="302"/>
      <c r="C43" s="302"/>
      <c r="D43" s="302"/>
      <c r="E43" s="302"/>
      <c r="F43" s="302"/>
      <c r="G43" s="562"/>
      <c r="H43" s="563"/>
      <c r="I43" s="564"/>
      <c r="J43" s="565"/>
      <c r="K43" s="564">
        <f>IF(NOT(ISERROR(MATCH(J43,_xlfn.ANCHORARRAY(E54),0))),I56&amp;"Por favor no seleccionar los criterios de impacto",J43)</f>
        <v>0</v>
      </c>
      <c r="L43" s="563"/>
      <c r="M43" s="564"/>
      <c r="N43" s="566"/>
      <c r="O43" s="528">
        <v>3</v>
      </c>
      <c r="P43" s="529"/>
      <c r="Q43" s="530" t="str">
        <f>IF(OR(R43="Preventivo",R43="Detectivo"),"Probabilidad",IF(R43="Correctivo","Impacto",""))</f>
        <v/>
      </c>
      <c r="R43" s="531"/>
      <c r="S43" s="531"/>
      <c r="T43" s="532" t="str">
        <f t="shared" si="29"/>
        <v/>
      </c>
      <c r="U43" s="531"/>
      <c r="V43" s="531"/>
      <c r="W43" s="531"/>
      <c r="X43" s="541" t="str">
        <f>IFERROR(IF(AND(Q42="Probabilidad",Q43="Probabilidad"),(Z42-(+Z42*T43)),IF(AND(Q42="Impacto",Q43="Probabilidad"),(Z40-(+Z40*T43)),IF(Q43="Impacto",Z42,""))),"")</f>
        <v/>
      </c>
      <c r="Y43" s="534" t="str">
        <f t="shared" si="3"/>
        <v/>
      </c>
      <c r="Z43" s="535" t="str">
        <f t="shared" si="30"/>
        <v/>
      </c>
      <c r="AA43" s="534" t="str">
        <f t="shared" si="5"/>
        <v/>
      </c>
      <c r="AB43" s="535" t="str">
        <f>IFERROR(IF(AND(Q42="Impacto",Q43="Impacto"),(AB42-(+AB42*T43)),IF(AND(Q42="Probabilidad",Q43="Impacto"),(AB40-(+AB40*T43)),IF(Q43="Probabilidad",AB42,""))),"")</f>
        <v/>
      </c>
      <c r="AC43" s="536" t="str">
        <f t="shared" si="31"/>
        <v/>
      </c>
      <c r="AD43" s="537"/>
      <c r="AE43" s="538"/>
      <c r="AF43" s="539"/>
      <c r="AG43" s="539"/>
      <c r="AH43" s="540"/>
      <c r="AI43" s="540"/>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row>
    <row r="44" spans="1:67" ht="18" customHeight="1" x14ac:dyDescent="0.3">
      <c r="A44" s="515"/>
      <c r="B44" s="302"/>
      <c r="C44" s="302"/>
      <c r="D44" s="302"/>
      <c r="E44" s="302"/>
      <c r="F44" s="302"/>
      <c r="G44" s="562"/>
      <c r="H44" s="563"/>
      <c r="I44" s="564"/>
      <c r="J44" s="565"/>
      <c r="K44" s="564">
        <f>IF(NOT(ISERROR(MATCH(J44,_xlfn.ANCHORARRAY(E55),0))),I57&amp;"Por favor no seleccionar los criterios de impacto",J44)</f>
        <v>0</v>
      </c>
      <c r="L44" s="563"/>
      <c r="M44" s="564"/>
      <c r="N44" s="566"/>
      <c r="O44" s="528">
        <v>4</v>
      </c>
      <c r="P44" s="465"/>
      <c r="Q44" s="530" t="str">
        <f t="shared" ref="Q44:Q47" si="32">IF(OR(R44="Preventivo",R44="Detectivo"),"Probabilidad",IF(R44="Correctivo","Impacto",""))</f>
        <v/>
      </c>
      <c r="R44" s="531"/>
      <c r="S44" s="531"/>
      <c r="T44" s="532" t="str">
        <f t="shared" si="29"/>
        <v/>
      </c>
      <c r="U44" s="531"/>
      <c r="V44" s="531"/>
      <c r="W44" s="531"/>
      <c r="X44" s="541" t="str">
        <f t="shared" ref="X44:X46" si="33">IFERROR(IF(AND(Q43="Probabilidad",Q44="Probabilidad"),(Z43-(+Z43*T44)),IF(AND(Q43="Impacto",Q44="Probabilidad"),(Z42-(+Z42*T44)),IF(Q44="Impacto",Z43,""))),"")</f>
        <v/>
      </c>
      <c r="Y44" s="534" t="str">
        <f t="shared" si="3"/>
        <v/>
      </c>
      <c r="Z44" s="535" t="str">
        <f t="shared" si="30"/>
        <v/>
      </c>
      <c r="AA44" s="534" t="str">
        <f t="shared" si="5"/>
        <v/>
      </c>
      <c r="AB44" s="535" t="str">
        <f t="shared" ref="AB44:AB46" si="34">IFERROR(IF(AND(Q43="Impacto",Q44="Impacto"),(AB43-(+AB43*T44)),IF(AND(Q43="Probabilidad",Q44="Impacto"),(AB42-(+AB42*T44)),IF(Q44="Probabilidad",AB43,""))),"")</f>
        <v/>
      </c>
      <c r="AC44" s="536"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37"/>
      <c r="AE44" s="538"/>
      <c r="AF44" s="539"/>
      <c r="AG44" s="539"/>
      <c r="AH44" s="540"/>
      <c r="AI44" s="540"/>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spans="1:67" ht="18" customHeight="1" x14ac:dyDescent="0.3">
      <c r="A45" s="515"/>
      <c r="B45" s="302"/>
      <c r="C45" s="302"/>
      <c r="D45" s="302"/>
      <c r="E45" s="302"/>
      <c r="F45" s="302"/>
      <c r="G45" s="562"/>
      <c r="H45" s="563"/>
      <c r="I45" s="564"/>
      <c r="J45" s="565"/>
      <c r="K45" s="564">
        <f>IF(NOT(ISERROR(MATCH(J45,_xlfn.ANCHORARRAY(E56),0))),I58&amp;"Por favor no seleccionar los criterios de impacto",J45)</f>
        <v>0</v>
      </c>
      <c r="L45" s="563"/>
      <c r="M45" s="564"/>
      <c r="N45" s="566"/>
      <c r="O45" s="528">
        <v>5</v>
      </c>
      <c r="P45" s="465"/>
      <c r="Q45" s="530" t="str">
        <f t="shared" si="32"/>
        <v/>
      </c>
      <c r="R45" s="531"/>
      <c r="S45" s="531"/>
      <c r="T45" s="532" t="str">
        <f t="shared" si="29"/>
        <v/>
      </c>
      <c r="U45" s="531"/>
      <c r="V45" s="531"/>
      <c r="W45" s="531"/>
      <c r="X45" s="541" t="str">
        <f t="shared" si="33"/>
        <v/>
      </c>
      <c r="Y45" s="534" t="str">
        <f t="shared" si="3"/>
        <v/>
      </c>
      <c r="Z45" s="535" t="str">
        <f t="shared" si="30"/>
        <v/>
      </c>
      <c r="AA45" s="534" t="str">
        <f t="shared" si="5"/>
        <v/>
      </c>
      <c r="AB45" s="535" t="str">
        <f t="shared" si="34"/>
        <v/>
      </c>
      <c r="AC45" s="536" t="str">
        <f t="shared" ref="AC45:AC46" si="35">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37"/>
      <c r="AE45" s="538"/>
      <c r="AF45" s="539"/>
      <c r="AG45" s="539"/>
      <c r="AH45" s="540"/>
      <c r="AI45" s="540"/>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row>
    <row r="46" spans="1:67" ht="18" customHeight="1" x14ac:dyDescent="0.3">
      <c r="A46" s="542"/>
      <c r="B46" s="303"/>
      <c r="C46" s="303"/>
      <c r="D46" s="303"/>
      <c r="E46" s="303"/>
      <c r="F46" s="303"/>
      <c r="G46" s="569"/>
      <c r="H46" s="570"/>
      <c r="I46" s="571"/>
      <c r="J46" s="572"/>
      <c r="K46" s="571">
        <f>IF(NOT(ISERROR(MATCH(J46,_xlfn.ANCHORARRAY(E57),0))),I59&amp;"Por favor no seleccionar los criterios de impacto",J46)</f>
        <v>0</v>
      </c>
      <c r="L46" s="570"/>
      <c r="M46" s="571"/>
      <c r="N46" s="573"/>
      <c r="O46" s="528">
        <v>6</v>
      </c>
      <c r="P46" s="465"/>
      <c r="Q46" s="530" t="str">
        <f t="shared" si="32"/>
        <v/>
      </c>
      <c r="R46" s="531"/>
      <c r="S46" s="531"/>
      <c r="T46" s="532" t="str">
        <f t="shared" si="29"/>
        <v/>
      </c>
      <c r="U46" s="531"/>
      <c r="V46" s="531"/>
      <c r="W46" s="531"/>
      <c r="X46" s="541" t="str">
        <f t="shared" si="33"/>
        <v/>
      </c>
      <c r="Y46" s="534" t="str">
        <f t="shared" si="3"/>
        <v/>
      </c>
      <c r="Z46" s="535" t="str">
        <f t="shared" si="30"/>
        <v/>
      </c>
      <c r="AA46" s="534" t="str">
        <f t="shared" si="5"/>
        <v/>
      </c>
      <c r="AB46" s="535" t="str">
        <f t="shared" si="34"/>
        <v/>
      </c>
      <c r="AC46" s="536" t="str">
        <f t="shared" si="35"/>
        <v/>
      </c>
      <c r="AD46" s="537"/>
      <c r="AE46" s="538"/>
      <c r="AF46" s="539"/>
      <c r="AG46" s="539"/>
      <c r="AH46" s="540"/>
      <c r="AI46" s="540"/>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spans="1:67" ht="67.5" customHeight="1" x14ac:dyDescent="0.3">
      <c r="A47" s="498">
        <v>6</v>
      </c>
      <c r="B47" s="301" t="s">
        <v>156</v>
      </c>
      <c r="C47" s="301" t="s">
        <v>204</v>
      </c>
      <c r="D47" s="301" t="s">
        <v>205</v>
      </c>
      <c r="E47" s="301" t="s">
        <v>206</v>
      </c>
      <c r="F47" s="301" t="s">
        <v>159</v>
      </c>
      <c r="G47" s="549">
        <v>360</v>
      </c>
      <c r="H47" s="550" t="str">
        <f>IF(G47&lt;=0,"",IF(G47&lt;=2,"Muy Baja",IF(G47&lt;=24,"Baja",IF(G47&lt;=500,"Media",IF(G47&lt;=5000,"Alta","Muy Alta")))))</f>
        <v>Media</v>
      </c>
      <c r="I47" s="551">
        <f>IF(H47="","",IF(H47="Muy Baja",0.2,IF(H47="Baja",0.4,IF(H47="Media",0.6,IF(H47="Alta",0.8,IF(H47="Muy Alta",1,))))))</f>
        <v>0.6</v>
      </c>
      <c r="J47" s="552" t="s">
        <v>190</v>
      </c>
      <c r="K47" s="551" t="str">
        <f>IF(NOT(ISERROR(MATCH(J47,'Tabla Impacto'!$B$221:$B$223,0))),'Tabla Impacto'!$F$223&amp;"Por favor no seleccionar los criterios de impacto(Afectación Económica o presupuestal y Pérdida Reputacional)",J47)</f>
        <v xml:space="preserve">     El riesgo afecta la imagen de la entidad con algunos usuarios de relevancia frente al logro de los objetivos</v>
      </c>
      <c r="L47" s="550" t="str">
        <f>IF(OR(K47='Tabla Impacto'!$C$11,K47='Tabla Impacto'!$D$11),"Leve",IF(OR(K47='Tabla Impacto'!$C$12,K47='Tabla Impacto'!$D$12),"Menor",IF(OR(K47='Tabla Impacto'!$C$13,K47='Tabla Impacto'!$D$13),"Moderado",IF(OR(K47='Tabla Impacto'!$C$14,K47='Tabla Impacto'!$D$14),"Mayor",IF(OR(K47='Tabla Impacto'!$C$15,K47='Tabla Impacto'!$D$15),"Catastrófico","")))))</f>
        <v>Moderado</v>
      </c>
      <c r="M47" s="551">
        <f>IF(L47="","",IF(L47="Leve",0.2,IF(L47="Menor",0.4,IF(L47="Moderado",0.6,IF(L47="Mayor",0.8,IF(L47="Catastrófico",1,))))))</f>
        <v>0.6</v>
      </c>
      <c r="N47" s="553"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Moderado</v>
      </c>
      <c r="O47" s="528">
        <v>1</v>
      </c>
      <c r="P47" s="465" t="s">
        <v>207</v>
      </c>
      <c r="Q47" s="554" t="str">
        <f t="shared" si="32"/>
        <v>Probabilidad</v>
      </c>
      <c r="R47" s="555" t="s">
        <v>162</v>
      </c>
      <c r="S47" s="555" t="s">
        <v>163</v>
      </c>
      <c r="T47" s="556" t="str">
        <f t="shared" si="29"/>
        <v>40%</v>
      </c>
      <c r="U47" s="555" t="s">
        <v>164</v>
      </c>
      <c r="V47" s="555" t="s">
        <v>165</v>
      </c>
      <c r="W47" s="555" t="s">
        <v>166</v>
      </c>
      <c r="X47" s="509">
        <f>IFERROR(IF(Q47="Probabilidad",(I47-(+I47*T47)),IF(Q47="Impacto",I47,"")),"")</f>
        <v>0.36</v>
      </c>
      <c r="Y47" s="557" t="str">
        <f>IFERROR(IF(X47="","",IF(X47&lt;=0.2,"Muy Baja",IF(X47&lt;=0.4,"Baja",IF(X47&lt;=0.6,"Media",IF(X47&lt;=0.8,"Alta","Muy Alta"))))),"")</f>
        <v>Baja</v>
      </c>
      <c r="Z47" s="558">
        <f>+X47</f>
        <v>0.36</v>
      </c>
      <c r="AA47" s="557" t="str">
        <f>IFERROR(IF(AB47="","",IF(AB47&lt;=0.2,"Leve",IF(AB47&lt;=0.4,"Menor",IF(AB47&lt;=0.6,"Moderado",IF(AB47&lt;=0.8,"Mayor","Catastrófico"))))),"")</f>
        <v>Moderado</v>
      </c>
      <c r="AB47" s="558">
        <f>IFERROR(IF(Q47="Impacto",(M47-(+M47*T47)),IF(Q47="Probabilidad",M47,"")),"")</f>
        <v>0.6</v>
      </c>
      <c r="AC47" s="55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Moderado</v>
      </c>
      <c r="AD47" s="537" t="s">
        <v>167</v>
      </c>
      <c r="AE47" s="512" t="s">
        <v>354</v>
      </c>
      <c r="AF47" s="513" t="s">
        <v>208</v>
      </c>
      <c r="AG47" s="585" t="s">
        <v>209</v>
      </c>
      <c r="AH47" s="588">
        <v>45658</v>
      </c>
      <c r="AI47" s="561">
        <v>46021</v>
      </c>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spans="1:67" ht="18" customHeight="1" x14ac:dyDescent="0.3">
      <c r="A48" s="515"/>
      <c r="B48" s="302"/>
      <c r="C48" s="302"/>
      <c r="D48" s="302"/>
      <c r="E48" s="302"/>
      <c r="F48" s="302"/>
      <c r="G48" s="562"/>
      <c r="H48" s="563"/>
      <c r="I48" s="564"/>
      <c r="J48" s="565"/>
      <c r="K48" s="564">
        <f>IF(NOT(ISERROR(MATCH(J48,_xlfn.ANCHORARRAY(E59),0))),I61&amp;"Por favor no seleccionar los criterios de impacto",J48)</f>
        <v>0</v>
      </c>
      <c r="L48" s="563"/>
      <c r="M48" s="564"/>
      <c r="N48" s="566"/>
      <c r="O48" s="528">
        <v>2</v>
      </c>
      <c r="P48" s="465"/>
      <c r="Q48" s="530" t="str">
        <f>IF(OR(R48="Preventivo",R48="Detectivo"),"Probabilidad",IF(R48="Correctivo","Impacto",""))</f>
        <v/>
      </c>
      <c r="R48" s="531"/>
      <c r="S48" s="531"/>
      <c r="T48" s="532" t="str">
        <f t="shared" ref="T48:T52" si="36">IF(AND(R48="Preventivo",S48="Automático"),"50%",IF(AND(R48="Preventivo",S48="Manual"),"40%",IF(AND(R48="Detectivo",S48="Automático"),"40%",IF(AND(R48="Detectivo",S48="Manual"),"30%",IF(AND(R48="Correctivo",S48="Automático"),"35%",IF(AND(R48="Correctivo",S48="Manual"),"25%",""))))))</f>
        <v/>
      </c>
      <c r="U48" s="531"/>
      <c r="V48" s="531"/>
      <c r="W48" s="531"/>
      <c r="X48" s="541" t="str">
        <f>IFERROR(IF(AND(Q47="Probabilidad",Q48="Probabilidad"),(Z47-(+Z47*T48)),IF(Q48="Probabilidad",(I47-(+I47*T48)),IF(Q48="Impacto",Z47,""))),"")</f>
        <v/>
      </c>
      <c r="Y48" s="534" t="str">
        <f t="shared" si="3"/>
        <v/>
      </c>
      <c r="Z48" s="535" t="str">
        <f t="shared" ref="Z48:Z52" si="37">+X48</f>
        <v/>
      </c>
      <c r="AA48" s="534" t="str">
        <f t="shared" si="5"/>
        <v/>
      </c>
      <c r="AB48" s="535" t="str">
        <f>IFERROR(IF(AND(Q47="Impacto",Q48="Impacto"),(AB47-(+AB47*T48)),IF(Q48="Impacto",(M47-(+M47*T48)),IF(Q48="Probabilidad",AB47,""))),"")</f>
        <v/>
      </c>
      <c r="AC48" s="536" t="str">
        <f t="shared" ref="AC48:AC49" si="38">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537"/>
      <c r="AE48" s="538"/>
      <c r="AF48" s="539"/>
      <c r="AG48" s="539"/>
      <c r="AH48" s="540"/>
      <c r="AI48" s="540"/>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row>
    <row r="49" spans="1:67" ht="18" customHeight="1" x14ac:dyDescent="0.3">
      <c r="A49" s="515"/>
      <c r="B49" s="302"/>
      <c r="C49" s="302"/>
      <c r="D49" s="302"/>
      <c r="E49" s="302"/>
      <c r="F49" s="302"/>
      <c r="G49" s="562"/>
      <c r="H49" s="563"/>
      <c r="I49" s="564"/>
      <c r="J49" s="565"/>
      <c r="K49" s="564">
        <f>IF(NOT(ISERROR(MATCH(J49,_xlfn.ANCHORARRAY(E60),0))),I62&amp;"Por favor no seleccionar los criterios de impacto",J49)</f>
        <v>0</v>
      </c>
      <c r="L49" s="563"/>
      <c r="M49" s="564"/>
      <c r="N49" s="566"/>
      <c r="O49" s="528">
        <v>3</v>
      </c>
      <c r="P49" s="529"/>
      <c r="Q49" s="530" t="str">
        <f>IF(OR(R49="Preventivo",R49="Detectivo"),"Probabilidad",IF(R49="Correctivo","Impacto",""))</f>
        <v/>
      </c>
      <c r="R49" s="531"/>
      <c r="S49" s="531"/>
      <c r="T49" s="532" t="str">
        <f t="shared" si="36"/>
        <v/>
      </c>
      <c r="U49" s="531"/>
      <c r="V49" s="531"/>
      <c r="W49" s="531"/>
      <c r="X49" s="541" t="str">
        <f>IFERROR(IF(AND(Q48="Probabilidad",Q49="Probabilidad"),(Z48-(+Z48*T49)),IF(AND(Q48="Impacto",Q49="Probabilidad"),(Z47-(+Z47*T49)),IF(Q49="Impacto",Z48,""))),"")</f>
        <v/>
      </c>
      <c r="Y49" s="534" t="str">
        <f t="shared" si="3"/>
        <v/>
      </c>
      <c r="Z49" s="535" t="str">
        <f t="shared" si="37"/>
        <v/>
      </c>
      <c r="AA49" s="534" t="str">
        <f t="shared" si="5"/>
        <v/>
      </c>
      <c r="AB49" s="535" t="str">
        <f>IFERROR(IF(AND(Q48="Impacto",Q49="Impacto"),(AB48-(+AB48*T49)),IF(AND(Q48="Probabilidad",Q49="Impacto"),(AB47-(+AB47*T49)),IF(Q49="Probabilidad",AB48,""))),"")</f>
        <v/>
      </c>
      <c r="AC49" s="536" t="str">
        <f t="shared" si="38"/>
        <v/>
      </c>
      <c r="AD49" s="537"/>
      <c r="AE49" s="538"/>
      <c r="AF49" s="539"/>
      <c r="AG49" s="539"/>
      <c r="AH49" s="540"/>
      <c r="AI49" s="540"/>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spans="1:67" ht="18" customHeight="1" x14ac:dyDescent="0.3">
      <c r="A50" s="515"/>
      <c r="B50" s="302"/>
      <c r="C50" s="302"/>
      <c r="D50" s="302"/>
      <c r="E50" s="302"/>
      <c r="F50" s="302"/>
      <c r="G50" s="562"/>
      <c r="H50" s="563"/>
      <c r="I50" s="564"/>
      <c r="J50" s="565"/>
      <c r="K50" s="564">
        <f>IF(NOT(ISERROR(MATCH(J50,_xlfn.ANCHORARRAY(E61),0))),I63&amp;"Por favor no seleccionar los criterios de impacto",J50)</f>
        <v>0</v>
      </c>
      <c r="L50" s="563"/>
      <c r="M50" s="564"/>
      <c r="N50" s="566"/>
      <c r="O50" s="528">
        <v>4</v>
      </c>
      <c r="P50" s="465"/>
      <c r="Q50" s="530" t="str">
        <f t="shared" ref="Q50:Q52" si="39">IF(OR(R50="Preventivo",R50="Detectivo"),"Probabilidad",IF(R50="Correctivo","Impacto",""))</f>
        <v/>
      </c>
      <c r="R50" s="531"/>
      <c r="S50" s="531"/>
      <c r="T50" s="532" t="str">
        <f t="shared" si="36"/>
        <v/>
      </c>
      <c r="U50" s="531"/>
      <c r="V50" s="531"/>
      <c r="W50" s="531"/>
      <c r="X50" s="541" t="str">
        <f t="shared" ref="X50:X52" si="40">IFERROR(IF(AND(Q49="Probabilidad",Q50="Probabilidad"),(Z49-(+Z49*T50)),IF(AND(Q49="Impacto",Q50="Probabilidad"),(Z48-(+Z48*T50)),IF(Q50="Impacto",Z49,""))),"")</f>
        <v/>
      </c>
      <c r="Y50" s="534" t="str">
        <f t="shared" si="3"/>
        <v/>
      </c>
      <c r="Z50" s="535" t="str">
        <f t="shared" si="37"/>
        <v/>
      </c>
      <c r="AA50" s="534" t="str">
        <f t="shared" si="5"/>
        <v/>
      </c>
      <c r="AB50" s="535" t="str">
        <f t="shared" ref="AB50:AB52" si="41">IFERROR(IF(AND(Q49="Impacto",Q50="Impacto"),(AB49-(+AB49*T50)),IF(AND(Q49="Probabilidad",Q50="Impacto"),(AB48-(+AB48*T50)),IF(Q50="Probabilidad",AB49,""))),"")</f>
        <v/>
      </c>
      <c r="AC50" s="536"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37"/>
      <c r="AE50" s="538"/>
      <c r="AF50" s="539"/>
      <c r="AG50" s="539"/>
      <c r="AH50" s="540"/>
      <c r="AI50" s="540"/>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row>
    <row r="51" spans="1:67" ht="18" customHeight="1" x14ac:dyDescent="0.3">
      <c r="A51" s="515"/>
      <c r="B51" s="302"/>
      <c r="C51" s="302"/>
      <c r="D51" s="302"/>
      <c r="E51" s="302"/>
      <c r="F51" s="302"/>
      <c r="G51" s="562"/>
      <c r="H51" s="563"/>
      <c r="I51" s="564"/>
      <c r="J51" s="565"/>
      <c r="K51" s="564">
        <f>IF(NOT(ISERROR(MATCH(J51,_xlfn.ANCHORARRAY(E62),0))),I64&amp;"Por favor no seleccionar los criterios de impacto",J51)</f>
        <v>0</v>
      </c>
      <c r="L51" s="563"/>
      <c r="M51" s="564"/>
      <c r="N51" s="566"/>
      <c r="O51" s="528">
        <v>5</v>
      </c>
      <c r="P51" s="465"/>
      <c r="Q51" s="530" t="str">
        <f t="shared" si="39"/>
        <v/>
      </c>
      <c r="R51" s="531"/>
      <c r="S51" s="531"/>
      <c r="T51" s="532" t="str">
        <f t="shared" si="36"/>
        <v/>
      </c>
      <c r="U51" s="531"/>
      <c r="V51" s="531"/>
      <c r="W51" s="531"/>
      <c r="X51" s="541" t="str">
        <f t="shared" si="40"/>
        <v/>
      </c>
      <c r="Y51" s="534" t="str">
        <f t="shared" si="3"/>
        <v/>
      </c>
      <c r="Z51" s="535" t="str">
        <f t="shared" si="37"/>
        <v/>
      </c>
      <c r="AA51" s="534" t="str">
        <f t="shared" si="5"/>
        <v/>
      </c>
      <c r="AB51" s="535" t="str">
        <f t="shared" si="41"/>
        <v/>
      </c>
      <c r="AC51" s="536" t="str">
        <f t="shared" ref="AC51" si="42">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537"/>
      <c r="AE51" s="538"/>
      <c r="AF51" s="539"/>
      <c r="AG51" s="539"/>
      <c r="AH51" s="540"/>
      <c r="AI51" s="540"/>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row>
    <row r="52" spans="1:67" ht="18" customHeight="1" x14ac:dyDescent="0.3">
      <c r="A52" s="542"/>
      <c r="B52" s="303"/>
      <c r="C52" s="303"/>
      <c r="D52" s="303"/>
      <c r="E52" s="303"/>
      <c r="F52" s="303"/>
      <c r="G52" s="569"/>
      <c r="H52" s="570"/>
      <c r="I52" s="571"/>
      <c r="J52" s="572"/>
      <c r="K52" s="571">
        <f>IF(NOT(ISERROR(MATCH(J52,_xlfn.ANCHORARRAY(E63),0))),I65&amp;"Por favor no seleccionar los criterios de impacto",J52)</f>
        <v>0</v>
      </c>
      <c r="L52" s="570"/>
      <c r="M52" s="571"/>
      <c r="N52" s="573"/>
      <c r="O52" s="528">
        <v>6</v>
      </c>
      <c r="P52" s="465"/>
      <c r="Q52" s="530" t="str">
        <f t="shared" si="39"/>
        <v/>
      </c>
      <c r="R52" s="531"/>
      <c r="S52" s="531"/>
      <c r="T52" s="532" t="str">
        <f t="shared" si="36"/>
        <v/>
      </c>
      <c r="U52" s="531"/>
      <c r="V52" s="531"/>
      <c r="W52" s="531"/>
      <c r="X52" s="541" t="str">
        <f t="shared" si="40"/>
        <v/>
      </c>
      <c r="Y52" s="534" t="str">
        <f t="shared" si="3"/>
        <v/>
      </c>
      <c r="Z52" s="535" t="str">
        <f t="shared" si="37"/>
        <v/>
      </c>
      <c r="AA52" s="534" t="str">
        <f>IFERROR(IF(AB52="","",IF(AB52&lt;=0.2,"Leve",IF(AB52&lt;=0.4,"Menor",IF(AB52&lt;=0.6,"Moderado",IF(AB52&lt;=0.8,"Mayor","Catastrófico"))))),"")</f>
        <v/>
      </c>
      <c r="AB52" s="535" t="str">
        <f t="shared" si="41"/>
        <v/>
      </c>
      <c r="AC52" s="53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37"/>
      <c r="AE52" s="538"/>
      <c r="AF52" s="539"/>
      <c r="AG52" s="539"/>
      <c r="AH52" s="540"/>
      <c r="AI52" s="540"/>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row>
    <row r="53" spans="1:67" ht="72.599999999999994" customHeight="1" x14ac:dyDescent="0.3">
      <c r="A53" s="498">
        <v>7</v>
      </c>
      <c r="B53" s="301" t="s">
        <v>156</v>
      </c>
      <c r="C53" s="301" t="s">
        <v>210</v>
      </c>
      <c r="D53" s="301" t="s">
        <v>211</v>
      </c>
      <c r="E53" s="301" t="s">
        <v>212</v>
      </c>
      <c r="F53" s="301" t="s">
        <v>159</v>
      </c>
      <c r="G53" s="549">
        <v>20</v>
      </c>
      <c r="H53" s="550" t="str">
        <f>IF(G53&lt;=0,"",IF(G53&lt;=2,"Muy Baja",IF(G53&lt;=24,"Baja",IF(G53&lt;=500,"Media",IF(G53&lt;=5000,"Alta","Muy Alta")))))</f>
        <v>Baja</v>
      </c>
      <c r="I53" s="551">
        <f>IF(H53="","",IF(H53="Muy Baja",0.2,IF(H53="Baja",0.4,IF(H53="Media",0.6,IF(H53="Alta",0.8,IF(H53="Muy Alta",1,))))))</f>
        <v>0.4</v>
      </c>
      <c r="J53" s="552" t="s">
        <v>190</v>
      </c>
      <c r="K53" s="551" t="str">
        <f>IF(NOT(ISERROR(MATCH(J53,'Tabla Impacto'!$B$221:$B$223,0))),'Tabla Impacto'!$F$223&amp;"Por favor no seleccionar los criterios de impacto(Afectación Económica o presupuestal y Pérdida Reputacional)",J53)</f>
        <v xml:space="preserve">     El riesgo afecta la imagen de la entidad con algunos usuarios de relevancia frente al logro de los objetivos</v>
      </c>
      <c r="L53" s="550" t="str">
        <f>IF(OR(K53='Tabla Impacto'!$C$11,K53='Tabla Impacto'!$D$11),"Leve",IF(OR(K53='Tabla Impacto'!$C$12,K53='Tabla Impacto'!$D$12),"Menor",IF(OR(K53='Tabla Impacto'!$C$13,K53='Tabla Impacto'!$D$13),"Moderado",IF(OR(K53='Tabla Impacto'!$C$14,K53='Tabla Impacto'!$D$14),"Mayor",IF(OR(K53='Tabla Impacto'!$C$15,K53='Tabla Impacto'!$D$15),"Catastrófico","")))))</f>
        <v>Moderado</v>
      </c>
      <c r="M53" s="551">
        <f>IF(L53="","",IF(L53="Leve",0.2,IF(L53="Menor",0.4,IF(L53="Moderado",0.6,IF(L53="Mayor",0.8,IF(L53="Catastrófico",1,))))))</f>
        <v>0.6</v>
      </c>
      <c r="N53" s="553" t="str">
        <f>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Moderado</v>
      </c>
      <c r="O53" s="528">
        <v>1</v>
      </c>
      <c r="P53" s="465" t="s">
        <v>349</v>
      </c>
      <c r="Q53" s="554" t="str">
        <f>IF(OR(R53="Preventivo",R53="Detectivo"),"Probabilidad",IF(R53="Correctivo","Impacto",""))</f>
        <v>Probabilidad</v>
      </c>
      <c r="R53" s="555" t="s">
        <v>162</v>
      </c>
      <c r="S53" s="555" t="s">
        <v>163</v>
      </c>
      <c r="T53" s="556" t="str">
        <f>IF(AND(R53="Preventivo",S53="Automático"),"50%",IF(AND(R53="Preventivo",S53="Manual"),"40%",IF(AND(R53="Detectivo",S53="Automático"),"40%",IF(AND(R53="Detectivo",S53="Manual"),"30%",IF(AND(R53="Correctivo",S53="Automático"),"35%",IF(AND(R53="Correctivo",S53="Manual"),"25%",""))))))</f>
        <v>40%</v>
      </c>
      <c r="U53" s="555" t="s">
        <v>164</v>
      </c>
      <c r="V53" s="555" t="s">
        <v>165</v>
      </c>
      <c r="W53" s="555" t="s">
        <v>166</v>
      </c>
      <c r="X53" s="509">
        <f>IFERROR(IF(Q53="Probabilidad",(I53-(+I53*T53)),IF(Q53="Impacto",I53,"")),"")</f>
        <v>0.24</v>
      </c>
      <c r="Y53" s="557" t="str">
        <f>IFERROR(IF(X53="","",IF(X53&lt;=0.2,"Muy Baja",IF(X53&lt;=0.4,"Baja",IF(X53&lt;=0.6,"Media",IF(X53&lt;=0.8,"Alta","Muy Alta"))))),"")</f>
        <v>Baja</v>
      </c>
      <c r="Z53" s="558">
        <f>+X53</f>
        <v>0.24</v>
      </c>
      <c r="AA53" s="557" t="str">
        <f>IFERROR(IF(AB53="","",IF(AB53&lt;=0.2,"Leve",IF(AB53&lt;=0.4,"Menor",IF(AB53&lt;=0.6,"Moderado",IF(AB53&lt;=0.8,"Mayor","Catastrófico"))))),"")</f>
        <v>Moderado</v>
      </c>
      <c r="AB53" s="558">
        <f>IFERROR(IF(Q53="Impacto",(M53-(+M53*T53)),IF(Q53="Probabilidad",M53,"")),"")</f>
        <v>0.6</v>
      </c>
      <c r="AC53" s="559"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Moderado</v>
      </c>
      <c r="AD53" s="560" t="s">
        <v>167</v>
      </c>
      <c r="AE53" s="512" t="s">
        <v>213</v>
      </c>
      <c r="AF53" s="513" t="s">
        <v>214</v>
      </c>
      <c r="AG53" s="589" t="s">
        <v>215</v>
      </c>
      <c r="AH53" s="561">
        <v>45658</v>
      </c>
      <c r="AI53" s="561">
        <v>46010</v>
      </c>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spans="1:67" ht="18" customHeight="1" x14ac:dyDescent="0.3">
      <c r="A54" s="515"/>
      <c r="B54" s="302"/>
      <c r="C54" s="302"/>
      <c r="D54" s="302"/>
      <c r="E54" s="302"/>
      <c r="F54" s="302"/>
      <c r="G54" s="562"/>
      <c r="H54" s="563"/>
      <c r="I54" s="564"/>
      <c r="J54" s="565"/>
      <c r="K54" s="564">
        <f>IF(NOT(ISERROR(MATCH(J54,_xlfn.ANCHORARRAY(E65),0))),I67&amp;"Por favor no seleccionar los criterios de impacto",J54)</f>
        <v>0</v>
      </c>
      <c r="L54" s="563"/>
      <c r="M54" s="564"/>
      <c r="N54" s="566"/>
      <c r="O54" s="528">
        <v>2</v>
      </c>
      <c r="P54" s="465"/>
      <c r="Q54" s="554" t="str">
        <f>IF(OR(R54="Preventivo",R54="Detectivo"),"Probabilidad",IF(R54="Correctivo","Impacto",""))</f>
        <v/>
      </c>
      <c r="R54" s="555"/>
      <c r="S54" s="555"/>
      <c r="T54" s="556" t="str">
        <f t="shared" ref="T54:T58" si="43">IF(AND(R54="Preventivo",S54="Automático"),"50%",IF(AND(R54="Preventivo",S54="Manual"),"40%",IF(AND(R54="Detectivo",S54="Automático"),"40%",IF(AND(R54="Detectivo",S54="Manual"),"30%",IF(AND(R54="Correctivo",S54="Automático"),"35%",IF(AND(R54="Correctivo",S54="Manual"),"25%",""))))))</f>
        <v/>
      </c>
      <c r="U54" s="555"/>
      <c r="V54" s="555"/>
      <c r="W54" s="555"/>
      <c r="X54" s="509" t="str">
        <f>IFERROR(IF(AND(Q53="Probabilidad",Q54="Probabilidad"),(Z53-(+Z53*T54)),IF(Q54="Probabilidad",(I53-(+I53*T54)),IF(Q54="Impacto",Z53,""))),"")</f>
        <v/>
      </c>
      <c r="Y54" s="557" t="str">
        <f t="shared" si="3"/>
        <v/>
      </c>
      <c r="Z54" s="558" t="str">
        <f t="shared" ref="Z54:Z58" si="44">+X54</f>
        <v/>
      </c>
      <c r="AA54" s="557" t="str">
        <f t="shared" si="5"/>
        <v/>
      </c>
      <c r="AB54" s="558" t="str">
        <f>IFERROR(IF(AND(Q53="Impacto",Q54="Impacto"),(AB53-(+AB53*T54)),IF(Q54="Impacto",(M53-(+M53*T54)),IF(Q54="Probabilidad",AB53,""))),"")</f>
        <v/>
      </c>
      <c r="AC54" s="559" t="str">
        <f t="shared" ref="AC54:AC55" si="45">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560"/>
      <c r="AE54" s="538"/>
      <c r="AF54" s="539"/>
      <c r="AG54" s="539"/>
      <c r="AH54" s="540"/>
      <c r="AI54" s="540"/>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spans="1:67" ht="18" customHeight="1" x14ac:dyDescent="0.3">
      <c r="A55" s="515"/>
      <c r="B55" s="302"/>
      <c r="C55" s="302"/>
      <c r="D55" s="302"/>
      <c r="E55" s="302"/>
      <c r="F55" s="302"/>
      <c r="G55" s="562"/>
      <c r="H55" s="563"/>
      <c r="I55" s="564"/>
      <c r="J55" s="565"/>
      <c r="K55" s="564">
        <f>IF(NOT(ISERROR(MATCH(J55,_xlfn.ANCHORARRAY(E66),0))),I68&amp;"Por favor no seleccionar los criterios de impacto",J55)</f>
        <v>0</v>
      </c>
      <c r="L55" s="563"/>
      <c r="M55" s="564"/>
      <c r="N55" s="566"/>
      <c r="O55" s="528">
        <v>3</v>
      </c>
      <c r="P55" s="529"/>
      <c r="Q55" s="530" t="str">
        <f>IF(OR(R55="Preventivo",R55="Detectivo"),"Probabilidad",IF(R55="Correctivo","Impacto",""))</f>
        <v/>
      </c>
      <c r="R55" s="531"/>
      <c r="S55" s="531"/>
      <c r="T55" s="532" t="str">
        <f t="shared" si="43"/>
        <v/>
      </c>
      <c r="U55" s="531"/>
      <c r="V55" s="531"/>
      <c r="W55" s="531"/>
      <c r="X55" s="541" t="str">
        <f>IFERROR(IF(AND(Q54="Probabilidad",Q55="Probabilidad"),(Z54-(+Z54*T55)),IF(AND(Q54="Impacto",Q55="Probabilidad"),(Z53-(+Z53*T55)),IF(Q55="Impacto",Z54,""))),"")</f>
        <v/>
      </c>
      <c r="Y55" s="534" t="str">
        <f t="shared" si="3"/>
        <v/>
      </c>
      <c r="Z55" s="535" t="str">
        <f t="shared" si="44"/>
        <v/>
      </c>
      <c r="AA55" s="534" t="str">
        <f t="shared" si="5"/>
        <v/>
      </c>
      <c r="AB55" s="535" t="str">
        <f>IFERROR(IF(AND(Q54="Impacto",Q55="Impacto"),(AB54-(+AB54*T55)),IF(AND(Q54="Probabilidad",Q55="Impacto"),(AB53-(+AB53*T55)),IF(Q55="Probabilidad",AB54,""))),"")</f>
        <v/>
      </c>
      <c r="AC55" s="536" t="str">
        <f t="shared" si="45"/>
        <v/>
      </c>
      <c r="AD55" s="537"/>
      <c r="AE55" s="538"/>
      <c r="AF55" s="539"/>
      <c r="AG55" s="539"/>
      <c r="AH55" s="540"/>
      <c r="AI55" s="540"/>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row>
    <row r="56" spans="1:67" ht="18" customHeight="1" x14ac:dyDescent="0.3">
      <c r="A56" s="515"/>
      <c r="B56" s="302"/>
      <c r="C56" s="302"/>
      <c r="D56" s="302"/>
      <c r="E56" s="302"/>
      <c r="F56" s="302"/>
      <c r="G56" s="562"/>
      <c r="H56" s="563"/>
      <c r="I56" s="564"/>
      <c r="J56" s="565"/>
      <c r="K56" s="564">
        <f>IF(NOT(ISERROR(MATCH(J56,_xlfn.ANCHORARRAY(E67),0))),I69&amp;"Por favor no seleccionar los criterios de impacto",J56)</f>
        <v>0</v>
      </c>
      <c r="L56" s="563"/>
      <c r="M56" s="564"/>
      <c r="N56" s="566"/>
      <c r="O56" s="528">
        <v>4</v>
      </c>
      <c r="P56" s="465"/>
      <c r="Q56" s="530" t="str">
        <f t="shared" ref="Q56:Q59" si="46">IF(OR(R56="Preventivo",R56="Detectivo"),"Probabilidad",IF(R56="Correctivo","Impacto",""))</f>
        <v/>
      </c>
      <c r="R56" s="531"/>
      <c r="S56" s="531"/>
      <c r="T56" s="532" t="str">
        <f t="shared" si="43"/>
        <v/>
      </c>
      <c r="U56" s="531"/>
      <c r="V56" s="531"/>
      <c r="W56" s="531"/>
      <c r="X56" s="541" t="str">
        <f t="shared" ref="X56:X58" si="47">IFERROR(IF(AND(Q55="Probabilidad",Q56="Probabilidad"),(Z55-(+Z55*T56)),IF(AND(Q55="Impacto",Q56="Probabilidad"),(Z54-(+Z54*T56)),IF(Q56="Impacto",Z55,""))),"")</f>
        <v/>
      </c>
      <c r="Y56" s="534" t="str">
        <f t="shared" si="3"/>
        <v/>
      </c>
      <c r="Z56" s="535" t="str">
        <f t="shared" si="44"/>
        <v/>
      </c>
      <c r="AA56" s="534" t="str">
        <f t="shared" si="5"/>
        <v/>
      </c>
      <c r="AB56" s="535" t="str">
        <f t="shared" ref="AB56:AB58" si="48">IFERROR(IF(AND(Q55="Impacto",Q56="Impacto"),(AB55-(+AB55*T56)),IF(AND(Q55="Probabilidad",Q56="Impacto"),(AB54-(+AB54*T56)),IF(Q56="Probabilidad",AB55,""))),"")</f>
        <v/>
      </c>
      <c r="AC56" s="536"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37"/>
      <c r="AE56" s="538"/>
      <c r="AF56" s="539"/>
      <c r="AG56" s="539"/>
      <c r="AH56" s="540"/>
      <c r="AI56" s="540"/>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row>
    <row r="57" spans="1:67" ht="18" customHeight="1" x14ac:dyDescent="0.3">
      <c r="A57" s="515"/>
      <c r="B57" s="302"/>
      <c r="C57" s="302"/>
      <c r="D57" s="302"/>
      <c r="E57" s="302"/>
      <c r="F57" s="302"/>
      <c r="G57" s="562"/>
      <c r="H57" s="563"/>
      <c r="I57" s="564"/>
      <c r="J57" s="565"/>
      <c r="K57" s="564">
        <f>IF(NOT(ISERROR(MATCH(J57,_xlfn.ANCHORARRAY(E68),0))),I70&amp;"Por favor no seleccionar los criterios de impacto",J57)</f>
        <v>0</v>
      </c>
      <c r="L57" s="563"/>
      <c r="M57" s="564"/>
      <c r="N57" s="566"/>
      <c r="O57" s="528">
        <v>5</v>
      </c>
      <c r="P57" s="465"/>
      <c r="Q57" s="530" t="str">
        <f t="shared" si="46"/>
        <v/>
      </c>
      <c r="R57" s="531"/>
      <c r="S57" s="531"/>
      <c r="T57" s="532" t="str">
        <f t="shared" si="43"/>
        <v/>
      </c>
      <c r="U57" s="531"/>
      <c r="V57" s="531"/>
      <c r="W57" s="531"/>
      <c r="X57" s="541" t="str">
        <f t="shared" si="47"/>
        <v/>
      </c>
      <c r="Y57" s="534" t="str">
        <f t="shared" si="3"/>
        <v/>
      </c>
      <c r="Z57" s="535" t="str">
        <f t="shared" si="44"/>
        <v/>
      </c>
      <c r="AA57" s="534" t="str">
        <f t="shared" si="5"/>
        <v/>
      </c>
      <c r="AB57" s="535" t="str">
        <f t="shared" si="48"/>
        <v/>
      </c>
      <c r="AC57" s="536" t="str">
        <f t="shared" ref="AC57:AC58" si="49">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537"/>
      <c r="AE57" s="538"/>
      <c r="AF57" s="539"/>
      <c r="AG57" s="539"/>
      <c r="AH57" s="540"/>
      <c r="AI57" s="540"/>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row>
    <row r="58" spans="1:67" ht="18" customHeight="1" x14ac:dyDescent="0.3">
      <c r="A58" s="542"/>
      <c r="B58" s="303"/>
      <c r="C58" s="303"/>
      <c r="D58" s="303"/>
      <c r="E58" s="303"/>
      <c r="F58" s="303"/>
      <c r="G58" s="569"/>
      <c r="H58" s="570"/>
      <c r="I58" s="571"/>
      <c r="J58" s="572"/>
      <c r="K58" s="571">
        <f>IF(NOT(ISERROR(MATCH(J58,_xlfn.ANCHORARRAY(E69),0))),I71&amp;"Por favor no seleccionar los criterios de impacto",J58)</f>
        <v>0</v>
      </c>
      <c r="L58" s="570"/>
      <c r="M58" s="571"/>
      <c r="N58" s="573"/>
      <c r="O58" s="528">
        <v>6</v>
      </c>
      <c r="P58" s="465"/>
      <c r="Q58" s="530" t="str">
        <f t="shared" si="46"/>
        <v/>
      </c>
      <c r="R58" s="531"/>
      <c r="S58" s="531"/>
      <c r="T58" s="532" t="str">
        <f t="shared" si="43"/>
        <v/>
      </c>
      <c r="U58" s="531"/>
      <c r="V58" s="531"/>
      <c r="W58" s="531"/>
      <c r="X58" s="541" t="str">
        <f t="shared" si="47"/>
        <v/>
      </c>
      <c r="Y58" s="534" t="str">
        <f t="shared" si="3"/>
        <v/>
      </c>
      <c r="Z58" s="535" t="str">
        <f t="shared" si="44"/>
        <v/>
      </c>
      <c r="AA58" s="534" t="str">
        <f t="shared" si="5"/>
        <v/>
      </c>
      <c r="AB58" s="535" t="str">
        <f t="shared" si="48"/>
        <v/>
      </c>
      <c r="AC58" s="536" t="str">
        <f t="shared" si="49"/>
        <v/>
      </c>
      <c r="AD58" s="537"/>
      <c r="AE58" s="538"/>
      <c r="AF58" s="539"/>
      <c r="AG58" s="539"/>
      <c r="AH58" s="540"/>
      <c r="AI58" s="540"/>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row>
    <row r="59" spans="1:67" ht="66.75" customHeight="1" x14ac:dyDescent="0.3">
      <c r="A59" s="498">
        <v>8</v>
      </c>
      <c r="B59" s="301" t="s">
        <v>156</v>
      </c>
      <c r="C59" s="301" t="s">
        <v>216</v>
      </c>
      <c r="D59" s="301" t="s">
        <v>348</v>
      </c>
      <c r="E59" s="301" t="s">
        <v>217</v>
      </c>
      <c r="F59" s="301" t="s">
        <v>159</v>
      </c>
      <c r="G59" s="549">
        <v>2</v>
      </c>
      <c r="H59" s="550" t="str">
        <f>IF(G59&lt;=0,"",IF(G59&lt;=2,"Muy Baja",IF(G59&lt;=24,"Baja",IF(G59&lt;=500,"Media",IF(G59&lt;=5000,"Alta","Muy Alta")))))</f>
        <v>Muy Baja</v>
      </c>
      <c r="I59" s="551">
        <f>IF(H59="","",IF(H59="Muy Baja",0.2,IF(H59="Baja",0.4,IF(H59="Media",0.6,IF(H59="Alta",0.8,IF(H59="Muy Alta",1,))))))</f>
        <v>0.2</v>
      </c>
      <c r="J59" s="552" t="s">
        <v>190</v>
      </c>
      <c r="K59" s="551" t="str">
        <f>IF(NOT(ISERROR(MATCH(J59,'Tabla Impacto'!$B$221:$B$223,0))),'Tabla Impacto'!$F$223&amp;"Por favor no seleccionar los criterios de impacto(Afectación Económica o presupuestal y Pérdida Reputacional)",J59)</f>
        <v xml:space="preserve">     El riesgo afecta la imagen de la entidad con algunos usuarios de relevancia frente al logro de los objetivos</v>
      </c>
      <c r="L59" s="550" t="str">
        <f>IF(OR(K59='Tabla Impacto'!$C$11,K59='Tabla Impacto'!$D$11),"Leve",IF(OR(K59='Tabla Impacto'!$C$12,K59='Tabla Impacto'!$D$12),"Menor",IF(OR(K59='Tabla Impacto'!$C$13,K59='Tabla Impacto'!$D$13),"Moderado",IF(OR(K59='Tabla Impacto'!$C$14,K59='Tabla Impacto'!$D$14),"Mayor",IF(OR(K59='Tabla Impacto'!$C$15,K59='Tabla Impacto'!$D$15),"Catastrófico","")))))</f>
        <v>Moderado</v>
      </c>
      <c r="M59" s="551">
        <f>IF(L59="","",IF(L59="Leve",0.2,IF(L59="Menor",0.4,IF(L59="Moderado",0.6,IF(L59="Mayor",0.8,IF(L59="Catastrófico",1,))))))</f>
        <v>0.6</v>
      </c>
      <c r="N59" s="553" t="str">
        <f>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Moderado</v>
      </c>
      <c r="O59" s="590">
        <v>1</v>
      </c>
      <c r="P59" s="465" t="s">
        <v>218</v>
      </c>
      <c r="Q59" s="554" t="str">
        <f t="shared" si="46"/>
        <v>Probabilidad</v>
      </c>
      <c r="R59" s="555" t="s">
        <v>162</v>
      </c>
      <c r="S59" s="555" t="s">
        <v>163</v>
      </c>
      <c r="T59" s="556" t="str">
        <f>IF(AND(R59="Preventivo",S59="Automático"),"50%",IF(AND(R59="Preventivo",S59="Manual"),"40%",IF(AND(R59="Detectivo",S59="Automático"),"40%",IF(AND(R59="Detectivo",S59="Manual"),"30%",IF(AND(R59="Correctivo",S59="Automático"),"35%",IF(AND(R59="Correctivo",S59="Manual"),"25%",""))))))</f>
        <v>40%</v>
      </c>
      <c r="U59" s="555" t="s">
        <v>164</v>
      </c>
      <c r="V59" s="555" t="s">
        <v>165</v>
      </c>
      <c r="W59" s="555" t="s">
        <v>166</v>
      </c>
      <c r="X59" s="509">
        <f>IFERROR(IF(Q59="Probabilidad",(I59-(+I59*T59)),IF(Q59="Impacto",I59,"")),"")</f>
        <v>0.12</v>
      </c>
      <c r="Y59" s="557" t="str">
        <f>IFERROR(IF(X59="","",IF(X59&lt;=0.2,"Muy Baja",IF(X59&lt;=0.4,"Baja",IF(X59&lt;=0.6,"Media",IF(X59&lt;=0.8,"Alta","Muy Alta"))))),"")</f>
        <v>Muy Baja</v>
      </c>
      <c r="Z59" s="558">
        <f>+X59</f>
        <v>0.12</v>
      </c>
      <c r="AA59" s="557" t="str">
        <f>IFERROR(IF(AB59="","",IF(AB59&lt;=0.2,"Leve",IF(AB59&lt;=0.4,"Menor",IF(AB59&lt;=0.6,"Moderado",IF(AB59&lt;=0.8,"Mayor","Catastrófico"))))),"")</f>
        <v>Moderado</v>
      </c>
      <c r="AB59" s="558">
        <f>IFERROR(IF(Q59="Impacto",(M59-(+M59*T59)),IF(Q59="Probabilidad",M59,"")),"")</f>
        <v>0.6</v>
      </c>
      <c r="AC59" s="559"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Moderado</v>
      </c>
      <c r="AD59" s="560" t="s">
        <v>167</v>
      </c>
      <c r="AE59" s="465" t="s">
        <v>219</v>
      </c>
      <c r="AF59" s="591" t="s">
        <v>220</v>
      </c>
      <c r="AG59" s="591" t="s">
        <v>221</v>
      </c>
      <c r="AH59" s="592">
        <v>45748</v>
      </c>
      <c r="AI59" s="593">
        <v>46010</v>
      </c>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row>
    <row r="60" spans="1:67" ht="18" customHeight="1" x14ac:dyDescent="0.3">
      <c r="A60" s="515"/>
      <c r="B60" s="302"/>
      <c r="C60" s="302"/>
      <c r="D60" s="302"/>
      <c r="E60" s="302"/>
      <c r="F60" s="302"/>
      <c r="G60" s="562"/>
      <c r="H60" s="563"/>
      <c r="I60" s="564"/>
      <c r="J60" s="565"/>
      <c r="K60" s="564">
        <f>IF(NOT(ISERROR(MATCH(J60,_xlfn.ANCHORARRAY(E71),0))),I73&amp;"Por favor no seleccionar los criterios de impacto",J60)</f>
        <v>0</v>
      </c>
      <c r="L60" s="563"/>
      <c r="M60" s="564"/>
      <c r="N60" s="566"/>
      <c r="O60" s="590">
        <v>2</v>
      </c>
      <c r="P60" s="465"/>
      <c r="Q60" s="530" t="str">
        <f>IF(OR(R60="Preventivo",R60="Detectivo"),"Probabilidad",IF(R60="Correctivo","Impacto",""))</f>
        <v/>
      </c>
      <c r="R60" s="531"/>
      <c r="S60" s="531"/>
      <c r="T60" s="532" t="str">
        <f t="shared" ref="T60:T64" si="50">IF(AND(R60="Preventivo",S60="Automático"),"50%",IF(AND(R60="Preventivo",S60="Manual"),"40%",IF(AND(R60="Detectivo",S60="Automático"),"40%",IF(AND(R60="Detectivo",S60="Manual"),"30%",IF(AND(R60="Correctivo",S60="Automático"),"35%",IF(AND(R60="Correctivo",S60="Manual"),"25%",""))))))</f>
        <v/>
      </c>
      <c r="U60" s="531"/>
      <c r="V60" s="531"/>
      <c r="W60" s="531"/>
      <c r="X60" s="541" t="str">
        <f>IFERROR(IF(AND(Q59="Probabilidad",Q60="Probabilidad"),(Z59-(+Z59*T60)),IF(Q60="Probabilidad",(I59-(+I59*T60)),IF(Q60="Impacto",Z59,""))),"")</f>
        <v/>
      </c>
      <c r="Y60" s="534" t="str">
        <f t="shared" si="3"/>
        <v/>
      </c>
      <c r="Z60" s="535" t="str">
        <f t="shared" ref="Z60:Z64" si="51">+X60</f>
        <v/>
      </c>
      <c r="AA60" s="534" t="str">
        <f t="shared" si="5"/>
        <v/>
      </c>
      <c r="AB60" s="535" t="str">
        <f>IFERROR(IF(AND(Q59="Impacto",Q60="Impacto"),(AB59-(+AB59*T60)),IF(Q60="Impacto",(M59-(+M59*T60)),IF(Q60="Probabilidad",AB59,""))),"")</f>
        <v/>
      </c>
      <c r="AC60" s="536" t="str">
        <f t="shared" ref="AC60:AC61" si="52">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537"/>
      <c r="AE60" s="538"/>
      <c r="AF60" s="539"/>
      <c r="AG60" s="539"/>
      <c r="AH60" s="540"/>
      <c r="AI60" s="540"/>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row>
    <row r="61" spans="1:67" ht="18" customHeight="1" x14ac:dyDescent="0.3">
      <c r="A61" s="515"/>
      <c r="B61" s="302"/>
      <c r="C61" s="302"/>
      <c r="D61" s="302"/>
      <c r="E61" s="302"/>
      <c r="F61" s="302"/>
      <c r="G61" s="562"/>
      <c r="H61" s="563"/>
      <c r="I61" s="564"/>
      <c r="J61" s="565"/>
      <c r="K61" s="564">
        <f>IF(NOT(ISERROR(MATCH(J61,_xlfn.ANCHORARRAY(E72),0))),I74&amp;"Por favor no seleccionar los criterios de impacto",J61)</f>
        <v>0</v>
      </c>
      <c r="L61" s="563"/>
      <c r="M61" s="564"/>
      <c r="N61" s="566"/>
      <c r="O61" s="590">
        <v>3</v>
      </c>
      <c r="P61" s="529"/>
      <c r="Q61" s="530" t="str">
        <f>IF(OR(R61="Preventivo",R61="Detectivo"),"Probabilidad",IF(R61="Correctivo","Impacto",""))</f>
        <v/>
      </c>
      <c r="R61" s="531"/>
      <c r="S61" s="531"/>
      <c r="T61" s="532" t="str">
        <f t="shared" si="50"/>
        <v/>
      </c>
      <c r="U61" s="531"/>
      <c r="V61" s="531"/>
      <c r="W61" s="531"/>
      <c r="X61" s="541" t="str">
        <f>IFERROR(IF(AND(Q60="Probabilidad",Q61="Probabilidad"),(Z60-(+Z60*T61)),IF(AND(Q60="Impacto",Q61="Probabilidad"),(Z59-(+Z59*T61)),IF(Q61="Impacto",Z60,""))),"")</f>
        <v/>
      </c>
      <c r="Y61" s="534" t="str">
        <f t="shared" si="3"/>
        <v/>
      </c>
      <c r="Z61" s="535" t="str">
        <f t="shared" si="51"/>
        <v/>
      </c>
      <c r="AA61" s="534" t="str">
        <f t="shared" si="5"/>
        <v/>
      </c>
      <c r="AB61" s="535" t="str">
        <f>IFERROR(IF(AND(Q60="Impacto",Q61="Impacto"),(AB60-(+AB60*T61)),IF(AND(Q60="Probabilidad",Q61="Impacto"),(AB59-(+AB59*T61)),IF(Q61="Probabilidad",AB60,""))),"")</f>
        <v/>
      </c>
      <c r="AC61" s="536" t="str">
        <f t="shared" si="52"/>
        <v/>
      </c>
      <c r="AD61" s="537"/>
      <c r="AE61" s="538"/>
      <c r="AF61" s="539"/>
      <c r="AG61" s="539"/>
      <c r="AH61" s="540"/>
      <c r="AI61" s="540"/>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row>
    <row r="62" spans="1:67" ht="18" customHeight="1" x14ac:dyDescent="0.3">
      <c r="A62" s="515"/>
      <c r="B62" s="302"/>
      <c r="C62" s="302"/>
      <c r="D62" s="302"/>
      <c r="E62" s="302"/>
      <c r="F62" s="302"/>
      <c r="G62" s="562"/>
      <c r="H62" s="563"/>
      <c r="I62" s="564"/>
      <c r="J62" s="565"/>
      <c r="K62" s="564">
        <f>IF(NOT(ISERROR(MATCH(J62,_xlfn.ANCHORARRAY(E73),0))),I75&amp;"Por favor no seleccionar los criterios de impacto",J62)</f>
        <v>0</v>
      </c>
      <c r="L62" s="563"/>
      <c r="M62" s="564"/>
      <c r="N62" s="566"/>
      <c r="O62" s="590">
        <v>4</v>
      </c>
      <c r="P62" s="465"/>
      <c r="Q62" s="530" t="str">
        <f t="shared" ref="Q62:Q65" si="53">IF(OR(R62="Preventivo",R62="Detectivo"),"Probabilidad",IF(R62="Correctivo","Impacto",""))</f>
        <v/>
      </c>
      <c r="R62" s="531"/>
      <c r="S62" s="531"/>
      <c r="T62" s="532" t="str">
        <f t="shared" si="50"/>
        <v/>
      </c>
      <c r="U62" s="531"/>
      <c r="V62" s="531"/>
      <c r="W62" s="531"/>
      <c r="X62" s="541" t="str">
        <f t="shared" ref="X62:X64" si="54">IFERROR(IF(AND(Q61="Probabilidad",Q62="Probabilidad"),(Z61-(+Z61*T62)),IF(AND(Q61="Impacto",Q62="Probabilidad"),(Z60-(+Z60*T62)),IF(Q62="Impacto",Z61,""))),"")</f>
        <v/>
      </c>
      <c r="Y62" s="534" t="str">
        <f t="shared" si="3"/>
        <v/>
      </c>
      <c r="Z62" s="535" t="str">
        <f t="shared" si="51"/>
        <v/>
      </c>
      <c r="AA62" s="534" t="str">
        <f t="shared" si="5"/>
        <v/>
      </c>
      <c r="AB62" s="535" t="str">
        <f t="shared" ref="AB62:AB64" si="55">IFERROR(IF(AND(Q61="Impacto",Q62="Impacto"),(AB61-(+AB61*T62)),IF(AND(Q61="Probabilidad",Q62="Impacto"),(AB60-(+AB60*T62)),IF(Q62="Probabilidad",AB61,""))),"")</f>
        <v/>
      </c>
      <c r="AC62" s="536"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37"/>
      <c r="AE62" s="538"/>
      <c r="AF62" s="539"/>
      <c r="AG62" s="539"/>
      <c r="AH62" s="540"/>
      <c r="AI62" s="540"/>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row>
    <row r="63" spans="1:67" ht="18" customHeight="1" x14ac:dyDescent="0.3">
      <c r="A63" s="515"/>
      <c r="B63" s="302"/>
      <c r="C63" s="302"/>
      <c r="D63" s="302"/>
      <c r="E63" s="302"/>
      <c r="F63" s="302"/>
      <c r="G63" s="562"/>
      <c r="H63" s="563"/>
      <c r="I63" s="564"/>
      <c r="J63" s="565"/>
      <c r="K63" s="564">
        <f>IF(NOT(ISERROR(MATCH(J63,_xlfn.ANCHORARRAY(E74),0))),I76&amp;"Por favor no seleccionar los criterios de impacto",J63)</f>
        <v>0</v>
      </c>
      <c r="L63" s="563"/>
      <c r="M63" s="564"/>
      <c r="N63" s="566"/>
      <c r="O63" s="590">
        <v>5</v>
      </c>
      <c r="P63" s="465"/>
      <c r="Q63" s="530" t="str">
        <f t="shared" si="53"/>
        <v/>
      </c>
      <c r="R63" s="531"/>
      <c r="S63" s="531"/>
      <c r="T63" s="532" t="str">
        <f t="shared" si="50"/>
        <v/>
      </c>
      <c r="U63" s="531"/>
      <c r="V63" s="531"/>
      <c r="W63" s="531"/>
      <c r="X63" s="541" t="str">
        <f t="shared" si="54"/>
        <v/>
      </c>
      <c r="Y63" s="534" t="str">
        <f t="shared" si="3"/>
        <v/>
      </c>
      <c r="Z63" s="535" t="str">
        <f t="shared" si="51"/>
        <v/>
      </c>
      <c r="AA63" s="534" t="str">
        <f t="shared" si="5"/>
        <v/>
      </c>
      <c r="AB63" s="535" t="str">
        <f t="shared" si="55"/>
        <v/>
      </c>
      <c r="AC63" s="536" t="str">
        <f t="shared" ref="AC63:AC64" si="56">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537"/>
      <c r="AE63" s="538"/>
      <c r="AF63" s="539"/>
      <c r="AG63" s="539"/>
      <c r="AH63" s="540"/>
      <c r="AI63" s="540"/>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row>
    <row r="64" spans="1:67" ht="18" customHeight="1" x14ac:dyDescent="0.3">
      <c r="A64" s="542"/>
      <c r="B64" s="303"/>
      <c r="C64" s="303"/>
      <c r="D64" s="303"/>
      <c r="E64" s="303"/>
      <c r="F64" s="303"/>
      <c r="G64" s="569"/>
      <c r="H64" s="570"/>
      <c r="I64" s="571"/>
      <c r="J64" s="572"/>
      <c r="K64" s="571">
        <f>IF(NOT(ISERROR(MATCH(J64,_xlfn.ANCHORARRAY(E75),0))),I77&amp;"Por favor no seleccionar los criterios de impacto",J64)</f>
        <v>0</v>
      </c>
      <c r="L64" s="570"/>
      <c r="M64" s="571"/>
      <c r="N64" s="573"/>
      <c r="O64" s="590">
        <v>6</v>
      </c>
      <c r="P64" s="465"/>
      <c r="Q64" s="530" t="str">
        <f t="shared" si="53"/>
        <v/>
      </c>
      <c r="R64" s="531"/>
      <c r="S64" s="531"/>
      <c r="T64" s="532" t="str">
        <f t="shared" si="50"/>
        <v/>
      </c>
      <c r="U64" s="531"/>
      <c r="V64" s="531"/>
      <c r="W64" s="531"/>
      <c r="X64" s="541" t="str">
        <f t="shared" si="54"/>
        <v/>
      </c>
      <c r="Y64" s="534" t="str">
        <f t="shared" si="3"/>
        <v/>
      </c>
      <c r="Z64" s="535" t="str">
        <f t="shared" si="51"/>
        <v/>
      </c>
      <c r="AA64" s="534" t="str">
        <f t="shared" si="5"/>
        <v/>
      </c>
      <c r="AB64" s="535" t="str">
        <f t="shared" si="55"/>
        <v/>
      </c>
      <c r="AC64" s="536" t="str">
        <f t="shared" si="56"/>
        <v/>
      </c>
      <c r="AD64" s="537"/>
      <c r="AE64" s="538"/>
      <c r="AF64" s="539"/>
      <c r="AG64" s="539"/>
      <c r="AH64" s="540"/>
      <c r="AI64" s="540"/>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row>
    <row r="65" spans="1:67" ht="93.75" customHeight="1" x14ac:dyDescent="0.3">
      <c r="A65" s="498">
        <v>9</v>
      </c>
      <c r="B65" s="301" t="s">
        <v>156</v>
      </c>
      <c r="C65" s="301" t="s">
        <v>222</v>
      </c>
      <c r="D65" s="301" t="s">
        <v>223</v>
      </c>
      <c r="E65" s="301" t="s">
        <v>224</v>
      </c>
      <c r="F65" s="301" t="s">
        <v>159</v>
      </c>
      <c r="G65" s="549">
        <v>396</v>
      </c>
      <c r="H65" s="550" t="str">
        <f>IF(G65&lt;=0,"",IF(G65&lt;=2,"Muy Baja",IF(G65&lt;=24,"Baja",IF(G65&lt;=500,"Media",IF(G65&lt;=5000,"Alta","Muy Alta")))))</f>
        <v>Media</v>
      </c>
      <c r="I65" s="551">
        <f>IF(H65="","",IF(H65="Muy Baja",0.2,IF(H65="Baja",0.4,IF(H65="Media",0.6,IF(H65="Alta",0.8,IF(H65="Muy Alta",1,))))))</f>
        <v>0.6</v>
      </c>
      <c r="J65" s="552" t="s">
        <v>190</v>
      </c>
      <c r="K65" s="551" t="str">
        <f>IF(NOT(ISERROR(MATCH(J65,'Tabla Impacto'!$B$221:$B$223,0))),'Tabla Impacto'!$F$223&amp;"Por favor no seleccionar los criterios de impacto(Afectación Económica o presupuestal y Pérdida Reputacional)",J65)</f>
        <v xml:space="preserve">     El riesgo afecta la imagen de la entidad con algunos usuarios de relevancia frente al logro de los objetivos</v>
      </c>
      <c r="L65" s="550" t="str">
        <f>IF(OR(K65='Tabla Impacto'!$C$11,K65='Tabla Impacto'!$D$11),"Leve",IF(OR(K65='Tabla Impacto'!$C$12,K65='Tabla Impacto'!$D$12),"Menor",IF(OR(K65='Tabla Impacto'!$C$13,K65='Tabla Impacto'!$D$13),"Moderado",IF(OR(K65='Tabla Impacto'!$C$14,K65='Tabla Impacto'!$D$14),"Mayor",IF(OR(K65='Tabla Impacto'!$C$15,K65='Tabla Impacto'!$D$15),"Catastrófico","")))))</f>
        <v>Moderado</v>
      </c>
      <c r="M65" s="551">
        <f>IF(L65="","",IF(L65="Leve",0.2,IF(L65="Menor",0.4,IF(L65="Moderado",0.6,IF(L65="Mayor",0.8,IF(L65="Catastrófico",1,))))))</f>
        <v>0.6</v>
      </c>
      <c r="N65" s="553" t="str">
        <f>IF(OR(AND(H65="Muy Baja",L65="Leve"),AND(H65="Muy Baja",L65="Menor"),AND(H65="Baja",L65="Leve")),"Bajo",IF(OR(AND(H65="Muy baja",L65="Moderado"),AND(H65="Baja",L65="Menor"),AND(H65="Baja",L65="Moderado"),AND(H65="Media",L65="Leve"),AND(H65="Media",L65="Menor"),AND(H65="Media",L65="Moderado"),AND(H65="Alta",L65="Leve"),AND(H65="Alta",L65="Menor")),"Moderado",IF(OR(AND(H65="Muy Baja",L65="Mayor"),AND(H65="Baja",L65="Mayor"),AND(H65="Media",L65="Mayor"),AND(H65="Alta",L65="Moderado"),AND(H65="Alta",L65="Mayor"),AND(H65="Muy Alta",L65="Leve"),AND(H65="Muy Alta",L65="Menor"),AND(H65="Muy Alta",L65="Moderado"),AND(H65="Muy Alta",L65="Mayor")),"Alto",IF(OR(AND(H65="Muy Baja",L65="Catastrófico"),AND(H65="Baja",L65="Catastrófico"),AND(H65="Media",L65="Catastrófico"),AND(H65="Alta",L65="Catastrófico"),AND(H65="Muy Alta",L65="Catastrófico")),"Extremo",""))))</f>
        <v>Moderado</v>
      </c>
      <c r="O65" s="528">
        <v>1</v>
      </c>
      <c r="P65" s="465" t="s">
        <v>225</v>
      </c>
      <c r="Q65" s="554" t="str">
        <f t="shared" si="53"/>
        <v>Probabilidad</v>
      </c>
      <c r="R65" s="555" t="s">
        <v>162</v>
      </c>
      <c r="S65" s="555" t="s">
        <v>163</v>
      </c>
      <c r="T65" s="556" t="str">
        <f>IF(AND(R65="Preventivo",S65="Automático"),"50%",IF(AND(R65="Preventivo",S65="Manual"),"40%",IF(AND(R65="Detectivo",S65="Automático"),"40%",IF(AND(R65="Detectivo",S65="Manual"),"30%",IF(AND(R65="Correctivo",S65="Automático"),"35%",IF(AND(R65="Correctivo",S65="Manual"),"25%",""))))))</f>
        <v>40%</v>
      </c>
      <c r="U65" s="555" t="s">
        <v>164</v>
      </c>
      <c r="V65" s="555" t="s">
        <v>165</v>
      </c>
      <c r="W65" s="555" t="s">
        <v>166</v>
      </c>
      <c r="X65" s="509">
        <f>IFERROR(IF(Q65="Probabilidad",(I65-(+I65*T65)),IF(Q65="Impacto",I65,"")),"")</f>
        <v>0.36</v>
      </c>
      <c r="Y65" s="557" t="str">
        <f>IFERROR(IF(X65="","",IF(X65&lt;=0.2,"Muy Baja",IF(X65&lt;=0.4,"Baja",IF(X65&lt;=0.6,"Media",IF(X65&lt;=0.8,"Alta","Muy Alta"))))),"")</f>
        <v>Baja</v>
      </c>
      <c r="Z65" s="558">
        <f>+X65</f>
        <v>0.36</v>
      </c>
      <c r="AA65" s="557" t="str">
        <f>IFERROR(IF(AB65="","",IF(AB65&lt;=0.2,"Leve",IF(AB65&lt;=0.4,"Menor",IF(AB65&lt;=0.6,"Moderado",IF(AB65&lt;=0.8,"Mayor","Catastrófico"))))),"")</f>
        <v>Moderado</v>
      </c>
      <c r="AB65" s="558">
        <f>IFERROR(IF(Q65="Impacto",(M65-(+M65*T65)),IF(Q65="Probabilidad",M65,"")),"")</f>
        <v>0.6</v>
      </c>
      <c r="AC65" s="559"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Moderado</v>
      </c>
      <c r="AD65" s="560" t="s">
        <v>167</v>
      </c>
      <c r="AE65" s="512" t="s">
        <v>226</v>
      </c>
      <c r="AF65" s="591" t="s">
        <v>227</v>
      </c>
      <c r="AG65" s="513" t="s">
        <v>228</v>
      </c>
      <c r="AH65" s="514">
        <v>45689</v>
      </c>
      <c r="AI65" s="514">
        <v>46010</v>
      </c>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row>
    <row r="66" spans="1:67" ht="18" customHeight="1" x14ac:dyDescent="0.3">
      <c r="A66" s="515"/>
      <c r="B66" s="302"/>
      <c r="C66" s="302"/>
      <c r="D66" s="302"/>
      <c r="E66" s="302"/>
      <c r="F66" s="302"/>
      <c r="G66" s="562"/>
      <c r="H66" s="563"/>
      <c r="I66" s="564"/>
      <c r="J66" s="565"/>
      <c r="K66" s="564">
        <f>IF(NOT(ISERROR(MATCH(J66,_xlfn.ANCHORARRAY(E77),0))),I79&amp;"Por favor no seleccionar los criterios de impacto",J66)</f>
        <v>0</v>
      </c>
      <c r="L66" s="563"/>
      <c r="M66" s="564"/>
      <c r="N66" s="566"/>
      <c r="O66" s="528">
        <v>2</v>
      </c>
      <c r="P66" s="465"/>
      <c r="Q66" s="530" t="str">
        <f>IF(OR(R66="Preventivo",R66="Detectivo"),"Probabilidad",IF(R66="Correctivo","Impacto",""))</f>
        <v/>
      </c>
      <c r="R66" s="531"/>
      <c r="S66" s="531"/>
      <c r="T66" s="532" t="str">
        <f t="shared" ref="T66:T70" si="57">IF(AND(R66="Preventivo",S66="Automático"),"50%",IF(AND(R66="Preventivo",S66="Manual"),"40%",IF(AND(R66="Detectivo",S66="Automático"),"40%",IF(AND(R66="Detectivo",S66="Manual"),"30%",IF(AND(R66="Correctivo",S66="Automático"),"35%",IF(AND(R66="Correctivo",S66="Manual"),"25%",""))))))</f>
        <v/>
      </c>
      <c r="U66" s="531"/>
      <c r="V66" s="531"/>
      <c r="W66" s="531"/>
      <c r="X66" s="541" t="str">
        <f>IFERROR(IF(AND(Q65="Probabilidad",Q66="Probabilidad"),(Z65-(+Z65*T66)),IF(Q66="Probabilidad",(I65-(+I65*T66)),IF(Q66="Impacto",Z65,""))),"")</f>
        <v/>
      </c>
      <c r="Y66" s="534" t="str">
        <f t="shared" si="3"/>
        <v/>
      </c>
      <c r="Z66" s="535" t="str">
        <f t="shared" ref="Z66:Z70" si="58">+X66</f>
        <v/>
      </c>
      <c r="AA66" s="534" t="str">
        <f t="shared" si="5"/>
        <v/>
      </c>
      <c r="AB66" s="535" t="str">
        <f>IFERROR(IF(AND(Q65="Impacto",Q66="Impacto"),(AB65-(+AB65*T66)),IF(Q66="Impacto",(M65-(+M65*T66)),IF(Q66="Probabilidad",AB65,""))),"")</f>
        <v/>
      </c>
      <c r="AC66" s="536" t="str">
        <f t="shared" ref="AC66:AC67" si="59">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537"/>
      <c r="AE66" s="538"/>
      <c r="AF66" s="539"/>
      <c r="AG66" s="539"/>
      <c r="AH66" s="540"/>
      <c r="AI66" s="540"/>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row>
    <row r="67" spans="1:67" ht="18" customHeight="1" x14ac:dyDescent="0.3">
      <c r="A67" s="515"/>
      <c r="B67" s="302"/>
      <c r="C67" s="302"/>
      <c r="D67" s="302"/>
      <c r="E67" s="302"/>
      <c r="F67" s="302"/>
      <c r="G67" s="562"/>
      <c r="H67" s="563"/>
      <c r="I67" s="564"/>
      <c r="J67" s="565"/>
      <c r="K67" s="564">
        <f>IF(NOT(ISERROR(MATCH(J67,_xlfn.ANCHORARRAY(E78),0))),I80&amp;"Por favor no seleccionar los criterios de impacto",J67)</f>
        <v>0</v>
      </c>
      <c r="L67" s="563"/>
      <c r="M67" s="564"/>
      <c r="N67" s="566"/>
      <c r="O67" s="528">
        <v>3</v>
      </c>
      <c r="P67" s="529"/>
      <c r="Q67" s="530" t="str">
        <f>IF(OR(R67="Preventivo",R67="Detectivo"),"Probabilidad",IF(R67="Correctivo","Impacto",""))</f>
        <v/>
      </c>
      <c r="R67" s="531"/>
      <c r="S67" s="531"/>
      <c r="T67" s="532" t="str">
        <f t="shared" si="57"/>
        <v/>
      </c>
      <c r="U67" s="531"/>
      <c r="V67" s="531"/>
      <c r="W67" s="531"/>
      <c r="X67" s="541" t="str">
        <f>IFERROR(IF(AND(Q66="Probabilidad",Q67="Probabilidad"),(Z66-(+Z66*T67)),IF(AND(Q66="Impacto",Q67="Probabilidad"),(Z65-(+Z65*T67)),IF(Q67="Impacto",Z66,""))),"")</f>
        <v/>
      </c>
      <c r="Y67" s="534" t="str">
        <f t="shared" si="3"/>
        <v/>
      </c>
      <c r="Z67" s="535" t="str">
        <f t="shared" si="58"/>
        <v/>
      </c>
      <c r="AA67" s="534" t="str">
        <f t="shared" si="5"/>
        <v/>
      </c>
      <c r="AB67" s="535" t="str">
        <f>IFERROR(IF(AND(Q66="Impacto",Q67="Impacto"),(AB66-(+AB66*T67)),IF(AND(Q66="Probabilidad",Q67="Impacto"),(AB65-(+AB65*T67)),IF(Q67="Probabilidad",AB66,""))),"")</f>
        <v/>
      </c>
      <c r="AC67" s="536" t="str">
        <f t="shared" si="59"/>
        <v/>
      </c>
      <c r="AD67" s="537"/>
      <c r="AE67" s="538"/>
      <c r="AF67" s="539"/>
      <c r="AG67" s="539"/>
      <c r="AH67" s="540"/>
      <c r="AI67" s="540"/>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spans="1:67" ht="18" customHeight="1" x14ac:dyDescent="0.3">
      <c r="A68" s="515"/>
      <c r="B68" s="302"/>
      <c r="C68" s="302"/>
      <c r="D68" s="302"/>
      <c r="E68" s="302"/>
      <c r="F68" s="302"/>
      <c r="G68" s="562"/>
      <c r="H68" s="563"/>
      <c r="I68" s="564"/>
      <c r="J68" s="565"/>
      <c r="K68" s="564">
        <f>IF(NOT(ISERROR(MATCH(J68,_xlfn.ANCHORARRAY(E79),0))),I81&amp;"Por favor no seleccionar los criterios de impacto",J68)</f>
        <v>0</v>
      </c>
      <c r="L68" s="563"/>
      <c r="M68" s="564"/>
      <c r="N68" s="566"/>
      <c r="O68" s="528">
        <v>4</v>
      </c>
      <c r="P68" s="465"/>
      <c r="Q68" s="530" t="str">
        <f t="shared" ref="Q68:Q70" si="60">IF(OR(R68="Preventivo",R68="Detectivo"),"Probabilidad",IF(R68="Correctivo","Impacto",""))</f>
        <v/>
      </c>
      <c r="R68" s="531"/>
      <c r="S68" s="531"/>
      <c r="T68" s="532" t="str">
        <f t="shared" si="57"/>
        <v/>
      </c>
      <c r="U68" s="531"/>
      <c r="V68" s="531"/>
      <c r="W68" s="531"/>
      <c r="X68" s="541" t="str">
        <f t="shared" ref="X68:X69" si="61">IFERROR(IF(AND(Q67="Probabilidad",Q68="Probabilidad"),(Z67-(+Z67*T68)),IF(AND(Q67="Impacto",Q68="Probabilidad"),(Z66-(+Z66*T68)),IF(Q68="Impacto",Z67,""))),"")</f>
        <v/>
      </c>
      <c r="Y68" s="534" t="str">
        <f t="shared" si="3"/>
        <v/>
      </c>
      <c r="Z68" s="535" t="str">
        <f t="shared" si="58"/>
        <v/>
      </c>
      <c r="AA68" s="534" t="str">
        <f t="shared" si="5"/>
        <v/>
      </c>
      <c r="AB68" s="535" t="str">
        <f t="shared" ref="AB68:AB69" si="62">IFERROR(IF(AND(Q67="Impacto",Q68="Impacto"),(AB67-(+AB67*T68)),IF(AND(Q67="Probabilidad",Q68="Impacto"),(AB66-(+AB66*T68)),IF(Q68="Probabilidad",AB67,""))),"")</f>
        <v/>
      </c>
      <c r="AC68" s="536"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37"/>
      <c r="AE68" s="538"/>
      <c r="AF68" s="539"/>
      <c r="AG68" s="539"/>
      <c r="AH68" s="540"/>
      <c r="AI68" s="540"/>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row>
    <row r="69" spans="1:67" ht="18" customHeight="1" x14ac:dyDescent="0.3">
      <c r="A69" s="515"/>
      <c r="B69" s="302"/>
      <c r="C69" s="302"/>
      <c r="D69" s="302"/>
      <c r="E69" s="302"/>
      <c r="F69" s="302"/>
      <c r="G69" s="562"/>
      <c r="H69" s="563"/>
      <c r="I69" s="564"/>
      <c r="J69" s="565"/>
      <c r="K69" s="564">
        <f>IF(NOT(ISERROR(MATCH(J69,_xlfn.ANCHORARRAY(E80),0))),I82&amp;"Por favor no seleccionar los criterios de impacto",J69)</f>
        <v>0</v>
      </c>
      <c r="L69" s="563"/>
      <c r="M69" s="564"/>
      <c r="N69" s="566"/>
      <c r="O69" s="528">
        <v>5</v>
      </c>
      <c r="P69" s="465"/>
      <c r="Q69" s="530" t="str">
        <f t="shared" si="60"/>
        <v/>
      </c>
      <c r="R69" s="531"/>
      <c r="S69" s="531"/>
      <c r="T69" s="532" t="str">
        <f t="shared" si="57"/>
        <v/>
      </c>
      <c r="U69" s="531"/>
      <c r="V69" s="531"/>
      <c r="W69" s="531"/>
      <c r="X69" s="541" t="str">
        <f t="shared" si="61"/>
        <v/>
      </c>
      <c r="Y69" s="534" t="str">
        <f t="shared" si="3"/>
        <v/>
      </c>
      <c r="Z69" s="535" t="str">
        <f t="shared" si="58"/>
        <v/>
      </c>
      <c r="AA69" s="534" t="str">
        <f t="shared" si="5"/>
        <v/>
      </c>
      <c r="AB69" s="535" t="str">
        <f t="shared" si="62"/>
        <v/>
      </c>
      <c r="AC69" s="536" t="str">
        <f t="shared" ref="AC69:AC70" si="63">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537"/>
      <c r="AE69" s="538"/>
      <c r="AF69" s="539"/>
      <c r="AG69" s="539"/>
      <c r="AH69" s="540"/>
      <c r="AI69" s="540"/>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row>
    <row r="70" spans="1:67" ht="18" customHeight="1" x14ac:dyDescent="0.3">
      <c r="A70" s="542"/>
      <c r="B70" s="303"/>
      <c r="C70" s="303"/>
      <c r="D70" s="303"/>
      <c r="E70" s="303"/>
      <c r="F70" s="303"/>
      <c r="G70" s="569"/>
      <c r="H70" s="570"/>
      <c r="I70" s="571"/>
      <c r="J70" s="572"/>
      <c r="K70" s="571">
        <f>IF(NOT(ISERROR(MATCH(J70,_xlfn.ANCHORARRAY(E81),0))),I83&amp;"Por favor no seleccionar los criterios de impacto",J70)</f>
        <v>0</v>
      </c>
      <c r="L70" s="570"/>
      <c r="M70" s="571"/>
      <c r="N70" s="573"/>
      <c r="O70" s="528">
        <v>6</v>
      </c>
      <c r="P70" s="465"/>
      <c r="Q70" s="530" t="str">
        <f t="shared" si="60"/>
        <v/>
      </c>
      <c r="R70" s="531"/>
      <c r="S70" s="531"/>
      <c r="T70" s="532" t="str">
        <f t="shared" si="57"/>
        <v/>
      </c>
      <c r="U70" s="531"/>
      <c r="V70" s="531"/>
      <c r="W70" s="531"/>
      <c r="X70" s="541" t="str">
        <f>IFERROR(IF(AND(Q69="Probabilidad",Q70="Probabilidad"),(Z69-(+Z69*T70)),IF(AND(Q69="Impacto",Q70="Probabilidad"),(Z68-(+Z68*T70)),IF(Q70="Impacto",Z69,""))),"")</f>
        <v/>
      </c>
      <c r="Y70" s="534" t="str">
        <f t="shared" si="3"/>
        <v/>
      </c>
      <c r="Z70" s="535" t="str">
        <f t="shared" si="58"/>
        <v/>
      </c>
      <c r="AA70" s="534" t="str">
        <f t="shared" si="5"/>
        <v/>
      </c>
      <c r="AB70" s="535" t="str">
        <f>IFERROR(IF(AND(Q69="Impacto",Q70="Impacto"),(AB69-(+AB69*T70)),IF(AND(Q69="Probabilidad",Q70="Impacto"),(AB68-(+AB68*T70)),IF(Q70="Probabilidad",AB69,""))),"")</f>
        <v/>
      </c>
      <c r="AC70" s="536" t="str">
        <f t="shared" si="63"/>
        <v/>
      </c>
      <c r="AD70" s="537"/>
      <c r="AE70" s="538"/>
      <c r="AF70" s="539"/>
      <c r="AG70" s="539"/>
      <c r="AH70" s="540"/>
      <c r="AI70" s="540"/>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row>
    <row r="71" spans="1:67" ht="18" hidden="1" customHeight="1" x14ac:dyDescent="0.3">
      <c r="A71" s="498">
        <v>10</v>
      </c>
      <c r="B71" s="310"/>
      <c r="C71" s="310"/>
      <c r="D71" s="310"/>
      <c r="E71" s="310"/>
      <c r="F71" s="310"/>
      <c r="G71" s="594"/>
      <c r="H71" s="595" t="str">
        <f>IF(G71&lt;=0,"",IF(G71&lt;=2,"Muy Baja",IF(G71&lt;=24,"Baja",IF(G71&lt;=500,"Media",IF(G71&lt;=5000,"Alta","Muy Alta")))))</f>
        <v/>
      </c>
      <c r="I71" s="596" t="str">
        <f>IF(H71="","",IF(H71="Muy Baja",0.2,IF(H71="Baja",0.4,IF(H71="Media",0.6,IF(H71="Alta",0.8,IF(H71="Muy Alta",1,))))))</f>
        <v/>
      </c>
      <c r="J71" s="597"/>
      <c r="K71" s="596">
        <f>IF(NOT(ISERROR(MATCH(J71,'Tabla Impacto'!$B$221:$B$223,0))),'Tabla Impacto'!$F$223&amp;"Por favor no seleccionar los criterios de impacto(Afectación Económica o presupuestal y Pérdida Reputacional)",J71)</f>
        <v>0</v>
      </c>
      <c r="L71" s="595" t="str">
        <f>IF(OR(K71='Tabla Impacto'!$C$11,K71='Tabla Impacto'!$D$11),"Leve",IF(OR(K71='Tabla Impacto'!$C$12,K71='Tabla Impacto'!$D$12),"Menor",IF(OR(K71='Tabla Impacto'!$C$13,K71='Tabla Impacto'!$D$13),"Moderado",IF(OR(K71='Tabla Impacto'!$C$14,K71='Tabla Impacto'!$D$14),"Mayor",IF(OR(K71='Tabla Impacto'!$C$15,K71='Tabla Impacto'!$D$15),"Catastrófico","")))))</f>
        <v/>
      </c>
      <c r="M71" s="596" t="str">
        <f>IF(L71="","",IF(L71="Leve",0.2,IF(L71="Menor",0.4,IF(L71="Moderado",0.6,IF(L71="Mayor",0.8,IF(L71="Catastrófico",1,))))))</f>
        <v/>
      </c>
      <c r="N71" s="598" t="str">
        <f>IF(OR(AND(H71="Muy Baja",L71="Leve"),AND(H71="Muy Baja",L71="Menor"),AND(H71="Baja",L71="Leve")),"Bajo",IF(OR(AND(H71="Muy baja",L71="Moderado"),AND(H71="Baja",L71="Menor"),AND(H71="Baja",L71="Moderado"),AND(H71="Media",L71="Leve"),AND(H71="Media",L71="Menor"),AND(H71="Media",L71="Moderado"),AND(H71="Alta",L71="Leve"),AND(H71="Alta",L71="Menor")),"Moderado",IF(OR(AND(H71="Muy Baja",L71="Mayor"),AND(H71="Baja",L71="Mayor"),AND(H71="Media",L71="Mayor"),AND(H71="Alta",L71="Moderado"),AND(H71="Alta",L71="Mayor"),AND(H71="Muy Alta",L71="Leve"),AND(H71="Muy Alta",L71="Menor"),AND(H71="Muy Alta",L71="Moderado"),AND(H71="Muy Alta",L71="Mayor")),"Alto",IF(OR(AND(H71="Muy Baja",L71="Catastrófico"),AND(H71="Baja",L71="Catastrófico"),AND(H71="Media",L71="Catastrófico"),AND(H71="Alta",L71="Catastrófico"),AND(H71="Muy Alta",L71="Catastrófico")),"Extremo",""))))</f>
        <v/>
      </c>
      <c r="O71" s="528">
        <v>1</v>
      </c>
      <c r="P71" s="465"/>
      <c r="Q71" s="554"/>
      <c r="R71" s="555"/>
      <c r="S71" s="555"/>
      <c r="T71" s="556" t="str">
        <f>IF(AND(R71="Preventivo",S71="Automático"),"50%",IF(AND(R71="Preventivo",S71="Manual"),"40%",IF(AND(R71="Detectivo",S71="Automático"),"40%",IF(AND(R71="Detectivo",S71="Manual"),"30%",IF(AND(R71="Correctivo",S71="Automático"),"35%",IF(AND(R71="Correctivo",S71="Manual"),"25%",""))))))</f>
        <v/>
      </c>
      <c r="U71" s="555"/>
      <c r="V71" s="555"/>
      <c r="W71" s="555"/>
      <c r="X71" s="509" t="str">
        <f>IFERROR(IF(Q71="Probabilidad",(I71-(+I71*T71)),IF(Q71="Impacto",I71,"")),"")</f>
        <v/>
      </c>
      <c r="Y71" s="557" t="str">
        <f>IFERROR(IF(X71="","",IF(X71&lt;=0.2,"Muy Baja",IF(X71&lt;=0.4,"Baja",IF(X71&lt;=0.6,"Media",IF(X71&lt;=0.8,"Alta","Muy Alta"))))),"")</f>
        <v/>
      </c>
      <c r="Z71" s="558" t="str">
        <f>+X71</f>
        <v/>
      </c>
      <c r="AA71" s="557" t="str">
        <f>IFERROR(IF(AB71="","",IF(AB71&lt;=0.2,"Leve",IF(AB71&lt;=0.4,"Menor",IF(AB71&lt;=0.6,"Moderado",IF(AB71&lt;=0.8,"Mayor","Catastrófico"))))),"")</f>
        <v/>
      </c>
      <c r="AB71" s="558" t="str">
        <f>IFERROR(IF(Q71="Impacto",(M71-(+M71*T71)),IF(Q71="Probabilidad",M71,"")),"")</f>
        <v/>
      </c>
      <c r="AC71" s="559"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560"/>
      <c r="AE71" s="538"/>
      <c r="AF71" s="539"/>
      <c r="AG71" s="539"/>
      <c r="AH71" s="540"/>
      <c r="AI71" s="540"/>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row>
    <row r="72" spans="1:67" ht="18" hidden="1" customHeight="1" x14ac:dyDescent="0.3">
      <c r="A72" s="515"/>
      <c r="B72" s="311"/>
      <c r="C72" s="311"/>
      <c r="D72" s="311"/>
      <c r="E72" s="311"/>
      <c r="F72" s="311"/>
      <c r="G72" s="599"/>
      <c r="H72" s="600"/>
      <c r="I72" s="601"/>
      <c r="J72" s="602"/>
      <c r="K72" s="601">
        <f>IF(NOT(ISERROR(MATCH(J72,_xlfn.ANCHORARRAY(E83),0))),I85&amp;"Por favor no seleccionar los criterios de impacto",J72)</f>
        <v>0</v>
      </c>
      <c r="L72" s="600"/>
      <c r="M72" s="601"/>
      <c r="N72" s="603"/>
      <c r="O72" s="528">
        <v>2</v>
      </c>
      <c r="P72" s="465"/>
      <c r="Q72" s="530" t="str">
        <f>IF(OR(R72="Preventivo",R72="Detectivo"),"Probabilidad",IF(R72="Correctivo","Impacto",""))</f>
        <v/>
      </c>
      <c r="R72" s="531"/>
      <c r="S72" s="531"/>
      <c r="T72" s="532" t="str">
        <f t="shared" ref="T72:T76" si="64">IF(AND(R72="Preventivo",S72="Automático"),"50%",IF(AND(R72="Preventivo",S72="Manual"),"40%",IF(AND(R72="Detectivo",S72="Automático"),"40%",IF(AND(R72="Detectivo",S72="Manual"),"30%",IF(AND(R72="Correctivo",S72="Automático"),"35%",IF(AND(R72="Correctivo",S72="Manual"),"25%",""))))))</f>
        <v/>
      </c>
      <c r="U72" s="531"/>
      <c r="V72" s="531"/>
      <c r="W72" s="531"/>
      <c r="X72" s="541" t="str">
        <f>IFERROR(IF(AND(Q71="Probabilidad",Q72="Probabilidad"),(Z71-(+Z71*T72)),IF(Q72="Probabilidad",(I71-(+I71*T72)),IF(Q72="Impacto",Z71,""))),"")</f>
        <v/>
      </c>
      <c r="Y72" s="534" t="str">
        <f t="shared" si="3"/>
        <v/>
      </c>
      <c r="Z72" s="535" t="str">
        <f t="shared" ref="Z72:Z76" si="65">+X72</f>
        <v/>
      </c>
      <c r="AA72" s="534" t="str">
        <f t="shared" si="5"/>
        <v/>
      </c>
      <c r="AB72" s="535" t="str">
        <f>IFERROR(IF(AND(Q71="Impacto",Q72="Impacto"),(AB71-(+AB71*T72)),IF(Q72="Impacto",(M71-(+M71*T72)),IF(Q72="Probabilidad",AB71,""))),"")</f>
        <v/>
      </c>
      <c r="AC72" s="536" t="str">
        <f t="shared" ref="AC72:AC73" si="66">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537"/>
      <c r="AE72" s="538"/>
      <c r="AF72" s="539"/>
      <c r="AG72" s="539"/>
      <c r="AH72" s="540"/>
      <c r="AI72" s="540"/>
    </row>
    <row r="73" spans="1:67" ht="18" hidden="1" customHeight="1" x14ac:dyDescent="0.3">
      <c r="A73" s="515"/>
      <c r="B73" s="311"/>
      <c r="C73" s="311"/>
      <c r="D73" s="311"/>
      <c r="E73" s="311"/>
      <c r="F73" s="311"/>
      <c r="G73" s="599"/>
      <c r="H73" s="600"/>
      <c r="I73" s="601"/>
      <c r="J73" s="602"/>
      <c r="K73" s="601">
        <f>IF(NOT(ISERROR(MATCH(J73,_xlfn.ANCHORARRAY(E84),0))),I86&amp;"Por favor no seleccionar los criterios de impacto",J73)</f>
        <v>0</v>
      </c>
      <c r="L73" s="600"/>
      <c r="M73" s="601"/>
      <c r="N73" s="603"/>
      <c r="O73" s="528">
        <v>3</v>
      </c>
      <c r="P73" s="529"/>
      <c r="Q73" s="530" t="str">
        <f>IF(OR(R73="Preventivo",R73="Detectivo"),"Probabilidad",IF(R73="Correctivo","Impacto",""))</f>
        <v/>
      </c>
      <c r="R73" s="531"/>
      <c r="S73" s="531"/>
      <c r="T73" s="532" t="str">
        <f t="shared" si="64"/>
        <v/>
      </c>
      <c r="U73" s="531"/>
      <c r="V73" s="531"/>
      <c r="W73" s="531"/>
      <c r="X73" s="541" t="str">
        <f>IFERROR(IF(AND(Q72="Probabilidad",Q73="Probabilidad"),(Z72-(+Z72*T73)),IF(AND(Q72="Impacto",Q73="Probabilidad"),(Z71-(+Z71*T73)),IF(Q73="Impacto",Z72,""))),"")</f>
        <v/>
      </c>
      <c r="Y73" s="534" t="str">
        <f t="shared" si="3"/>
        <v/>
      </c>
      <c r="Z73" s="535" t="str">
        <f t="shared" si="65"/>
        <v/>
      </c>
      <c r="AA73" s="534" t="str">
        <f t="shared" si="5"/>
        <v/>
      </c>
      <c r="AB73" s="535" t="str">
        <f>IFERROR(IF(AND(Q72="Impacto",Q73="Impacto"),(AB72-(+AB72*T73)),IF(AND(Q72="Probabilidad",Q73="Impacto"),(AB71-(+AB71*T73)),IF(Q73="Probabilidad",AB72,""))),"")</f>
        <v/>
      </c>
      <c r="AC73" s="536" t="str">
        <f t="shared" si="66"/>
        <v/>
      </c>
      <c r="AD73" s="537"/>
      <c r="AE73" s="538"/>
      <c r="AF73" s="539"/>
      <c r="AG73" s="539"/>
      <c r="AH73" s="540"/>
      <c r="AI73" s="540"/>
    </row>
    <row r="74" spans="1:67" ht="18" hidden="1" customHeight="1" x14ac:dyDescent="0.3">
      <c r="A74" s="515"/>
      <c r="B74" s="311"/>
      <c r="C74" s="311"/>
      <c r="D74" s="311"/>
      <c r="E74" s="311"/>
      <c r="F74" s="311"/>
      <c r="G74" s="599"/>
      <c r="H74" s="600"/>
      <c r="I74" s="601"/>
      <c r="J74" s="602"/>
      <c r="K74" s="601">
        <f>IF(NOT(ISERROR(MATCH(J74,_xlfn.ANCHORARRAY(E85),0))),I87&amp;"Por favor no seleccionar los criterios de impacto",J74)</f>
        <v>0</v>
      </c>
      <c r="L74" s="600"/>
      <c r="M74" s="601"/>
      <c r="N74" s="603"/>
      <c r="O74" s="528">
        <v>4</v>
      </c>
      <c r="P74" s="465"/>
      <c r="Q74" s="530" t="str">
        <f t="shared" ref="Q74:Q76" si="67">IF(OR(R74="Preventivo",R74="Detectivo"),"Probabilidad",IF(R74="Correctivo","Impacto",""))</f>
        <v/>
      </c>
      <c r="R74" s="531"/>
      <c r="S74" s="531"/>
      <c r="T74" s="532" t="str">
        <f t="shared" si="64"/>
        <v/>
      </c>
      <c r="U74" s="531"/>
      <c r="V74" s="531"/>
      <c r="W74" s="531"/>
      <c r="X74" s="541" t="str">
        <f t="shared" ref="X74:X75" si="68">IFERROR(IF(AND(Q73="Probabilidad",Q74="Probabilidad"),(Z73-(+Z73*T74)),IF(AND(Q73="Impacto",Q74="Probabilidad"),(Z72-(+Z72*T74)),IF(Q74="Impacto",Z73,""))),"")</f>
        <v/>
      </c>
      <c r="Y74" s="534" t="str">
        <f t="shared" si="3"/>
        <v/>
      </c>
      <c r="Z74" s="535" t="str">
        <f t="shared" si="65"/>
        <v/>
      </c>
      <c r="AA74" s="534" t="str">
        <f t="shared" si="5"/>
        <v/>
      </c>
      <c r="AB74" s="535" t="str">
        <f t="shared" ref="AB74:AB75" si="69">IFERROR(IF(AND(Q73="Impacto",Q74="Impacto"),(AB73-(+AB73*T74)),IF(AND(Q73="Probabilidad",Q74="Impacto"),(AB72-(+AB72*T74)),IF(Q74="Probabilidad",AB73,""))),"")</f>
        <v/>
      </c>
      <c r="AC74" s="536" t="str">
        <f>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537"/>
      <c r="AE74" s="538"/>
      <c r="AF74" s="539"/>
      <c r="AG74" s="539"/>
      <c r="AH74" s="540"/>
      <c r="AI74" s="540"/>
    </row>
    <row r="75" spans="1:67" ht="18" hidden="1" customHeight="1" x14ac:dyDescent="0.3">
      <c r="A75" s="515"/>
      <c r="B75" s="311"/>
      <c r="C75" s="311"/>
      <c r="D75" s="311"/>
      <c r="E75" s="311"/>
      <c r="F75" s="311"/>
      <c r="G75" s="599"/>
      <c r="H75" s="600"/>
      <c r="I75" s="601"/>
      <c r="J75" s="602"/>
      <c r="K75" s="601">
        <f>IF(NOT(ISERROR(MATCH(J75,_xlfn.ANCHORARRAY(E86),0))),I88&amp;"Por favor no seleccionar los criterios de impacto",J75)</f>
        <v>0</v>
      </c>
      <c r="L75" s="600"/>
      <c r="M75" s="601"/>
      <c r="N75" s="603"/>
      <c r="O75" s="528">
        <v>5</v>
      </c>
      <c r="P75" s="465"/>
      <c r="Q75" s="530" t="str">
        <f t="shared" si="67"/>
        <v/>
      </c>
      <c r="R75" s="531"/>
      <c r="S75" s="531"/>
      <c r="T75" s="532" t="str">
        <f t="shared" si="64"/>
        <v/>
      </c>
      <c r="U75" s="531"/>
      <c r="V75" s="531"/>
      <c r="W75" s="531"/>
      <c r="X75" s="541" t="str">
        <f t="shared" si="68"/>
        <v/>
      </c>
      <c r="Y75" s="534" t="str">
        <f t="shared" si="3"/>
        <v/>
      </c>
      <c r="Z75" s="535" t="str">
        <f t="shared" si="65"/>
        <v/>
      </c>
      <c r="AA75" s="534" t="str">
        <f t="shared" si="5"/>
        <v/>
      </c>
      <c r="AB75" s="535" t="str">
        <f t="shared" si="69"/>
        <v/>
      </c>
      <c r="AC75" s="536" t="str">
        <f t="shared" ref="AC75:AC76" si="70">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537"/>
      <c r="AE75" s="538"/>
      <c r="AF75" s="539"/>
      <c r="AG75" s="539"/>
      <c r="AH75" s="540"/>
      <c r="AI75" s="540"/>
    </row>
    <row r="76" spans="1:67" ht="18" hidden="1" customHeight="1" x14ac:dyDescent="0.3">
      <c r="A76" s="542"/>
      <c r="B76" s="312"/>
      <c r="C76" s="312"/>
      <c r="D76" s="312"/>
      <c r="E76" s="312"/>
      <c r="F76" s="312"/>
      <c r="G76" s="604"/>
      <c r="H76" s="605"/>
      <c r="I76" s="606"/>
      <c r="J76" s="607"/>
      <c r="K76" s="606">
        <f>IF(NOT(ISERROR(MATCH(J76,_xlfn.ANCHORARRAY(E87),0))),I89&amp;"Por favor no seleccionar los criterios de impacto",J76)</f>
        <v>0</v>
      </c>
      <c r="L76" s="605"/>
      <c r="M76" s="606"/>
      <c r="N76" s="608"/>
      <c r="O76" s="528">
        <v>6</v>
      </c>
      <c r="P76" s="465"/>
      <c r="Q76" s="530" t="str">
        <f t="shared" si="67"/>
        <v/>
      </c>
      <c r="R76" s="531"/>
      <c r="S76" s="531"/>
      <c r="T76" s="532" t="str">
        <f t="shared" si="64"/>
        <v/>
      </c>
      <c r="U76" s="531"/>
      <c r="V76" s="531"/>
      <c r="W76" s="531"/>
      <c r="X76" s="541" t="str">
        <f>IFERROR(IF(AND(Q75="Probabilidad",Q76="Probabilidad"),(Z75-(+Z75*T76)),IF(AND(Q75="Impacto",Q76="Probabilidad"),(Z74-(+Z74*T76)),IF(Q76="Impacto",Z75,""))),"")</f>
        <v/>
      </c>
      <c r="Y76" s="534" t="str">
        <f t="shared" si="3"/>
        <v/>
      </c>
      <c r="Z76" s="535" t="str">
        <f t="shared" si="65"/>
        <v/>
      </c>
      <c r="AA76" s="534" t="str">
        <f t="shared" si="5"/>
        <v/>
      </c>
      <c r="AB76" s="535" t="str">
        <f>IFERROR(IF(AND(Q75="Impacto",Q76="Impacto"),(AB75-(+AB75*T76)),IF(AND(Q75="Probabilidad",Q76="Impacto"),(AB74-(+AB74*T76)),IF(Q76="Probabilidad",AB75,""))),"")</f>
        <v/>
      </c>
      <c r="AC76" s="536" t="str">
        <f t="shared" si="70"/>
        <v/>
      </c>
      <c r="AD76" s="537"/>
      <c r="AE76" s="538"/>
      <c r="AF76" s="539"/>
      <c r="AG76" s="539"/>
      <c r="AH76" s="540"/>
      <c r="AI76" s="540"/>
    </row>
    <row r="77" spans="1:67" ht="34.5" customHeight="1" x14ac:dyDescent="0.3">
      <c r="A77" s="590"/>
      <c r="B77" s="609" t="s">
        <v>355</v>
      </c>
      <c r="C77" s="610"/>
      <c r="D77" s="610"/>
      <c r="E77" s="610"/>
      <c r="F77" s="610"/>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row>
    <row r="79" spans="1:67" x14ac:dyDescent="0.3">
      <c r="A79" s="1"/>
      <c r="B79" s="22" t="s">
        <v>229</v>
      </c>
      <c r="C79" s="1"/>
      <c r="D79" s="1"/>
      <c r="F79" s="1"/>
    </row>
  </sheetData>
  <dataConsolidate/>
  <mergeCells count="249">
    <mergeCell ref="P25:P26"/>
    <mergeCell ref="O25:O26"/>
    <mergeCell ref="P32:P34"/>
    <mergeCell ref="O32:O34"/>
    <mergeCell ref="AH1:AI1"/>
    <mergeCell ref="AH4:AI4"/>
    <mergeCell ref="AH3:AI3"/>
    <mergeCell ref="AH2:AI2"/>
    <mergeCell ref="Y10:Y11"/>
    <mergeCell ref="Z10:Z11"/>
    <mergeCell ref="E1:AG4"/>
    <mergeCell ref="AE10:AE11"/>
    <mergeCell ref="AH10:AH11"/>
    <mergeCell ref="AF10:AF11"/>
    <mergeCell ref="I10:I11"/>
    <mergeCell ref="J10:J11"/>
    <mergeCell ref="Q10:Q11"/>
    <mergeCell ref="R10:W10"/>
    <mergeCell ref="T12:T13"/>
    <mergeCell ref="U12:U13"/>
    <mergeCell ref="V12:V13"/>
    <mergeCell ref="W12:W13"/>
    <mergeCell ref="G32:G39"/>
    <mergeCell ref="H32:H39"/>
    <mergeCell ref="A12:A18"/>
    <mergeCell ref="B12:B18"/>
    <mergeCell ref="C12:C18"/>
    <mergeCell ref="D12:D18"/>
    <mergeCell ref="E12:E18"/>
    <mergeCell ref="N12:N18"/>
    <mergeCell ref="I12:I18"/>
    <mergeCell ref="J12:J18"/>
    <mergeCell ref="K12:K18"/>
    <mergeCell ref="L12:L18"/>
    <mergeCell ref="M12:M18"/>
    <mergeCell ref="D19:D24"/>
    <mergeCell ref="E19:E24"/>
    <mergeCell ref="P12:P13"/>
    <mergeCell ref="O12:O13"/>
    <mergeCell ref="Q12:Q13"/>
    <mergeCell ref="R12:R13"/>
    <mergeCell ref="S12:S13"/>
    <mergeCell ref="F12:F18"/>
    <mergeCell ref="G12:G18"/>
    <mergeCell ref="H12:H18"/>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G10:G11"/>
    <mergeCell ref="H10:H11"/>
    <mergeCell ref="I32:I39"/>
    <mergeCell ref="L19:L24"/>
    <mergeCell ref="M19:M24"/>
    <mergeCell ref="N19:N24"/>
    <mergeCell ref="A25:A31"/>
    <mergeCell ref="B25:B31"/>
    <mergeCell ref="C25:C31"/>
    <mergeCell ref="D25:D31"/>
    <mergeCell ref="E25:E31"/>
    <mergeCell ref="F25:F31"/>
    <mergeCell ref="G25:G31"/>
    <mergeCell ref="H25:H31"/>
    <mergeCell ref="I25:I31"/>
    <mergeCell ref="J25:J31"/>
    <mergeCell ref="K25:K31"/>
    <mergeCell ref="L25:L31"/>
    <mergeCell ref="F19:F24"/>
    <mergeCell ref="G19:G24"/>
    <mergeCell ref="H19:H24"/>
    <mergeCell ref="I19:I24"/>
    <mergeCell ref="J19:J24"/>
    <mergeCell ref="A19:A24"/>
    <mergeCell ref="B19:B24"/>
    <mergeCell ref="C19:C24"/>
    <mergeCell ref="D59:D64"/>
    <mergeCell ref="C47:C52"/>
    <mergeCell ref="D47:D52"/>
    <mergeCell ref="E47:E52"/>
    <mergeCell ref="F47:F52"/>
    <mergeCell ref="D40:D46"/>
    <mergeCell ref="E40:E46"/>
    <mergeCell ref="F40:F46"/>
    <mergeCell ref="A32:A39"/>
    <mergeCell ref="B32:B39"/>
    <mergeCell ref="C32:C39"/>
    <mergeCell ref="D32:D39"/>
    <mergeCell ref="E32:E39"/>
    <mergeCell ref="F32:F39"/>
    <mergeCell ref="C53:C58"/>
    <mergeCell ref="B47:B52"/>
    <mergeCell ref="E53:E58"/>
    <mergeCell ref="D53:D58"/>
    <mergeCell ref="B77:AI77"/>
    <mergeCell ref="M65:M70"/>
    <mergeCell ref="N65:N70"/>
    <mergeCell ref="J65:J70"/>
    <mergeCell ref="K65:K70"/>
    <mergeCell ref="L65:L70"/>
    <mergeCell ref="M53:M58"/>
    <mergeCell ref="N53:N58"/>
    <mergeCell ref="F59:F64"/>
    <mergeCell ref="G59:G64"/>
    <mergeCell ref="H59:H64"/>
    <mergeCell ref="I59:I64"/>
    <mergeCell ref="J59:J64"/>
    <mergeCell ref="F53:F58"/>
    <mergeCell ref="G53:G58"/>
    <mergeCell ref="H53:H58"/>
    <mergeCell ref="I53:I58"/>
    <mergeCell ref="K59:K64"/>
    <mergeCell ref="L59:L64"/>
    <mergeCell ref="M59:M64"/>
    <mergeCell ref="N59:N64"/>
    <mergeCell ref="B59:B64"/>
    <mergeCell ref="C59:C64"/>
    <mergeCell ref="J71:J76"/>
    <mergeCell ref="N47:N52"/>
    <mergeCell ref="A1:D4"/>
    <mergeCell ref="A71:A76"/>
    <mergeCell ref="B71:B76"/>
    <mergeCell ref="C71:C76"/>
    <mergeCell ref="D71:D76"/>
    <mergeCell ref="E71:E76"/>
    <mergeCell ref="F71:F76"/>
    <mergeCell ref="G71:G76"/>
    <mergeCell ref="H71:H76"/>
    <mergeCell ref="C6:N6"/>
    <mergeCell ref="A9:G9"/>
    <mergeCell ref="H9:N9"/>
    <mergeCell ref="I40:I46"/>
    <mergeCell ref="J40:J46"/>
    <mergeCell ref="G47:G52"/>
    <mergeCell ref="H47:H52"/>
    <mergeCell ref="I47:I52"/>
    <mergeCell ref="K40:K46"/>
    <mergeCell ref="L40:L46"/>
    <mergeCell ref="A59:A64"/>
    <mergeCell ref="E59:E64"/>
    <mergeCell ref="A53:A58"/>
    <mergeCell ref="B53:B58"/>
    <mergeCell ref="K71:K76"/>
    <mergeCell ref="L71:L76"/>
    <mergeCell ref="M71:M76"/>
    <mergeCell ref="N71:N76"/>
    <mergeCell ref="I71:I76"/>
    <mergeCell ref="AI10:AI11"/>
    <mergeCell ref="O6:Q6"/>
    <mergeCell ref="O9:W9"/>
    <mergeCell ref="X9:AD9"/>
    <mergeCell ref="M25:M31"/>
    <mergeCell ref="N25:N31"/>
    <mergeCell ref="J32:J39"/>
    <mergeCell ref="K32:K39"/>
    <mergeCell ref="L32:L39"/>
    <mergeCell ref="M32:M39"/>
    <mergeCell ref="N32:N39"/>
    <mergeCell ref="K19:K24"/>
    <mergeCell ref="M40:M46"/>
    <mergeCell ref="N40:N46"/>
    <mergeCell ref="M47:M52"/>
    <mergeCell ref="AG10:AG11"/>
    <mergeCell ref="AE9:AI9"/>
    <mergeCell ref="J53:J58"/>
    <mergeCell ref="K53:K58"/>
    <mergeCell ref="A65:A70"/>
    <mergeCell ref="B65:B70"/>
    <mergeCell ref="C65:C70"/>
    <mergeCell ref="D65:D70"/>
    <mergeCell ref="E65:E70"/>
    <mergeCell ref="F65:F70"/>
    <mergeCell ref="G65:G70"/>
    <mergeCell ref="H65:H70"/>
    <mergeCell ref="I65:I70"/>
    <mergeCell ref="L53:L58"/>
    <mergeCell ref="J47:J52"/>
    <mergeCell ref="K47:K52"/>
    <mergeCell ref="L47:L52"/>
    <mergeCell ref="G40:G46"/>
    <mergeCell ref="H40:H46"/>
    <mergeCell ref="A40:A46"/>
    <mergeCell ref="B40:B46"/>
    <mergeCell ref="C40:C46"/>
    <mergeCell ref="A47:A52"/>
    <mergeCell ref="Y12:Y13"/>
    <mergeCell ref="Z12:Z13"/>
    <mergeCell ref="AA12:AA13"/>
    <mergeCell ref="AB12:AB13"/>
    <mergeCell ref="AC12:AC13"/>
    <mergeCell ref="AD12:AD13"/>
    <mergeCell ref="AD25:AD26"/>
    <mergeCell ref="AC25:AC26"/>
    <mergeCell ref="AB25:AB26"/>
    <mergeCell ref="AA25:AA26"/>
    <mergeCell ref="Z25:Z26"/>
    <mergeCell ref="Y25:Y26"/>
    <mergeCell ref="W25:W26"/>
    <mergeCell ref="V25:V26"/>
    <mergeCell ref="U25:U26"/>
    <mergeCell ref="T25:T26"/>
    <mergeCell ref="S25:S26"/>
    <mergeCell ref="R25:R26"/>
    <mergeCell ref="Q25:Q26"/>
    <mergeCell ref="AD32:AD34"/>
    <mergeCell ref="AC32:AC34"/>
    <mergeCell ref="AB32:AB34"/>
    <mergeCell ref="AA32:AA34"/>
    <mergeCell ref="Z32:Z34"/>
    <mergeCell ref="Y32:Y34"/>
    <mergeCell ref="W32:W34"/>
    <mergeCell ref="V32:V34"/>
    <mergeCell ref="U32:U34"/>
    <mergeCell ref="T32:T34"/>
    <mergeCell ref="S32:S34"/>
    <mergeCell ref="R32:R34"/>
    <mergeCell ref="Q32:Q34"/>
    <mergeCell ref="P40:P41"/>
    <mergeCell ref="O40:O41"/>
    <mergeCell ref="AD40:AD41"/>
    <mergeCell ref="AC40:AC41"/>
    <mergeCell ref="AB40:AB41"/>
    <mergeCell ref="AA40:AA41"/>
    <mergeCell ref="Z40:Z41"/>
    <mergeCell ref="Y40:Y41"/>
    <mergeCell ref="W40:W41"/>
    <mergeCell ref="V40:V41"/>
    <mergeCell ref="U40:U41"/>
    <mergeCell ref="T40:T41"/>
    <mergeCell ref="S40:S41"/>
    <mergeCell ref="R40:R41"/>
    <mergeCell ref="Q40:Q41"/>
  </mergeCells>
  <conditionalFormatting sqref="H12:H13 H19">
    <cfRule type="cellIs" dxfId="103" priority="496" operator="equal">
      <formula>"Baja"</formula>
    </cfRule>
    <cfRule type="cellIs" dxfId="102" priority="495" operator="equal">
      <formula>"Media"</formula>
    </cfRule>
    <cfRule type="cellIs" dxfId="101" priority="494" operator="equal">
      <formula>"Alta"</formula>
    </cfRule>
    <cfRule type="cellIs" dxfId="100" priority="493" operator="equal">
      <formula>"Muy Alta"</formula>
    </cfRule>
    <cfRule type="cellIs" dxfId="99" priority="497" operator="equal">
      <formula>"Muy Baja"</formula>
    </cfRule>
  </conditionalFormatting>
  <conditionalFormatting sqref="H25:H26">
    <cfRule type="cellIs" dxfId="98" priority="399" operator="equal">
      <formula>"Muy Baja"</formula>
    </cfRule>
    <cfRule type="cellIs" dxfId="97" priority="398" operator="equal">
      <formula>"Baja"</formula>
    </cfRule>
    <cfRule type="cellIs" dxfId="96" priority="397" operator="equal">
      <formula>"Media"</formula>
    </cfRule>
    <cfRule type="cellIs" dxfId="95" priority="396" operator="equal">
      <formula>"Alta"</formula>
    </cfRule>
    <cfRule type="cellIs" dxfId="94" priority="395" operator="equal">
      <formula>"Muy Alta"</formula>
    </cfRule>
  </conditionalFormatting>
  <conditionalFormatting sqref="H32:H34 H40:H41">
    <cfRule type="cellIs" dxfId="93" priority="367" operator="equal">
      <formula>"Muy Alta"</formula>
    </cfRule>
    <cfRule type="cellIs" dxfId="92" priority="368" operator="equal">
      <formula>"Alta"</formula>
    </cfRule>
    <cfRule type="cellIs" dxfId="91" priority="369" operator="equal">
      <formula>"Media"</formula>
    </cfRule>
    <cfRule type="cellIs" dxfId="90" priority="370" operator="equal">
      <formula>"Baja"</formula>
    </cfRule>
    <cfRule type="cellIs" dxfId="89" priority="371" operator="equal">
      <formula>"Muy Baja"</formula>
    </cfRule>
  </conditionalFormatting>
  <conditionalFormatting sqref="H47">
    <cfRule type="cellIs" dxfId="88" priority="311" operator="equal">
      <formula>"Muy Alta"</formula>
    </cfRule>
    <cfRule type="cellIs" dxfId="87" priority="315" operator="equal">
      <formula>"Muy Baja"</formula>
    </cfRule>
    <cfRule type="cellIs" dxfId="86" priority="314" operator="equal">
      <formula>"Baja"</formula>
    </cfRule>
    <cfRule type="cellIs" dxfId="85" priority="313" operator="equal">
      <formula>"Media"</formula>
    </cfRule>
    <cfRule type="cellIs" dxfId="84" priority="312" operator="equal">
      <formula>"Alta"</formula>
    </cfRule>
  </conditionalFormatting>
  <conditionalFormatting sqref="H53">
    <cfRule type="cellIs" dxfId="83" priority="283" operator="equal">
      <formula>"Muy Alta"</formula>
    </cfRule>
    <cfRule type="cellIs" dxfId="82" priority="284" operator="equal">
      <formula>"Alta"</formula>
    </cfRule>
    <cfRule type="cellIs" dxfId="81" priority="285" operator="equal">
      <formula>"Media"</formula>
    </cfRule>
    <cfRule type="cellIs" dxfId="80" priority="286" operator="equal">
      <formula>"Baja"</formula>
    </cfRule>
    <cfRule type="cellIs" dxfId="79" priority="287" operator="equal">
      <formula>"Muy Baja"</formula>
    </cfRule>
  </conditionalFormatting>
  <conditionalFormatting sqref="H59">
    <cfRule type="cellIs" dxfId="78" priority="255" operator="equal">
      <formula>"Muy Alta"</formula>
    </cfRule>
    <cfRule type="cellIs" dxfId="77" priority="256" operator="equal">
      <formula>"Alta"</formula>
    </cfRule>
    <cfRule type="cellIs" dxfId="76" priority="257" operator="equal">
      <formula>"Media"</formula>
    </cfRule>
    <cfRule type="cellIs" dxfId="75" priority="259" operator="equal">
      <formula>"Muy Baja"</formula>
    </cfRule>
    <cfRule type="cellIs" dxfId="74" priority="258" operator="equal">
      <formula>"Baja"</formula>
    </cfRule>
  </conditionalFormatting>
  <conditionalFormatting sqref="H65">
    <cfRule type="cellIs" dxfId="73" priority="229" operator="equal">
      <formula>"Media"</formula>
    </cfRule>
    <cfRule type="cellIs" dxfId="72" priority="230" operator="equal">
      <formula>"Baja"</formula>
    </cfRule>
    <cfRule type="cellIs" dxfId="71" priority="231" operator="equal">
      <formula>"Muy Baja"</formula>
    </cfRule>
    <cfRule type="cellIs" dxfId="70" priority="227" operator="equal">
      <formula>"Muy Alta"</formula>
    </cfRule>
    <cfRule type="cellIs" dxfId="69" priority="228" operator="equal">
      <formula>"Alta"</formula>
    </cfRule>
  </conditionalFormatting>
  <conditionalFormatting sqref="H71">
    <cfRule type="cellIs" dxfId="68" priority="203" operator="equal">
      <formula>"Muy Baja"</formula>
    </cfRule>
    <cfRule type="cellIs" dxfId="67" priority="202" operator="equal">
      <formula>"Baja"</formula>
    </cfRule>
    <cfRule type="cellIs" dxfId="66" priority="201" operator="equal">
      <formula>"Media"</formula>
    </cfRule>
    <cfRule type="cellIs" dxfId="65" priority="200" operator="equal">
      <formula>"Alta"</formula>
    </cfRule>
    <cfRule type="cellIs" dxfId="64" priority="199" operator="equal">
      <formula>"Muy Alta"</formula>
    </cfRule>
  </conditionalFormatting>
  <conditionalFormatting sqref="K12:K76">
    <cfRule type="containsText" dxfId="63" priority="175" operator="containsText" text="❌">
      <formula>NOT(ISERROR(SEARCH("❌",K12)))</formula>
    </cfRule>
  </conditionalFormatting>
  <conditionalFormatting sqref="L12:L13 L19 L25:L26 L32:L34 L40:L41 L47 L53 L59 L65 L71">
    <cfRule type="cellIs" dxfId="62" priority="490" operator="equal">
      <formula>"Moderado"</formula>
    </cfRule>
    <cfRule type="cellIs" dxfId="61" priority="491" operator="equal">
      <formula>"Menor"</formula>
    </cfRule>
    <cfRule type="cellIs" dxfId="60" priority="492" operator="equal">
      <formula>"Leve"</formula>
    </cfRule>
    <cfRule type="cellIs" dxfId="59" priority="488" operator="equal">
      <formula>"Catastrófico"</formula>
    </cfRule>
    <cfRule type="cellIs" dxfId="58" priority="489" operator="equal">
      <formula>"Mayor"</formula>
    </cfRule>
  </conditionalFormatting>
  <conditionalFormatting sqref="N12:N13">
    <cfRule type="cellIs" dxfId="57" priority="485" operator="equal">
      <formula>"Alto"</formula>
    </cfRule>
    <cfRule type="cellIs" dxfId="56" priority="484" operator="equal">
      <formula>"Extremo"</formula>
    </cfRule>
    <cfRule type="cellIs" dxfId="55" priority="486" operator="equal">
      <formula>"Moderado"</formula>
    </cfRule>
    <cfRule type="cellIs" dxfId="54" priority="487" operator="equal">
      <formula>"Bajo"</formula>
    </cfRule>
  </conditionalFormatting>
  <conditionalFormatting sqref="N19">
    <cfRule type="cellIs" dxfId="53" priority="416" operator="equal">
      <formula>"Moderado"</formula>
    </cfRule>
    <cfRule type="cellIs" dxfId="52" priority="415" operator="equal">
      <formula>"Alto"</formula>
    </cfRule>
    <cfRule type="cellIs" dxfId="51" priority="414" operator="equal">
      <formula>"Extremo"</formula>
    </cfRule>
    <cfRule type="cellIs" dxfId="50" priority="417" operator="equal">
      <formula>"Bajo"</formula>
    </cfRule>
  </conditionalFormatting>
  <conditionalFormatting sqref="N25:N26">
    <cfRule type="cellIs" dxfId="49" priority="389" operator="equal">
      <formula>"Bajo"</formula>
    </cfRule>
    <cfRule type="cellIs" dxfId="48" priority="386" operator="equal">
      <formula>"Extremo"</formula>
    </cfRule>
    <cfRule type="cellIs" dxfId="47" priority="387" operator="equal">
      <formula>"Alto"</formula>
    </cfRule>
    <cfRule type="cellIs" dxfId="46" priority="388" operator="equal">
      <formula>"Moderado"</formula>
    </cfRule>
  </conditionalFormatting>
  <conditionalFormatting sqref="N32:N34">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40:N41">
    <cfRule type="cellIs" dxfId="41" priority="332" operator="equal">
      <formula>"Moderado"</formula>
    </cfRule>
    <cfRule type="cellIs" dxfId="40" priority="330" operator="equal">
      <formula>"Extremo"</formula>
    </cfRule>
    <cfRule type="cellIs" dxfId="39" priority="331" operator="equal">
      <formula>"Alto"</formula>
    </cfRule>
    <cfRule type="cellIs" dxfId="38" priority="333" operator="equal">
      <formula>"Bajo"</formula>
    </cfRule>
  </conditionalFormatting>
  <conditionalFormatting sqref="N47">
    <cfRule type="cellIs" dxfId="37" priority="305" operator="equal">
      <formula>"Bajo"</formula>
    </cfRule>
    <cfRule type="cellIs" dxfId="36" priority="302" operator="equal">
      <formula>"Extremo"</formula>
    </cfRule>
    <cfRule type="cellIs" dxfId="35" priority="303" operator="equal">
      <formula>"Alto"</formula>
    </cfRule>
    <cfRule type="cellIs" dxfId="34" priority="304" operator="equal">
      <formula>"Moderado"</formula>
    </cfRule>
  </conditionalFormatting>
  <conditionalFormatting sqref="N53">
    <cfRule type="cellIs" dxfId="33" priority="277" operator="equal">
      <formula>"Bajo"</formula>
    </cfRule>
    <cfRule type="cellIs" dxfId="32" priority="276" operator="equal">
      <formula>"Moderado"</formula>
    </cfRule>
    <cfRule type="cellIs" dxfId="31" priority="275" operator="equal">
      <formula>"Alto"</formula>
    </cfRule>
    <cfRule type="cellIs" dxfId="30" priority="274" operator="equal">
      <formula>"Extremo"</formula>
    </cfRule>
  </conditionalFormatting>
  <conditionalFormatting sqref="N59">
    <cfRule type="cellIs" dxfId="29" priority="249" operator="equal">
      <formula>"Bajo"</formula>
    </cfRule>
    <cfRule type="cellIs" dxfId="28" priority="248" operator="equal">
      <formula>"Moderado"</formula>
    </cfRule>
    <cfRule type="cellIs" dxfId="27" priority="247" operator="equal">
      <formula>"Alto"</formula>
    </cfRule>
    <cfRule type="cellIs" dxfId="26" priority="246" operator="equal">
      <formula>"Extremo"</formula>
    </cfRule>
  </conditionalFormatting>
  <conditionalFormatting sqref="N65">
    <cfRule type="cellIs" dxfId="25" priority="219" operator="equal">
      <formula>"Alto"</formula>
    </cfRule>
    <cfRule type="cellIs" dxfId="24" priority="221" operator="equal">
      <formula>"Bajo"</formula>
    </cfRule>
    <cfRule type="cellIs" dxfId="23" priority="220" operator="equal">
      <formula>"Moderado"</formula>
    </cfRule>
    <cfRule type="cellIs" dxfId="22" priority="218" operator="equal">
      <formula>"Extremo"</formula>
    </cfRule>
  </conditionalFormatting>
  <conditionalFormatting sqref="N71">
    <cfRule type="cellIs" dxfId="21" priority="193" operator="equal">
      <formula>"Bajo"</formula>
    </cfRule>
    <cfRule type="cellIs" dxfId="20" priority="192" operator="equal">
      <formula>"Moderado"</formula>
    </cfRule>
    <cfRule type="cellIs" dxfId="19" priority="191" operator="equal">
      <formula>"Alto"</formula>
    </cfRule>
    <cfRule type="cellIs" dxfId="18" priority="190" operator="equal">
      <formula>"Extremo"</formula>
    </cfRule>
  </conditionalFormatting>
  <conditionalFormatting sqref="Y12 Y14:Y25 Y27:Y32 Y35:Y40 Y42:Y76">
    <cfRule type="cellIs" dxfId="17" priority="187" operator="equal">
      <formula>"Media"</formula>
    </cfRule>
    <cfRule type="cellIs" dxfId="16" priority="189" operator="equal">
      <formula>"Muy Baja"</formula>
    </cfRule>
    <cfRule type="cellIs" dxfId="15" priority="188" operator="equal">
      <formula>"Baja"</formula>
    </cfRule>
    <cfRule type="cellIs" dxfId="14" priority="186" operator="equal">
      <formula>"Alta"</formula>
    </cfRule>
    <cfRule type="cellIs" dxfId="13" priority="185" operator="equal">
      <formula>"Muy Alta"</formula>
    </cfRule>
  </conditionalFormatting>
  <conditionalFormatting sqref="AA12 AA14:AA25 AA27:AA32 AA35:AA40 AA42:AA76">
    <cfRule type="cellIs" dxfId="12" priority="184" operator="equal">
      <formula>"Leve"</formula>
    </cfRule>
    <cfRule type="cellIs" dxfId="11" priority="183" operator="equal">
      <formula>"Menor"</formula>
    </cfRule>
    <cfRule type="cellIs" dxfId="10" priority="182" operator="equal">
      <formula>"Moderado"</formula>
    </cfRule>
    <cfRule type="cellIs" dxfId="9" priority="181" operator="equal">
      <formula>"Mayor"</formula>
    </cfRule>
    <cfRule type="cellIs" dxfId="8" priority="180" operator="equal">
      <formula>"Catastrófico"</formula>
    </cfRule>
  </conditionalFormatting>
  <conditionalFormatting sqref="AC12 AC14:AC25 AC27:AC32 AC35:AC40 AC42:AC76">
    <cfRule type="cellIs" dxfId="7" priority="179" operator="equal">
      <formula>"Bajo"</formula>
    </cfRule>
    <cfRule type="cellIs" dxfId="6" priority="178" operator="equal">
      <formula>"Moderado"</formula>
    </cfRule>
    <cfRule type="cellIs" dxfId="5" priority="177" operator="equal">
      <formula>"Alto"</formula>
    </cfRule>
    <cfRule type="cellIs" dxfId="4" priority="176"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R42:R76 R12 R14:R25 R27:R32 R35:R40</xm:sqref>
        </x14:dataValidation>
        <x14:dataValidation type="list" allowBlank="1" showInputMessage="1" showErrorMessage="1" xr:uid="{00000000-0002-0000-0200-000001000000}">
          <x14:formula1>
            <xm:f>'Tabla Valoración controles'!$D$7:$D$8</xm:f>
          </x14:formula1>
          <xm:sqref>S42:S76 S12 S14:S25 S27:S32 S35:S40</xm:sqref>
        </x14:dataValidation>
        <x14:dataValidation type="list" allowBlank="1" showInputMessage="1" showErrorMessage="1" xr:uid="{00000000-0002-0000-0200-000002000000}">
          <x14:formula1>
            <xm:f>'Tabla Valoración controles'!$D$9:$D$10</xm:f>
          </x14:formula1>
          <xm:sqref>U42:U76 U12 U14:U25 U27:U32 U35:U40</xm:sqref>
        </x14:dataValidation>
        <x14:dataValidation type="list" allowBlank="1" showInputMessage="1" showErrorMessage="1" xr:uid="{00000000-0002-0000-0200-000003000000}">
          <x14:formula1>
            <xm:f>'Tabla Valoración controles'!$D$11:$D$12</xm:f>
          </x14:formula1>
          <xm:sqref>V42:V76 V12 V14:V25 V27:V32 V35:V40</xm:sqref>
        </x14:dataValidation>
        <x14:dataValidation type="list" allowBlank="1" showInputMessage="1" showErrorMessage="1" xr:uid="{00000000-0002-0000-0200-000004000000}">
          <x14:formula1>
            <xm:f>'Tabla Valoración controles'!$D$13:$D$14</xm:f>
          </x14:formula1>
          <xm:sqref>W42:W76 W12 W14:W25 W27:W32 W35:W40</xm:sqref>
        </x14:dataValidation>
        <x14:dataValidation type="list" allowBlank="1" showInputMessage="1" showErrorMessage="1" xr:uid="{00000000-0002-0000-0200-000005000000}">
          <x14:formula1>
            <xm:f>'Opciones Tratamiento'!$B$13:$B$19</xm:f>
          </x14:formula1>
          <xm:sqref>F12:F76</xm:sqref>
        </x14:dataValidation>
        <x14:dataValidation type="list" allowBlank="1" showInputMessage="1" showErrorMessage="1" xr:uid="{00000000-0002-0000-0200-000006000000}">
          <x14:formula1>
            <xm:f>'Opciones Tratamiento'!$E$2:$E$4</xm:f>
          </x14:formula1>
          <xm:sqref>B12:B76</xm:sqref>
        </x14:dataValidation>
        <x14:dataValidation type="list" allowBlank="1" showInputMessage="1" showErrorMessage="1" xr:uid="{00000000-0002-0000-0200-000007000000}">
          <x14:formula1>
            <xm:f>'Opciones Tratamiento'!$B$2:$B$5</xm:f>
          </x14:formula1>
          <xm:sqref>AD42:AD76 AD12 AD14:AD25 AD27:AD32 AD35:AD40</xm:sqref>
        </x14:dataValidation>
        <x14:dataValidation type="list" allowBlank="1" showInputMessage="1" showErrorMessage="1" xr:uid="{00000000-0002-0000-0200-000008000000}">
          <x14:formula1>
            <xm:f>'Tabla Impacto'!$F$210:$F$221</xm:f>
          </x14:formula1>
          <xm:sqref>J12:J76</xm:sqref>
        </x14:dataValidation>
        <x14:dataValidation type="custom" allowBlank="1" showInputMessage="1" showErrorMessage="1" error="Recuerde que las acciones se generan bajo la medida de mitigar el riesgo" xr:uid="{00000000-0002-0000-0200-000009000000}">
          <x14:formula1>
            <xm:f>IF(OR(AD15='Opciones Tratamiento'!$B$2,AD15='Opciones Tratamiento'!$B$3,AD15='Opciones Tratamiento'!$B$4),ISBLANK(AD15),ISTEXT(AD15))</xm:f>
          </x14:formula1>
          <xm:sqref>AE15:AE18 AE20:AE24 AE28:AE31 AE37:AE39 AE43:AE46 AE48:AE52 AE54:AE58 AE60:AE64 AE66:AE76</xm:sqref>
        </x14:dataValidation>
        <x14:dataValidation type="custom" allowBlank="1" showInputMessage="1" showErrorMessage="1" error="Recuerde que las acciones se generan bajo la medida de mitigar el riesgo" xr:uid="{00000000-0002-0000-0200-00000A000000}">
          <x14:formula1>
            <xm:f>IF(OR(AD15='Opciones Tratamiento'!$B$2,AD15='Opciones Tratamiento'!$B$3,AD15='Opciones Tratamiento'!$B$4),ISBLANK(AD15),ISTEXT(AD15))</xm:f>
          </x14:formula1>
          <xm:sqref>AF15:AG18 AF20:AG24 AF28:AG31 AF37:AG39 AF43:AG46 AF48:AG52 AF54:AG58 AF60:AG64 AF66:AG76</xm:sqref>
        </x14:dataValidation>
        <x14:dataValidation type="custom" allowBlank="1" showInputMessage="1" showErrorMessage="1" error="Recuerde que las acciones se generan bajo la medida de mitigar el riesgo" xr:uid="{00000000-0002-0000-0200-00000B000000}">
          <x14:formula1>
            <xm:f>IF(OR(AD15='Opciones Tratamiento'!$B$2,AD15='Opciones Tratamiento'!$B$3,AD15='Opciones Tratamiento'!$B$4),ISBLANK(AD15),ISTEXT(AD15))</xm:f>
          </x14:formula1>
          <xm:sqref>AH15:AI18 AH20:AI24 AH28:AI31 AH37:AI39 AH43:AI46 AH48:AI52 AH54:AI58 AH60:AI64 AH66:AI76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401" t="s">
        <v>230</v>
      </c>
      <c r="C2" s="401"/>
      <c r="D2" s="401"/>
      <c r="E2" s="401"/>
      <c r="F2" s="401"/>
      <c r="G2" s="401"/>
      <c r="H2" s="401"/>
      <c r="I2" s="401"/>
      <c r="J2" s="369" t="s">
        <v>26</v>
      </c>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401"/>
      <c r="C3" s="401"/>
      <c r="D3" s="401"/>
      <c r="E3" s="401"/>
      <c r="F3" s="401"/>
      <c r="G3" s="401"/>
      <c r="H3" s="401"/>
      <c r="I3" s="401"/>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401"/>
      <c r="C4" s="401"/>
      <c r="D4" s="401"/>
      <c r="E4" s="401"/>
      <c r="F4" s="401"/>
      <c r="G4" s="401"/>
      <c r="H4" s="401"/>
      <c r="I4" s="401"/>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316" t="s">
        <v>231</v>
      </c>
      <c r="C6" s="316"/>
      <c r="D6" s="317"/>
      <c r="E6" s="354" t="s">
        <v>232</v>
      </c>
      <c r="F6" s="355"/>
      <c r="G6" s="355"/>
      <c r="H6" s="355"/>
      <c r="I6" s="356"/>
      <c r="J6" s="365" t="str">
        <f>IF(AND('Mapa de Riesgos'!$H$12="Muy Alta",'Mapa de Riesgos'!$L$12="Leve"),CONCATENATE("R",'Mapa de Riesgos'!$A$12),"")</f>
        <v/>
      </c>
      <c r="K6" s="366"/>
      <c r="L6" s="366" t="str">
        <f>IF(AND('Mapa de Riesgos'!$H$19="Muy Alta",'Mapa de Riesgos'!$L$19="Leve"),CONCATENATE("R",'Mapa de Riesgos'!$A$19),"")</f>
        <v/>
      </c>
      <c r="M6" s="366"/>
      <c r="N6" s="366" t="str">
        <f>IF(AND('Mapa de Riesgos'!$H$25="Muy Alta",'Mapa de Riesgos'!$L$25="Leve"),CONCATENATE("R",'Mapa de Riesgos'!$A$25),"")</f>
        <v/>
      </c>
      <c r="O6" s="368"/>
      <c r="P6" s="365" t="str">
        <f>IF(AND('Mapa de Riesgos'!$H$12="Muy Alta",'Mapa de Riesgos'!$L$12="Menor"),CONCATENATE("R",'Mapa de Riesgos'!$A$12),"")</f>
        <v/>
      </c>
      <c r="Q6" s="366"/>
      <c r="R6" s="366" t="str">
        <f>IF(AND('Mapa de Riesgos'!$H$19="Muy Alta",'Mapa de Riesgos'!$L$19="Menor"),CONCATENATE("R",'Mapa de Riesgos'!$A$19),"")</f>
        <v/>
      </c>
      <c r="S6" s="366"/>
      <c r="T6" s="366" t="str">
        <f>IF(AND('Mapa de Riesgos'!$H$25="Muy Alta",'Mapa de Riesgos'!$L$25="Menor"),CONCATENATE("R",'Mapa de Riesgos'!$A$25),"")</f>
        <v/>
      </c>
      <c r="U6" s="368"/>
      <c r="V6" s="365" t="str">
        <f>IF(AND('Mapa de Riesgos'!$H$12="Muy Alta",'Mapa de Riesgos'!$L$12="Moderado"),CONCATENATE("R",'Mapa de Riesgos'!$A$12),"")</f>
        <v/>
      </c>
      <c r="W6" s="366"/>
      <c r="X6" s="366" t="str">
        <f>IF(AND('Mapa de Riesgos'!$H$19="Muy Alta",'Mapa de Riesgos'!$L$19="Moderado"),CONCATENATE("R",'Mapa de Riesgos'!$A$19),"")</f>
        <v/>
      </c>
      <c r="Y6" s="366"/>
      <c r="Z6" s="366" t="str">
        <f>IF(AND('Mapa de Riesgos'!$H$25="Muy Alta",'Mapa de Riesgos'!$L$25="Moderado"),CONCATENATE("R",'Mapa de Riesgos'!$A$25),"")</f>
        <v/>
      </c>
      <c r="AA6" s="368"/>
      <c r="AB6" s="365" t="str">
        <f>IF(AND('Mapa de Riesgos'!$H$12="Muy Alta",'Mapa de Riesgos'!$L$12="Mayor"),CONCATENATE("R",'Mapa de Riesgos'!$A$12),"")</f>
        <v/>
      </c>
      <c r="AC6" s="366"/>
      <c r="AD6" s="366" t="str">
        <f>IF(AND('Mapa de Riesgos'!$H$19="Muy Alta",'Mapa de Riesgos'!$L$19="Mayor"),CONCATENATE("R",'Mapa de Riesgos'!$A$19),"")</f>
        <v/>
      </c>
      <c r="AE6" s="366"/>
      <c r="AF6" s="366" t="str">
        <f>IF(AND('Mapa de Riesgos'!$H$25="Muy Alta",'Mapa de Riesgos'!$L$25="Mayor"),CONCATENATE("R",'Mapa de Riesgos'!$A$25),"")</f>
        <v/>
      </c>
      <c r="AG6" s="368"/>
      <c r="AH6" s="380" t="str">
        <f>IF(AND('Mapa de Riesgos'!$H$12="Muy Alta",'Mapa de Riesgos'!$L$12="Catastrófico"),CONCATENATE("R",'Mapa de Riesgos'!$A$12),"")</f>
        <v/>
      </c>
      <c r="AI6" s="381"/>
      <c r="AJ6" s="381" t="str">
        <f>IF(AND('Mapa de Riesgos'!$H$19="Muy Alta",'Mapa de Riesgos'!$L$19="Catastrófico"),CONCATENATE("R",'Mapa de Riesgos'!$A$19),"")</f>
        <v/>
      </c>
      <c r="AK6" s="381"/>
      <c r="AL6" s="381" t="str">
        <f>IF(AND('Mapa de Riesgos'!$H$25="Muy Alta",'Mapa de Riesgos'!$L$25="Catastrófico"),CONCATENATE("R",'Mapa de Riesgos'!$A$25),"")</f>
        <v/>
      </c>
      <c r="AM6" s="382"/>
      <c r="AO6" s="318" t="s">
        <v>233</v>
      </c>
      <c r="AP6" s="319"/>
      <c r="AQ6" s="319"/>
      <c r="AR6" s="319"/>
      <c r="AS6" s="319"/>
      <c r="AT6" s="320"/>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316"/>
      <c r="C7" s="316"/>
      <c r="D7" s="317"/>
      <c r="E7" s="357"/>
      <c r="F7" s="358"/>
      <c r="G7" s="358"/>
      <c r="H7" s="358"/>
      <c r="I7" s="359"/>
      <c r="J7" s="367"/>
      <c r="K7" s="363"/>
      <c r="L7" s="363"/>
      <c r="M7" s="363"/>
      <c r="N7" s="363"/>
      <c r="O7" s="364"/>
      <c r="P7" s="367"/>
      <c r="Q7" s="363"/>
      <c r="R7" s="363"/>
      <c r="S7" s="363"/>
      <c r="T7" s="363"/>
      <c r="U7" s="364"/>
      <c r="V7" s="367"/>
      <c r="W7" s="363"/>
      <c r="X7" s="363"/>
      <c r="Y7" s="363"/>
      <c r="Z7" s="363"/>
      <c r="AA7" s="364"/>
      <c r="AB7" s="367"/>
      <c r="AC7" s="363"/>
      <c r="AD7" s="363"/>
      <c r="AE7" s="363"/>
      <c r="AF7" s="363"/>
      <c r="AG7" s="364"/>
      <c r="AH7" s="374"/>
      <c r="AI7" s="375"/>
      <c r="AJ7" s="375"/>
      <c r="AK7" s="375"/>
      <c r="AL7" s="375"/>
      <c r="AM7" s="376"/>
      <c r="AN7" s="81"/>
      <c r="AO7" s="321"/>
      <c r="AP7" s="322"/>
      <c r="AQ7" s="322"/>
      <c r="AR7" s="322"/>
      <c r="AS7" s="322"/>
      <c r="AT7" s="323"/>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316"/>
      <c r="C8" s="316"/>
      <c r="D8" s="317"/>
      <c r="E8" s="357"/>
      <c r="F8" s="358"/>
      <c r="G8" s="358"/>
      <c r="H8" s="358"/>
      <c r="I8" s="359"/>
      <c r="J8" s="367" t="str">
        <f>IF(AND('Mapa de Riesgos'!$H$32="Muy Alta",'Mapa de Riesgos'!$L$32="Leve"),CONCATENATE("R",'Mapa de Riesgos'!$A$32),"")</f>
        <v/>
      </c>
      <c r="K8" s="363"/>
      <c r="L8" s="363" t="str">
        <f>IF(AND('Mapa de Riesgos'!$H$40="Muy Alta",'Mapa de Riesgos'!$L$40="Leve"),CONCATENATE("R",'Mapa de Riesgos'!$A$40),"")</f>
        <v/>
      </c>
      <c r="M8" s="363"/>
      <c r="N8" s="363" t="str">
        <f>IF(AND('Mapa de Riesgos'!$H$47="Muy Alta",'Mapa de Riesgos'!$L$47="Leve"),CONCATENATE("R",'Mapa de Riesgos'!$A$47),"")</f>
        <v/>
      </c>
      <c r="O8" s="364"/>
      <c r="P8" s="367" t="str">
        <f>IF(AND('Mapa de Riesgos'!$H$32="Muy Alta",'Mapa de Riesgos'!$L$32="Menor"),CONCATENATE("R",'Mapa de Riesgos'!$A$32),"")</f>
        <v/>
      </c>
      <c r="Q8" s="363"/>
      <c r="R8" s="363" t="str">
        <f>IF(AND('Mapa de Riesgos'!$H$40="Muy Alta",'Mapa de Riesgos'!$L$40="Menor"),CONCATENATE("R",'Mapa de Riesgos'!$A$40),"")</f>
        <v/>
      </c>
      <c r="S8" s="363"/>
      <c r="T8" s="363" t="str">
        <f>IF(AND('Mapa de Riesgos'!$H$47="Muy Alta",'Mapa de Riesgos'!$L$47="Menor"),CONCATENATE("R",'Mapa de Riesgos'!$A$47),"")</f>
        <v/>
      </c>
      <c r="U8" s="364"/>
      <c r="V8" s="367" t="str">
        <f>IF(AND('Mapa de Riesgos'!$H$32="Muy Alta",'Mapa de Riesgos'!$L$32="Moderado"),CONCATENATE("R",'Mapa de Riesgos'!$A$32),"")</f>
        <v/>
      </c>
      <c r="W8" s="363"/>
      <c r="X8" s="363" t="str">
        <f>IF(AND('Mapa de Riesgos'!$H$40="Muy Alta",'Mapa de Riesgos'!$L$40="Moderado"),CONCATENATE("R",'Mapa de Riesgos'!$A$40),"")</f>
        <v/>
      </c>
      <c r="Y8" s="363"/>
      <c r="Z8" s="363" t="str">
        <f>IF(AND('Mapa de Riesgos'!$H$47="Muy Alta",'Mapa de Riesgos'!$L$47="Moderado"),CONCATENATE("R",'Mapa de Riesgos'!$A$47),"")</f>
        <v/>
      </c>
      <c r="AA8" s="364"/>
      <c r="AB8" s="367" t="str">
        <f>IF(AND('Mapa de Riesgos'!$H$32="Muy Alta",'Mapa de Riesgos'!$L$32="Mayor"),CONCATENATE("R",'Mapa de Riesgos'!$A$32),"")</f>
        <v/>
      </c>
      <c r="AC8" s="363"/>
      <c r="AD8" s="363" t="str">
        <f>IF(AND('Mapa de Riesgos'!$H$40="Muy Alta",'Mapa de Riesgos'!$L$40="Mayor"),CONCATENATE("R",'Mapa de Riesgos'!$A$40),"")</f>
        <v/>
      </c>
      <c r="AE8" s="363"/>
      <c r="AF8" s="363" t="str">
        <f>IF(AND('Mapa de Riesgos'!$H$47="Muy Alta",'Mapa de Riesgos'!$L$47="Mayor"),CONCATENATE("R",'Mapa de Riesgos'!$A$47),"")</f>
        <v/>
      </c>
      <c r="AG8" s="364"/>
      <c r="AH8" s="374" t="str">
        <f>IF(AND('Mapa de Riesgos'!$H$32="Muy Alta",'Mapa de Riesgos'!$L$32="Catastrófico"),CONCATENATE("R",'Mapa de Riesgos'!$A$32),"")</f>
        <v/>
      </c>
      <c r="AI8" s="375"/>
      <c r="AJ8" s="375" t="str">
        <f>IF(AND('Mapa de Riesgos'!$H$40="Muy Alta",'Mapa de Riesgos'!$L$40="Catastrófico"),CONCATENATE("R",'Mapa de Riesgos'!$A$40),"")</f>
        <v/>
      </c>
      <c r="AK8" s="375"/>
      <c r="AL8" s="375" t="str">
        <f>IF(AND('Mapa de Riesgos'!$H$47="Muy Alta",'Mapa de Riesgos'!$L$47="Catastrófico"),CONCATENATE("R",'Mapa de Riesgos'!$A$47),"")</f>
        <v/>
      </c>
      <c r="AM8" s="376"/>
      <c r="AN8" s="81"/>
      <c r="AO8" s="321"/>
      <c r="AP8" s="322"/>
      <c r="AQ8" s="322"/>
      <c r="AR8" s="322"/>
      <c r="AS8" s="322"/>
      <c r="AT8" s="323"/>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316"/>
      <c r="C9" s="316"/>
      <c r="D9" s="317"/>
      <c r="E9" s="357"/>
      <c r="F9" s="358"/>
      <c r="G9" s="358"/>
      <c r="H9" s="358"/>
      <c r="I9" s="359"/>
      <c r="J9" s="367"/>
      <c r="K9" s="363"/>
      <c r="L9" s="363"/>
      <c r="M9" s="363"/>
      <c r="N9" s="363"/>
      <c r="O9" s="364"/>
      <c r="P9" s="367"/>
      <c r="Q9" s="363"/>
      <c r="R9" s="363"/>
      <c r="S9" s="363"/>
      <c r="T9" s="363"/>
      <c r="U9" s="364"/>
      <c r="V9" s="367"/>
      <c r="W9" s="363"/>
      <c r="X9" s="363"/>
      <c r="Y9" s="363"/>
      <c r="Z9" s="363"/>
      <c r="AA9" s="364"/>
      <c r="AB9" s="367"/>
      <c r="AC9" s="363"/>
      <c r="AD9" s="363"/>
      <c r="AE9" s="363"/>
      <c r="AF9" s="363"/>
      <c r="AG9" s="364"/>
      <c r="AH9" s="374"/>
      <c r="AI9" s="375"/>
      <c r="AJ9" s="375"/>
      <c r="AK9" s="375"/>
      <c r="AL9" s="375"/>
      <c r="AM9" s="376"/>
      <c r="AN9" s="81"/>
      <c r="AO9" s="321"/>
      <c r="AP9" s="322"/>
      <c r="AQ9" s="322"/>
      <c r="AR9" s="322"/>
      <c r="AS9" s="322"/>
      <c r="AT9" s="323"/>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316"/>
      <c r="C10" s="316"/>
      <c r="D10" s="317"/>
      <c r="E10" s="357"/>
      <c r="F10" s="358"/>
      <c r="G10" s="358"/>
      <c r="H10" s="358"/>
      <c r="I10" s="359"/>
      <c r="J10" s="367" t="str">
        <f>IF(AND('Mapa de Riesgos'!$H$53="Muy Alta",'Mapa de Riesgos'!$L$53="Leve"),CONCATENATE("R",'Mapa de Riesgos'!$A$53),"")</f>
        <v/>
      </c>
      <c r="K10" s="363"/>
      <c r="L10" s="363" t="str">
        <f>IF(AND('Mapa de Riesgos'!$H$59="Muy Alta",'Mapa de Riesgos'!$L$59="Leve"),CONCATENATE("R",'Mapa de Riesgos'!$A$59),"")</f>
        <v/>
      </c>
      <c r="M10" s="363"/>
      <c r="N10" s="363" t="str">
        <f>IF(AND('Mapa de Riesgos'!$H$65="Muy Alta",'Mapa de Riesgos'!$L$65="Leve"),CONCATENATE("R",'Mapa de Riesgos'!$A$65),"")</f>
        <v/>
      </c>
      <c r="O10" s="364"/>
      <c r="P10" s="367" t="str">
        <f>IF(AND('Mapa de Riesgos'!$H$53="Muy Alta",'Mapa de Riesgos'!$L$53="Menor"),CONCATENATE("R",'Mapa de Riesgos'!$A$53),"")</f>
        <v/>
      </c>
      <c r="Q10" s="363"/>
      <c r="R10" s="363" t="str">
        <f>IF(AND('Mapa de Riesgos'!$H$59="Muy Alta",'Mapa de Riesgos'!$L$59="Menor"),CONCATENATE("R",'Mapa de Riesgos'!$A$59),"")</f>
        <v/>
      </c>
      <c r="S10" s="363"/>
      <c r="T10" s="363" t="str">
        <f>IF(AND('Mapa de Riesgos'!$H$65="Muy Alta",'Mapa de Riesgos'!$L$65="Menor"),CONCATENATE("R",'Mapa de Riesgos'!$A$65),"")</f>
        <v/>
      </c>
      <c r="U10" s="364"/>
      <c r="V10" s="367" t="str">
        <f>IF(AND('Mapa de Riesgos'!$H$53="Muy Alta",'Mapa de Riesgos'!$L$53="Moderado"),CONCATENATE("R",'Mapa de Riesgos'!$A$53),"")</f>
        <v/>
      </c>
      <c r="W10" s="363"/>
      <c r="X10" s="363" t="str">
        <f>IF(AND('Mapa de Riesgos'!$H$59="Muy Alta",'Mapa de Riesgos'!$L$59="Moderado"),CONCATENATE("R",'Mapa de Riesgos'!$A$59),"")</f>
        <v/>
      </c>
      <c r="Y10" s="363"/>
      <c r="Z10" s="363" t="str">
        <f>IF(AND('Mapa de Riesgos'!$H$65="Muy Alta",'Mapa de Riesgos'!$L$65="Moderado"),CONCATENATE("R",'Mapa de Riesgos'!$A$65),"")</f>
        <v/>
      </c>
      <c r="AA10" s="364"/>
      <c r="AB10" s="367" t="str">
        <f>IF(AND('Mapa de Riesgos'!$H$53="Muy Alta",'Mapa de Riesgos'!$L$53="Mayor"),CONCATENATE("R",'Mapa de Riesgos'!$A$53),"")</f>
        <v/>
      </c>
      <c r="AC10" s="363"/>
      <c r="AD10" s="363" t="str">
        <f>IF(AND('Mapa de Riesgos'!$H$59="Muy Alta",'Mapa de Riesgos'!$L$59="Mayor"),CONCATENATE("R",'Mapa de Riesgos'!$A$59),"")</f>
        <v/>
      </c>
      <c r="AE10" s="363"/>
      <c r="AF10" s="363" t="str">
        <f>IF(AND('Mapa de Riesgos'!$H$65="Muy Alta",'Mapa de Riesgos'!$L$65="Mayor"),CONCATENATE("R",'Mapa de Riesgos'!$A$65),"")</f>
        <v/>
      </c>
      <c r="AG10" s="364"/>
      <c r="AH10" s="374" t="str">
        <f>IF(AND('Mapa de Riesgos'!$H$53="Muy Alta",'Mapa de Riesgos'!$L$53="Catastrófico"),CONCATENATE("R",'Mapa de Riesgos'!$A$53),"")</f>
        <v/>
      </c>
      <c r="AI10" s="375"/>
      <c r="AJ10" s="375" t="str">
        <f>IF(AND('Mapa de Riesgos'!$H$59="Muy Alta",'Mapa de Riesgos'!$L$59="Catastrófico"),CONCATENATE("R",'Mapa de Riesgos'!$A$59),"")</f>
        <v/>
      </c>
      <c r="AK10" s="375"/>
      <c r="AL10" s="375" t="str">
        <f>IF(AND('Mapa de Riesgos'!$H$65="Muy Alta",'Mapa de Riesgos'!$L$65="Catastrófico"),CONCATENATE("R",'Mapa de Riesgos'!$A$65),"")</f>
        <v/>
      </c>
      <c r="AM10" s="376"/>
      <c r="AN10" s="81"/>
      <c r="AO10" s="321"/>
      <c r="AP10" s="322"/>
      <c r="AQ10" s="322"/>
      <c r="AR10" s="322"/>
      <c r="AS10" s="322"/>
      <c r="AT10" s="323"/>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316"/>
      <c r="C11" s="316"/>
      <c r="D11" s="317"/>
      <c r="E11" s="357"/>
      <c r="F11" s="358"/>
      <c r="G11" s="358"/>
      <c r="H11" s="358"/>
      <c r="I11" s="359"/>
      <c r="J11" s="367"/>
      <c r="K11" s="363"/>
      <c r="L11" s="363"/>
      <c r="M11" s="363"/>
      <c r="N11" s="363"/>
      <c r="O11" s="364"/>
      <c r="P11" s="367"/>
      <c r="Q11" s="363"/>
      <c r="R11" s="363"/>
      <c r="S11" s="363"/>
      <c r="T11" s="363"/>
      <c r="U11" s="364"/>
      <c r="V11" s="367"/>
      <c r="W11" s="363"/>
      <c r="X11" s="363"/>
      <c r="Y11" s="363"/>
      <c r="Z11" s="363"/>
      <c r="AA11" s="364"/>
      <c r="AB11" s="367"/>
      <c r="AC11" s="363"/>
      <c r="AD11" s="363"/>
      <c r="AE11" s="363"/>
      <c r="AF11" s="363"/>
      <c r="AG11" s="364"/>
      <c r="AH11" s="374"/>
      <c r="AI11" s="375"/>
      <c r="AJ11" s="375"/>
      <c r="AK11" s="375"/>
      <c r="AL11" s="375"/>
      <c r="AM11" s="376"/>
      <c r="AN11" s="81"/>
      <c r="AO11" s="321"/>
      <c r="AP11" s="322"/>
      <c r="AQ11" s="322"/>
      <c r="AR11" s="322"/>
      <c r="AS11" s="322"/>
      <c r="AT11" s="323"/>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316"/>
      <c r="C12" s="316"/>
      <c r="D12" s="317"/>
      <c r="E12" s="357"/>
      <c r="F12" s="358"/>
      <c r="G12" s="358"/>
      <c r="H12" s="358"/>
      <c r="I12" s="359"/>
      <c r="J12" s="367" t="str">
        <f>IF(AND('Mapa de Riesgos'!$H$71="Muy Alta",'Mapa de Riesgos'!$L$71="Leve"),CONCATENATE("R",'Mapa de Riesgos'!$A$71),"")</f>
        <v/>
      </c>
      <c r="K12" s="363"/>
      <c r="L12" s="363" t="str">
        <f>IF(AND('Mapa de Riesgos'!$H$77="Muy Alta",'Mapa de Riesgos'!$L$77="Leve"),CONCATENATE("R",'Mapa de Riesgos'!$A$77),"")</f>
        <v/>
      </c>
      <c r="M12" s="363"/>
      <c r="N12" s="363" t="str">
        <f>IF(AND('Mapa de Riesgos'!$H$83="Muy Alta",'Mapa de Riesgos'!$L$83="Leve"),CONCATENATE("R",'Mapa de Riesgos'!$A$83),"")</f>
        <v/>
      </c>
      <c r="O12" s="364"/>
      <c r="P12" s="367" t="str">
        <f>IF(AND('Mapa de Riesgos'!$H$71="Muy Alta",'Mapa de Riesgos'!$L$71="Menor"),CONCATENATE("R",'Mapa de Riesgos'!$A$71),"")</f>
        <v/>
      </c>
      <c r="Q12" s="363"/>
      <c r="R12" s="363" t="str">
        <f>IF(AND('Mapa de Riesgos'!$H$77="Muy Alta",'Mapa de Riesgos'!$L$77="Menor"),CONCATENATE("R",'Mapa de Riesgos'!$A$77),"")</f>
        <v/>
      </c>
      <c r="S12" s="363"/>
      <c r="T12" s="363" t="str">
        <f>IF(AND('Mapa de Riesgos'!$H$83="Muy Alta",'Mapa de Riesgos'!$L$83="Menor"),CONCATENATE("R",'Mapa de Riesgos'!$A$83),"")</f>
        <v/>
      </c>
      <c r="U12" s="364"/>
      <c r="V12" s="367" t="str">
        <f>IF(AND('Mapa de Riesgos'!$H$71="Muy Alta",'Mapa de Riesgos'!$L$71="Moderado"),CONCATENATE("R",'Mapa de Riesgos'!$A$71),"")</f>
        <v/>
      </c>
      <c r="W12" s="363"/>
      <c r="X12" s="363" t="str">
        <f>IF(AND('Mapa de Riesgos'!$H$77="Muy Alta",'Mapa de Riesgos'!$L$77="Moderado"),CONCATENATE("R",'Mapa de Riesgos'!$A$77),"")</f>
        <v/>
      </c>
      <c r="Y12" s="363"/>
      <c r="Z12" s="363" t="str">
        <f>IF(AND('Mapa de Riesgos'!$H$83="Muy Alta",'Mapa de Riesgos'!$L$83="Moderado"),CONCATENATE("R",'Mapa de Riesgos'!$A$83),"")</f>
        <v/>
      </c>
      <c r="AA12" s="364"/>
      <c r="AB12" s="367" t="str">
        <f>IF(AND('Mapa de Riesgos'!$H$71="Muy Alta",'Mapa de Riesgos'!$L$71="Mayor"),CONCATENATE("R",'Mapa de Riesgos'!$A$71),"")</f>
        <v/>
      </c>
      <c r="AC12" s="363"/>
      <c r="AD12" s="363" t="str">
        <f>IF(AND('Mapa de Riesgos'!$H$77="Muy Alta",'Mapa de Riesgos'!$L$77="Mayor"),CONCATENATE("R",'Mapa de Riesgos'!$A$77),"")</f>
        <v/>
      </c>
      <c r="AE12" s="363"/>
      <c r="AF12" s="363" t="str">
        <f>IF(AND('Mapa de Riesgos'!$H$83="Muy Alta",'Mapa de Riesgos'!$L$83="Mayor"),CONCATENATE("R",'Mapa de Riesgos'!$A$83),"")</f>
        <v/>
      </c>
      <c r="AG12" s="364"/>
      <c r="AH12" s="374" t="str">
        <f>IF(AND('Mapa de Riesgos'!$H$71="Muy Alta",'Mapa de Riesgos'!$L$71="Catastrófico"),CONCATENATE("R",'Mapa de Riesgos'!$A$71),"")</f>
        <v/>
      </c>
      <c r="AI12" s="375"/>
      <c r="AJ12" s="375" t="str">
        <f>IF(AND('Mapa de Riesgos'!$H$77="Muy Alta",'Mapa de Riesgos'!$L$77="Catastrófico"),CONCATENATE("R",'Mapa de Riesgos'!$A$77),"")</f>
        <v/>
      </c>
      <c r="AK12" s="375"/>
      <c r="AL12" s="375" t="str">
        <f>IF(AND('Mapa de Riesgos'!$H$83="Muy Alta",'Mapa de Riesgos'!$L$83="Catastrófico"),CONCATENATE("R",'Mapa de Riesgos'!$A$83),"")</f>
        <v/>
      </c>
      <c r="AM12" s="376"/>
      <c r="AN12" s="81"/>
      <c r="AO12" s="321"/>
      <c r="AP12" s="322"/>
      <c r="AQ12" s="322"/>
      <c r="AR12" s="322"/>
      <c r="AS12" s="322"/>
      <c r="AT12" s="323"/>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316"/>
      <c r="C13" s="316"/>
      <c r="D13" s="317"/>
      <c r="E13" s="360"/>
      <c r="F13" s="361"/>
      <c r="G13" s="361"/>
      <c r="H13" s="361"/>
      <c r="I13" s="362"/>
      <c r="J13" s="367"/>
      <c r="K13" s="363"/>
      <c r="L13" s="363"/>
      <c r="M13" s="363"/>
      <c r="N13" s="363"/>
      <c r="O13" s="364"/>
      <c r="P13" s="367"/>
      <c r="Q13" s="363"/>
      <c r="R13" s="363"/>
      <c r="S13" s="363"/>
      <c r="T13" s="363"/>
      <c r="U13" s="364"/>
      <c r="V13" s="367"/>
      <c r="W13" s="363"/>
      <c r="X13" s="363"/>
      <c r="Y13" s="363"/>
      <c r="Z13" s="363"/>
      <c r="AA13" s="364"/>
      <c r="AB13" s="367"/>
      <c r="AC13" s="363"/>
      <c r="AD13" s="363"/>
      <c r="AE13" s="363"/>
      <c r="AF13" s="363"/>
      <c r="AG13" s="364"/>
      <c r="AH13" s="377"/>
      <c r="AI13" s="378"/>
      <c r="AJ13" s="378"/>
      <c r="AK13" s="378"/>
      <c r="AL13" s="378"/>
      <c r="AM13" s="379"/>
      <c r="AN13" s="81"/>
      <c r="AO13" s="324"/>
      <c r="AP13" s="325"/>
      <c r="AQ13" s="325"/>
      <c r="AR13" s="325"/>
      <c r="AS13" s="325"/>
      <c r="AT13" s="326"/>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316"/>
      <c r="C14" s="316"/>
      <c r="D14" s="317"/>
      <c r="E14" s="354" t="s">
        <v>234</v>
      </c>
      <c r="F14" s="355"/>
      <c r="G14" s="355"/>
      <c r="H14" s="355"/>
      <c r="I14" s="355"/>
      <c r="J14" s="389" t="str">
        <f>IF(AND('Mapa de Riesgos'!$H$12="Alta",'Mapa de Riesgos'!$L$12="Leve"),CONCATENATE("R",'Mapa de Riesgos'!$A$12),"")</f>
        <v/>
      </c>
      <c r="K14" s="390"/>
      <c r="L14" s="390" t="str">
        <f>IF(AND('Mapa de Riesgos'!$H$19="Alta",'Mapa de Riesgos'!$L$19="Leve"),CONCATENATE("R",'Mapa de Riesgos'!$A$19),"")</f>
        <v/>
      </c>
      <c r="M14" s="390"/>
      <c r="N14" s="390" t="str">
        <f>IF(AND('Mapa de Riesgos'!$H$25="Alta",'Mapa de Riesgos'!$L$25="Leve"),CONCATENATE("R",'Mapa de Riesgos'!$A$25),"")</f>
        <v/>
      </c>
      <c r="O14" s="391"/>
      <c r="P14" s="389" t="str">
        <f>IF(AND('Mapa de Riesgos'!$H$12="Alta",'Mapa de Riesgos'!$L$12="Menor"),CONCATENATE("R",'Mapa de Riesgos'!$A$12),"")</f>
        <v/>
      </c>
      <c r="Q14" s="390"/>
      <c r="R14" s="390" t="str">
        <f>IF(AND('Mapa de Riesgos'!$H$19="Alta",'Mapa de Riesgos'!$L$19="Menor"),CONCATENATE("R",'Mapa de Riesgos'!$A$19),"")</f>
        <v/>
      </c>
      <c r="S14" s="390"/>
      <c r="T14" s="390" t="str">
        <f>IF(AND('Mapa de Riesgos'!$H$25="Alta",'Mapa de Riesgos'!$L$25="Menor"),CONCATENATE("R",'Mapa de Riesgos'!$A$25),"")</f>
        <v/>
      </c>
      <c r="U14" s="391"/>
      <c r="V14" s="365" t="str">
        <f>IF(AND('Mapa de Riesgos'!$H$12="Alta",'Mapa de Riesgos'!$L$12="Moderado"),CONCATENATE("R",'Mapa de Riesgos'!$A$12),"")</f>
        <v/>
      </c>
      <c r="W14" s="366"/>
      <c r="X14" s="366" t="str">
        <f>IF(AND('Mapa de Riesgos'!$H$19="Alta",'Mapa de Riesgos'!$L$19="Moderado"),CONCATENATE("R",'Mapa de Riesgos'!$A$19),"")</f>
        <v/>
      </c>
      <c r="Y14" s="366"/>
      <c r="Z14" s="366" t="str">
        <f>IF(AND('Mapa de Riesgos'!$H$25="Alta",'Mapa de Riesgos'!$L$25="Moderado"),CONCATENATE("R",'Mapa de Riesgos'!$A$25),"")</f>
        <v/>
      </c>
      <c r="AA14" s="368"/>
      <c r="AB14" s="365" t="str">
        <f>IF(AND('Mapa de Riesgos'!$H$12="Alta",'Mapa de Riesgos'!$L$12="Mayor"),CONCATENATE("R",'Mapa de Riesgos'!$A$12),"")</f>
        <v/>
      </c>
      <c r="AC14" s="366"/>
      <c r="AD14" s="366" t="str">
        <f>IF(AND('Mapa de Riesgos'!$H$19="Alta",'Mapa de Riesgos'!$L$19="Mayor"),CONCATENATE("R",'Mapa de Riesgos'!$A$19),"")</f>
        <v/>
      </c>
      <c r="AE14" s="366"/>
      <c r="AF14" s="366" t="str">
        <f>IF(AND('Mapa de Riesgos'!$H$25="Alta",'Mapa de Riesgos'!$L$25="Mayor"),CONCATENATE("R",'Mapa de Riesgos'!$A$25),"")</f>
        <v/>
      </c>
      <c r="AG14" s="368"/>
      <c r="AH14" s="380" t="str">
        <f>IF(AND('Mapa de Riesgos'!$H$12="Alta",'Mapa de Riesgos'!$L$12="Catastrófico"),CONCATENATE("R",'Mapa de Riesgos'!$A$12),"")</f>
        <v/>
      </c>
      <c r="AI14" s="381"/>
      <c r="AJ14" s="381" t="str">
        <f>IF(AND('Mapa de Riesgos'!$H$19="Alta",'Mapa de Riesgos'!$L$19="Catastrófico"),CONCATENATE("R",'Mapa de Riesgos'!$A$19),"")</f>
        <v/>
      </c>
      <c r="AK14" s="381"/>
      <c r="AL14" s="381" t="str">
        <f>IF(AND('Mapa de Riesgos'!$H$25="Alta",'Mapa de Riesgos'!$L$25="Catastrófico"),CONCATENATE("R",'Mapa de Riesgos'!$A$25),"")</f>
        <v/>
      </c>
      <c r="AM14" s="382"/>
      <c r="AN14" s="81"/>
      <c r="AO14" s="327" t="s">
        <v>235</v>
      </c>
      <c r="AP14" s="328"/>
      <c r="AQ14" s="328"/>
      <c r="AR14" s="328"/>
      <c r="AS14" s="328"/>
      <c r="AT14" s="329"/>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316"/>
      <c r="C15" s="316"/>
      <c r="D15" s="317"/>
      <c r="E15" s="357"/>
      <c r="F15" s="358"/>
      <c r="G15" s="358"/>
      <c r="H15" s="358"/>
      <c r="I15" s="358"/>
      <c r="J15" s="383"/>
      <c r="K15" s="384"/>
      <c r="L15" s="384"/>
      <c r="M15" s="384"/>
      <c r="N15" s="384"/>
      <c r="O15" s="385"/>
      <c r="P15" s="383"/>
      <c r="Q15" s="384"/>
      <c r="R15" s="384"/>
      <c r="S15" s="384"/>
      <c r="T15" s="384"/>
      <c r="U15" s="385"/>
      <c r="V15" s="367"/>
      <c r="W15" s="363"/>
      <c r="X15" s="363"/>
      <c r="Y15" s="363"/>
      <c r="Z15" s="363"/>
      <c r="AA15" s="364"/>
      <c r="AB15" s="367"/>
      <c r="AC15" s="363"/>
      <c r="AD15" s="363"/>
      <c r="AE15" s="363"/>
      <c r="AF15" s="363"/>
      <c r="AG15" s="364"/>
      <c r="AH15" s="374"/>
      <c r="AI15" s="375"/>
      <c r="AJ15" s="375"/>
      <c r="AK15" s="375"/>
      <c r="AL15" s="375"/>
      <c r="AM15" s="376"/>
      <c r="AN15" s="81"/>
      <c r="AO15" s="330"/>
      <c r="AP15" s="331"/>
      <c r="AQ15" s="331"/>
      <c r="AR15" s="331"/>
      <c r="AS15" s="331"/>
      <c r="AT15" s="332"/>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316"/>
      <c r="C16" s="316"/>
      <c r="D16" s="317"/>
      <c r="E16" s="357"/>
      <c r="F16" s="358"/>
      <c r="G16" s="358"/>
      <c r="H16" s="358"/>
      <c r="I16" s="358"/>
      <c r="J16" s="383" t="str">
        <f>IF(AND('Mapa de Riesgos'!$H$32="Alta",'Mapa de Riesgos'!$L$32="Leve"),CONCATENATE("R",'Mapa de Riesgos'!$A$32),"")</f>
        <v/>
      </c>
      <c r="K16" s="384"/>
      <c r="L16" s="384" t="str">
        <f>IF(AND('Mapa de Riesgos'!$H$40="Alta",'Mapa de Riesgos'!$L$40="Leve"),CONCATENATE("R",'Mapa de Riesgos'!$A$40),"")</f>
        <v/>
      </c>
      <c r="M16" s="384"/>
      <c r="N16" s="384" t="str">
        <f>IF(AND('Mapa de Riesgos'!$H$47="Alta",'Mapa de Riesgos'!$L$47="Leve"),CONCATENATE("R",'Mapa de Riesgos'!$A$47),"")</f>
        <v/>
      </c>
      <c r="O16" s="385"/>
      <c r="P16" s="383" t="str">
        <f>IF(AND('Mapa de Riesgos'!$H$32="Alta",'Mapa de Riesgos'!$L$32="Menor"),CONCATENATE("R",'Mapa de Riesgos'!$A$32),"")</f>
        <v/>
      </c>
      <c r="Q16" s="384"/>
      <c r="R16" s="384" t="str">
        <f>IF(AND('Mapa de Riesgos'!$H$40="Alta",'Mapa de Riesgos'!$L$40="Menor"),CONCATENATE("R",'Mapa de Riesgos'!$A$40),"")</f>
        <v/>
      </c>
      <c r="S16" s="384"/>
      <c r="T16" s="384" t="str">
        <f>IF(AND('Mapa de Riesgos'!$H$47="Alta",'Mapa de Riesgos'!$L$47="Menor"),CONCATENATE("R",'Mapa de Riesgos'!$A$47),"")</f>
        <v/>
      </c>
      <c r="U16" s="385"/>
      <c r="V16" s="367" t="str">
        <f>IF(AND('Mapa de Riesgos'!$H$32="Alta",'Mapa de Riesgos'!$L$32="Moderado"),CONCATENATE("R",'Mapa de Riesgos'!$A$32),"")</f>
        <v/>
      </c>
      <c r="W16" s="363"/>
      <c r="X16" s="363" t="str">
        <f>IF(AND('Mapa de Riesgos'!$H$40="Alta",'Mapa de Riesgos'!$L$40="Moderado"),CONCATENATE("R",'Mapa de Riesgos'!$A$40),"")</f>
        <v/>
      </c>
      <c r="Y16" s="363"/>
      <c r="Z16" s="363" t="str">
        <f>IF(AND('Mapa de Riesgos'!$H$47="Alta",'Mapa de Riesgos'!$L$47="Moderado"),CONCATENATE("R",'Mapa de Riesgos'!$A$47),"")</f>
        <v/>
      </c>
      <c r="AA16" s="364"/>
      <c r="AB16" s="367" t="str">
        <f>IF(AND('Mapa de Riesgos'!$H$32="Alta",'Mapa de Riesgos'!$L$32="Mayor"),CONCATENATE("R",'Mapa de Riesgos'!$A$32),"")</f>
        <v/>
      </c>
      <c r="AC16" s="363"/>
      <c r="AD16" s="363" t="str">
        <f>IF(AND('Mapa de Riesgos'!$H$40="Alta",'Mapa de Riesgos'!$L$40="Mayor"),CONCATENATE("R",'Mapa de Riesgos'!$A$40),"")</f>
        <v/>
      </c>
      <c r="AE16" s="363"/>
      <c r="AF16" s="363" t="str">
        <f>IF(AND('Mapa de Riesgos'!$H$47="Alta",'Mapa de Riesgos'!$L$47="Mayor"),CONCATENATE("R",'Mapa de Riesgos'!$A$47),"")</f>
        <v/>
      </c>
      <c r="AG16" s="364"/>
      <c r="AH16" s="374" t="str">
        <f>IF(AND('Mapa de Riesgos'!$H$32="Alta",'Mapa de Riesgos'!$L$32="Catastrófico"),CONCATENATE("R",'Mapa de Riesgos'!$A$32),"")</f>
        <v/>
      </c>
      <c r="AI16" s="375"/>
      <c r="AJ16" s="375" t="str">
        <f>IF(AND('Mapa de Riesgos'!$H$40="Alta",'Mapa de Riesgos'!$L$40="Catastrófico"),CONCATENATE("R",'Mapa de Riesgos'!$A$40),"")</f>
        <v/>
      </c>
      <c r="AK16" s="375"/>
      <c r="AL16" s="375" t="str">
        <f>IF(AND('Mapa de Riesgos'!$H$47="Alta",'Mapa de Riesgos'!$L$47="Catastrófico"),CONCATENATE("R",'Mapa de Riesgos'!$A$47),"")</f>
        <v/>
      </c>
      <c r="AM16" s="376"/>
      <c r="AN16" s="81"/>
      <c r="AO16" s="330"/>
      <c r="AP16" s="331"/>
      <c r="AQ16" s="331"/>
      <c r="AR16" s="331"/>
      <c r="AS16" s="331"/>
      <c r="AT16" s="332"/>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316"/>
      <c r="C17" s="316"/>
      <c r="D17" s="317"/>
      <c r="E17" s="357"/>
      <c r="F17" s="358"/>
      <c r="G17" s="358"/>
      <c r="H17" s="358"/>
      <c r="I17" s="358"/>
      <c r="J17" s="383"/>
      <c r="K17" s="384"/>
      <c r="L17" s="384"/>
      <c r="M17" s="384"/>
      <c r="N17" s="384"/>
      <c r="O17" s="385"/>
      <c r="P17" s="383"/>
      <c r="Q17" s="384"/>
      <c r="R17" s="384"/>
      <c r="S17" s="384"/>
      <c r="T17" s="384"/>
      <c r="U17" s="385"/>
      <c r="V17" s="367"/>
      <c r="W17" s="363"/>
      <c r="X17" s="363"/>
      <c r="Y17" s="363"/>
      <c r="Z17" s="363"/>
      <c r="AA17" s="364"/>
      <c r="AB17" s="367"/>
      <c r="AC17" s="363"/>
      <c r="AD17" s="363"/>
      <c r="AE17" s="363"/>
      <c r="AF17" s="363"/>
      <c r="AG17" s="364"/>
      <c r="AH17" s="374"/>
      <c r="AI17" s="375"/>
      <c r="AJ17" s="375"/>
      <c r="AK17" s="375"/>
      <c r="AL17" s="375"/>
      <c r="AM17" s="376"/>
      <c r="AN17" s="81"/>
      <c r="AO17" s="330"/>
      <c r="AP17" s="331"/>
      <c r="AQ17" s="331"/>
      <c r="AR17" s="331"/>
      <c r="AS17" s="331"/>
      <c r="AT17" s="332"/>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316"/>
      <c r="C18" s="316"/>
      <c r="D18" s="317"/>
      <c r="E18" s="357"/>
      <c r="F18" s="358"/>
      <c r="G18" s="358"/>
      <c r="H18" s="358"/>
      <c r="I18" s="358"/>
      <c r="J18" s="383" t="str">
        <f>IF(AND('Mapa de Riesgos'!$H$53="Alta",'Mapa de Riesgos'!$L$53="Leve"),CONCATENATE("R",'Mapa de Riesgos'!$A$53),"")</f>
        <v/>
      </c>
      <c r="K18" s="384"/>
      <c r="L18" s="384" t="str">
        <f>IF(AND('Mapa de Riesgos'!$H$59="Alta",'Mapa de Riesgos'!$L$59="Leve"),CONCATENATE("R",'Mapa de Riesgos'!$A$59),"")</f>
        <v/>
      </c>
      <c r="M18" s="384"/>
      <c r="N18" s="384" t="str">
        <f>IF(AND('Mapa de Riesgos'!$H$65="Alta",'Mapa de Riesgos'!$L$65="Leve"),CONCATENATE("R",'Mapa de Riesgos'!$A$65),"")</f>
        <v/>
      </c>
      <c r="O18" s="385"/>
      <c r="P18" s="383" t="str">
        <f>IF(AND('Mapa de Riesgos'!$H$53="Alta",'Mapa de Riesgos'!$L$53="Menor"),CONCATENATE("R",'Mapa de Riesgos'!$A$53),"")</f>
        <v/>
      </c>
      <c r="Q18" s="384"/>
      <c r="R18" s="384" t="str">
        <f>IF(AND('Mapa de Riesgos'!$H$59="Alta",'Mapa de Riesgos'!$L$59="Menor"),CONCATENATE("R",'Mapa de Riesgos'!$A$59),"")</f>
        <v/>
      </c>
      <c r="S18" s="384"/>
      <c r="T18" s="384" t="str">
        <f>IF(AND('Mapa de Riesgos'!$H$65="Alta",'Mapa de Riesgos'!$L$65="Menor"),CONCATENATE("R",'Mapa de Riesgos'!$A$65),"")</f>
        <v/>
      </c>
      <c r="U18" s="385"/>
      <c r="V18" s="367" t="str">
        <f>IF(AND('Mapa de Riesgos'!$H$53="Alta",'Mapa de Riesgos'!$L$53="Moderado"),CONCATENATE("R",'Mapa de Riesgos'!$A$53),"")</f>
        <v/>
      </c>
      <c r="W18" s="363"/>
      <c r="X18" s="363" t="str">
        <f>IF(AND('Mapa de Riesgos'!$H$59="Alta",'Mapa de Riesgos'!$L$59="Moderado"),CONCATENATE("R",'Mapa de Riesgos'!$A$59),"")</f>
        <v/>
      </c>
      <c r="Y18" s="363"/>
      <c r="Z18" s="363" t="str">
        <f>IF(AND('Mapa de Riesgos'!$H$65="Alta",'Mapa de Riesgos'!$L$65="Moderado"),CONCATENATE("R",'Mapa de Riesgos'!$A$65),"")</f>
        <v/>
      </c>
      <c r="AA18" s="364"/>
      <c r="AB18" s="367" t="str">
        <f>IF(AND('Mapa de Riesgos'!$H$53="Alta",'Mapa de Riesgos'!$L$53="Mayor"),CONCATENATE("R",'Mapa de Riesgos'!$A$53),"")</f>
        <v/>
      </c>
      <c r="AC18" s="363"/>
      <c r="AD18" s="363" t="str">
        <f>IF(AND('Mapa de Riesgos'!$H$59="Alta",'Mapa de Riesgos'!$L$59="Mayor"),CONCATENATE("R",'Mapa de Riesgos'!$A$59),"")</f>
        <v/>
      </c>
      <c r="AE18" s="363"/>
      <c r="AF18" s="363" t="str">
        <f>IF(AND('Mapa de Riesgos'!$H$65="Alta",'Mapa de Riesgos'!$L$65="Mayor"),CONCATENATE("R",'Mapa de Riesgos'!$A$65),"")</f>
        <v/>
      </c>
      <c r="AG18" s="364"/>
      <c r="AH18" s="374" t="str">
        <f>IF(AND('Mapa de Riesgos'!$H$53="Alta",'Mapa de Riesgos'!$L$53="Catastrófico"),CONCATENATE("R",'Mapa de Riesgos'!$A$53),"")</f>
        <v/>
      </c>
      <c r="AI18" s="375"/>
      <c r="AJ18" s="375" t="str">
        <f>IF(AND('Mapa de Riesgos'!$H$59="Alta",'Mapa de Riesgos'!$L$59="Catastrófico"),CONCATENATE("R",'Mapa de Riesgos'!$A$59),"")</f>
        <v/>
      </c>
      <c r="AK18" s="375"/>
      <c r="AL18" s="375" t="str">
        <f>IF(AND('Mapa de Riesgos'!$H$65="Alta",'Mapa de Riesgos'!$L$65="Catastrófico"),CONCATENATE("R",'Mapa de Riesgos'!$A$65),"")</f>
        <v/>
      </c>
      <c r="AM18" s="376"/>
      <c r="AN18" s="81"/>
      <c r="AO18" s="330"/>
      <c r="AP18" s="331"/>
      <c r="AQ18" s="331"/>
      <c r="AR18" s="331"/>
      <c r="AS18" s="331"/>
      <c r="AT18" s="332"/>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316"/>
      <c r="C19" s="316"/>
      <c r="D19" s="317"/>
      <c r="E19" s="357"/>
      <c r="F19" s="358"/>
      <c r="G19" s="358"/>
      <c r="H19" s="358"/>
      <c r="I19" s="358"/>
      <c r="J19" s="383"/>
      <c r="K19" s="384"/>
      <c r="L19" s="384"/>
      <c r="M19" s="384"/>
      <c r="N19" s="384"/>
      <c r="O19" s="385"/>
      <c r="P19" s="383"/>
      <c r="Q19" s="384"/>
      <c r="R19" s="384"/>
      <c r="S19" s="384"/>
      <c r="T19" s="384"/>
      <c r="U19" s="385"/>
      <c r="V19" s="367"/>
      <c r="W19" s="363"/>
      <c r="X19" s="363"/>
      <c r="Y19" s="363"/>
      <c r="Z19" s="363"/>
      <c r="AA19" s="364"/>
      <c r="AB19" s="367"/>
      <c r="AC19" s="363"/>
      <c r="AD19" s="363"/>
      <c r="AE19" s="363"/>
      <c r="AF19" s="363"/>
      <c r="AG19" s="364"/>
      <c r="AH19" s="374"/>
      <c r="AI19" s="375"/>
      <c r="AJ19" s="375"/>
      <c r="AK19" s="375"/>
      <c r="AL19" s="375"/>
      <c r="AM19" s="376"/>
      <c r="AN19" s="81"/>
      <c r="AO19" s="330"/>
      <c r="AP19" s="331"/>
      <c r="AQ19" s="331"/>
      <c r="AR19" s="331"/>
      <c r="AS19" s="331"/>
      <c r="AT19" s="332"/>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316"/>
      <c r="C20" s="316"/>
      <c r="D20" s="317"/>
      <c r="E20" s="357"/>
      <c r="F20" s="358"/>
      <c r="G20" s="358"/>
      <c r="H20" s="358"/>
      <c r="I20" s="358"/>
      <c r="J20" s="383" t="str">
        <f>IF(AND('Mapa de Riesgos'!$H$71="Alta",'Mapa de Riesgos'!$L$71="Leve"),CONCATENATE("R",'Mapa de Riesgos'!$A$71),"")</f>
        <v/>
      </c>
      <c r="K20" s="384"/>
      <c r="L20" s="384" t="str">
        <f>IF(AND('Mapa de Riesgos'!$H$77="Alta",'Mapa de Riesgos'!$L$77="Leve"),CONCATENATE("R",'Mapa de Riesgos'!$A$77),"")</f>
        <v/>
      </c>
      <c r="M20" s="384"/>
      <c r="N20" s="384" t="str">
        <f>IF(AND('Mapa de Riesgos'!$H$83="Alta",'Mapa de Riesgos'!$L$83="Leve"),CONCATENATE("R",'Mapa de Riesgos'!$A$83),"")</f>
        <v/>
      </c>
      <c r="O20" s="385"/>
      <c r="P20" s="383" t="str">
        <f>IF(AND('Mapa de Riesgos'!$H$71="Alta",'Mapa de Riesgos'!$L$71="Menor"),CONCATENATE("R",'Mapa de Riesgos'!$A$71),"")</f>
        <v/>
      </c>
      <c r="Q20" s="384"/>
      <c r="R20" s="384" t="str">
        <f>IF(AND('Mapa de Riesgos'!$H$77="Alta",'Mapa de Riesgos'!$L$77="Menor"),CONCATENATE("R",'Mapa de Riesgos'!$A$77),"")</f>
        <v/>
      </c>
      <c r="S20" s="384"/>
      <c r="T20" s="384" t="str">
        <f>IF(AND('Mapa de Riesgos'!$H$83="Alta",'Mapa de Riesgos'!$L$83="Menor"),CONCATENATE("R",'Mapa de Riesgos'!$A$83),"")</f>
        <v/>
      </c>
      <c r="U20" s="385"/>
      <c r="V20" s="367" t="str">
        <f>IF(AND('Mapa de Riesgos'!$H$71="Alta",'Mapa de Riesgos'!$L$71="Moderado"),CONCATENATE("R",'Mapa de Riesgos'!$A$71),"")</f>
        <v/>
      </c>
      <c r="W20" s="363"/>
      <c r="X20" s="363" t="str">
        <f>IF(AND('Mapa de Riesgos'!$H$77="Alta",'Mapa de Riesgos'!$L$77="Moderado"),CONCATENATE("R",'Mapa de Riesgos'!$A$77),"")</f>
        <v/>
      </c>
      <c r="Y20" s="363"/>
      <c r="Z20" s="363" t="str">
        <f>IF(AND('Mapa de Riesgos'!$H$83="Alta",'Mapa de Riesgos'!$L$83="Moderado"),CONCATENATE("R",'Mapa de Riesgos'!$A$83),"")</f>
        <v/>
      </c>
      <c r="AA20" s="364"/>
      <c r="AB20" s="367" t="str">
        <f>IF(AND('Mapa de Riesgos'!$H$71="Alta",'Mapa de Riesgos'!$L$71="Mayor"),CONCATENATE("R",'Mapa de Riesgos'!$A$71),"")</f>
        <v/>
      </c>
      <c r="AC20" s="363"/>
      <c r="AD20" s="363" t="str">
        <f>IF(AND('Mapa de Riesgos'!$H$77="Alta",'Mapa de Riesgos'!$L$77="Mayor"),CONCATENATE("R",'Mapa de Riesgos'!$A$77),"")</f>
        <v/>
      </c>
      <c r="AE20" s="363"/>
      <c r="AF20" s="363" t="str">
        <f>IF(AND('Mapa de Riesgos'!$H$83="Alta",'Mapa de Riesgos'!$L$83="Mayor"),CONCATENATE("R",'Mapa de Riesgos'!$A$83),"")</f>
        <v/>
      </c>
      <c r="AG20" s="364"/>
      <c r="AH20" s="374" t="str">
        <f>IF(AND('Mapa de Riesgos'!$H$71="Alta",'Mapa de Riesgos'!$L$71="Catastrófico"),CONCATENATE("R",'Mapa de Riesgos'!$A$71),"")</f>
        <v/>
      </c>
      <c r="AI20" s="375"/>
      <c r="AJ20" s="375" t="str">
        <f>IF(AND('Mapa de Riesgos'!$H$77="Alta",'Mapa de Riesgos'!$L$77="Catastrófico"),CONCATENATE("R",'Mapa de Riesgos'!$A$77),"")</f>
        <v/>
      </c>
      <c r="AK20" s="375"/>
      <c r="AL20" s="375" t="str">
        <f>IF(AND('Mapa de Riesgos'!$H$83="Alta",'Mapa de Riesgos'!$L$83="Catastrófico"),CONCATENATE("R",'Mapa de Riesgos'!$A$83),"")</f>
        <v/>
      </c>
      <c r="AM20" s="376"/>
      <c r="AN20" s="81"/>
      <c r="AO20" s="330"/>
      <c r="AP20" s="331"/>
      <c r="AQ20" s="331"/>
      <c r="AR20" s="331"/>
      <c r="AS20" s="331"/>
      <c r="AT20" s="332"/>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316"/>
      <c r="C21" s="316"/>
      <c r="D21" s="317"/>
      <c r="E21" s="360"/>
      <c r="F21" s="361"/>
      <c r="G21" s="361"/>
      <c r="H21" s="361"/>
      <c r="I21" s="361"/>
      <c r="J21" s="386"/>
      <c r="K21" s="387"/>
      <c r="L21" s="387"/>
      <c r="M21" s="387"/>
      <c r="N21" s="387"/>
      <c r="O21" s="388"/>
      <c r="P21" s="386"/>
      <c r="Q21" s="387"/>
      <c r="R21" s="387"/>
      <c r="S21" s="387"/>
      <c r="T21" s="387"/>
      <c r="U21" s="388"/>
      <c r="V21" s="371"/>
      <c r="W21" s="372"/>
      <c r="X21" s="372"/>
      <c r="Y21" s="372"/>
      <c r="Z21" s="372"/>
      <c r="AA21" s="373"/>
      <c r="AB21" s="371"/>
      <c r="AC21" s="372"/>
      <c r="AD21" s="372"/>
      <c r="AE21" s="372"/>
      <c r="AF21" s="372"/>
      <c r="AG21" s="373"/>
      <c r="AH21" s="377"/>
      <c r="AI21" s="378"/>
      <c r="AJ21" s="378"/>
      <c r="AK21" s="378"/>
      <c r="AL21" s="378"/>
      <c r="AM21" s="379"/>
      <c r="AN21" s="81"/>
      <c r="AO21" s="333"/>
      <c r="AP21" s="334"/>
      <c r="AQ21" s="334"/>
      <c r="AR21" s="334"/>
      <c r="AS21" s="334"/>
      <c r="AT21" s="335"/>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316"/>
      <c r="C22" s="316"/>
      <c r="D22" s="317"/>
      <c r="E22" s="354" t="s">
        <v>236</v>
      </c>
      <c r="F22" s="355"/>
      <c r="G22" s="355"/>
      <c r="H22" s="355"/>
      <c r="I22" s="356"/>
      <c r="J22" s="389" t="str">
        <f>IF(AND('Mapa de Riesgos'!$H$12="Media",'Mapa de Riesgos'!$L$12="Leve"),CONCATENATE("R",'Mapa de Riesgos'!$A$12),"")</f>
        <v/>
      </c>
      <c r="K22" s="390"/>
      <c r="L22" s="390" t="str">
        <f>IF(AND('Mapa de Riesgos'!$H$19="Media",'Mapa de Riesgos'!$L$19="Leve"),CONCATENATE("R",'Mapa de Riesgos'!$A$19),"")</f>
        <v/>
      </c>
      <c r="M22" s="390"/>
      <c r="N22" s="390" t="str">
        <f>IF(AND('Mapa de Riesgos'!$H$25="Media",'Mapa de Riesgos'!$L$25="Leve"),CONCATENATE("R",'Mapa de Riesgos'!$A$25),"")</f>
        <v/>
      </c>
      <c r="O22" s="391"/>
      <c r="P22" s="389" t="str">
        <f>IF(AND('Mapa de Riesgos'!$H$12="Media",'Mapa de Riesgos'!$L$12="Menor"),CONCATENATE("R",'Mapa de Riesgos'!$A$12),"")</f>
        <v/>
      </c>
      <c r="Q22" s="390"/>
      <c r="R22" s="390" t="str">
        <f>IF(AND('Mapa de Riesgos'!$H$19="Media",'Mapa de Riesgos'!$L$19="Menor"),CONCATENATE("R",'Mapa de Riesgos'!$A$19),"")</f>
        <v/>
      </c>
      <c r="S22" s="390"/>
      <c r="T22" s="390" t="str">
        <f>IF(AND('Mapa de Riesgos'!$H$25="Media",'Mapa de Riesgos'!$L$25="Menor"),CONCATENATE("R",'Mapa de Riesgos'!$A$25),"")</f>
        <v/>
      </c>
      <c r="U22" s="391"/>
      <c r="V22" s="389" t="str">
        <f>IF(AND('Mapa de Riesgos'!$H$12="Media",'Mapa de Riesgos'!$L$12="Moderado"),CONCATENATE("R",'Mapa de Riesgos'!$A$12),"")</f>
        <v/>
      </c>
      <c r="W22" s="390"/>
      <c r="X22" s="390" t="str">
        <f>IF(AND('Mapa de Riesgos'!$H$19="Media",'Mapa de Riesgos'!$L$19="Moderado"),CONCATENATE("R",'Mapa de Riesgos'!$A$19),"")</f>
        <v/>
      </c>
      <c r="Y22" s="390"/>
      <c r="Z22" s="390" t="str">
        <f>IF(AND('Mapa de Riesgos'!$H$25="Media",'Mapa de Riesgos'!$L$25="Moderado"),CONCATENATE("R",'Mapa de Riesgos'!$A$25),"")</f>
        <v/>
      </c>
      <c r="AA22" s="391"/>
      <c r="AB22" s="365" t="str">
        <f>IF(AND('Mapa de Riesgos'!$H$12="Media",'Mapa de Riesgos'!$L$12="Mayor"),CONCATENATE("R",'Mapa de Riesgos'!$A$12),"")</f>
        <v/>
      </c>
      <c r="AC22" s="366"/>
      <c r="AD22" s="366" t="str">
        <f>IF(AND('Mapa de Riesgos'!$H$19="Media",'Mapa de Riesgos'!$L$19="Mayor"),CONCATENATE("R",'Mapa de Riesgos'!$A$19),"")</f>
        <v>R2</v>
      </c>
      <c r="AE22" s="366"/>
      <c r="AF22" s="366" t="str">
        <f>IF(AND('Mapa de Riesgos'!$H$25="Media",'Mapa de Riesgos'!$L$25="Mayor"),CONCATENATE("R",'Mapa de Riesgos'!$A$25),"")</f>
        <v>R3</v>
      </c>
      <c r="AG22" s="368"/>
      <c r="AH22" s="380" t="str">
        <f>IF(AND('Mapa de Riesgos'!$H$12="Media",'Mapa de Riesgos'!$L$12="Catastrófico"),CONCATENATE("R",'Mapa de Riesgos'!$A$12),"")</f>
        <v/>
      </c>
      <c r="AI22" s="381"/>
      <c r="AJ22" s="381" t="str">
        <f>IF(AND('Mapa de Riesgos'!$H$19="Media",'Mapa de Riesgos'!$L$19="Catastrófico"),CONCATENATE("R",'Mapa de Riesgos'!$A$19),"")</f>
        <v/>
      </c>
      <c r="AK22" s="381"/>
      <c r="AL22" s="381" t="str">
        <f>IF(AND('Mapa de Riesgos'!$H$25="Media",'Mapa de Riesgos'!$L$25="Catastrófico"),CONCATENATE("R",'Mapa de Riesgos'!$A$25),"")</f>
        <v/>
      </c>
      <c r="AM22" s="382"/>
      <c r="AN22" s="81"/>
      <c r="AO22" s="336" t="s">
        <v>237</v>
      </c>
      <c r="AP22" s="337"/>
      <c r="AQ22" s="337"/>
      <c r="AR22" s="337"/>
      <c r="AS22" s="337"/>
      <c r="AT22" s="338"/>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316"/>
      <c r="C23" s="316"/>
      <c r="D23" s="317"/>
      <c r="E23" s="357"/>
      <c r="F23" s="358"/>
      <c r="G23" s="358"/>
      <c r="H23" s="358"/>
      <c r="I23" s="359"/>
      <c r="J23" s="383"/>
      <c r="K23" s="384"/>
      <c r="L23" s="384"/>
      <c r="M23" s="384"/>
      <c r="N23" s="384"/>
      <c r="O23" s="385"/>
      <c r="P23" s="383"/>
      <c r="Q23" s="384"/>
      <c r="R23" s="384"/>
      <c r="S23" s="384"/>
      <c r="T23" s="384"/>
      <c r="U23" s="385"/>
      <c r="V23" s="383"/>
      <c r="W23" s="384"/>
      <c r="X23" s="384"/>
      <c r="Y23" s="384"/>
      <c r="Z23" s="384"/>
      <c r="AA23" s="385"/>
      <c r="AB23" s="367"/>
      <c r="AC23" s="363"/>
      <c r="AD23" s="363"/>
      <c r="AE23" s="363"/>
      <c r="AF23" s="363"/>
      <c r="AG23" s="364"/>
      <c r="AH23" s="374"/>
      <c r="AI23" s="375"/>
      <c r="AJ23" s="375"/>
      <c r="AK23" s="375"/>
      <c r="AL23" s="375"/>
      <c r="AM23" s="376"/>
      <c r="AN23" s="81"/>
      <c r="AO23" s="339"/>
      <c r="AP23" s="340"/>
      <c r="AQ23" s="340"/>
      <c r="AR23" s="340"/>
      <c r="AS23" s="340"/>
      <c r="AT23" s="34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316"/>
      <c r="C24" s="316"/>
      <c r="D24" s="317"/>
      <c r="E24" s="357"/>
      <c r="F24" s="358"/>
      <c r="G24" s="358"/>
      <c r="H24" s="358"/>
      <c r="I24" s="359"/>
      <c r="J24" s="383" t="str">
        <f>IF(AND('Mapa de Riesgos'!$H$32="Media",'Mapa de Riesgos'!$L$32="Leve"),CONCATENATE("R",'Mapa de Riesgos'!$A$32),"")</f>
        <v/>
      </c>
      <c r="K24" s="384"/>
      <c r="L24" s="384" t="str">
        <f>IF(AND('Mapa de Riesgos'!$H$40="Media",'Mapa de Riesgos'!$L$40="Leve"),CONCATENATE("R",'Mapa de Riesgos'!$A$40),"")</f>
        <v/>
      </c>
      <c r="M24" s="384"/>
      <c r="N24" s="384" t="str">
        <f>IF(AND('Mapa de Riesgos'!$H$47="Media",'Mapa de Riesgos'!$L$47="Leve"),CONCATENATE("R",'Mapa de Riesgos'!$A$47),"")</f>
        <v/>
      </c>
      <c r="O24" s="385"/>
      <c r="P24" s="383" t="str">
        <f>IF(AND('Mapa de Riesgos'!$H$32="Media",'Mapa de Riesgos'!$L$32="Menor"),CONCATENATE("R",'Mapa de Riesgos'!$A$32),"")</f>
        <v/>
      </c>
      <c r="Q24" s="384"/>
      <c r="R24" s="384" t="str">
        <f>IF(AND('Mapa de Riesgos'!$H$40="Media",'Mapa de Riesgos'!$L$40="Menor"),CONCATENATE("R",'Mapa de Riesgos'!$A$40),"")</f>
        <v/>
      </c>
      <c r="S24" s="384"/>
      <c r="T24" s="384" t="str">
        <f>IF(AND('Mapa de Riesgos'!$H$47="Media",'Mapa de Riesgos'!$L$47="Menor"),CONCATENATE("R",'Mapa de Riesgos'!$A$47),"")</f>
        <v/>
      </c>
      <c r="U24" s="385"/>
      <c r="V24" s="383" t="str">
        <f>IF(AND('Mapa de Riesgos'!$H$32="Media",'Mapa de Riesgos'!$L$32="Moderado"),CONCATENATE("R",'Mapa de Riesgos'!$A$32),"")</f>
        <v>R4</v>
      </c>
      <c r="W24" s="384"/>
      <c r="X24" s="384" t="str">
        <f>IF(AND('Mapa de Riesgos'!$H$40="Media",'Mapa de Riesgos'!$L$40="Moderado"),CONCATENATE("R",'Mapa de Riesgos'!$A$40),"")</f>
        <v/>
      </c>
      <c r="Y24" s="384"/>
      <c r="Z24" s="384" t="str">
        <f>IF(AND('Mapa de Riesgos'!$H$47="Media",'Mapa de Riesgos'!$L$47="Moderado"),CONCATENATE("R",'Mapa de Riesgos'!$A$47),"")</f>
        <v>R6</v>
      </c>
      <c r="AA24" s="385"/>
      <c r="AB24" s="367" t="str">
        <f>IF(AND('Mapa de Riesgos'!$H$32="Media",'Mapa de Riesgos'!$L$32="Mayor"),CONCATENATE("R",'Mapa de Riesgos'!$A$32),"")</f>
        <v/>
      </c>
      <c r="AC24" s="363"/>
      <c r="AD24" s="363" t="str">
        <f>IF(AND('Mapa de Riesgos'!$H$40="Media",'Mapa de Riesgos'!$L$40="Mayor"),CONCATENATE("R",'Mapa de Riesgos'!$A$40),"")</f>
        <v>R5</v>
      </c>
      <c r="AE24" s="363"/>
      <c r="AF24" s="363" t="str">
        <f>IF(AND('Mapa de Riesgos'!$H$47="Media",'Mapa de Riesgos'!$L$47="Mayor"),CONCATENATE("R",'Mapa de Riesgos'!$A$47),"")</f>
        <v/>
      </c>
      <c r="AG24" s="364"/>
      <c r="AH24" s="374" t="str">
        <f>IF(AND('Mapa de Riesgos'!$H$32="Media",'Mapa de Riesgos'!$L$32="Catastrófico"),CONCATENATE("R",'Mapa de Riesgos'!$A$32),"")</f>
        <v/>
      </c>
      <c r="AI24" s="375"/>
      <c r="AJ24" s="375" t="str">
        <f>IF(AND('Mapa de Riesgos'!$H$40="Media",'Mapa de Riesgos'!$L$40="Catastrófico"),CONCATENATE("R",'Mapa de Riesgos'!$A$40),"")</f>
        <v/>
      </c>
      <c r="AK24" s="375"/>
      <c r="AL24" s="375" t="str">
        <f>IF(AND('Mapa de Riesgos'!$H$47="Media",'Mapa de Riesgos'!$L$47="Catastrófico"),CONCATENATE("R",'Mapa de Riesgos'!$A$47),"")</f>
        <v/>
      </c>
      <c r="AM24" s="376"/>
      <c r="AN24" s="81"/>
      <c r="AO24" s="339"/>
      <c r="AP24" s="340"/>
      <c r="AQ24" s="340"/>
      <c r="AR24" s="340"/>
      <c r="AS24" s="340"/>
      <c r="AT24" s="34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316"/>
      <c r="C25" s="316"/>
      <c r="D25" s="317"/>
      <c r="E25" s="357"/>
      <c r="F25" s="358"/>
      <c r="G25" s="358"/>
      <c r="H25" s="358"/>
      <c r="I25" s="359"/>
      <c r="J25" s="383"/>
      <c r="K25" s="384"/>
      <c r="L25" s="384"/>
      <c r="M25" s="384"/>
      <c r="N25" s="384"/>
      <c r="O25" s="385"/>
      <c r="P25" s="383"/>
      <c r="Q25" s="384"/>
      <c r="R25" s="384"/>
      <c r="S25" s="384"/>
      <c r="T25" s="384"/>
      <c r="U25" s="385"/>
      <c r="V25" s="383"/>
      <c r="W25" s="384"/>
      <c r="X25" s="384"/>
      <c r="Y25" s="384"/>
      <c r="Z25" s="384"/>
      <c r="AA25" s="385"/>
      <c r="AB25" s="367"/>
      <c r="AC25" s="363"/>
      <c r="AD25" s="363"/>
      <c r="AE25" s="363"/>
      <c r="AF25" s="363"/>
      <c r="AG25" s="364"/>
      <c r="AH25" s="374"/>
      <c r="AI25" s="375"/>
      <c r="AJ25" s="375"/>
      <c r="AK25" s="375"/>
      <c r="AL25" s="375"/>
      <c r="AM25" s="376"/>
      <c r="AN25" s="81"/>
      <c r="AO25" s="339"/>
      <c r="AP25" s="340"/>
      <c r="AQ25" s="340"/>
      <c r="AR25" s="340"/>
      <c r="AS25" s="340"/>
      <c r="AT25" s="34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316"/>
      <c r="C26" s="316"/>
      <c r="D26" s="317"/>
      <c r="E26" s="357"/>
      <c r="F26" s="358"/>
      <c r="G26" s="358"/>
      <c r="H26" s="358"/>
      <c r="I26" s="359"/>
      <c r="J26" s="383" t="str">
        <f>IF(AND('Mapa de Riesgos'!$H$53="Media",'Mapa de Riesgos'!$L$53="Leve"),CONCATENATE("R",'Mapa de Riesgos'!$A$53),"")</f>
        <v/>
      </c>
      <c r="K26" s="384"/>
      <c r="L26" s="384" t="str">
        <f>IF(AND('Mapa de Riesgos'!$H$59="Media",'Mapa de Riesgos'!$L$59="Leve"),CONCATENATE("R",'Mapa de Riesgos'!$A$59),"")</f>
        <v/>
      </c>
      <c r="M26" s="384"/>
      <c r="N26" s="384" t="str">
        <f>IF(AND('Mapa de Riesgos'!$H$65="Media",'Mapa de Riesgos'!$L$65="Leve"),CONCATENATE("R",'Mapa de Riesgos'!$A$65),"")</f>
        <v/>
      </c>
      <c r="O26" s="385"/>
      <c r="P26" s="383" t="str">
        <f>IF(AND('Mapa de Riesgos'!$H$53="Media",'Mapa de Riesgos'!$L$53="Menor"),CONCATENATE("R",'Mapa de Riesgos'!$A$53),"")</f>
        <v/>
      </c>
      <c r="Q26" s="384"/>
      <c r="R26" s="384" t="str">
        <f>IF(AND('Mapa de Riesgos'!$H$59="Media",'Mapa de Riesgos'!$L$59="Menor"),CONCATENATE("R",'Mapa de Riesgos'!$A$59),"")</f>
        <v/>
      </c>
      <c r="S26" s="384"/>
      <c r="T26" s="384" t="str">
        <f>IF(AND('Mapa de Riesgos'!$H$65="Media",'Mapa de Riesgos'!$L$65="Menor"),CONCATENATE("R",'Mapa de Riesgos'!$A$65),"")</f>
        <v/>
      </c>
      <c r="U26" s="385"/>
      <c r="V26" s="383" t="str">
        <f>IF(AND('Mapa de Riesgos'!$H$53="Media",'Mapa de Riesgos'!$L$53="Moderado"),CONCATENATE("R",'Mapa de Riesgos'!$A$53),"")</f>
        <v/>
      </c>
      <c r="W26" s="384"/>
      <c r="X26" s="384" t="str">
        <f>IF(AND('Mapa de Riesgos'!$H$59="Media",'Mapa de Riesgos'!$L$59="Moderado"),CONCATENATE("R",'Mapa de Riesgos'!$A$59),"")</f>
        <v/>
      </c>
      <c r="Y26" s="384"/>
      <c r="Z26" s="384" t="str">
        <f>IF(AND('Mapa de Riesgos'!$H$65="Media",'Mapa de Riesgos'!$L$65="Moderado"),CONCATENATE("R",'Mapa de Riesgos'!$A$65),"")</f>
        <v>R9</v>
      </c>
      <c r="AA26" s="385"/>
      <c r="AB26" s="367" t="str">
        <f>IF(AND('Mapa de Riesgos'!$H$53="Media",'Mapa de Riesgos'!$L$53="Mayor"),CONCATENATE("R",'Mapa de Riesgos'!$A$53),"")</f>
        <v/>
      </c>
      <c r="AC26" s="363"/>
      <c r="AD26" s="363" t="str">
        <f>IF(AND('Mapa de Riesgos'!$H$59="Media",'Mapa de Riesgos'!$L$59="Mayor"),CONCATENATE("R",'Mapa de Riesgos'!$A$59),"")</f>
        <v/>
      </c>
      <c r="AE26" s="363"/>
      <c r="AF26" s="363" t="str">
        <f>IF(AND('Mapa de Riesgos'!$H$65="Media",'Mapa de Riesgos'!$L$65="Mayor"),CONCATENATE("R",'Mapa de Riesgos'!$A$65),"")</f>
        <v/>
      </c>
      <c r="AG26" s="364"/>
      <c r="AH26" s="374" t="str">
        <f>IF(AND('Mapa de Riesgos'!$H$53="Media",'Mapa de Riesgos'!$L$53="Catastrófico"),CONCATENATE("R",'Mapa de Riesgos'!$A$53),"")</f>
        <v/>
      </c>
      <c r="AI26" s="375"/>
      <c r="AJ26" s="375" t="str">
        <f>IF(AND('Mapa de Riesgos'!$H$59="Media",'Mapa de Riesgos'!$L$59="Catastrófico"),CONCATENATE("R",'Mapa de Riesgos'!$A$59),"")</f>
        <v/>
      </c>
      <c r="AK26" s="375"/>
      <c r="AL26" s="375" t="str">
        <f>IF(AND('Mapa de Riesgos'!$H$65="Media",'Mapa de Riesgos'!$L$65="Catastrófico"),CONCATENATE("R",'Mapa de Riesgos'!$A$65),"")</f>
        <v/>
      </c>
      <c r="AM26" s="376"/>
      <c r="AN26" s="81"/>
      <c r="AO26" s="339"/>
      <c r="AP26" s="340"/>
      <c r="AQ26" s="340"/>
      <c r="AR26" s="340"/>
      <c r="AS26" s="340"/>
      <c r="AT26" s="34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316"/>
      <c r="C27" s="316"/>
      <c r="D27" s="317"/>
      <c r="E27" s="357"/>
      <c r="F27" s="358"/>
      <c r="G27" s="358"/>
      <c r="H27" s="358"/>
      <c r="I27" s="359"/>
      <c r="J27" s="383"/>
      <c r="K27" s="384"/>
      <c r="L27" s="384"/>
      <c r="M27" s="384"/>
      <c r="N27" s="384"/>
      <c r="O27" s="385"/>
      <c r="P27" s="383"/>
      <c r="Q27" s="384"/>
      <c r="R27" s="384"/>
      <c r="S27" s="384"/>
      <c r="T27" s="384"/>
      <c r="U27" s="385"/>
      <c r="V27" s="383"/>
      <c r="W27" s="384"/>
      <c r="X27" s="384"/>
      <c r="Y27" s="384"/>
      <c r="Z27" s="384"/>
      <c r="AA27" s="385"/>
      <c r="AB27" s="367"/>
      <c r="AC27" s="363"/>
      <c r="AD27" s="363"/>
      <c r="AE27" s="363"/>
      <c r="AF27" s="363"/>
      <c r="AG27" s="364"/>
      <c r="AH27" s="374"/>
      <c r="AI27" s="375"/>
      <c r="AJ27" s="375"/>
      <c r="AK27" s="375"/>
      <c r="AL27" s="375"/>
      <c r="AM27" s="376"/>
      <c r="AN27" s="81"/>
      <c r="AO27" s="339"/>
      <c r="AP27" s="340"/>
      <c r="AQ27" s="340"/>
      <c r="AR27" s="340"/>
      <c r="AS27" s="340"/>
      <c r="AT27" s="34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316"/>
      <c r="C28" s="316"/>
      <c r="D28" s="317"/>
      <c r="E28" s="357"/>
      <c r="F28" s="358"/>
      <c r="G28" s="358"/>
      <c r="H28" s="358"/>
      <c r="I28" s="359"/>
      <c r="J28" s="383" t="str">
        <f>IF(AND('Mapa de Riesgos'!$H$71="Media",'Mapa de Riesgos'!$L$71="Leve"),CONCATENATE("R",'Mapa de Riesgos'!$A$71),"")</f>
        <v/>
      </c>
      <c r="K28" s="384"/>
      <c r="L28" s="384" t="str">
        <f>IF(AND('Mapa de Riesgos'!$H$77="Media",'Mapa de Riesgos'!$L$77="Leve"),CONCATENATE("R",'Mapa de Riesgos'!$A$77),"")</f>
        <v/>
      </c>
      <c r="M28" s="384"/>
      <c r="N28" s="384" t="str">
        <f>IF(AND('Mapa de Riesgos'!$H$83="Media",'Mapa de Riesgos'!$L$83="Leve"),CONCATENATE("R",'Mapa de Riesgos'!$A$83),"")</f>
        <v/>
      </c>
      <c r="O28" s="385"/>
      <c r="P28" s="383" t="str">
        <f>IF(AND('Mapa de Riesgos'!$H$71="Media",'Mapa de Riesgos'!$L$71="Menor"),CONCATENATE("R",'Mapa de Riesgos'!$A$71),"")</f>
        <v/>
      </c>
      <c r="Q28" s="384"/>
      <c r="R28" s="384" t="str">
        <f>IF(AND('Mapa de Riesgos'!$H$77="Media",'Mapa de Riesgos'!$L$77="Menor"),CONCATENATE("R",'Mapa de Riesgos'!$A$77),"")</f>
        <v/>
      </c>
      <c r="S28" s="384"/>
      <c r="T28" s="384" t="str">
        <f>IF(AND('Mapa de Riesgos'!$H$83="Media",'Mapa de Riesgos'!$L$83="Menor"),CONCATENATE("R",'Mapa de Riesgos'!$A$83),"")</f>
        <v/>
      </c>
      <c r="U28" s="385"/>
      <c r="V28" s="383" t="str">
        <f>IF(AND('Mapa de Riesgos'!$H$71="Media",'Mapa de Riesgos'!$L$71="Moderado"),CONCATENATE("R",'Mapa de Riesgos'!$A$71),"")</f>
        <v/>
      </c>
      <c r="W28" s="384"/>
      <c r="X28" s="384" t="str">
        <f>IF(AND('Mapa de Riesgos'!$H$77="Media",'Mapa de Riesgos'!$L$77="Moderado"),CONCATENATE("R",'Mapa de Riesgos'!$A$77),"")</f>
        <v/>
      </c>
      <c r="Y28" s="384"/>
      <c r="Z28" s="384" t="str">
        <f>IF(AND('Mapa de Riesgos'!$H$83="Media",'Mapa de Riesgos'!$L$83="Moderado"),CONCATENATE("R",'Mapa de Riesgos'!$A$83),"")</f>
        <v/>
      </c>
      <c r="AA28" s="385"/>
      <c r="AB28" s="367" t="str">
        <f>IF(AND('Mapa de Riesgos'!$H$71="Media",'Mapa de Riesgos'!$L$71="Mayor"),CONCATENATE("R",'Mapa de Riesgos'!$A$71),"")</f>
        <v/>
      </c>
      <c r="AC28" s="363"/>
      <c r="AD28" s="363" t="str">
        <f>IF(AND('Mapa de Riesgos'!$H$77="Media",'Mapa de Riesgos'!$L$77="Mayor"),CONCATENATE("R",'Mapa de Riesgos'!$A$77),"")</f>
        <v/>
      </c>
      <c r="AE28" s="363"/>
      <c r="AF28" s="363" t="str">
        <f>IF(AND('Mapa de Riesgos'!$H$83="Media",'Mapa de Riesgos'!$L$83="Mayor"),CONCATENATE("R",'Mapa de Riesgos'!$A$83),"")</f>
        <v/>
      </c>
      <c r="AG28" s="364"/>
      <c r="AH28" s="374" t="str">
        <f>IF(AND('Mapa de Riesgos'!$H$71="Media",'Mapa de Riesgos'!$L$71="Catastrófico"),CONCATENATE("R",'Mapa de Riesgos'!$A$71),"")</f>
        <v/>
      </c>
      <c r="AI28" s="375"/>
      <c r="AJ28" s="375" t="str">
        <f>IF(AND('Mapa de Riesgos'!$H$77="Media",'Mapa de Riesgos'!$L$77="Catastrófico"),CONCATENATE("R",'Mapa de Riesgos'!$A$77),"")</f>
        <v/>
      </c>
      <c r="AK28" s="375"/>
      <c r="AL28" s="375" t="str">
        <f>IF(AND('Mapa de Riesgos'!$H$83="Media",'Mapa de Riesgos'!$L$83="Catastrófico"),CONCATENATE("R",'Mapa de Riesgos'!$A$83),"")</f>
        <v/>
      </c>
      <c r="AM28" s="376"/>
      <c r="AN28" s="81"/>
      <c r="AO28" s="339"/>
      <c r="AP28" s="340"/>
      <c r="AQ28" s="340"/>
      <c r="AR28" s="340"/>
      <c r="AS28" s="340"/>
      <c r="AT28" s="34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316"/>
      <c r="C29" s="316"/>
      <c r="D29" s="317"/>
      <c r="E29" s="360"/>
      <c r="F29" s="361"/>
      <c r="G29" s="361"/>
      <c r="H29" s="361"/>
      <c r="I29" s="362"/>
      <c r="J29" s="383"/>
      <c r="K29" s="384"/>
      <c r="L29" s="384"/>
      <c r="M29" s="384"/>
      <c r="N29" s="384"/>
      <c r="O29" s="385"/>
      <c r="P29" s="386"/>
      <c r="Q29" s="387"/>
      <c r="R29" s="387"/>
      <c r="S29" s="387"/>
      <c r="T29" s="387"/>
      <c r="U29" s="388"/>
      <c r="V29" s="386"/>
      <c r="W29" s="387"/>
      <c r="X29" s="387"/>
      <c r="Y29" s="387"/>
      <c r="Z29" s="387"/>
      <c r="AA29" s="388"/>
      <c r="AB29" s="371"/>
      <c r="AC29" s="372"/>
      <c r="AD29" s="372"/>
      <c r="AE29" s="372"/>
      <c r="AF29" s="372"/>
      <c r="AG29" s="373"/>
      <c r="AH29" s="377"/>
      <c r="AI29" s="378"/>
      <c r="AJ29" s="378"/>
      <c r="AK29" s="378"/>
      <c r="AL29" s="378"/>
      <c r="AM29" s="379"/>
      <c r="AN29" s="81"/>
      <c r="AO29" s="342"/>
      <c r="AP29" s="343"/>
      <c r="AQ29" s="343"/>
      <c r="AR29" s="343"/>
      <c r="AS29" s="343"/>
      <c r="AT29" s="344"/>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316"/>
      <c r="C30" s="316"/>
      <c r="D30" s="317"/>
      <c r="E30" s="354" t="s">
        <v>238</v>
      </c>
      <c r="F30" s="355"/>
      <c r="G30" s="355"/>
      <c r="H30" s="355"/>
      <c r="I30" s="355"/>
      <c r="J30" s="398" t="str">
        <f>IF(AND('Mapa de Riesgos'!$H$12="Baja",'Mapa de Riesgos'!$L$12="Leve"),CONCATENATE("R",'Mapa de Riesgos'!$A$12),"")</f>
        <v/>
      </c>
      <c r="K30" s="399"/>
      <c r="L30" s="399" t="str">
        <f>IF(AND('Mapa de Riesgos'!$H$19="Baja",'Mapa de Riesgos'!$L$19="Leve"),CONCATENATE("R",'Mapa de Riesgos'!$A$19),"")</f>
        <v/>
      </c>
      <c r="M30" s="399"/>
      <c r="N30" s="399" t="str">
        <f>IF(AND('Mapa de Riesgos'!$H$25="Baja",'Mapa de Riesgos'!$L$25="Leve"),CONCATENATE("R",'Mapa de Riesgos'!$A$25),"")</f>
        <v/>
      </c>
      <c r="O30" s="400"/>
      <c r="P30" s="390" t="str">
        <f>IF(AND('Mapa de Riesgos'!$H$12="Baja",'Mapa de Riesgos'!$L$12="Menor"),CONCATENATE("R",'Mapa de Riesgos'!$A$12),"")</f>
        <v/>
      </c>
      <c r="Q30" s="390"/>
      <c r="R30" s="390" t="str">
        <f>IF(AND('Mapa de Riesgos'!$H$19="Baja",'Mapa de Riesgos'!$L$19="Menor"),CONCATENATE("R",'Mapa de Riesgos'!$A$19),"")</f>
        <v/>
      </c>
      <c r="S30" s="390"/>
      <c r="T30" s="390" t="str">
        <f>IF(AND('Mapa de Riesgos'!$H$25="Baja",'Mapa de Riesgos'!$L$25="Menor"),CONCATENATE("R",'Mapa de Riesgos'!$A$25),"")</f>
        <v/>
      </c>
      <c r="U30" s="391"/>
      <c r="V30" s="389" t="str">
        <f>IF(AND('Mapa de Riesgos'!$H$12="Baja",'Mapa de Riesgos'!$L$12="Moderado"),CONCATENATE("R",'Mapa de Riesgos'!$A$12),"")</f>
        <v/>
      </c>
      <c r="W30" s="390"/>
      <c r="X30" s="390" t="str">
        <f>IF(AND('Mapa de Riesgos'!$H$19="Baja",'Mapa de Riesgos'!$L$19="Moderado"),CONCATENATE("R",'Mapa de Riesgos'!$A$19),"")</f>
        <v/>
      </c>
      <c r="Y30" s="390"/>
      <c r="Z30" s="390" t="str">
        <f>IF(AND('Mapa de Riesgos'!$H$25="Baja",'Mapa de Riesgos'!$L$25="Moderado"),CONCATENATE("R",'Mapa de Riesgos'!$A$25),"")</f>
        <v/>
      </c>
      <c r="AA30" s="391"/>
      <c r="AB30" s="365" t="str">
        <f>IF(AND('Mapa de Riesgos'!$H$12="Baja",'Mapa de Riesgos'!$L$12="Mayor"),CONCATENATE("R",'Mapa de Riesgos'!$A$12),"")</f>
        <v/>
      </c>
      <c r="AC30" s="366"/>
      <c r="AD30" s="366" t="str">
        <f>IF(AND('Mapa de Riesgos'!$H$19="Baja",'Mapa de Riesgos'!$L$19="Mayor"),CONCATENATE("R",'Mapa de Riesgos'!$A$19),"")</f>
        <v/>
      </c>
      <c r="AE30" s="366"/>
      <c r="AF30" s="366" t="str">
        <f>IF(AND('Mapa de Riesgos'!$H$25="Baja",'Mapa de Riesgos'!$L$25="Mayor"),CONCATENATE("R",'Mapa de Riesgos'!$A$25),"")</f>
        <v/>
      </c>
      <c r="AG30" s="368"/>
      <c r="AH30" s="380" t="str">
        <f>IF(AND('Mapa de Riesgos'!$H$12="Baja",'Mapa de Riesgos'!$L$12="Catastrófico"),CONCATENATE("R",'Mapa de Riesgos'!$A$12),"")</f>
        <v>R1</v>
      </c>
      <c r="AI30" s="381"/>
      <c r="AJ30" s="381" t="str">
        <f>IF(AND('Mapa de Riesgos'!$H$19="Baja",'Mapa de Riesgos'!$L$19="Catastrófico"),CONCATENATE("R",'Mapa de Riesgos'!$A$19),"")</f>
        <v/>
      </c>
      <c r="AK30" s="381"/>
      <c r="AL30" s="381" t="str">
        <f>IF(AND('Mapa de Riesgos'!$H$25="Baja",'Mapa de Riesgos'!$L$25="Catastrófico"),CONCATENATE("R",'Mapa de Riesgos'!$A$25),"")</f>
        <v/>
      </c>
      <c r="AM30" s="382"/>
      <c r="AN30" s="81"/>
      <c r="AO30" s="345" t="s">
        <v>239</v>
      </c>
      <c r="AP30" s="346"/>
      <c r="AQ30" s="346"/>
      <c r="AR30" s="346"/>
      <c r="AS30" s="346"/>
      <c r="AT30" s="347"/>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316"/>
      <c r="C31" s="316"/>
      <c r="D31" s="317"/>
      <c r="E31" s="357"/>
      <c r="F31" s="358"/>
      <c r="G31" s="358"/>
      <c r="H31" s="358"/>
      <c r="I31" s="358"/>
      <c r="J31" s="394"/>
      <c r="K31" s="392"/>
      <c r="L31" s="392"/>
      <c r="M31" s="392"/>
      <c r="N31" s="392"/>
      <c r="O31" s="393"/>
      <c r="P31" s="384"/>
      <c r="Q31" s="384"/>
      <c r="R31" s="384"/>
      <c r="S31" s="384"/>
      <c r="T31" s="384"/>
      <c r="U31" s="385"/>
      <c r="V31" s="383"/>
      <c r="W31" s="384"/>
      <c r="X31" s="384"/>
      <c r="Y31" s="384"/>
      <c r="Z31" s="384"/>
      <c r="AA31" s="385"/>
      <c r="AB31" s="367"/>
      <c r="AC31" s="363"/>
      <c r="AD31" s="363"/>
      <c r="AE31" s="363"/>
      <c r="AF31" s="363"/>
      <c r="AG31" s="364"/>
      <c r="AH31" s="374"/>
      <c r="AI31" s="375"/>
      <c r="AJ31" s="375"/>
      <c r="AK31" s="375"/>
      <c r="AL31" s="375"/>
      <c r="AM31" s="376"/>
      <c r="AN31" s="81"/>
      <c r="AO31" s="348"/>
      <c r="AP31" s="349"/>
      <c r="AQ31" s="349"/>
      <c r="AR31" s="349"/>
      <c r="AS31" s="349"/>
      <c r="AT31" s="350"/>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316"/>
      <c r="C32" s="316"/>
      <c r="D32" s="317"/>
      <c r="E32" s="357"/>
      <c r="F32" s="358"/>
      <c r="G32" s="358"/>
      <c r="H32" s="358"/>
      <c r="I32" s="358"/>
      <c r="J32" s="394" t="str">
        <f>IF(AND('Mapa de Riesgos'!$H$32="Baja",'Mapa de Riesgos'!$L$32="Leve"),CONCATENATE("R",'Mapa de Riesgos'!$A$32),"")</f>
        <v/>
      </c>
      <c r="K32" s="392"/>
      <c r="L32" s="392" t="str">
        <f>IF(AND('Mapa de Riesgos'!$H$40="Baja",'Mapa de Riesgos'!$L$40="Leve"),CONCATENATE("R",'Mapa de Riesgos'!$A$40),"")</f>
        <v/>
      </c>
      <c r="M32" s="392"/>
      <c r="N32" s="392" t="str">
        <f>IF(AND('Mapa de Riesgos'!$H$47="Baja",'Mapa de Riesgos'!$L$47="Leve"),CONCATENATE("R",'Mapa de Riesgos'!$A$47),"")</f>
        <v/>
      </c>
      <c r="O32" s="393"/>
      <c r="P32" s="384" t="str">
        <f>IF(AND('Mapa de Riesgos'!$H$32="Baja",'Mapa de Riesgos'!$L$32="Menor"),CONCATENATE("R",'Mapa de Riesgos'!$A$32),"")</f>
        <v/>
      </c>
      <c r="Q32" s="384"/>
      <c r="R32" s="384" t="str">
        <f>IF(AND('Mapa de Riesgos'!$H$40="Baja",'Mapa de Riesgos'!$L$40="Menor"),CONCATENATE("R",'Mapa de Riesgos'!$A$40),"")</f>
        <v/>
      </c>
      <c r="S32" s="384"/>
      <c r="T32" s="384" t="str">
        <f>IF(AND('Mapa de Riesgos'!$H$47="Baja",'Mapa de Riesgos'!$L$47="Menor"),CONCATENATE("R",'Mapa de Riesgos'!$A$47),"")</f>
        <v/>
      </c>
      <c r="U32" s="385"/>
      <c r="V32" s="383" t="str">
        <f>IF(AND('Mapa de Riesgos'!$H$32="Baja",'Mapa de Riesgos'!$L$32="Moderado"),CONCATENATE("R",'Mapa de Riesgos'!$A$32),"")</f>
        <v/>
      </c>
      <c r="W32" s="384"/>
      <c r="X32" s="384" t="str">
        <f>IF(AND('Mapa de Riesgos'!$H$40="Baja",'Mapa de Riesgos'!$L$40="Moderado"),CONCATENATE("R",'Mapa de Riesgos'!$A$40),"")</f>
        <v/>
      </c>
      <c r="Y32" s="384"/>
      <c r="Z32" s="384" t="str">
        <f>IF(AND('Mapa de Riesgos'!$H$47="Baja",'Mapa de Riesgos'!$L$47="Moderado"),CONCATENATE("R",'Mapa de Riesgos'!$A$47),"")</f>
        <v/>
      </c>
      <c r="AA32" s="385"/>
      <c r="AB32" s="367" t="str">
        <f>IF(AND('Mapa de Riesgos'!$H$32="Baja",'Mapa de Riesgos'!$L$32="Mayor"),CONCATENATE("R",'Mapa de Riesgos'!$A$32),"")</f>
        <v/>
      </c>
      <c r="AC32" s="363"/>
      <c r="AD32" s="363" t="str">
        <f>IF(AND('Mapa de Riesgos'!$H$40="Baja",'Mapa de Riesgos'!$L$40="Mayor"),CONCATENATE("R",'Mapa de Riesgos'!$A$40),"")</f>
        <v/>
      </c>
      <c r="AE32" s="363"/>
      <c r="AF32" s="363" t="str">
        <f>IF(AND('Mapa de Riesgos'!$H$47="Baja",'Mapa de Riesgos'!$L$47="Mayor"),CONCATENATE("R",'Mapa de Riesgos'!$A$47),"")</f>
        <v/>
      </c>
      <c r="AG32" s="364"/>
      <c r="AH32" s="374" t="str">
        <f>IF(AND('Mapa de Riesgos'!$H$32="Baja",'Mapa de Riesgos'!$L$32="Catastrófico"),CONCATENATE("R",'Mapa de Riesgos'!$A$32),"")</f>
        <v/>
      </c>
      <c r="AI32" s="375"/>
      <c r="AJ32" s="375" t="str">
        <f>IF(AND('Mapa de Riesgos'!$H$40="Baja",'Mapa de Riesgos'!$L$40="Catastrófico"),CONCATENATE("R",'Mapa de Riesgos'!$A$40),"")</f>
        <v/>
      </c>
      <c r="AK32" s="375"/>
      <c r="AL32" s="375" t="str">
        <f>IF(AND('Mapa de Riesgos'!$H$47="Baja",'Mapa de Riesgos'!$L$47="Catastrófico"),CONCATENATE("R",'Mapa de Riesgos'!$A$47),"")</f>
        <v/>
      </c>
      <c r="AM32" s="376"/>
      <c r="AN32" s="81"/>
      <c r="AO32" s="348"/>
      <c r="AP32" s="349"/>
      <c r="AQ32" s="349"/>
      <c r="AR32" s="349"/>
      <c r="AS32" s="349"/>
      <c r="AT32" s="350"/>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316"/>
      <c r="C33" s="316"/>
      <c r="D33" s="317"/>
      <c r="E33" s="357"/>
      <c r="F33" s="358"/>
      <c r="G33" s="358"/>
      <c r="H33" s="358"/>
      <c r="I33" s="358"/>
      <c r="J33" s="394"/>
      <c r="K33" s="392"/>
      <c r="L33" s="392"/>
      <c r="M33" s="392"/>
      <c r="N33" s="392"/>
      <c r="O33" s="393"/>
      <c r="P33" s="384"/>
      <c r="Q33" s="384"/>
      <c r="R33" s="384"/>
      <c r="S33" s="384"/>
      <c r="T33" s="384"/>
      <c r="U33" s="385"/>
      <c r="V33" s="383"/>
      <c r="W33" s="384"/>
      <c r="X33" s="384"/>
      <c r="Y33" s="384"/>
      <c r="Z33" s="384"/>
      <c r="AA33" s="385"/>
      <c r="AB33" s="367"/>
      <c r="AC33" s="363"/>
      <c r="AD33" s="363"/>
      <c r="AE33" s="363"/>
      <c r="AF33" s="363"/>
      <c r="AG33" s="364"/>
      <c r="AH33" s="374"/>
      <c r="AI33" s="375"/>
      <c r="AJ33" s="375"/>
      <c r="AK33" s="375"/>
      <c r="AL33" s="375"/>
      <c r="AM33" s="376"/>
      <c r="AN33" s="81"/>
      <c r="AO33" s="348"/>
      <c r="AP33" s="349"/>
      <c r="AQ33" s="349"/>
      <c r="AR33" s="349"/>
      <c r="AS33" s="349"/>
      <c r="AT33" s="350"/>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316"/>
      <c r="C34" s="316"/>
      <c r="D34" s="317"/>
      <c r="E34" s="357"/>
      <c r="F34" s="358"/>
      <c r="G34" s="358"/>
      <c r="H34" s="358"/>
      <c r="I34" s="358"/>
      <c r="J34" s="394" t="str">
        <f>IF(AND('Mapa de Riesgos'!$H$53="Baja",'Mapa de Riesgos'!$L$53="Leve"),CONCATENATE("R",'Mapa de Riesgos'!$A$53),"")</f>
        <v/>
      </c>
      <c r="K34" s="392"/>
      <c r="L34" s="392" t="str">
        <f>IF(AND('Mapa de Riesgos'!$H$59="Baja",'Mapa de Riesgos'!$L$59="Leve"),CONCATENATE("R",'Mapa de Riesgos'!$A$59),"")</f>
        <v/>
      </c>
      <c r="M34" s="392"/>
      <c r="N34" s="392" t="str">
        <f>IF(AND('Mapa de Riesgos'!$H$65="Baja",'Mapa de Riesgos'!$L$65="Leve"),CONCATENATE("R",'Mapa de Riesgos'!$A$65),"")</f>
        <v/>
      </c>
      <c r="O34" s="393"/>
      <c r="P34" s="384" t="str">
        <f>IF(AND('Mapa de Riesgos'!$H$53="Baja",'Mapa de Riesgos'!$L$53="Menor"),CONCATENATE("R",'Mapa de Riesgos'!$A$53),"")</f>
        <v/>
      </c>
      <c r="Q34" s="384"/>
      <c r="R34" s="384" t="str">
        <f>IF(AND('Mapa de Riesgos'!$H$59="Baja",'Mapa de Riesgos'!$L$59="Menor"),CONCATENATE("R",'Mapa de Riesgos'!$A$59),"")</f>
        <v/>
      </c>
      <c r="S34" s="384"/>
      <c r="T34" s="384" t="str">
        <f>IF(AND('Mapa de Riesgos'!$H$65="Baja",'Mapa de Riesgos'!$L$65="Menor"),CONCATENATE("R",'Mapa de Riesgos'!$A$65),"")</f>
        <v/>
      </c>
      <c r="U34" s="385"/>
      <c r="V34" s="383" t="str">
        <f>IF(AND('Mapa de Riesgos'!$H$53="Baja",'Mapa de Riesgos'!$L$53="Moderado"),CONCATENATE("R",'Mapa de Riesgos'!$A$53),"")</f>
        <v>R7</v>
      </c>
      <c r="W34" s="384"/>
      <c r="X34" s="384" t="str">
        <f>IF(AND('Mapa de Riesgos'!$H$59="Baja",'Mapa de Riesgos'!$L$59="Moderado"),CONCATENATE("R",'Mapa de Riesgos'!$A$59),"")</f>
        <v/>
      </c>
      <c r="Y34" s="384"/>
      <c r="Z34" s="384" t="str">
        <f>IF(AND('Mapa de Riesgos'!$H$65="Baja",'Mapa de Riesgos'!$L$65="Moderado"),CONCATENATE("R",'Mapa de Riesgos'!$A$65),"")</f>
        <v/>
      </c>
      <c r="AA34" s="385"/>
      <c r="AB34" s="367" t="str">
        <f>IF(AND('Mapa de Riesgos'!$H$53="Baja",'Mapa de Riesgos'!$L$53="Mayor"),CONCATENATE("R",'Mapa de Riesgos'!$A$53),"")</f>
        <v/>
      </c>
      <c r="AC34" s="363"/>
      <c r="AD34" s="363" t="str">
        <f>IF(AND('Mapa de Riesgos'!$H$59="Baja",'Mapa de Riesgos'!$L$59="Mayor"),CONCATENATE("R",'Mapa de Riesgos'!$A$59),"")</f>
        <v/>
      </c>
      <c r="AE34" s="363"/>
      <c r="AF34" s="363" t="str">
        <f>IF(AND('Mapa de Riesgos'!$H$65="Baja",'Mapa de Riesgos'!$L$65="Mayor"),CONCATENATE("R",'Mapa de Riesgos'!$A$65),"")</f>
        <v/>
      </c>
      <c r="AG34" s="364"/>
      <c r="AH34" s="374" t="str">
        <f>IF(AND('Mapa de Riesgos'!$H$53="Baja",'Mapa de Riesgos'!$L$53="Catastrófico"),CONCATENATE("R",'Mapa de Riesgos'!$A$53),"")</f>
        <v/>
      </c>
      <c r="AI34" s="375"/>
      <c r="AJ34" s="375" t="str">
        <f>IF(AND('Mapa de Riesgos'!$H$59="Baja",'Mapa de Riesgos'!$L$59="Catastrófico"),CONCATENATE("R",'Mapa de Riesgos'!$A$59),"")</f>
        <v/>
      </c>
      <c r="AK34" s="375"/>
      <c r="AL34" s="375" t="str">
        <f>IF(AND('Mapa de Riesgos'!$H$65="Baja",'Mapa de Riesgos'!$L$65="Catastrófico"),CONCATENATE("R",'Mapa de Riesgos'!$A$65),"")</f>
        <v/>
      </c>
      <c r="AM34" s="376"/>
      <c r="AN34" s="81"/>
      <c r="AO34" s="348"/>
      <c r="AP34" s="349"/>
      <c r="AQ34" s="349"/>
      <c r="AR34" s="349"/>
      <c r="AS34" s="349"/>
      <c r="AT34" s="350"/>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316"/>
      <c r="C35" s="316"/>
      <c r="D35" s="317"/>
      <c r="E35" s="357"/>
      <c r="F35" s="358"/>
      <c r="G35" s="358"/>
      <c r="H35" s="358"/>
      <c r="I35" s="358"/>
      <c r="J35" s="394"/>
      <c r="K35" s="392"/>
      <c r="L35" s="392"/>
      <c r="M35" s="392"/>
      <c r="N35" s="392"/>
      <c r="O35" s="393"/>
      <c r="P35" s="384"/>
      <c r="Q35" s="384"/>
      <c r="R35" s="384"/>
      <c r="S35" s="384"/>
      <c r="T35" s="384"/>
      <c r="U35" s="385"/>
      <c r="V35" s="383"/>
      <c r="W35" s="384"/>
      <c r="X35" s="384"/>
      <c r="Y35" s="384"/>
      <c r="Z35" s="384"/>
      <c r="AA35" s="385"/>
      <c r="AB35" s="367"/>
      <c r="AC35" s="363"/>
      <c r="AD35" s="363"/>
      <c r="AE35" s="363"/>
      <c r="AF35" s="363"/>
      <c r="AG35" s="364"/>
      <c r="AH35" s="374"/>
      <c r="AI35" s="375"/>
      <c r="AJ35" s="375"/>
      <c r="AK35" s="375"/>
      <c r="AL35" s="375"/>
      <c r="AM35" s="376"/>
      <c r="AN35" s="81"/>
      <c r="AO35" s="348"/>
      <c r="AP35" s="349"/>
      <c r="AQ35" s="349"/>
      <c r="AR35" s="349"/>
      <c r="AS35" s="349"/>
      <c r="AT35" s="350"/>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316"/>
      <c r="C36" s="316"/>
      <c r="D36" s="317"/>
      <c r="E36" s="357"/>
      <c r="F36" s="358"/>
      <c r="G36" s="358"/>
      <c r="H36" s="358"/>
      <c r="I36" s="358"/>
      <c r="J36" s="394" t="str">
        <f>IF(AND('Mapa de Riesgos'!$H$71="Baja",'Mapa de Riesgos'!$L$71="Leve"),CONCATENATE("R",'Mapa de Riesgos'!$A$71),"")</f>
        <v/>
      </c>
      <c r="K36" s="392"/>
      <c r="L36" s="392" t="str">
        <f>IF(AND('Mapa de Riesgos'!$H$77="Baja",'Mapa de Riesgos'!$L$77="Leve"),CONCATENATE("R",'Mapa de Riesgos'!$A$77),"")</f>
        <v/>
      </c>
      <c r="M36" s="392"/>
      <c r="N36" s="392" t="str">
        <f>IF(AND('Mapa de Riesgos'!$H$83="Baja",'Mapa de Riesgos'!$L$83="Leve"),CONCATENATE("R",'Mapa de Riesgos'!$A$83),"")</f>
        <v/>
      </c>
      <c r="O36" s="393"/>
      <c r="P36" s="384" t="str">
        <f>IF(AND('Mapa de Riesgos'!$H$71="Baja",'Mapa de Riesgos'!$L$71="Menor"),CONCATENATE("R",'Mapa de Riesgos'!$A$71),"")</f>
        <v/>
      </c>
      <c r="Q36" s="384"/>
      <c r="R36" s="384" t="str">
        <f>IF(AND('Mapa de Riesgos'!$H$77="Baja",'Mapa de Riesgos'!$L$77="Menor"),CONCATENATE("R",'Mapa de Riesgos'!$A$77),"")</f>
        <v/>
      </c>
      <c r="S36" s="384"/>
      <c r="T36" s="384" t="str">
        <f>IF(AND('Mapa de Riesgos'!$H$83="Baja",'Mapa de Riesgos'!$L$83="Menor"),CONCATENATE("R",'Mapa de Riesgos'!$A$83),"")</f>
        <v/>
      </c>
      <c r="U36" s="385"/>
      <c r="V36" s="383" t="str">
        <f>IF(AND('Mapa de Riesgos'!$H$71="Baja",'Mapa de Riesgos'!$L$71="Moderado"),CONCATENATE("R",'Mapa de Riesgos'!$A$71),"")</f>
        <v/>
      </c>
      <c r="W36" s="384"/>
      <c r="X36" s="384" t="str">
        <f>IF(AND('Mapa de Riesgos'!$H$77="Baja",'Mapa de Riesgos'!$L$77="Moderado"),CONCATENATE("R",'Mapa de Riesgos'!$A$77),"")</f>
        <v/>
      </c>
      <c r="Y36" s="384"/>
      <c r="Z36" s="384" t="str">
        <f>IF(AND('Mapa de Riesgos'!$H$83="Baja",'Mapa de Riesgos'!$L$83="Moderado"),CONCATENATE("R",'Mapa de Riesgos'!$A$83),"")</f>
        <v/>
      </c>
      <c r="AA36" s="385"/>
      <c r="AB36" s="367" t="str">
        <f>IF(AND('Mapa de Riesgos'!$H$71="Baja",'Mapa de Riesgos'!$L$71="Mayor"),CONCATENATE("R",'Mapa de Riesgos'!$A$71),"")</f>
        <v/>
      </c>
      <c r="AC36" s="363"/>
      <c r="AD36" s="363" t="str">
        <f>IF(AND('Mapa de Riesgos'!$H$77="Baja",'Mapa de Riesgos'!$L$77="Mayor"),CONCATENATE("R",'Mapa de Riesgos'!$A$77),"")</f>
        <v/>
      </c>
      <c r="AE36" s="363"/>
      <c r="AF36" s="363" t="str">
        <f>IF(AND('Mapa de Riesgos'!$H$83="Baja",'Mapa de Riesgos'!$L$83="Mayor"),CONCATENATE("R",'Mapa de Riesgos'!$A$83),"")</f>
        <v/>
      </c>
      <c r="AG36" s="364"/>
      <c r="AH36" s="374" t="str">
        <f>IF(AND('Mapa de Riesgos'!$H$71="Baja",'Mapa de Riesgos'!$L$71="Catastrófico"),CONCATENATE("R",'Mapa de Riesgos'!$A$71),"")</f>
        <v/>
      </c>
      <c r="AI36" s="375"/>
      <c r="AJ36" s="375" t="str">
        <f>IF(AND('Mapa de Riesgos'!$H$77="Baja",'Mapa de Riesgos'!$L$77="Catastrófico"),CONCATENATE("R",'Mapa de Riesgos'!$A$77),"")</f>
        <v/>
      </c>
      <c r="AK36" s="375"/>
      <c r="AL36" s="375" t="str">
        <f>IF(AND('Mapa de Riesgos'!$H$83="Baja",'Mapa de Riesgos'!$L$83="Catastrófico"),CONCATENATE("R",'Mapa de Riesgos'!$A$83),"")</f>
        <v/>
      </c>
      <c r="AM36" s="376"/>
      <c r="AN36" s="81"/>
      <c r="AO36" s="348"/>
      <c r="AP36" s="349"/>
      <c r="AQ36" s="349"/>
      <c r="AR36" s="349"/>
      <c r="AS36" s="349"/>
      <c r="AT36" s="350"/>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316"/>
      <c r="C37" s="316"/>
      <c r="D37" s="317"/>
      <c r="E37" s="360"/>
      <c r="F37" s="361"/>
      <c r="G37" s="361"/>
      <c r="H37" s="361"/>
      <c r="I37" s="361"/>
      <c r="J37" s="395"/>
      <c r="K37" s="396"/>
      <c r="L37" s="396"/>
      <c r="M37" s="396"/>
      <c r="N37" s="396"/>
      <c r="O37" s="397"/>
      <c r="P37" s="387"/>
      <c r="Q37" s="387"/>
      <c r="R37" s="387"/>
      <c r="S37" s="387"/>
      <c r="T37" s="387"/>
      <c r="U37" s="388"/>
      <c r="V37" s="386"/>
      <c r="W37" s="387"/>
      <c r="X37" s="387"/>
      <c r="Y37" s="387"/>
      <c r="Z37" s="387"/>
      <c r="AA37" s="388"/>
      <c r="AB37" s="371"/>
      <c r="AC37" s="372"/>
      <c r="AD37" s="372"/>
      <c r="AE37" s="372"/>
      <c r="AF37" s="372"/>
      <c r="AG37" s="373"/>
      <c r="AH37" s="377"/>
      <c r="AI37" s="378"/>
      <c r="AJ37" s="378"/>
      <c r="AK37" s="378"/>
      <c r="AL37" s="378"/>
      <c r="AM37" s="379"/>
      <c r="AN37" s="81"/>
      <c r="AO37" s="351"/>
      <c r="AP37" s="352"/>
      <c r="AQ37" s="352"/>
      <c r="AR37" s="352"/>
      <c r="AS37" s="352"/>
      <c r="AT37" s="353"/>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316"/>
      <c r="C38" s="316"/>
      <c r="D38" s="317"/>
      <c r="E38" s="354" t="s">
        <v>240</v>
      </c>
      <c r="F38" s="355"/>
      <c r="G38" s="355"/>
      <c r="H38" s="355"/>
      <c r="I38" s="356"/>
      <c r="J38" s="398" t="str">
        <f>IF(AND('Mapa de Riesgos'!$H$12="Muy Baja",'Mapa de Riesgos'!$L$12="Leve"),CONCATENATE("R",'Mapa de Riesgos'!$A$12),"")</f>
        <v/>
      </c>
      <c r="K38" s="399"/>
      <c r="L38" s="399" t="str">
        <f>IF(AND('Mapa de Riesgos'!$H$19="Muy Baja",'Mapa de Riesgos'!$L$19="Leve"),CONCATENATE("R",'Mapa de Riesgos'!$A$19),"")</f>
        <v/>
      </c>
      <c r="M38" s="399"/>
      <c r="N38" s="399" t="str">
        <f>IF(AND('Mapa de Riesgos'!$H$25="Muy Baja",'Mapa de Riesgos'!$L$25="Leve"),CONCATENATE("R",'Mapa de Riesgos'!$A$25),"")</f>
        <v/>
      </c>
      <c r="O38" s="400"/>
      <c r="P38" s="398" t="str">
        <f>IF(AND('Mapa de Riesgos'!$H$12="Muy Baja",'Mapa de Riesgos'!$L$12="Menor"),CONCATENATE("R",'Mapa de Riesgos'!$A$12),"")</f>
        <v/>
      </c>
      <c r="Q38" s="399"/>
      <c r="R38" s="399" t="str">
        <f>IF(AND('Mapa de Riesgos'!$H$19="Muy Baja",'Mapa de Riesgos'!$L$19="Menor"),CONCATENATE("R",'Mapa de Riesgos'!$A$19),"")</f>
        <v/>
      </c>
      <c r="S38" s="399"/>
      <c r="T38" s="399" t="str">
        <f>IF(AND('Mapa de Riesgos'!$H$25="Muy Baja",'Mapa de Riesgos'!$L$25="Menor"),CONCATENATE("R",'Mapa de Riesgos'!$A$25),"")</f>
        <v/>
      </c>
      <c r="U38" s="400"/>
      <c r="V38" s="389" t="str">
        <f>IF(AND('Mapa de Riesgos'!$H$12="Muy Baja",'Mapa de Riesgos'!$L$12="Moderado"),CONCATENATE("R",'Mapa de Riesgos'!$A$12),"")</f>
        <v/>
      </c>
      <c r="W38" s="390"/>
      <c r="X38" s="390" t="str">
        <f>IF(AND('Mapa de Riesgos'!$H$19="Muy Baja",'Mapa de Riesgos'!$L$19="Moderado"),CONCATENATE("R",'Mapa de Riesgos'!$A$19),"")</f>
        <v/>
      </c>
      <c r="Y38" s="390"/>
      <c r="Z38" s="390" t="str">
        <f>IF(AND('Mapa de Riesgos'!$H$25="Muy Baja",'Mapa de Riesgos'!$L$25="Moderado"),CONCATENATE("R",'Mapa de Riesgos'!$A$25),"")</f>
        <v/>
      </c>
      <c r="AA38" s="391"/>
      <c r="AB38" s="365" t="str">
        <f>IF(AND('Mapa de Riesgos'!$H$12="Muy Baja",'Mapa de Riesgos'!$L$12="Mayor"),CONCATENATE("R",'Mapa de Riesgos'!$A$12),"")</f>
        <v/>
      </c>
      <c r="AC38" s="366"/>
      <c r="AD38" s="366" t="str">
        <f>IF(AND('Mapa de Riesgos'!$H$19="Muy Baja",'Mapa de Riesgos'!$L$19="Mayor"),CONCATENATE("R",'Mapa de Riesgos'!$A$19),"")</f>
        <v/>
      </c>
      <c r="AE38" s="366"/>
      <c r="AF38" s="366" t="str">
        <f>IF(AND('Mapa de Riesgos'!$H$25="Muy Baja",'Mapa de Riesgos'!$L$25="Mayor"),CONCATENATE("R",'Mapa de Riesgos'!$A$25),"")</f>
        <v/>
      </c>
      <c r="AG38" s="368"/>
      <c r="AH38" s="380" t="str">
        <f>IF(AND('Mapa de Riesgos'!$H$12="Muy Baja",'Mapa de Riesgos'!$L$12="Catastrófico"),CONCATENATE("R",'Mapa de Riesgos'!$A$12),"")</f>
        <v/>
      </c>
      <c r="AI38" s="381"/>
      <c r="AJ38" s="381" t="str">
        <f>IF(AND('Mapa de Riesgos'!$H$19="Muy Baja",'Mapa de Riesgos'!$L$19="Catastrófico"),CONCATENATE("R",'Mapa de Riesgos'!$A$19),"")</f>
        <v/>
      </c>
      <c r="AK38" s="381"/>
      <c r="AL38" s="381" t="str">
        <f>IF(AND('Mapa de Riesgos'!$H$25="Muy Baja",'Mapa de Riesgos'!$L$25="Catastrófico"),CONCATENATE("R",'Mapa de Riesgos'!$A$25),"")</f>
        <v/>
      </c>
      <c r="AM38" s="382"/>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316"/>
      <c r="C39" s="316"/>
      <c r="D39" s="317"/>
      <c r="E39" s="357"/>
      <c r="F39" s="358"/>
      <c r="G39" s="358"/>
      <c r="H39" s="358"/>
      <c r="I39" s="359"/>
      <c r="J39" s="394"/>
      <c r="K39" s="392"/>
      <c r="L39" s="392"/>
      <c r="M39" s="392"/>
      <c r="N39" s="392"/>
      <c r="O39" s="393"/>
      <c r="P39" s="394"/>
      <c r="Q39" s="392"/>
      <c r="R39" s="392"/>
      <c r="S39" s="392"/>
      <c r="T39" s="392"/>
      <c r="U39" s="393"/>
      <c r="V39" s="383"/>
      <c r="W39" s="384"/>
      <c r="X39" s="384"/>
      <c r="Y39" s="384"/>
      <c r="Z39" s="384"/>
      <c r="AA39" s="385"/>
      <c r="AB39" s="367"/>
      <c r="AC39" s="363"/>
      <c r="AD39" s="363"/>
      <c r="AE39" s="363"/>
      <c r="AF39" s="363"/>
      <c r="AG39" s="364"/>
      <c r="AH39" s="374"/>
      <c r="AI39" s="375"/>
      <c r="AJ39" s="375"/>
      <c r="AK39" s="375"/>
      <c r="AL39" s="375"/>
      <c r="AM39" s="376"/>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316"/>
      <c r="C40" s="316"/>
      <c r="D40" s="317"/>
      <c r="E40" s="357"/>
      <c r="F40" s="358"/>
      <c r="G40" s="358"/>
      <c r="H40" s="358"/>
      <c r="I40" s="359"/>
      <c r="J40" s="394" t="str">
        <f>IF(AND('Mapa de Riesgos'!$H$32="Muy Baja",'Mapa de Riesgos'!$L$32="Leve"),CONCATENATE("R",'Mapa de Riesgos'!$A$32),"")</f>
        <v/>
      </c>
      <c r="K40" s="392"/>
      <c r="L40" s="392" t="str">
        <f>IF(AND('Mapa de Riesgos'!$H$40="Muy Baja",'Mapa de Riesgos'!$L$40="Leve"),CONCATENATE("R",'Mapa de Riesgos'!$A$40),"")</f>
        <v/>
      </c>
      <c r="M40" s="392"/>
      <c r="N40" s="392" t="str">
        <f>IF(AND('Mapa de Riesgos'!$H$47="Muy Baja",'Mapa de Riesgos'!$L$47="Leve"),CONCATENATE("R",'Mapa de Riesgos'!$A$47),"")</f>
        <v/>
      </c>
      <c r="O40" s="393"/>
      <c r="P40" s="394" t="str">
        <f>IF(AND('Mapa de Riesgos'!$H$32="Muy Baja",'Mapa de Riesgos'!$L$32="Menor"),CONCATENATE("R",'Mapa de Riesgos'!$A$32),"")</f>
        <v/>
      </c>
      <c r="Q40" s="392"/>
      <c r="R40" s="392" t="str">
        <f>IF(AND('Mapa de Riesgos'!$H$40="Muy Baja",'Mapa de Riesgos'!$L$40="Menor"),CONCATENATE("R",'Mapa de Riesgos'!$A$40),"")</f>
        <v/>
      </c>
      <c r="S40" s="392"/>
      <c r="T40" s="392" t="str">
        <f>IF(AND('Mapa de Riesgos'!$H$47="Muy Baja",'Mapa de Riesgos'!$L$47="Menor"),CONCATENATE("R",'Mapa de Riesgos'!$A$47),"")</f>
        <v/>
      </c>
      <c r="U40" s="393"/>
      <c r="V40" s="383" t="str">
        <f>IF(AND('Mapa de Riesgos'!$H$32="Muy Baja",'Mapa de Riesgos'!$L$32="Moderado"),CONCATENATE("R",'Mapa de Riesgos'!$A$32),"")</f>
        <v/>
      </c>
      <c r="W40" s="384"/>
      <c r="X40" s="384" t="str">
        <f>IF(AND('Mapa de Riesgos'!$H$40="Muy Baja",'Mapa de Riesgos'!$L$40="Moderado"),CONCATENATE("R",'Mapa de Riesgos'!$A$40),"")</f>
        <v/>
      </c>
      <c r="Y40" s="384"/>
      <c r="Z40" s="384" t="str">
        <f>IF(AND('Mapa de Riesgos'!$H$47="Muy Baja",'Mapa de Riesgos'!$L$47="Moderado"),CONCATENATE("R",'Mapa de Riesgos'!$A$47),"")</f>
        <v/>
      </c>
      <c r="AA40" s="385"/>
      <c r="AB40" s="367" t="str">
        <f>IF(AND('Mapa de Riesgos'!$H$32="Muy Baja",'Mapa de Riesgos'!$L$32="Mayor"),CONCATENATE("R",'Mapa de Riesgos'!$A$32),"")</f>
        <v/>
      </c>
      <c r="AC40" s="363"/>
      <c r="AD40" s="363" t="str">
        <f>IF(AND('Mapa de Riesgos'!$H$40="Muy Baja",'Mapa de Riesgos'!$L$40="Mayor"),CONCATENATE("R",'Mapa de Riesgos'!$A$40),"")</f>
        <v/>
      </c>
      <c r="AE40" s="363"/>
      <c r="AF40" s="363" t="str">
        <f>IF(AND('Mapa de Riesgos'!$H$47="Muy Baja",'Mapa de Riesgos'!$L$47="Mayor"),CONCATENATE("R",'Mapa de Riesgos'!$A$47),"")</f>
        <v/>
      </c>
      <c r="AG40" s="364"/>
      <c r="AH40" s="374" t="str">
        <f>IF(AND('Mapa de Riesgos'!$H$32="Muy Baja",'Mapa de Riesgos'!$L$32="Catastrófico"),CONCATENATE("R",'Mapa de Riesgos'!$A$32),"")</f>
        <v/>
      </c>
      <c r="AI40" s="375"/>
      <c r="AJ40" s="375" t="str">
        <f>IF(AND('Mapa de Riesgos'!$H$40="Muy Baja",'Mapa de Riesgos'!$L$40="Catastrófico"),CONCATENATE("R",'Mapa de Riesgos'!$A$40),"")</f>
        <v/>
      </c>
      <c r="AK40" s="375"/>
      <c r="AL40" s="375" t="str">
        <f>IF(AND('Mapa de Riesgos'!$H$47="Muy Baja",'Mapa de Riesgos'!$L$47="Catastrófico"),CONCATENATE("R",'Mapa de Riesgos'!$A$47),"")</f>
        <v/>
      </c>
      <c r="AM40" s="376"/>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316"/>
      <c r="C41" s="316"/>
      <c r="D41" s="317"/>
      <c r="E41" s="357"/>
      <c r="F41" s="358"/>
      <c r="G41" s="358"/>
      <c r="H41" s="358"/>
      <c r="I41" s="359"/>
      <c r="J41" s="394"/>
      <c r="K41" s="392"/>
      <c r="L41" s="392"/>
      <c r="M41" s="392"/>
      <c r="N41" s="392"/>
      <c r="O41" s="393"/>
      <c r="P41" s="394"/>
      <c r="Q41" s="392"/>
      <c r="R41" s="392"/>
      <c r="S41" s="392"/>
      <c r="T41" s="392"/>
      <c r="U41" s="393"/>
      <c r="V41" s="383"/>
      <c r="W41" s="384"/>
      <c r="X41" s="384"/>
      <c r="Y41" s="384"/>
      <c r="Z41" s="384"/>
      <c r="AA41" s="385"/>
      <c r="AB41" s="367"/>
      <c r="AC41" s="363"/>
      <c r="AD41" s="363"/>
      <c r="AE41" s="363"/>
      <c r="AF41" s="363"/>
      <c r="AG41" s="364"/>
      <c r="AH41" s="374"/>
      <c r="AI41" s="375"/>
      <c r="AJ41" s="375"/>
      <c r="AK41" s="375"/>
      <c r="AL41" s="375"/>
      <c r="AM41" s="376"/>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316"/>
      <c r="C42" s="316"/>
      <c r="D42" s="317"/>
      <c r="E42" s="357"/>
      <c r="F42" s="358"/>
      <c r="G42" s="358"/>
      <c r="H42" s="358"/>
      <c r="I42" s="359"/>
      <c r="J42" s="394" t="str">
        <f>IF(AND('Mapa de Riesgos'!$H$53="Muy Baja",'Mapa de Riesgos'!$L$53="Leve"),CONCATENATE("R",'Mapa de Riesgos'!$A$53),"")</f>
        <v/>
      </c>
      <c r="K42" s="392"/>
      <c r="L42" s="392" t="str">
        <f>IF(AND('Mapa de Riesgos'!$H$59="Muy Baja",'Mapa de Riesgos'!$L$59="Leve"),CONCATENATE("R",'Mapa de Riesgos'!$A$59),"")</f>
        <v/>
      </c>
      <c r="M42" s="392"/>
      <c r="N42" s="392" t="str">
        <f>IF(AND('Mapa de Riesgos'!$H$65="Muy Baja",'Mapa de Riesgos'!$L$65="Leve"),CONCATENATE("R",'Mapa de Riesgos'!$A$65),"")</f>
        <v/>
      </c>
      <c r="O42" s="393"/>
      <c r="P42" s="394" t="str">
        <f>IF(AND('Mapa de Riesgos'!$H$53="Muy Baja",'Mapa de Riesgos'!$L$53="Menor"),CONCATENATE("R",'Mapa de Riesgos'!$A$53),"")</f>
        <v/>
      </c>
      <c r="Q42" s="392"/>
      <c r="R42" s="392" t="str">
        <f>IF(AND('Mapa de Riesgos'!$H$59="Muy Baja",'Mapa de Riesgos'!$L$59="Menor"),CONCATENATE("R",'Mapa de Riesgos'!$A$59),"")</f>
        <v/>
      </c>
      <c r="S42" s="392"/>
      <c r="T42" s="392" t="str">
        <f>IF(AND('Mapa de Riesgos'!$H$65="Muy Baja",'Mapa de Riesgos'!$L$65="Menor"),CONCATENATE("R",'Mapa de Riesgos'!$A$65),"")</f>
        <v/>
      </c>
      <c r="U42" s="393"/>
      <c r="V42" s="383" t="str">
        <f>IF(AND('Mapa de Riesgos'!$H$53="Muy Baja",'Mapa de Riesgos'!$L$53="Moderado"),CONCATENATE("R",'Mapa de Riesgos'!$A$53),"")</f>
        <v/>
      </c>
      <c r="W42" s="384"/>
      <c r="X42" s="384" t="str">
        <f>IF(AND('Mapa de Riesgos'!$H$59="Muy Baja",'Mapa de Riesgos'!$L$59="Moderado"),CONCATENATE("R",'Mapa de Riesgos'!$A$59),"")</f>
        <v>R8</v>
      </c>
      <c r="Y42" s="384"/>
      <c r="Z42" s="384" t="str">
        <f>IF(AND('Mapa de Riesgos'!$H$65="Muy Baja",'Mapa de Riesgos'!$L$65="Moderado"),CONCATENATE("R",'Mapa de Riesgos'!$A$65),"")</f>
        <v/>
      </c>
      <c r="AA42" s="385"/>
      <c r="AB42" s="367" t="str">
        <f>IF(AND('Mapa de Riesgos'!$H$53="Muy Baja",'Mapa de Riesgos'!$L$53="Mayor"),CONCATENATE("R",'Mapa de Riesgos'!$A$53),"")</f>
        <v/>
      </c>
      <c r="AC42" s="363"/>
      <c r="AD42" s="363" t="str">
        <f>IF(AND('Mapa de Riesgos'!$H$59="Muy Baja",'Mapa de Riesgos'!$L$59="Mayor"),CONCATENATE("R",'Mapa de Riesgos'!$A$59),"")</f>
        <v/>
      </c>
      <c r="AE42" s="363"/>
      <c r="AF42" s="363" t="str">
        <f>IF(AND('Mapa de Riesgos'!$H$65="Muy Baja",'Mapa de Riesgos'!$L$65="Mayor"),CONCATENATE("R",'Mapa de Riesgos'!$A$65),"")</f>
        <v/>
      </c>
      <c r="AG42" s="364"/>
      <c r="AH42" s="374" t="str">
        <f>IF(AND('Mapa de Riesgos'!$H$53="Muy Baja",'Mapa de Riesgos'!$L$53="Catastrófico"),CONCATENATE("R",'Mapa de Riesgos'!$A$53),"")</f>
        <v/>
      </c>
      <c r="AI42" s="375"/>
      <c r="AJ42" s="375" t="str">
        <f>IF(AND('Mapa de Riesgos'!$H$59="Muy Baja",'Mapa de Riesgos'!$L$59="Catastrófico"),CONCATENATE("R",'Mapa de Riesgos'!$A$59),"")</f>
        <v/>
      </c>
      <c r="AK42" s="375"/>
      <c r="AL42" s="375" t="str">
        <f>IF(AND('Mapa de Riesgos'!$H$65="Muy Baja",'Mapa de Riesgos'!$L$65="Catastrófico"),CONCATENATE("R",'Mapa de Riesgos'!$A$65),"")</f>
        <v/>
      </c>
      <c r="AM42" s="376"/>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316"/>
      <c r="C43" s="316"/>
      <c r="D43" s="317"/>
      <c r="E43" s="357"/>
      <c r="F43" s="358"/>
      <c r="G43" s="358"/>
      <c r="H43" s="358"/>
      <c r="I43" s="359"/>
      <c r="J43" s="394"/>
      <c r="K43" s="392"/>
      <c r="L43" s="392"/>
      <c r="M43" s="392"/>
      <c r="N43" s="392"/>
      <c r="O43" s="393"/>
      <c r="P43" s="394"/>
      <c r="Q43" s="392"/>
      <c r="R43" s="392"/>
      <c r="S43" s="392"/>
      <c r="T43" s="392"/>
      <c r="U43" s="393"/>
      <c r="V43" s="383"/>
      <c r="W43" s="384"/>
      <c r="X43" s="384"/>
      <c r="Y43" s="384"/>
      <c r="Z43" s="384"/>
      <c r="AA43" s="385"/>
      <c r="AB43" s="367"/>
      <c r="AC43" s="363"/>
      <c r="AD43" s="363"/>
      <c r="AE43" s="363"/>
      <c r="AF43" s="363"/>
      <c r="AG43" s="364"/>
      <c r="AH43" s="374"/>
      <c r="AI43" s="375"/>
      <c r="AJ43" s="375"/>
      <c r="AK43" s="375"/>
      <c r="AL43" s="375"/>
      <c r="AM43" s="376"/>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316"/>
      <c r="C44" s="316"/>
      <c r="D44" s="317"/>
      <c r="E44" s="357"/>
      <c r="F44" s="358"/>
      <c r="G44" s="358"/>
      <c r="H44" s="358"/>
      <c r="I44" s="359"/>
      <c r="J44" s="394" t="str">
        <f>IF(AND('Mapa de Riesgos'!$H$71="Muy Baja",'Mapa de Riesgos'!$L$71="Leve"),CONCATENATE("R",'Mapa de Riesgos'!$A$71),"")</f>
        <v/>
      </c>
      <c r="K44" s="392"/>
      <c r="L44" s="392" t="str">
        <f>IF(AND('Mapa de Riesgos'!$H$77="Muy Baja",'Mapa de Riesgos'!$L$77="Leve"),CONCATENATE("R",'Mapa de Riesgos'!$A$77),"")</f>
        <v/>
      </c>
      <c r="M44" s="392"/>
      <c r="N44" s="392" t="str">
        <f>IF(AND('Mapa de Riesgos'!$H$83="Muy Baja",'Mapa de Riesgos'!$L$83="Leve"),CONCATENATE("R",'Mapa de Riesgos'!$A$83),"")</f>
        <v/>
      </c>
      <c r="O44" s="393"/>
      <c r="P44" s="394" t="str">
        <f>IF(AND('Mapa de Riesgos'!$H$71="Muy Baja",'Mapa de Riesgos'!$L$71="Menor"),CONCATENATE("R",'Mapa de Riesgos'!$A$71),"")</f>
        <v/>
      </c>
      <c r="Q44" s="392"/>
      <c r="R44" s="392" t="str">
        <f>IF(AND('Mapa de Riesgos'!$H$77="Muy Baja",'Mapa de Riesgos'!$L$77="Menor"),CONCATENATE("R",'Mapa de Riesgos'!$A$77),"")</f>
        <v/>
      </c>
      <c r="S44" s="392"/>
      <c r="T44" s="392" t="str">
        <f>IF(AND('Mapa de Riesgos'!$H$83="Muy Baja",'Mapa de Riesgos'!$L$83="Menor"),CONCATENATE("R",'Mapa de Riesgos'!$A$83),"")</f>
        <v/>
      </c>
      <c r="U44" s="393"/>
      <c r="V44" s="383" t="str">
        <f>IF(AND('Mapa de Riesgos'!$H$71="Muy Baja",'Mapa de Riesgos'!$L$71="Moderado"),CONCATENATE("R",'Mapa de Riesgos'!$A$71),"")</f>
        <v/>
      </c>
      <c r="W44" s="384"/>
      <c r="X44" s="384" t="str">
        <f>IF(AND('Mapa de Riesgos'!$H$77="Muy Baja",'Mapa de Riesgos'!$L$77="Moderado"),CONCATENATE("R",'Mapa de Riesgos'!$A$77),"")</f>
        <v/>
      </c>
      <c r="Y44" s="384"/>
      <c r="Z44" s="384" t="str">
        <f>IF(AND('Mapa de Riesgos'!$H$83="Muy Baja",'Mapa de Riesgos'!$L$83="Moderado"),CONCATENATE("R",'Mapa de Riesgos'!$A$83),"")</f>
        <v/>
      </c>
      <c r="AA44" s="385"/>
      <c r="AB44" s="367" t="str">
        <f>IF(AND('Mapa de Riesgos'!$H$71="Muy Baja",'Mapa de Riesgos'!$L$71="Mayor"),CONCATENATE("R",'Mapa de Riesgos'!$A$71),"")</f>
        <v/>
      </c>
      <c r="AC44" s="363"/>
      <c r="AD44" s="363" t="str">
        <f>IF(AND('Mapa de Riesgos'!$H$77="Muy Baja",'Mapa de Riesgos'!$L$77="Mayor"),CONCATENATE("R",'Mapa de Riesgos'!$A$77),"")</f>
        <v/>
      </c>
      <c r="AE44" s="363"/>
      <c r="AF44" s="363" t="str">
        <f>IF(AND('Mapa de Riesgos'!$H$83="Muy Baja",'Mapa de Riesgos'!$L$83="Mayor"),CONCATENATE("R",'Mapa de Riesgos'!$A$83),"")</f>
        <v/>
      </c>
      <c r="AG44" s="364"/>
      <c r="AH44" s="374" t="str">
        <f>IF(AND('Mapa de Riesgos'!$H$71="Muy Baja",'Mapa de Riesgos'!$L$71="Catastrófico"),CONCATENATE("R",'Mapa de Riesgos'!$A$71),"")</f>
        <v/>
      </c>
      <c r="AI44" s="375"/>
      <c r="AJ44" s="375" t="str">
        <f>IF(AND('Mapa de Riesgos'!$H$77="Muy Baja",'Mapa de Riesgos'!$L$77="Catastrófico"),CONCATENATE("R",'Mapa de Riesgos'!$A$77),"")</f>
        <v/>
      </c>
      <c r="AK44" s="375"/>
      <c r="AL44" s="375" t="str">
        <f>IF(AND('Mapa de Riesgos'!$H$83="Muy Baja",'Mapa de Riesgos'!$L$83="Catastrófico"),CONCATENATE("R",'Mapa de Riesgos'!$A$83),"")</f>
        <v/>
      </c>
      <c r="AM44" s="376"/>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316"/>
      <c r="C45" s="316"/>
      <c r="D45" s="317"/>
      <c r="E45" s="360"/>
      <c r="F45" s="361"/>
      <c r="G45" s="361"/>
      <c r="H45" s="361"/>
      <c r="I45" s="362"/>
      <c r="J45" s="395"/>
      <c r="K45" s="396"/>
      <c r="L45" s="396"/>
      <c r="M45" s="396"/>
      <c r="N45" s="396"/>
      <c r="O45" s="397"/>
      <c r="P45" s="395"/>
      <c r="Q45" s="396"/>
      <c r="R45" s="396"/>
      <c r="S45" s="396"/>
      <c r="T45" s="396"/>
      <c r="U45" s="397"/>
      <c r="V45" s="386"/>
      <c r="W45" s="387"/>
      <c r="X45" s="387"/>
      <c r="Y45" s="387"/>
      <c r="Z45" s="387"/>
      <c r="AA45" s="388"/>
      <c r="AB45" s="371"/>
      <c r="AC45" s="372"/>
      <c r="AD45" s="372"/>
      <c r="AE45" s="372"/>
      <c r="AF45" s="372"/>
      <c r="AG45" s="373"/>
      <c r="AH45" s="377"/>
      <c r="AI45" s="378"/>
      <c r="AJ45" s="378"/>
      <c r="AK45" s="378"/>
      <c r="AL45" s="378"/>
      <c r="AM45" s="379"/>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354" t="s">
        <v>241</v>
      </c>
      <c r="K46" s="355"/>
      <c r="L46" s="355"/>
      <c r="M46" s="355"/>
      <c r="N46" s="355"/>
      <c r="O46" s="356"/>
      <c r="P46" s="354" t="s">
        <v>242</v>
      </c>
      <c r="Q46" s="355"/>
      <c r="R46" s="355"/>
      <c r="S46" s="355"/>
      <c r="T46" s="355"/>
      <c r="U46" s="356"/>
      <c r="V46" s="354" t="s">
        <v>243</v>
      </c>
      <c r="W46" s="355"/>
      <c r="X46" s="355"/>
      <c r="Y46" s="355"/>
      <c r="Z46" s="355"/>
      <c r="AA46" s="356"/>
      <c r="AB46" s="354" t="s">
        <v>244</v>
      </c>
      <c r="AC46" s="370"/>
      <c r="AD46" s="355"/>
      <c r="AE46" s="355"/>
      <c r="AF46" s="355"/>
      <c r="AG46" s="356"/>
      <c r="AH46" s="354" t="s">
        <v>245</v>
      </c>
      <c r="AI46" s="355"/>
      <c r="AJ46" s="355"/>
      <c r="AK46" s="355"/>
      <c r="AL46" s="355"/>
      <c r="AM46" s="356"/>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357"/>
      <c r="K47" s="358"/>
      <c r="L47" s="358"/>
      <c r="M47" s="358"/>
      <c r="N47" s="358"/>
      <c r="O47" s="359"/>
      <c r="P47" s="357"/>
      <c r="Q47" s="358"/>
      <c r="R47" s="358"/>
      <c r="S47" s="358"/>
      <c r="T47" s="358"/>
      <c r="U47" s="359"/>
      <c r="V47" s="357"/>
      <c r="W47" s="358"/>
      <c r="X47" s="358"/>
      <c r="Y47" s="358"/>
      <c r="Z47" s="358"/>
      <c r="AA47" s="359"/>
      <c r="AB47" s="357"/>
      <c r="AC47" s="358"/>
      <c r="AD47" s="358"/>
      <c r="AE47" s="358"/>
      <c r="AF47" s="358"/>
      <c r="AG47" s="359"/>
      <c r="AH47" s="357"/>
      <c r="AI47" s="358"/>
      <c r="AJ47" s="358"/>
      <c r="AK47" s="358"/>
      <c r="AL47" s="358"/>
      <c r="AM47" s="359"/>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357"/>
      <c r="K48" s="358"/>
      <c r="L48" s="358"/>
      <c r="M48" s="358"/>
      <c r="N48" s="358"/>
      <c r="O48" s="359"/>
      <c r="P48" s="357"/>
      <c r="Q48" s="358"/>
      <c r="R48" s="358"/>
      <c r="S48" s="358"/>
      <c r="T48" s="358"/>
      <c r="U48" s="359"/>
      <c r="V48" s="357"/>
      <c r="W48" s="358"/>
      <c r="X48" s="358"/>
      <c r="Y48" s="358"/>
      <c r="Z48" s="358"/>
      <c r="AA48" s="359"/>
      <c r="AB48" s="357"/>
      <c r="AC48" s="358"/>
      <c r="AD48" s="358"/>
      <c r="AE48" s="358"/>
      <c r="AF48" s="358"/>
      <c r="AG48" s="359"/>
      <c r="AH48" s="357"/>
      <c r="AI48" s="358"/>
      <c r="AJ48" s="358"/>
      <c r="AK48" s="358"/>
      <c r="AL48" s="358"/>
      <c r="AM48" s="359"/>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357"/>
      <c r="K49" s="358"/>
      <c r="L49" s="358"/>
      <c r="M49" s="358"/>
      <c r="N49" s="358"/>
      <c r="O49" s="359"/>
      <c r="P49" s="357"/>
      <c r="Q49" s="358"/>
      <c r="R49" s="358"/>
      <c r="S49" s="358"/>
      <c r="T49" s="358"/>
      <c r="U49" s="359"/>
      <c r="V49" s="357"/>
      <c r="W49" s="358"/>
      <c r="X49" s="358"/>
      <c r="Y49" s="358"/>
      <c r="Z49" s="358"/>
      <c r="AA49" s="359"/>
      <c r="AB49" s="357"/>
      <c r="AC49" s="358"/>
      <c r="AD49" s="358"/>
      <c r="AE49" s="358"/>
      <c r="AF49" s="358"/>
      <c r="AG49" s="359"/>
      <c r="AH49" s="357"/>
      <c r="AI49" s="358"/>
      <c r="AJ49" s="358"/>
      <c r="AK49" s="358"/>
      <c r="AL49" s="358"/>
      <c r="AM49" s="359"/>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357"/>
      <c r="K50" s="358"/>
      <c r="L50" s="358"/>
      <c r="M50" s="358"/>
      <c r="N50" s="358"/>
      <c r="O50" s="359"/>
      <c r="P50" s="357"/>
      <c r="Q50" s="358"/>
      <c r="R50" s="358"/>
      <c r="S50" s="358"/>
      <c r="T50" s="358"/>
      <c r="U50" s="359"/>
      <c r="V50" s="357"/>
      <c r="W50" s="358"/>
      <c r="X50" s="358"/>
      <c r="Y50" s="358"/>
      <c r="Z50" s="358"/>
      <c r="AA50" s="359"/>
      <c r="AB50" s="357"/>
      <c r="AC50" s="358"/>
      <c r="AD50" s="358"/>
      <c r="AE50" s="358"/>
      <c r="AF50" s="358"/>
      <c r="AG50" s="359"/>
      <c r="AH50" s="357"/>
      <c r="AI50" s="358"/>
      <c r="AJ50" s="358"/>
      <c r="AK50" s="358"/>
      <c r="AL50" s="358"/>
      <c r="AM50" s="359"/>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360"/>
      <c r="K51" s="361"/>
      <c r="L51" s="361"/>
      <c r="M51" s="361"/>
      <c r="N51" s="361"/>
      <c r="O51" s="362"/>
      <c r="P51" s="360"/>
      <c r="Q51" s="361"/>
      <c r="R51" s="361"/>
      <c r="S51" s="361"/>
      <c r="T51" s="361"/>
      <c r="U51" s="362"/>
      <c r="V51" s="360"/>
      <c r="W51" s="361"/>
      <c r="X51" s="361"/>
      <c r="Y51" s="361"/>
      <c r="Z51" s="361"/>
      <c r="AA51" s="362"/>
      <c r="AB51" s="360"/>
      <c r="AC51" s="361"/>
      <c r="AD51" s="361"/>
      <c r="AE51" s="361"/>
      <c r="AF51" s="361"/>
      <c r="AG51" s="362"/>
      <c r="AH51" s="360"/>
      <c r="AI51" s="361"/>
      <c r="AJ51" s="361"/>
      <c r="AK51" s="361"/>
      <c r="AL51" s="361"/>
      <c r="AM51" s="362"/>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427" t="s">
        <v>246</v>
      </c>
      <c r="C2" s="428"/>
      <c r="D2" s="428"/>
      <c r="E2" s="428"/>
      <c r="F2" s="428"/>
      <c r="G2" s="428"/>
      <c r="H2" s="428"/>
      <c r="I2" s="428"/>
      <c r="J2" s="369" t="s">
        <v>26</v>
      </c>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428"/>
      <c r="C3" s="428"/>
      <c r="D3" s="428"/>
      <c r="E3" s="428"/>
      <c r="F3" s="428"/>
      <c r="G3" s="428"/>
      <c r="H3" s="428"/>
      <c r="I3" s="428"/>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428"/>
      <c r="C4" s="428"/>
      <c r="D4" s="428"/>
      <c r="E4" s="428"/>
      <c r="F4" s="428"/>
      <c r="G4" s="428"/>
      <c r="H4" s="428"/>
      <c r="I4" s="428"/>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316" t="s">
        <v>231</v>
      </c>
      <c r="C6" s="316"/>
      <c r="D6" s="317"/>
      <c r="E6" s="411" t="s">
        <v>232</v>
      </c>
      <c r="F6" s="412"/>
      <c r="G6" s="412"/>
      <c r="H6" s="412"/>
      <c r="I6" s="429"/>
      <c r="J6" s="44" t="str">
        <f>IF(AND('Mapa de Riesgos'!$Y$12="Muy Alta",'Mapa de Riesgos'!$AA$12="Leve"),CONCATENATE("R1C",'Mapa de Riesgos'!$O$12),"")</f>
        <v/>
      </c>
      <c r="K6" s="45" t="str">
        <f>IF(AND('Mapa de Riesgos'!$Y$14="Muy Alta",'Mapa de Riesgos'!$AA$14="Leve"),CONCATENATE("R1C",'Mapa de Riesgos'!$O$14),"")</f>
        <v/>
      </c>
      <c r="L6" s="45" t="str">
        <f>IF(AND('Mapa de Riesgos'!$Y$15="Muy Alta",'Mapa de Riesgos'!$AA$15="Leve"),CONCATENATE("R1C",'Mapa de Riesgos'!$O$15),"")</f>
        <v/>
      </c>
      <c r="M6" s="45" t="str">
        <f>IF(AND('Mapa de Riesgos'!$Y$16="Muy Alta",'Mapa de Riesgos'!$AA$16="Leve"),CONCATENATE("R1C",'Mapa de Riesgos'!$O$16),"")</f>
        <v/>
      </c>
      <c r="N6" s="45" t="str">
        <f>IF(AND('Mapa de Riesgos'!$Y$17="Muy Alta",'Mapa de Riesgos'!$AA$17="Leve"),CONCATENATE("R1C",'Mapa de Riesgos'!$O$17),"")</f>
        <v/>
      </c>
      <c r="O6" s="46" t="str">
        <f>IF(AND('Mapa de Riesgos'!$Y$18="Muy Alta",'Mapa de Riesgos'!$AA$18="Leve"),CONCATENATE("R1C",'Mapa de Riesgos'!$O$18),"")</f>
        <v/>
      </c>
      <c r="P6" s="44" t="str">
        <f>IF(AND('Mapa de Riesgos'!$Y$12="Muy Alta",'Mapa de Riesgos'!$AA$12="Menor"),CONCATENATE("R1C",'Mapa de Riesgos'!$O$12),"")</f>
        <v/>
      </c>
      <c r="Q6" s="45" t="str">
        <f>IF(AND('Mapa de Riesgos'!$Y$14="Muy Alta",'Mapa de Riesgos'!$AA$14="Menor"),CONCATENATE("R1C",'Mapa de Riesgos'!$O$14),"")</f>
        <v/>
      </c>
      <c r="R6" s="45" t="str">
        <f>IF(AND('Mapa de Riesgos'!$Y$15="Muy Alta",'Mapa de Riesgos'!$AA$15="Menor"),CONCATENATE("R1C",'Mapa de Riesgos'!$O$15),"")</f>
        <v/>
      </c>
      <c r="S6" s="45" t="str">
        <f>IF(AND('Mapa de Riesgos'!$Y$16="Muy Alta",'Mapa de Riesgos'!$AA$16="Menor"),CONCATENATE("R1C",'Mapa de Riesgos'!$O$16),"")</f>
        <v/>
      </c>
      <c r="T6" s="45" t="str">
        <f>IF(AND('Mapa de Riesgos'!$Y$17="Muy Alta",'Mapa de Riesgos'!$AA$17="Menor"),CONCATENATE("R1C",'Mapa de Riesgos'!$O$17),"")</f>
        <v/>
      </c>
      <c r="U6" s="46" t="str">
        <f>IF(AND('Mapa de Riesgos'!$Y$18="Muy Alta",'Mapa de Riesgos'!$AA$18="Menor"),CONCATENATE("R1C",'Mapa de Riesgos'!$O$18),"")</f>
        <v/>
      </c>
      <c r="V6" s="44" t="str">
        <f>IF(AND('Mapa de Riesgos'!$Y$12="Muy Alta",'Mapa de Riesgos'!$AA$12="Moderado"),CONCATENATE("R1C",'Mapa de Riesgos'!$O$12),"")</f>
        <v/>
      </c>
      <c r="W6" s="45" t="str">
        <f>IF(AND('Mapa de Riesgos'!$Y$14="Muy Alta",'Mapa de Riesgos'!$AA$14="Moderado"),CONCATENATE("R1C",'Mapa de Riesgos'!$O$14),"")</f>
        <v/>
      </c>
      <c r="X6" s="45" t="str">
        <f>IF(AND('Mapa de Riesgos'!$Y$15="Muy Alta",'Mapa de Riesgos'!$AA$15="Moderado"),CONCATENATE("R1C",'Mapa de Riesgos'!$O$15),"")</f>
        <v/>
      </c>
      <c r="Y6" s="45" t="str">
        <f>IF(AND('Mapa de Riesgos'!$Y$16="Muy Alta",'Mapa de Riesgos'!$AA$16="Moderado"),CONCATENATE("R1C",'Mapa de Riesgos'!$O$16),"")</f>
        <v/>
      </c>
      <c r="Z6" s="45" t="str">
        <f>IF(AND('Mapa de Riesgos'!$Y$17="Muy Alta",'Mapa de Riesgos'!$AA$17="Moderado"),CONCATENATE("R1C",'Mapa de Riesgos'!$O$17),"")</f>
        <v/>
      </c>
      <c r="AA6" s="46" t="str">
        <f>IF(AND('Mapa de Riesgos'!$Y$18="Muy Alta",'Mapa de Riesgos'!$AA$18="Moderado"),CONCATENATE("R1C",'Mapa de Riesgos'!$O$18),"")</f>
        <v/>
      </c>
      <c r="AB6" s="44" t="str">
        <f>IF(AND('Mapa de Riesgos'!$Y$12="Muy Alta",'Mapa de Riesgos'!$AA$12="Mayor"),CONCATENATE("R1C",'Mapa de Riesgos'!$O$12),"")</f>
        <v/>
      </c>
      <c r="AC6" s="45" t="str">
        <f>IF(AND('Mapa de Riesgos'!$Y$14="Muy Alta",'Mapa de Riesgos'!$AA$14="Mayor"),CONCATENATE("R1C",'Mapa de Riesgos'!$O$14),"")</f>
        <v/>
      </c>
      <c r="AD6" s="45" t="str">
        <f>IF(AND('Mapa de Riesgos'!$Y$15="Muy Alta",'Mapa de Riesgos'!$AA$15="Mayor"),CONCATENATE("R1C",'Mapa de Riesgos'!$O$15),"")</f>
        <v/>
      </c>
      <c r="AE6" s="45" t="str">
        <f>IF(AND('Mapa de Riesgos'!$Y$16="Muy Alta",'Mapa de Riesgos'!$AA$16="Mayor"),CONCATENATE("R1C",'Mapa de Riesgos'!$O$16),"")</f>
        <v/>
      </c>
      <c r="AF6" s="45" t="str">
        <f>IF(AND('Mapa de Riesgos'!$Y$17="Muy Alta",'Mapa de Riesgos'!$AA$17="Mayor"),CONCATENATE("R1C",'Mapa de Riesgos'!$O$17),"")</f>
        <v/>
      </c>
      <c r="AG6" s="46" t="str">
        <f>IF(AND('Mapa de Riesgos'!$Y$18="Muy Alta",'Mapa de Riesgos'!$AA$18="Mayor"),CONCATENATE("R1C",'Mapa de Riesgos'!$O$18),"")</f>
        <v/>
      </c>
      <c r="AH6" s="47" t="str">
        <f>IF(AND('Mapa de Riesgos'!$Y$12="Muy Alta",'Mapa de Riesgos'!$AA$12="Catastrófico"),CONCATENATE("R1C",'Mapa de Riesgos'!$O$12),"")</f>
        <v/>
      </c>
      <c r="AI6" s="48" t="str">
        <f>IF(AND('Mapa de Riesgos'!$Y$14="Muy Alta",'Mapa de Riesgos'!$AA$14="Catastrófico"),CONCATENATE("R1C",'Mapa de Riesgos'!$O$14),"")</f>
        <v/>
      </c>
      <c r="AJ6" s="48" t="str">
        <f>IF(AND('Mapa de Riesgos'!$Y$15="Muy Alta",'Mapa de Riesgos'!$AA$15="Catastrófico"),CONCATENATE("R1C",'Mapa de Riesgos'!$O$15),"")</f>
        <v/>
      </c>
      <c r="AK6" s="48" t="str">
        <f>IF(AND('Mapa de Riesgos'!$Y$16="Muy Alta",'Mapa de Riesgos'!$AA$16="Catastrófico"),CONCATENATE("R1C",'Mapa de Riesgos'!$O$16),"")</f>
        <v/>
      </c>
      <c r="AL6" s="48" t="str">
        <f>IF(AND('Mapa de Riesgos'!$Y$17="Muy Alta",'Mapa de Riesgos'!$AA$17="Catastrófico"),CONCATENATE("R1C",'Mapa de Riesgos'!$O$17),"")</f>
        <v/>
      </c>
      <c r="AM6" s="49" t="str">
        <f>IF(AND('Mapa de Riesgos'!$Y$18="Muy Alta",'Mapa de Riesgos'!$AA$18="Catastrófico"),CONCATENATE("R1C",'Mapa de Riesgos'!$O$18),"")</f>
        <v/>
      </c>
      <c r="AN6" s="81"/>
      <c r="AO6" s="418" t="s">
        <v>233</v>
      </c>
      <c r="AP6" s="419"/>
      <c r="AQ6" s="419"/>
      <c r="AR6" s="419"/>
      <c r="AS6" s="419"/>
      <c r="AT6" s="420"/>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316"/>
      <c r="C7" s="316"/>
      <c r="D7" s="317"/>
      <c r="E7" s="415"/>
      <c r="F7" s="414"/>
      <c r="G7" s="414"/>
      <c r="H7" s="414"/>
      <c r="I7" s="430"/>
      <c r="J7" s="50" t="str">
        <f>IF(AND('Mapa de Riesgos'!$Y$19="Muy Alta",'Mapa de Riesgos'!$AA$19="Leve"),CONCATENATE("R2C",'Mapa de Riesgos'!$O$19),"")</f>
        <v/>
      </c>
      <c r="K7" s="51" t="str">
        <f>IF(AND('Mapa de Riesgos'!$Y$20="Muy Alta",'Mapa de Riesgos'!$AA$20="Leve"),CONCATENATE("R2C",'Mapa de Riesgos'!$O$20),"")</f>
        <v/>
      </c>
      <c r="L7" s="51" t="str">
        <f>IF(AND('Mapa de Riesgos'!$Y$21="Muy Alta",'Mapa de Riesgos'!$AA$21="Leve"),CONCATENATE("R2C",'Mapa de Riesgos'!$O$21),"")</f>
        <v/>
      </c>
      <c r="M7" s="51" t="str">
        <f>IF(AND('Mapa de Riesgos'!$Y$22="Muy Alta",'Mapa de Riesgos'!$AA$22="Leve"),CONCATENATE("R2C",'Mapa de Riesgos'!$O$22),"")</f>
        <v/>
      </c>
      <c r="N7" s="51" t="str">
        <f>IF(AND('Mapa de Riesgos'!$Y$23="Muy Alta",'Mapa de Riesgos'!$AA$23="Leve"),CONCATENATE("R2C",'Mapa de Riesgos'!$O$23),"")</f>
        <v/>
      </c>
      <c r="O7" s="52" t="str">
        <f>IF(AND('Mapa de Riesgos'!$Y$24="Muy Alta",'Mapa de Riesgos'!$AA$24="Leve"),CONCATENATE("R2C",'Mapa de Riesgos'!$O$24),"")</f>
        <v/>
      </c>
      <c r="P7" s="50" t="str">
        <f>IF(AND('Mapa de Riesgos'!$Y$19="Muy Alta",'Mapa de Riesgos'!$AA$19="Menor"),CONCATENATE("R2C",'Mapa de Riesgos'!$O$19),"")</f>
        <v/>
      </c>
      <c r="Q7" s="51" t="str">
        <f>IF(AND('Mapa de Riesgos'!$Y$20="Muy Alta",'Mapa de Riesgos'!$AA$20="Menor"),CONCATENATE("R2C",'Mapa de Riesgos'!$O$20),"")</f>
        <v/>
      </c>
      <c r="R7" s="51" t="str">
        <f>IF(AND('Mapa de Riesgos'!$Y$21="Muy Alta",'Mapa de Riesgos'!$AA$21="Menor"),CONCATENATE("R2C",'Mapa de Riesgos'!$O$21),"")</f>
        <v/>
      </c>
      <c r="S7" s="51" t="str">
        <f>IF(AND('Mapa de Riesgos'!$Y$22="Muy Alta",'Mapa de Riesgos'!$AA$22="Menor"),CONCATENATE("R2C",'Mapa de Riesgos'!$O$22),"")</f>
        <v/>
      </c>
      <c r="T7" s="51" t="str">
        <f>IF(AND('Mapa de Riesgos'!$Y$23="Muy Alta",'Mapa de Riesgos'!$AA$23="Menor"),CONCATENATE("R2C",'Mapa de Riesgos'!$O$23),"")</f>
        <v/>
      </c>
      <c r="U7" s="52" t="str">
        <f>IF(AND('Mapa de Riesgos'!$Y$24="Muy Alta",'Mapa de Riesgos'!$AA$24="Menor"),CONCATENATE("R2C",'Mapa de Riesgos'!$O$24),"")</f>
        <v/>
      </c>
      <c r="V7" s="50" t="str">
        <f>IF(AND('Mapa de Riesgos'!$Y$19="Muy Alta",'Mapa de Riesgos'!$AA$19="Moderado"),CONCATENATE("R2C",'Mapa de Riesgos'!$O$19),"")</f>
        <v/>
      </c>
      <c r="W7" s="51" t="str">
        <f>IF(AND('Mapa de Riesgos'!$Y$20="Muy Alta",'Mapa de Riesgos'!$AA$20="Moderado"),CONCATENATE("R2C",'Mapa de Riesgos'!$O$20),"")</f>
        <v/>
      </c>
      <c r="X7" s="51" t="str">
        <f>IF(AND('Mapa de Riesgos'!$Y$21="Muy Alta",'Mapa de Riesgos'!$AA$21="Moderado"),CONCATENATE("R2C",'Mapa de Riesgos'!$O$21),"")</f>
        <v/>
      </c>
      <c r="Y7" s="51" t="str">
        <f>IF(AND('Mapa de Riesgos'!$Y$22="Muy Alta",'Mapa de Riesgos'!$AA$22="Moderado"),CONCATENATE("R2C",'Mapa de Riesgos'!$O$22),"")</f>
        <v/>
      </c>
      <c r="Z7" s="51" t="str">
        <f>IF(AND('Mapa de Riesgos'!$Y$23="Muy Alta",'Mapa de Riesgos'!$AA$23="Moderado"),CONCATENATE("R2C",'Mapa de Riesgos'!$O$23),"")</f>
        <v/>
      </c>
      <c r="AA7" s="52" t="str">
        <f>IF(AND('Mapa de Riesgos'!$Y$24="Muy Alta",'Mapa de Riesgos'!$AA$24="Moderado"),CONCATENATE("R2C",'Mapa de Riesgos'!$O$24),"")</f>
        <v/>
      </c>
      <c r="AB7" s="50" t="str">
        <f>IF(AND('Mapa de Riesgos'!$Y$19="Muy Alta",'Mapa de Riesgos'!$AA$19="Mayor"),CONCATENATE("R2C",'Mapa de Riesgos'!$O$19),"")</f>
        <v/>
      </c>
      <c r="AC7" s="51" t="str">
        <f>IF(AND('Mapa de Riesgos'!$Y$20="Muy Alta",'Mapa de Riesgos'!$AA$20="Mayor"),CONCATENATE("R2C",'Mapa de Riesgos'!$O$20),"")</f>
        <v/>
      </c>
      <c r="AD7" s="51" t="str">
        <f>IF(AND('Mapa de Riesgos'!$Y$21="Muy Alta",'Mapa de Riesgos'!$AA$21="Mayor"),CONCATENATE("R2C",'Mapa de Riesgos'!$O$21),"")</f>
        <v/>
      </c>
      <c r="AE7" s="51" t="str">
        <f>IF(AND('Mapa de Riesgos'!$Y$22="Muy Alta",'Mapa de Riesgos'!$AA$22="Mayor"),CONCATENATE("R2C",'Mapa de Riesgos'!$O$22),"")</f>
        <v/>
      </c>
      <c r="AF7" s="51" t="str">
        <f>IF(AND('Mapa de Riesgos'!$Y$23="Muy Alta",'Mapa de Riesgos'!$AA$23="Mayor"),CONCATENATE("R2C",'Mapa de Riesgos'!$O$23),"")</f>
        <v/>
      </c>
      <c r="AG7" s="52" t="str">
        <f>IF(AND('Mapa de Riesgos'!$Y$24="Muy Alta",'Mapa de Riesgos'!$AA$24="Mayor"),CONCATENATE("R2C",'Mapa de Riesgos'!$O$24),"")</f>
        <v/>
      </c>
      <c r="AH7" s="53" t="str">
        <f>IF(AND('Mapa de Riesgos'!$Y$19="Muy Alta",'Mapa de Riesgos'!$AA$19="Catastrófico"),CONCATENATE("R2C",'Mapa de Riesgos'!$O$19),"")</f>
        <v/>
      </c>
      <c r="AI7" s="54" t="str">
        <f>IF(AND('Mapa de Riesgos'!$Y$20="Muy Alta",'Mapa de Riesgos'!$AA$20="Catastrófico"),CONCATENATE("R2C",'Mapa de Riesgos'!$O$20),"")</f>
        <v/>
      </c>
      <c r="AJ7" s="54" t="str">
        <f>IF(AND('Mapa de Riesgos'!$Y$21="Muy Alta",'Mapa de Riesgos'!$AA$21="Catastrófico"),CONCATENATE("R2C",'Mapa de Riesgos'!$O$21),"")</f>
        <v/>
      </c>
      <c r="AK7" s="54" t="str">
        <f>IF(AND('Mapa de Riesgos'!$Y$22="Muy Alta",'Mapa de Riesgos'!$AA$22="Catastrófico"),CONCATENATE("R2C",'Mapa de Riesgos'!$O$22),"")</f>
        <v/>
      </c>
      <c r="AL7" s="54" t="str">
        <f>IF(AND('Mapa de Riesgos'!$Y$23="Muy Alta",'Mapa de Riesgos'!$AA$23="Catastrófico"),CONCATENATE("R2C",'Mapa de Riesgos'!$O$23),"")</f>
        <v/>
      </c>
      <c r="AM7" s="55" t="str">
        <f>IF(AND('Mapa de Riesgos'!$Y$24="Muy Alta",'Mapa de Riesgos'!$AA$24="Catastrófico"),CONCATENATE("R2C",'Mapa de Riesgos'!$O$24),"")</f>
        <v/>
      </c>
      <c r="AN7" s="81"/>
      <c r="AO7" s="421"/>
      <c r="AP7" s="422"/>
      <c r="AQ7" s="422"/>
      <c r="AR7" s="422"/>
      <c r="AS7" s="422"/>
      <c r="AT7" s="423"/>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316"/>
      <c r="C8" s="316"/>
      <c r="D8" s="317"/>
      <c r="E8" s="415"/>
      <c r="F8" s="414"/>
      <c r="G8" s="414"/>
      <c r="H8" s="414"/>
      <c r="I8" s="430"/>
      <c r="J8" s="50" t="str">
        <f>IF(AND('Mapa de Riesgos'!$Y$25="Muy Alta",'Mapa de Riesgos'!$AA$25="Leve"),CONCATENATE("R3C",'Mapa de Riesgos'!$O$25),"")</f>
        <v/>
      </c>
      <c r="K8" s="51" t="str">
        <f>IF(AND('Mapa de Riesgos'!$Y$27="Muy Alta",'Mapa de Riesgos'!$AA$27="Leve"),CONCATENATE("R3C",'Mapa de Riesgos'!$O$27),"")</f>
        <v/>
      </c>
      <c r="L8" s="51" t="str">
        <f>IF(AND('Mapa de Riesgos'!$Y$28="Muy Alta",'Mapa de Riesgos'!$AA$28="Leve"),CONCATENATE("R3C",'Mapa de Riesgos'!$O$28),"")</f>
        <v/>
      </c>
      <c r="M8" s="51" t="str">
        <f>IF(AND('Mapa de Riesgos'!$Y$29="Muy Alta",'Mapa de Riesgos'!$AA$29="Leve"),CONCATENATE("R3C",'Mapa de Riesgos'!$O$29),"")</f>
        <v/>
      </c>
      <c r="N8" s="51" t="str">
        <f>IF(AND('Mapa de Riesgos'!$Y$30="Muy Alta",'Mapa de Riesgos'!$AA$30="Leve"),CONCATENATE("R3C",'Mapa de Riesgos'!$O$30),"")</f>
        <v/>
      </c>
      <c r="O8" s="52" t="str">
        <f>IF(AND('Mapa de Riesgos'!$Y$31="Muy Alta",'Mapa de Riesgos'!$AA$31="Leve"),CONCATENATE("R3C",'Mapa de Riesgos'!$O$31),"")</f>
        <v/>
      </c>
      <c r="P8" s="50" t="str">
        <f>IF(AND('Mapa de Riesgos'!$Y$25="Muy Alta",'Mapa de Riesgos'!$AA$25="Menor"),CONCATENATE("R3C",'Mapa de Riesgos'!$O$25),"")</f>
        <v/>
      </c>
      <c r="Q8" s="51" t="str">
        <f>IF(AND('Mapa de Riesgos'!$Y$27="Muy Alta",'Mapa de Riesgos'!$AA$27="Menor"),CONCATENATE("R3C",'Mapa de Riesgos'!$O$27),"")</f>
        <v/>
      </c>
      <c r="R8" s="51" t="str">
        <f>IF(AND('Mapa de Riesgos'!$Y$28="Muy Alta",'Mapa de Riesgos'!$AA$28="Menor"),CONCATENATE("R3C",'Mapa de Riesgos'!$O$28),"")</f>
        <v/>
      </c>
      <c r="S8" s="51" t="str">
        <f>IF(AND('Mapa de Riesgos'!$Y$29="Muy Alta",'Mapa de Riesgos'!$AA$29="Menor"),CONCATENATE("R3C",'Mapa de Riesgos'!$O$29),"")</f>
        <v/>
      </c>
      <c r="T8" s="51" t="str">
        <f>IF(AND('Mapa de Riesgos'!$Y$30="Muy Alta",'Mapa de Riesgos'!$AA$30="Menor"),CONCATENATE("R3C",'Mapa de Riesgos'!$O$30),"")</f>
        <v/>
      </c>
      <c r="U8" s="52" t="str">
        <f>IF(AND('Mapa de Riesgos'!$Y$31="Muy Alta",'Mapa de Riesgos'!$AA$31="Menor"),CONCATENATE("R3C",'Mapa de Riesgos'!$O$31),"")</f>
        <v/>
      </c>
      <c r="V8" s="50" t="str">
        <f>IF(AND('Mapa de Riesgos'!$Y$25="Muy Alta",'Mapa de Riesgos'!$AA$25="Moderado"),CONCATENATE("R3C",'Mapa de Riesgos'!$O$25),"")</f>
        <v/>
      </c>
      <c r="W8" s="51" t="str">
        <f>IF(AND('Mapa de Riesgos'!$Y$27="Muy Alta",'Mapa de Riesgos'!$AA$27="Moderado"),CONCATENATE("R3C",'Mapa de Riesgos'!$O$27),"")</f>
        <v/>
      </c>
      <c r="X8" s="51" t="str">
        <f>IF(AND('Mapa de Riesgos'!$Y$28="Muy Alta",'Mapa de Riesgos'!$AA$28="Moderado"),CONCATENATE("R3C",'Mapa de Riesgos'!$O$28),"")</f>
        <v/>
      </c>
      <c r="Y8" s="51" t="str">
        <f>IF(AND('Mapa de Riesgos'!$Y$29="Muy Alta",'Mapa de Riesgos'!$AA$29="Moderado"),CONCATENATE("R3C",'Mapa de Riesgos'!$O$29),"")</f>
        <v/>
      </c>
      <c r="Z8" s="51" t="str">
        <f>IF(AND('Mapa de Riesgos'!$Y$30="Muy Alta",'Mapa de Riesgos'!$AA$30="Moderado"),CONCATENATE("R3C",'Mapa de Riesgos'!$O$30),"")</f>
        <v/>
      </c>
      <c r="AA8" s="52" t="str">
        <f>IF(AND('Mapa de Riesgos'!$Y$31="Muy Alta",'Mapa de Riesgos'!$AA$31="Moderado"),CONCATENATE("R3C",'Mapa de Riesgos'!$O$31),"")</f>
        <v/>
      </c>
      <c r="AB8" s="50" t="str">
        <f>IF(AND('Mapa de Riesgos'!$Y$25="Muy Alta",'Mapa de Riesgos'!$AA$25="Mayor"),CONCATENATE("R3C",'Mapa de Riesgos'!$O$25),"")</f>
        <v/>
      </c>
      <c r="AC8" s="51" t="str">
        <f>IF(AND('Mapa de Riesgos'!$Y$27="Muy Alta",'Mapa de Riesgos'!$AA$27="Mayor"),CONCATENATE("R3C",'Mapa de Riesgos'!$O$27),"")</f>
        <v/>
      </c>
      <c r="AD8" s="51" t="str">
        <f>IF(AND('Mapa de Riesgos'!$Y$28="Muy Alta",'Mapa de Riesgos'!$AA$28="Mayor"),CONCATENATE("R3C",'Mapa de Riesgos'!$O$28),"")</f>
        <v/>
      </c>
      <c r="AE8" s="51" t="str">
        <f>IF(AND('Mapa de Riesgos'!$Y$29="Muy Alta",'Mapa de Riesgos'!$AA$29="Mayor"),CONCATENATE("R3C",'Mapa de Riesgos'!$O$29),"")</f>
        <v/>
      </c>
      <c r="AF8" s="51" t="str">
        <f>IF(AND('Mapa de Riesgos'!$Y$30="Muy Alta",'Mapa de Riesgos'!$AA$30="Mayor"),CONCATENATE("R3C",'Mapa de Riesgos'!$O$30),"")</f>
        <v/>
      </c>
      <c r="AG8" s="52" t="str">
        <f>IF(AND('Mapa de Riesgos'!$Y$31="Muy Alta",'Mapa de Riesgos'!$AA$31="Mayor"),CONCATENATE("R3C",'Mapa de Riesgos'!$O$31),"")</f>
        <v/>
      </c>
      <c r="AH8" s="53" t="str">
        <f>IF(AND('Mapa de Riesgos'!$Y$25="Muy Alta",'Mapa de Riesgos'!$AA$25="Catastrófico"),CONCATENATE("R3C",'Mapa de Riesgos'!$O$25),"")</f>
        <v/>
      </c>
      <c r="AI8" s="54" t="str">
        <f>IF(AND('Mapa de Riesgos'!$Y$27="Muy Alta",'Mapa de Riesgos'!$AA$27="Catastrófico"),CONCATENATE("R3C",'Mapa de Riesgos'!$O$27),"")</f>
        <v/>
      </c>
      <c r="AJ8" s="54" t="str">
        <f>IF(AND('Mapa de Riesgos'!$Y$28="Muy Alta",'Mapa de Riesgos'!$AA$28="Catastrófico"),CONCATENATE("R3C",'Mapa de Riesgos'!$O$28),"")</f>
        <v/>
      </c>
      <c r="AK8" s="54" t="str">
        <f>IF(AND('Mapa de Riesgos'!$Y$29="Muy Alta",'Mapa de Riesgos'!$AA$29="Catastrófico"),CONCATENATE("R3C",'Mapa de Riesgos'!$O$29),"")</f>
        <v/>
      </c>
      <c r="AL8" s="54" t="str">
        <f>IF(AND('Mapa de Riesgos'!$Y$30="Muy Alta",'Mapa de Riesgos'!$AA$30="Catastrófico"),CONCATENATE("R3C",'Mapa de Riesgos'!$O$30),"")</f>
        <v/>
      </c>
      <c r="AM8" s="55" t="str">
        <f>IF(AND('Mapa de Riesgos'!$Y$31="Muy Alta",'Mapa de Riesgos'!$AA$31="Catastrófico"),CONCATENATE("R3C",'Mapa de Riesgos'!$O$31),"")</f>
        <v/>
      </c>
      <c r="AN8" s="81"/>
      <c r="AO8" s="421"/>
      <c r="AP8" s="422"/>
      <c r="AQ8" s="422"/>
      <c r="AR8" s="422"/>
      <c r="AS8" s="422"/>
      <c r="AT8" s="423"/>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316"/>
      <c r="C9" s="316"/>
      <c r="D9" s="317"/>
      <c r="E9" s="415"/>
      <c r="F9" s="414"/>
      <c r="G9" s="414"/>
      <c r="H9" s="414"/>
      <c r="I9" s="430"/>
      <c r="J9" s="50" t="str">
        <f>IF(AND('Mapa de Riesgos'!$Y$32="Muy Alta",'Mapa de Riesgos'!$AA$32="Leve"),CONCATENATE("R4C",'Mapa de Riesgos'!$O$32),"")</f>
        <v/>
      </c>
      <c r="K9" s="51" t="str">
        <f>IF(AND('Mapa de Riesgos'!$Y$35="Muy Alta",'Mapa de Riesgos'!$AA$35="Leve"),CONCATENATE("R4C",'Mapa de Riesgos'!$O$35),"")</f>
        <v/>
      </c>
      <c r="L9" s="51" t="str">
        <f>IF(AND('Mapa de Riesgos'!$Y$36="Muy Alta",'Mapa de Riesgos'!$AA$36="Leve"),CONCATENATE("R4C",'Mapa de Riesgos'!$O$36),"")</f>
        <v/>
      </c>
      <c r="M9" s="51" t="str">
        <f>IF(AND('Mapa de Riesgos'!$Y$37="Muy Alta",'Mapa de Riesgos'!$AA$37="Leve"),CONCATENATE("R4C",'Mapa de Riesgos'!$O$37),"")</f>
        <v/>
      </c>
      <c r="N9" s="51" t="str">
        <f>IF(AND('Mapa de Riesgos'!$Y$38="Muy Alta",'Mapa de Riesgos'!$AA$38="Leve"),CONCATENATE("R4C",'Mapa de Riesgos'!$O$38),"")</f>
        <v/>
      </c>
      <c r="O9" s="52" t="str">
        <f>IF(AND('Mapa de Riesgos'!$Y$39="Muy Alta",'Mapa de Riesgos'!$AA$39="Leve"),CONCATENATE("R4C",'Mapa de Riesgos'!$O$39),"")</f>
        <v/>
      </c>
      <c r="P9" s="50" t="str">
        <f>IF(AND('Mapa de Riesgos'!$Y$32="Muy Alta",'Mapa de Riesgos'!$AA$32="Menor"),CONCATENATE("R4C",'Mapa de Riesgos'!$O$32),"")</f>
        <v/>
      </c>
      <c r="Q9" s="51" t="str">
        <f>IF(AND('Mapa de Riesgos'!$Y$35="Muy Alta",'Mapa de Riesgos'!$AA$35="Menor"),CONCATENATE("R4C",'Mapa de Riesgos'!$O$35),"")</f>
        <v/>
      </c>
      <c r="R9" s="51" t="str">
        <f>IF(AND('Mapa de Riesgos'!$Y$36="Muy Alta",'Mapa de Riesgos'!$AA$36="Menor"),CONCATENATE("R4C",'Mapa de Riesgos'!$O$36),"")</f>
        <v/>
      </c>
      <c r="S9" s="51" t="str">
        <f>IF(AND('Mapa de Riesgos'!$Y$37="Muy Alta",'Mapa de Riesgos'!$AA$37="Menor"),CONCATENATE("R4C",'Mapa de Riesgos'!$O$37),"")</f>
        <v/>
      </c>
      <c r="T9" s="51" t="str">
        <f>IF(AND('Mapa de Riesgos'!$Y$38="Muy Alta",'Mapa de Riesgos'!$AA$38="Menor"),CONCATENATE("R4C",'Mapa de Riesgos'!$O$38),"")</f>
        <v/>
      </c>
      <c r="U9" s="52" t="str">
        <f>IF(AND('Mapa de Riesgos'!$Y$39="Muy Alta",'Mapa de Riesgos'!$AA$39="Menor"),CONCATENATE("R4C",'Mapa de Riesgos'!$O$39),"")</f>
        <v/>
      </c>
      <c r="V9" s="50" t="str">
        <f>IF(AND('Mapa de Riesgos'!$Y$32="Muy Alta",'Mapa de Riesgos'!$AA$32="Moderado"),CONCATENATE("R4C",'Mapa de Riesgos'!$O$32),"")</f>
        <v/>
      </c>
      <c r="W9" s="51" t="str">
        <f>IF(AND('Mapa de Riesgos'!$Y$35="Muy Alta",'Mapa de Riesgos'!$AA$35="Moderado"),CONCATENATE("R4C",'Mapa de Riesgos'!$O$35),"")</f>
        <v/>
      </c>
      <c r="X9" s="51" t="str">
        <f>IF(AND('Mapa de Riesgos'!$Y$36="Muy Alta",'Mapa de Riesgos'!$AA$36="Moderado"),CONCATENATE("R4C",'Mapa de Riesgos'!$O$36),"")</f>
        <v/>
      </c>
      <c r="Y9" s="51" t="str">
        <f>IF(AND('Mapa de Riesgos'!$Y$37="Muy Alta",'Mapa de Riesgos'!$AA$37="Moderado"),CONCATENATE("R4C",'Mapa de Riesgos'!$O$37),"")</f>
        <v/>
      </c>
      <c r="Z9" s="51" t="str">
        <f>IF(AND('Mapa de Riesgos'!$Y$38="Muy Alta",'Mapa de Riesgos'!$AA$38="Moderado"),CONCATENATE("R4C",'Mapa de Riesgos'!$O$38),"")</f>
        <v/>
      </c>
      <c r="AA9" s="52" t="str">
        <f>IF(AND('Mapa de Riesgos'!$Y$39="Muy Alta",'Mapa de Riesgos'!$AA$39="Moderado"),CONCATENATE("R4C",'Mapa de Riesgos'!$O$39),"")</f>
        <v/>
      </c>
      <c r="AB9" s="50" t="str">
        <f>IF(AND('Mapa de Riesgos'!$Y$32="Muy Alta",'Mapa de Riesgos'!$AA$32="Mayor"),CONCATENATE("R4C",'Mapa de Riesgos'!$O$32),"")</f>
        <v/>
      </c>
      <c r="AC9" s="51" t="str">
        <f>IF(AND('Mapa de Riesgos'!$Y$35="Muy Alta",'Mapa de Riesgos'!$AA$35="Mayor"),CONCATENATE("R4C",'Mapa de Riesgos'!$O$35),"")</f>
        <v/>
      </c>
      <c r="AD9" s="51" t="str">
        <f>IF(AND('Mapa de Riesgos'!$Y$36="Muy Alta",'Mapa de Riesgos'!$AA$36="Mayor"),CONCATENATE("R4C",'Mapa de Riesgos'!$O$36),"")</f>
        <v/>
      </c>
      <c r="AE9" s="51" t="str">
        <f>IF(AND('Mapa de Riesgos'!$Y$37="Muy Alta",'Mapa de Riesgos'!$AA$37="Mayor"),CONCATENATE("R4C",'Mapa de Riesgos'!$O$37),"")</f>
        <v/>
      </c>
      <c r="AF9" s="51" t="str">
        <f>IF(AND('Mapa de Riesgos'!$Y$38="Muy Alta",'Mapa de Riesgos'!$AA$38="Mayor"),CONCATENATE("R4C",'Mapa de Riesgos'!$O$38),"")</f>
        <v/>
      </c>
      <c r="AG9" s="52" t="str">
        <f>IF(AND('Mapa de Riesgos'!$Y$39="Muy Alta",'Mapa de Riesgos'!$AA$39="Mayor"),CONCATENATE("R4C",'Mapa de Riesgos'!$O$39),"")</f>
        <v/>
      </c>
      <c r="AH9" s="53" t="str">
        <f>IF(AND('Mapa de Riesgos'!$Y$32="Muy Alta",'Mapa de Riesgos'!$AA$32="Catastrófico"),CONCATENATE("R4C",'Mapa de Riesgos'!$O$32),"")</f>
        <v/>
      </c>
      <c r="AI9" s="54" t="str">
        <f>IF(AND('Mapa de Riesgos'!$Y$35="Muy Alta",'Mapa de Riesgos'!$AA$35="Catastrófico"),CONCATENATE("R4C",'Mapa de Riesgos'!$O$35),"")</f>
        <v/>
      </c>
      <c r="AJ9" s="54" t="str">
        <f>IF(AND('Mapa de Riesgos'!$Y$36="Muy Alta",'Mapa de Riesgos'!$AA$36="Catastrófico"),CONCATENATE("R4C",'Mapa de Riesgos'!$O$36),"")</f>
        <v/>
      </c>
      <c r="AK9" s="54" t="str">
        <f>IF(AND('Mapa de Riesgos'!$Y$37="Muy Alta",'Mapa de Riesgos'!$AA$37="Catastrófico"),CONCATENATE("R4C",'Mapa de Riesgos'!$O$37),"")</f>
        <v/>
      </c>
      <c r="AL9" s="54" t="str">
        <f>IF(AND('Mapa de Riesgos'!$Y$38="Muy Alta",'Mapa de Riesgos'!$AA$38="Catastrófico"),CONCATENATE("R4C",'Mapa de Riesgos'!$O$38),"")</f>
        <v/>
      </c>
      <c r="AM9" s="55" t="str">
        <f>IF(AND('Mapa de Riesgos'!$Y$39="Muy Alta",'Mapa de Riesgos'!$AA$39="Catastrófico"),CONCATENATE("R4C",'Mapa de Riesgos'!$O$39),"")</f>
        <v/>
      </c>
      <c r="AN9" s="81"/>
      <c r="AO9" s="421"/>
      <c r="AP9" s="422"/>
      <c r="AQ9" s="422"/>
      <c r="AR9" s="422"/>
      <c r="AS9" s="422"/>
      <c r="AT9" s="423"/>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316"/>
      <c r="C10" s="316"/>
      <c r="D10" s="317"/>
      <c r="E10" s="415"/>
      <c r="F10" s="414"/>
      <c r="G10" s="414"/>
      <c r="H10" s="414"/>
      <c r="I10" s="430"/>
      <c r="J10" s="50" t="str">
        <f>IF(AND('Mapa de Riesgos'!$Y$40="Muy Alta",'Mapa de Riesgos'!$AA$40="Leve"),CONCATENATE("R5C",'Mapa de Riesgos'!$O$40),"")</f>
        <v/>
      </c>
      <c r="K10" s="51" t="str">
        <f>IF(AND('Mapa de Riesgos'!$Y$42="Muy Alta",'Mapa de Riesgos'!$AA$42="Leve"),CONCATENATE("R5C",'Mapa de Riesgos'!$O$42),"")</f>
        <v/>
      </c>
      <c r="L10" s="51" t="str">
        <f>IF(AND('Mapa de Riesgos'!$Y$43="Muy Alta",'Mapa de Riesgos'!$AA$43="Leve"),CONCATENATE("R5C",'Mapa de Riesgos'!$O$43),"")</f>
        <v/>
      </c>
      <c r="M10" s="51" t="str">
        <f>IF(AND('Mapa de Riesgos'!$Y$44="Muy Alta",'Mapa de Riesgos'!$AA$44="Leve"),CONCATENATE("R5C",'Mapa de Riesgos'!$O$44),"")</f>
        <v/>
      </c>
      <c r="N10" s="51" t="str">
        <f>IF(AND('Mapa de Riesgos'!$Y$45="Muy Alta",'Mapa de Riesgos'!$AA$45="Leve"),CONCATENATE("R5C",'Mapa de Riesgos'!$O$45),"")</f>
        <v/>
      </c>
      <c r="O10" s="52" t="str">
        <f>IF(AND('Mapa de Riesgos'!$Y$46="Muy Alta",'Mapa de Riesgos'!$AA$46="Leve"),CONCATENATE("R5C",'Mapa de Riesgos'!$O$46),"")</f>
        <v/>
      </c>
      <c r="P10" s="50" t="str">
        <f>IF(AND('Mapa de Riesgos'!$Y$40="Muy Alta",'Mapa de Riesgos'!$AA$40="Menor"),CONCATENATE("R5C",'Mapa de Riesgos'!$O$40),"")</f>
        <v/>
      </c>
      <c r="Q10" s="51" t="str">
        <f>IF(AND('Mapa de Riesgos'!$Y$42="Muy Alta",'Mapa de Riesgos'!$AA$42="Menor"),CONCATENATE("R5C",'Mapa de Riesgos'!$O$42),"")</f>
        <v/>
      </c>
      <c r="R10" s="51" t="str">
        <f>IF(AND('Mapa de Riesgos'!$Y$43="Muy Alta",'Mapa de Riesgos'!$AA$43="Menor"),CONCATENATE("R5C",'Mapa de Riesgos'!$O$43),"")</f>
        <v/>
      </c>
      <c r="S10" s="51" t="str">
        <f>IF(AND('Mapa de Riesgos'!$Y$44="Muy Alta",'Mapa de Riesgos'!$AA$44="Menor"),CONCATENATE("R5C",'Mapa de Riesgos'!$O$44),"")</f>
        <v/>
      </c>
      <c r="T10" s="51" t="str">
        <f>IF(AND('Mapa de Riesgos'!$Y$45="Muy Alta",'Mapa de Riesgos'!$AA$45="Menor"),CONCATENATE("R5C",'Mapa de Riesgos'!$O$45),"")</f>
        <v/>
      </c>
      <c r="U10" s="52" t="str">
        <f>IF(AND('Mapa de Riesgos'!$Y$46="Muy Alta",'Mapa de Riesgos'!$AA$46="Menor"),CONCATENATE("R5C",'Mapa de Riesgos'!$O$46),"")</f>
        <v/>
      </c>
      <c r="V10" s="50" t="str">
        <f>IF(AND('Mapa de Riesgos'!$Y$40="Muy Alta",'Mapa de Riesgos'!$AA$40="Moderado"),CONCATENATE("R5C",'Mapa de Riesgos'!$O$40),"")</f>
        <v/>
      </c>
      <c r="W10" s="51" t="str">
        <f>IF(AND('Mapa de Riesgos'!$Y$42="Muy Alta",'Mapa de Riesgos'!$AA$42="Moderado"),CONCATENATE("R5C",'Mapa de Riesgos'!$O$42),"")</f>
        <v/>
      </c>
      <c r="X10" s="51" t="str">
        <f>IF(AND('Mapa de Riesgos'!$Y$43="Muy Alta",'Mapa de Riesgos'!$AA$43="Moderado"),CONCATENATE("R5C",'Mapa de Riesgos'!$O$43),"")</f>
        <v/>
      </c>
      <c r="Y10" s="51" t="str">
        <f>IF(AND('Mapa de Riesgos'!$Y$44="Muy Alta",'Mapa de Riesgos'!$AA$44="Moderado"),CONCATENATE("R5C",'Mapa de Riesgos'!$O$44),"")</f>
        <v/>
      </c>
      <c r="Z10" s="51" t="str">
        <f>IF(AND('Mapa de Riesgos'!$Y$45="Muy Alta",'Mapa de Riesgos'!$AA$45="Moderado"),CONCATENATE("R5C",'Mapa de Riesgos'!$O$45),"")</f>
        <v/>
      </c>
      <c r="AA10" s="52" t="str">
        <f>IF(AND('Mapa de Riesgos'!$Y$46="Muy Alta",'Mapa de Riesgos'!$AA$46="Moderado"),CONCATENATE("R5C",'Mapa de Riesgos'!$O$46),"")</f>
        <v/>
      </c>
      <c r="AB10" s="50" t="str">
        <f>IF(AND('Mapa de Riesgos'!$Y$40="Muy Alta",'Mapa de Riesgos'!$AA$40="Mayor"),CONCATENATE("R5C",'Mapa de Riesgos'!$O$40),"")</f>
        <v/>
      </c>
      <c r="AC10" s="51" t="str">
        <f>IF(AND('Mapa de Riesgos'!$Y$42="Muy Alta",'Mapa de Riesgos'!$AA$42="Mayor"),CONCATENATE("R5C",'Mapa de Riesgos'!$O$42),"")</f>
        <v/>
      </c>
      <c r="AD10" s="51" t="str">
        <f>IF(AND('Mapa de Riesgos'!$Y$43="Muy Alta",'Mapa de Riesgos'!$AA$43="Mayor"),CONCATENATE("R5C",'Mapa de Riesgos'!$O$43),"")</f>
        <v/>
      </c>
      <c r="AE10" s="51" t="str">
        <f>IF(AND('Mapa de Riesgos'!$Y$44="Muy Alta",'Mapa de Riesgos'!$AA$44="Mayor"),CONCATENATE("R5C",'Mapa de Riesgos'!$O$44),"")</f>
        <v/>
      </c>
      <c r="AF10" s="51" t="str">
        <f>IF(AND('Mapa de Riesgos'!$Y$45="Muy Alta",'Mapa de Riesgos'!$AA$45="Mayor"),CONCATENATE("R5C",'Mapa de Riesgos'!$O$45),"")</f>
        <v/>
      </c>
      <c r="AG10" s="52" t="str">
        <f>IF(AND('Mapa de Riesgos'!$Y$46="Muy Alta",'Mapa de Riesgos'!$AA$46="Mayor"),CONCATENATE("R5C",'Mapa de Riesgos'!$O$46),"")</f>
        <v/>
      </c>
      <c r="AH10" s="53" t="str">
        <f>IF(AND('Mapa de Riesgos'!$Y$40="Muy Alta",'Mapa de Riesgos'!$AA$40="Catastrófico"),CONCATENATE("R5C",'Mapa de Riesgos'!$O$40),"")</f>
        <v/>
      </c>
      <c r="AI10" s="54" t="str">
        <f>IF(AND('Mapa de Riesgos'!$Y$42="Muy Alta",'Mapa de Riesgos'!$AA$42="Catastrófico"),CONCATENATE("R5C",'Mapa de Riesgos'!$O$42),"")</f>
        <v/>
      </c>
      <c r="AJ10" s="54" t="str">
        <f>IF(AND('Mapa de Riesgos'!$Y$43="Muy Alta",'Mapa de Riesgos'!$AA$43="Catastrófico"),CONCATENATE("R5C",'Mapa de Riesgos'!$O$43),"")</f>
        <v/>
      </c>
      <c r="AK10" s="54" t="str">
        <f>IF(AND('Mapa de Riesgos'!$Y$44="Muy Alta",'Mapa de Riesgos'!$AA$44="Catastrófico"),CONCATENATE("R5C",'Mapa de Riesgos'!$O$44),"")</f>
        <v/>
      </c>
      <c r="AL10" s="54" t="str">
        <f>IF(AND('Mapa de Riesgos'!$Y$45="Muy Alta",'Mapa de Riesgos'!$AA$45="Catastrófico"),CONCATENATE("R5C",'Mapa de Riesgos'!$O$45),"")</f>
        <v/>
      </c>
      <c r="AM10" s="55" t="str">
        <f>IF(AND('Mapa de Riesgos'!$Y$46="Muy Alta",'Mapa de Riesgos'!$AA$46="Catastrófico"),CONCATENATE("R5C",'Mapa de Riesgos'!$O$46),"")</f>
        <v/>
      </c>
      <c r="AN10" s="81"/>
      <c r="AO10" s="421"/>
      <c r="AP10" s="422"/>
      <c r="AQ10" s="422"/>
      <c r="AR10" s="422"/>
      <c r="AS10" s="422"/>
      <c r="AT10" s="423"/>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316"/>
      <c r="C11" s="316"/>
      <c r="D11" s="317"/>
      <c r="E11" s="415"/>
      <c r="F11" s="414"/>
      <c r="G11" s="414"/>
      <c r="H11" s="414"/>
      <c r="I11" s="430"/>
      <c r="J11" s="50" t="str">
        <f>IF(AND('Mapa de Riesgos'!$Y$47="Muy Alta",'Mapa de Riesgos'!$AA$47="Leve"),CONCATENATE("R6C",'Mapa de Riesgos'!$O$47),"")</f>
        <v/>
      </c>
      <c r="K11" s="51" t="str">
        <f>IF(AND('Mapa de Riesgos'!$Y$48="Muy Alta",'Mapa de Riesgos'!$AA$48="Leve"),CONCATENATE("R6C",'Mapa de Riesgos'!$O$48),"")</f>
        <v/>
      </c>
      <c r="L11" s="51" t="str">
        <f>IF(AND('Mapa de Riesgos'!$Y$49="Muy Alta",'Mapa de Riesgos'!$AA$49="Leve"),CONCATENATE("R6C",'Mapa de Riesgos'!$O$49),"")</f>
        <v/>
      </c>
      <c r="M11" s="51" t="str">
        <f>IF(AND('Mapa de Riesgos'!$Y$50="Muy Alta",'Mapa de Riesgos'!$AA$50="Leve"),CONCATENATE("R6C",'Mapa de Riesgos'!$O$50),"")</f>
        <v/>
      </c>
      <c r="N11" s="51" t="str">
        <f>IF(AND('Mapa de Riesgos'!$Y$51="Muy Alta",'Mapa de Riesgos'!$AA$51="Leve"),CONCATENATE("R6C",'Mapa de Riesgos'!$O$51),"")</f>
        <v/>
      </c>
      <c r="O11" s="52" t="str">
        <f>IF(AND('Mapa de Riesgos'!$Y$52="Muy Alta",'Mapa de Riesgos'!$AA$52="Leve"),CONCATENATE("R6C",'Mapa de Riesgos'!$O$52),"")</f>
        <v/>
      </c>
      <c r="P11" s="50" t="str">
        <f>IF(AND('Mapa de Riesgos'!$Y$47="Muy Alta",'Mapa de Riesgos'!$AA$47="Menor"),CONCATENATE("R6C",'Mapa de Riesgos'!$O$47),"")</f>
        <v/>
      </c>
      <c r="Q11" s="51" t="str">
        <f>IF(AND('Mapa de Riesgos'!$Y$48="Muy Alta",'Mapa de Riesgos'!$AA$48="Menor"),CONCATENATE("R6C",'Mapa de Riesgos'!$O$48),"")</f>
        <v/>
      </c>
      <c r="R11" s="51" t="str">
        <f>IF(AND('Mapa de Riesgos'!$Y$49="Muy Alta",'Mapa de Riesgos'!$AA$49="Menor"),CONCATENATE("R6C",'Mapa de Riesgos'!$O$49),"")</f>
        <v/>
      </c>
      <c r="S11" s="51" t="str">
        <f>IF(AND('Mapa de Riesgos'!$Y$50="Muy Alta",'Mapa de Riesgos'!$AA$50="Menor"),CONCATENATE("R6C",'Mapa de Riesgos'!$O$50),"")</f>
        <v/>
      </c>
      <c r="T11" s="51" t="str">
        <f>IF(AND('Mapa de Riesgos'!$Y$51="Muy Alta",'Mapa de Riesgos'!$AA$51="Menor"),CONCATENATE("R6C",'Mapa de Riesgos'!$O$51),"")</f>
        <v/>
      </c>
      <c r="U11" s="52" t="str">
        <f>IF(AND('Mapa de Riesgos'!$Y$52="Muy Alta",'Mapa de Riesgos'!$AA$52="Menor"),CONCATENATE("R6C",'Mapa de Riesgos'!$O$52),"")</f>
        <v/>
      </c>
      <c r="V11" s="50" t="str">
        <f>IF(AND('Mapa de Riesgos'!$Y$47="Muy Alta",'Mapa de Riesgos'!$AA$47="Moderado"),CONCATENATE("R6C",'Mapa de Riesgos'!$O$47),"")</f>
        <v/>
      </c>
      <c r="W11" s="51" t="str">
        <f>IF(AND('Mapa de Riesgos'!$Y$48="Muy Alta",'Mapa de Riesgos'!$AA$48="Moderado"),CONCATENATE("R6C",'Mapa de Riesgos'!$O$48),"")</f>
        <v/>
      </c>
      <c r="X11" s="51" t="str">
        <f>IF(AND('Mapa de Riesgos'!$Y$49="Muy Alta",'Mapa de Riesgos'!$AA$49="Moderado"),CONCATENATE("R6C",'Mapa de Riesgos'!$O$49),"")</f>
        <v/>
      </c>
      <c r="Y11" s="51" t="str">
        <f>IF(AND('Mapa de Riesgos'!$Y$50="Muy Alta",'Mapa de Riesgos'!$AA$50="Moderado"),CONCATENATE("R6C",'Mapa de Riesgos'!$O$50),"")</f>
        <v/>
      </c>
      <c r="Z11" s="51" t="str">
        <f>IF(AND('Mapa de Riesgos'!$Y$51="Muy Alta",'Mapa de Riesgos'!$AA$51="Moderado"),CONCATENATE("R6C",'Mapa de Riesgos'!$O$51),"")</f>
        <v/>
      </c>
      <c r="AA11" s="52" t="str">
        <f>IF(AND('Mapa de Riesgos'!$Y$52="Muy Alta",'Mapa de Riesgos'!$AA$52="Moderado"),CONCATENATE("R6C",'Mapa de Riesgos'!$O$52),"")</f>
        <v/>
      </c>
      <c r="AB11" s="50" t="str">
        <f>IF(AND('Mapa de Riesgos'!$Y$47="Muy Alta",'Mapa de Riesgos'!$AA$47="Mayor"),CONCATENATE("R6C",'Mapa de Riesgos'!$O$47),"")</f>
        <v/>
      </c>
      <c r="AC11" s="51" t="str">
        <f>IF(AND('Mapa de Riesgos'!$Y$48="Muy Alta",'Mapa de Riesgos'!$AA$48="Mayor"),CONCATENATE("R6C",'Mapa de Riesgos'!$O$48),"")</f>
        <v/>
      </c>
      <c r="AD11" s="51" t="str">
        <f>IF(AND('Mapa de Riesgos'!$Y$49="Muy Alta",'Mapa de Riesgos'!$AA$49="Mayor"),CONCATENATE("R6C",'Mapa de Riesgos'!$O$49),"")</f>
        <v/>
      </c>
      <c r="AE11" s="51" t="str">
        <f>IF(AND('Mapa de Riesgos'!$Y$50="Muy Alta",'Mapa de Riesgos'!$AA$50="Mayor"),CONCATENATE("R6C",'Mapa de Riesgos'!$O$50),"")</f>
        <v/>
      </c>
      <c r="AF11" s="51" t="str">
        <f>IF(AND('Mapa de Riesgos'!$Y$51="Muy Alta",'Mapa de Riesgos'!$AA$51="Mayor"),CONCATENATE("R6C",'Mapa de Riesgos'!$O$51),"")</f>
        <v/>
      </c>
      <c r="AG11" s="52" t="str">
        <f>IF(AND('Mapa de Riesgos'!$Y$52="Muy Alta",'Mapa de Riesgos'!$AA$52="Mayor"),CONCATENATE("R6C",'Mapa de Riesgos'!$O$52),"")</f>
        <v/>
      </c>
      <c r="AH11" s="53" t="str">
        <f>IF(AND('Mapa de Riesgos'!$Y$47="Muy Alta",'Mapa de Riesgos'!$AA$47="Catastrófico"),CONCATENATE("R6C",'Mapa de Riesgos'!$O$47),"")</f>
        <v/>
      </c>
      <c r="AI11" s="54" t="str">
        <f>IF(AND('Mapa de Riesgos'!$Y$48="Muy Alta",'Mapa de Riesgos'!$AA$48="Catastrófico"),CONCATENATE("R6C",'Mapa de Riesgos'!$O$48),"")</f>
        <v/>
      </c>
      <c r="AJ11" s="54" t="str">
        <f>IF(AND('Mapa de Riesgos'!$Y$49="Muy Alta",'Mapa de Riesgos'!$AA$49="Catastrófico"),CONCATENATE("R6C",'Mapa de Riesgos'!$O$49),"")</f>
        <v/>
      </c>
      <c r="AK11" s="54" t="str">
        <f>IF(AND('Mapa de Riesgos'!$Y$50="Muy Alta",'Mapa de Riesgos'!$AA$50="Catastrófico"),CONCATENATE("R6C",'Mapa de Riesgos'!$O$50),"")</f>
        <v/>
      </c>
      <c r="AL11" s="54" t="str">
        <f>IF(AND('Mapa de Riesgos'!$Y$51="Muy Alta",'Mapa de Riesgos'!$AA$51="Catastrófico"),CONCATENATE("R6C",'Mapa de Riesgos'!$O$51),"")</f>
        <v/>
      </c>
      <c r="AM11" s="55" t="str">
        <f>IF(AND('Mapa de Riesgos'!$Y$52="Muy Alta",'Mapa de Riesgos'!$AA$52="Catastrófico"),CONCATENATE("R6C",'Mapa de Riesgos'!$O$52),"")</f>
        <v/>
      </c>
      <c r="AN11" s="81"/>
      <c r="AO11" s="421"/>
      <c r="AP11" s="422"/>
      <c r="AQ11" s="422"/>
      <c r="AR11" s="422"/>
      <c r="AS11" s="422"/>
      <c r="AT11" s="423"/>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316"/>
      <c r="C12" s="316"/>
      <c r="D12" s="317"/>
      <c r="E12" s="415"/>
      <c r="F12" s="414"/>
      <c r="G12" s="414"/>
      <c r="H12" s="414"/>
      <c r="I12" s="430"/>
      <c r="J12" s="50" t="str">
        <f>IF(AND('Mapa de Riesgos'!$Y$53="Muy Alta",'Mapa de Riesgos'!$AA$53="Leve"),CONCATENATE("R7C",'Mapa de Riesgos'!$O$53),"")</f>
        <v/>
      </c>
      <c r="K12" s="51" t="str">
        <f>IF(AND('Mapa de Riesgos'!$Y$54="Muy Alta",'Mapa de Riesgos'!$AA$54="Leve"),CONCATENATE("R7C",'Mapa de Riesgos'!$O$54),"")</f>
        <v/>
      </c>
      <c r="L12" s="51" t="str">
        <f>IF(AND('Mapa de Riesgos'!$Y$55="Muy Alta",'Mapa de Riesgos'!$AA$55="Leve"),CONCATENATE("R7C",'Mapa de Riesgos'!$O$55),"")</f>
        <v/>
      </c>
      <c r="M12" s="51" t="str">
        <f>IF(AND('Mapa de Riesgos'!$Y$56="Muy Alta",'Mapa de Riesgos'!$AA$56="Leve"),CONCATENATE("R7C",'Mapa de Riesgos'!$O$56),"")</f>
        <v/>
      </c>
      <c r="N12" s="51" t="str">
        <f>IF(AND('Mapa de Riesgos'!$Y$57="Muy Alta",'Mapa de Riesgos'!$AA$57="Leve"),CONCATENATE("R7C",'Mapa de Riesgos'!$O$57),"")</f>
        <v/>
      </c>
      <c r="O12" s="52" t="str">
        <f>IF(AND('Mapa de Riesgos'!$Y$58="Muy Alta",'Mapa de Riesgos'!$AA$58="Leve"),CONCATENATE("R7C",'Mapa de Riesgos'!$O$58),"")</f>
        <v/>
      </c>
      <c r="P12" s="50" t="str">
        <f>IF(AND('Mapa de Riesgos'!$Y$53="Muy Alta",'Mapa de Riesgos'!$AA$53="Menor"),CONCATENATE("R7C",'Mapa de Riesgos'!$O$53),"")</f>
        <v/>
      </c>
      <c r="Q12" s="51" t="str">
        <f>IF(AND('Mapa de Riesgos'!$Y$54="Muy Alta",'Mapa de Riesgos'!$AA$54="Menor"),CONCATENATE("R7C",'Mapa de Riesgos'!$O$54),"")</f>
        <v/>
      </c>
      <c r="R12" s="51" t="str">
        <f>IF(AND('Mapa de Riesgos'!$Y$55="Muy Alta",'Mapa de Riesgos'!$AA$55="Menor"),CONCATENATE("R7C",'Mapa de Riesgos'!$O$55),"")</f>
        <v/>
      </c>
      <c r="S12" s="51" t="str">
        <f>IF(AND('Mapa de Riesgos'!$Y$56="Muy Alta",'Mapa de Riesgos'!$AA$56="Menor"),CONCATENATE("R7C",'Mapa de Riesgos'!$O$56),"")</f>
        <v/>
      </c>
      <c r="T12" s="51" t="str">
        <f>IF(AND('Mapa de Riesgos'!$Y$57="Muy Alta",'Mapa de Riesgos'!$AA$57="Menor"),CONCATENATE("R7C",'Mapa de Riesgos'!$O$57),"")</f>
        <v/>
      </c>
      <c r="U12" s="52" t="str">
        <f>IF(AND('Mapa de Riesgos'!$Y$58="Muy Alta",'Mapa de Riesgos'!$AA$58="Menor"),CONCATENATE("R7C",'Mapa de Riesgos'!$O$58),"")</f>
        <v/>
      </c>
      <c r="V12" s="50" t="str">
        <f>IF(AND('Mapa de Riesgos'!$Y$53="Muy Alta",'Mapa de Riesgos'!$AA$53="Moderado"),CONCATENATE("R7C",'Mapa de Riesgos'!$O$53),"")</f>
        <v/>
      </c>
      <c r="W12" s="51" t="str">
        <f>IF(AND('Mapa de Riesgos'!$Y$54="Muy Alta",'Mapa de Riesgos'!$AA$54="Moderado"),CONCATENATE("R7C",'Mapa de Riesgos'!$O$54),"")</f>
        <v/>
      </c>
      <c r="X12" s="51" t="str">
        <f>IF(AND('Mapa de Riesgos'!$Y$55="Muy Alta",'Mapa de Riesgos'!$AA$55="Moderado"),CONCATENATE("R7C",'Mapa de Riesgos'!$O$55),"")</f>
        <v/>
      </c>
      <c r="Y12" s="51" t="str">
        <f>IF(AND('Mapa de Riesgos'!$Y$56="Muy Alta",'Mapa de Riesgos'!$AA$56="Moderado"),CONCATENATE("R7C",'Mapa de Riesgos'!$O$56),"")</f>
        <v/>
      </c>
      <c r="Z12" s="51" t="str">
        <f>IF(AND('Mapa de Riesgos'!$Y$57="Muy Alta",'Mapa de Riesgos'!$AA$57="Moderado"),CONCATENATE("R7C",'Mapa de Riesgos'!$O$57),"")</f>
        <v/>
      </c>
      <c r="AA12" s="52" t="str">
        <f>IF(AND('Mapa de Riesgos'!$Y$58="Muy Alta",'Mapa de Riesgos'!$AA$58="Moderado"),CONCATENATE("R7C",'Mapa de Riesgos'!$O$58),"")</f>
        <v/>
      </c>
      <c r="AB12" s="50" t="str">
        <f>IF(AND('Mapa de Riesgos'!$Y$53="Muy Alta",'Mapa de Riesgos'!$AA$53="Mayor"),CONCATENATE("R7C",'Mapa de Riesgos'!$O$53),"")</f>
        <v/>
      </c>
      <c r="AC12" s="51" t="str">
        <f>IF(AND('Mapa de Riesgos'!$Y$54="Muy Alta",'Mapa de Riesgos'!$AA$54="Mayor"),CONCATENATE("R7C",'Mapa de Riesgos'!$O$54),"")</f>
        <v/>
      </c>
      <c r="AD12" s="51" t="str">
        <f>IF(AND('Mapa de Riesgos'!$Y$55="Muy Alta",'Mapa de Riesgos'!$AA$55="Mayor"),CONCATENATE("R7C",'Mapa de Riesgos'!$O$55),"")</f>
        <v/>
      </c>
      <c r="AE12" s="51" t="str">
        <f>IF(AND('Mapa de Riesgos'!$Y$56="Muy Alta",'Mapa de Riesgos'!$AA$56="Mayor"),CONCATENATE("R7C",'Mapa de Riesgos'!$O$56),"")</f>
        <v/>
      </c>
      <c r="AF12" s="51" t="str">
        <f>IF(AND('Mapa de Riesgos'!$Y$57="Muy Alta",'Mapa de Riesgos'!$AA$57="Mayor"),CONCATENATE("R7C",'Mapa de Riesgos'!$O$57),"")</f>
        <v/>
      </c>
      <c r="AG12" s="52" t="str">
        <f>IF(AND('Mapa de Riesgos'!$Y$58="Muy Alta",'Mapa de Riesgos'!$AA$58="Mayor"),CONCATENATE("R7C",'Mapa de Riesgos'!$O$58),"")</f>
        <v/>
      </c>
      <c r="AH12" s="53" t="str">
        <f>IF(AND('Mapa de Riesgos'!$Y$53="Muy Alta",'Mapa de Riesgos'!$AA$53="Catastrófico"),CONCATENATE("R7C",'Mapa de Riesgos'!$O$53),"")</f>
        <v/>
      </c>
      <c r="AI12" s="54" t="str">
        <f>IF(AND('Mapa de Riesgos'!$Y$54="Muy Alta",'Mapa de Riesgos'!$AA$54="Catastrófico"),CONCATENATE("R7C",'Mapa de Riesgos'!$O$54),"")</f>
        <v/>
      </c>
      <c r="AJ12" s="54" t="str">
        <f>IF(AND('Mapa de Riesgos'!$Y$55="Muy Alta",'Mapa de Riesgos'!$AA$55="Catastrófico"),CONCATENATE("R7C",'Mapa de Riesgos'!$O$55),"")</f>
        <v/>
      </c>
      <c r="AK12" s="54" t="str">
        <f>IF(AND('Mapa de Riesgos'!$Y$56="Muy Alta",'Mapa de Riesgos'!$AA$56="Catastrófico"),CONCATENATE("R7C",'Mapa de Riesgos'!$O$56),"")</f>
        <v/>
      </c>
      <c r="AL12" s="54" t="str">
        <f>IF(AND('Mapa de Riesgos'!$Y$57="Muy Alta",'Mapa de Riesgos'!$AA$57="Catastrófico"),CONCATENATE("R7C",'Mapa de Riesgos'!$O$57),"")</f>
        <v/>
      </c>
      <c r="AM12" s="55" t="str">
        <f>IF(AND('Mapa de Riesgos'!$Y$58="Muy Alta",'Mapa de Riesgos'!$AA$58="Catastrófico"),CONCATENATE("R7C",'Mapa de Riesgos'!$O$58),"")</f>
        <v/>
      </c>
      <c r="AN12" s="81"/>
      <c r="AO12" s="421"/>
      <c r="AP12" s="422"/>
      <c r="AQ12" s="422"/>
      <c r="AR12" s="422"/>
      <c r="AS12" s="422"/>
      <c r="AT12" s="423"/>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316"/>
      <c r="C13" s="316"/>
      <c r="D13" s="317"/>
      <c r="E13" s="415"/>
      <c r="F13" s="414"/>
      <c r="G13" s="414"/>
      <c r="H13" s="414"/>
      <c r="I13" s="430"/>
      <c r="J13" s="50" t="str">
        <f>IF(AND('Mapa de Riesgos'!$Y$59="Muy Alta",'Mapa de Riesgos'!$AA$59="Leve"),CONCATENATE("R8C",'Mapa de Riesgos'!$O$59),"")</f>
        <v/>
      </c>
      <c r="K13" s="51" t="str">
        <f>IF(AND('Mapa de Riesgos'!$Y$60="Muy Alta",'Mapa de Riesgos'!$AA$60="Leve"),CONCATENATE("R8C",'Mapa de Riesgos'!$O$60),"")</f>
        <v/>
      </c>
      <c r="L13" s="51" t="str">
        <f>IF(AND('Mapa de Riesgos'!$Y$61="Muy Alta",'Mapa de Riesgos'!$AA$61="Leve"),CONCATENATE("R8C",'Mapa de Riesgos'!$O$61),"")</f>
        <v/>
      </c>
      <c r="M13" s="51" t="str">
        <f>IF(AND('Mapa de Riesgos'!$Y$62="Muy Alta",'Mapa de Riesgos'!$AA$62="Leve"),CONCATENATE("R8C",'Mapa de Riesgos'!$O$62),"")</f>
        <v/>
      </c>
      <c r="N13" s="51" t="str">
        <f>IF(AND('Mapa de Riesgos'!$Y$63="Muy Alta",'Mapa de Riesgos'!$AA$63="Leve"),CONCATENATE("R8C",'Mapa de Riesgos'!$O$63),"")</f>
        <v/>
      </c>
      <c r="O13" s="52" t="str">
        <f>IF(AND('Mapa de Riesgos'!$Y$64="Muy Alta",'Mapa de Riesgos'!$AA$64="Leve"),CONCATENATE("R8C",'Mapa de Riesgos'!$O$64),"")</f>
        <v/>
      </c>
      <c r="P13" s="50" t="str">
        <f>IF(AND('Mapa de Riesgos'!$Y$59="Muy Alta",'Mapa de Riesgos'!$AA$59="Menor"),CONCATENATE("R8C",'Mapa de Riesgos'!$O$59),"")</f>
        <v/>
      </c>
      <c r="Q13" s="51" t="str">
        <f>IF(AND('Mapa de Riesgos'!$Y$60="Muy Alta",'Mapa de Riesgos'!$AA$60="Menor"),CONCATENATE("R8C",'Mapa de Riesgos'!$O$60),"")</f>
        <v/>
      </c>
      <c r="R13" s="51" t="str">
        <f>IF(AND('Mapa de Riesgos'!$Y$61="Muy Alta",'Mapa de Riesgos'!$AA$61="Menor"),CONCATENATE("R8C",'Mapa de Riesgos'!$O$61),"")</f>
        <v/>
      </c>
      <c r="S13" s="51" t="str">
        <f>IF(AND('Mapa de Riesgos'!$Y$62="Muy Alta",'Mapa de Riesgos'!$AA$62="Menor"),CONCATENATE("R8C",'Mapa de Riesgos'!$O$62),"")</f>
        <v/>
      </c>
      <c r="T13" s="51" t="str">
        <f>IF(AND('Mapa de Riesgos'!$Y$63="Muy Alta",'Mapa de Riesgos'!$AA$63="Menor"),CONCATENATE("R8C",'Mapa de Riesgos'!$O$63),"")</f>
        <v/>
      </c>
      <c r="U13" s="52" t="str">
        <f>IF(AND('Mapa de Riesgos'!$Y$64="Muy Alta",'Mapa de Riesgos'!$AA$64="Menor"),CONCATENATE("R8C",'Mapa de Riesgos'!$O$64),"")</f>
        <v/>
      </c>
      <c r="V13" s="50" t="str">
        <f>IF(AND('Mapa de Riesgos'!$Y$59="Muy Alta",'Mapa de Riesgos'!$AA$59="Moderado"),CONCATENATE("R8C",'Mapa de Riesgos'!$O$59),"")</f>
        <v/>
      </c>
      <c r="W13" s="51" t="str">
        <f>IF(AND('Mapa de Riesgos'!$Y$60="Muy Alta",'Mapa de Riesgos'!$AA$60="Moderado"),CONCATENATE("R8C",'Mapa de Riesgos'!$O$60),"")</f>
        <v/>
      </c>
      <c r="X13" s="51" t="str">
        <f>IF(AND('Mapa de Riesgos'!$Y$61="Muy Alta",'Mapa de Riesgos'!$AA$61="Moderado"),CONCATENATE("R8C",'Mapa de Riesgos'!$O$61),"")</f>
        <v/>
      </c>
      <c r="Y13" s="51" t="str">
        <f>IF(AND('Mapa de Riesgos'!$Y$62="Muy Alta",'Mapa de Riesgos'!$AA$62="Moderado"),CONCATENATE("R8C",'Mapa de Riesgos'!$O$62),"")</f>
        <v/>
      </c>
      <c r="Z13" s="51" t="str">
        <f>IF(AND('Mapa de Riesgos'!$Y$63="Muy Alta",'Mapa de Riesgos'!$AA$63="Moderado"),CONCATENATE("R8C",'Mapa de Riesgos'!$O$63),"")</f>
        <v/>
      </c>
      <c r="AA13" s="52" t="str">
        <f>IF(AND('Mapa de Riesgos'!$Y$64="Muy Alta",'Mapa de Riesgos'!$AA$64="Moderado"),CONCATENATE("R8C",'Mapa de Riesgos'!$O$64),"")</f>
        <v/>
      </c>
      <c r="AB13" s="50" t="str">
        <f>IF(AND('Mapa de Riesgos'!$Y$59="Muy Alta",'Mapa de Riesgos'!$AA$59="Mayor"),CONCATENATE("R8C",'Mapa de Riesgos'!$O$59),"")</f>
        <v/>
      </c>
      <c r="AC13" s="51" t="str">
        <f>IF(AND('Mapa de Riesgos'!$Y$60="Muy Alta",'Mapa de Riesgos'!$AA$60="Mayor"),CONCATENATE("R8C",'Mapa de Riesgos'!$O$60),"")</f>
        <v/>
      </c>
      <c r="AD13" s="51" t="str">
        <f>IF(AND('Mapa de Riesgos'!$Y$61="Muy Alta",'Mapa de Riesgos'!$AA$61="Mayor"),CONCATENATE("R8C",'Mapa de Riesgos'!$O$61),"")</f>
        <v/>
      </c>
      <c r="AE13" s="51" t="str">
        <f>IF(AND('Mapa de Riesgos'!$Y$62="Muy Alta",'Mapa de Riesgos'!$AA$62="Mayor"),CONCATENATE("R8C",'Mapa de Riesgos'!$O$62),"")</f>
        <v/>
      </c>
      <c r="AF13" s="51" t="str">
        <f>IF(AND('Mapa de Riesgos'!$Y$63="Muy Alta",'Mapa de Riesgos'!$AA$63="Mayor"),CONCATENATE("R8C",'Mapa de Riesgos'!$O$63),"")</f>
        <v/>
      </c>
      <c r="AG13" s="52" t="str">
        <f>IF(AND('Mapa de Riesgos'!$Y$64="Muy Alta",'Mapa de Riesgos'!$AA$64="Mayor"),CONCATENATE("R8C",'Mapa de Riesgos'!$O$64),"")</f>
        <v/>
      </c>
      <c r="AH13" s="53" t="str">
        <f>IF(AND('Mapa de Riesgos'!$Y$59="Muy Alta",'Mapa de Riesgos'!$AA$59="Catastrófico"),CONCATENATE("R8C",'Mapa de Riesgos'!$O$59),"")</f>
        <v/>
      </c>
      <c r="AI13" s="54" t="str">
        <f>IF(AND('Mapa de Riesgos'!$Y$60="Muy Alta",'Mapa de Riesgos'!$AA$60="Catastrófico"),CONCATENATE("R8C",'Mapa de Riesgos'!$O$60),"")</f>
        <v/>
      </c>
      <c r="AJ13" s="54" t="str">
        <f>IF(AND('Mapa de Riesgos'!$Y$61="Muy Alta",'Mapa de Riesgos'!$AA$61="Catastrófico"),CONCATENATE("R8C",'Mapa de Riesgos'!$O$61),"")</f>
        <v/>
      </c>
      <c r="AK13" s="54" t="str">
        <f>IF(AND('Mapa de Riesgos'!$Y$62="Muy Alta",'Mapa de Riesgos'!$AA$62="Catastrófico"),CONCATENATE("R8C",'Mapa de Riesgos'!$O$62),"")</f>
        <v/>
      </c>
      <c r="AL13" s="54" t="str">
        <f>IF(AND('Mapa de Riesgos'!$Y$63="Muy Alta",'Mapa de Riesgos'!$AA$63="Catastrófico"),CONCATENATE("R8C",'Mapa de Riesgos'!$O$63),"")</f>
        <v/>
      </c>
      <c r="AM13" s="55" t="str">
        <f>IF(AND('Mapa de Riesgos'!$Y$64="Muy Alta",'Mapa de Riesgos'!$AA$64="Catastrófico"),CONCATENATE("R8C",'Mapa de Riesgos'!$O$64),"")</f>
        <v/>
      </c>
      <c r="AN13" s="81"/>
      <c r="AO13" s="421"/>
      <c r="AP13" s="422"/>
      <c r="AQ13" s="422"/>
      <c r="AR13" s="422"/>
      <c r="AS13" s="422"/>
      <c r="AT13" s="423"/>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316"/>
      <c r="C14" s="316"/>
      <c r="D14" s="317"/>
      <c r="E14" s="415"/>
      <c r="F14" s="414"/>
      <c r="G14" s="414"/>
      <c r="H14" s="414"/>
      <c r="I14" s="430"/>
      <c r="J14" s="50" t="str">
        <f>IF(AND('Mapa de Riesgos'!$Y$65="Muy Alta",'Mapa de Riesgos'!$AA$65="Leve"),CONCATENATE("R9C",'Mapa de Riesgos'!$O$65),"")</f>
        <v/>
      </c>
      <c r="K14" s="51" t="str">
        <f>IF(AND('Mapa de Riesgos'!$Y$66="Muy Alta",'Mapa de Riesgos'!$AA$66="Leve"),CONCATENATE("R9C",'Mapa de Riesgos'!$O$66),"")</f>
        <v/>
      </c>
      <c r="L14" s="51" t="str">
        <f>IF(AND('Mapa de Riesgos'!$Y$67="Muy Alta",'Mapa de Riesgos'!$AA$67="Leve"),CONCATENATE("R9C",'Mapa de Riesgos'!$O$67),"")</f>
        <v/>
      </c>
      <c r="M14" s="51" t="str">
        <f>IF(AND('Mapa de Riesgos'!$Y$68="Muy Alta",'Mapa de Riesgos'!$AA$68="Leve"),CONCATENATE("R9C",'Mapa de Riesgos'!$O$68),"")</f>
        <v/>
      </c>
      <c r="N14" s="51" t="str">
        <f>IF(AND('Mapa de Riesgos'!$Y$69="Muy Alta",'Mapa de Riesgos'!$AA$69="Leve"),CONCATENATE("R9C",'Mapa de Riesgos'!$O$69),"")</f>
        <v/>
      </c>
      <c r="O14" s="52" t="str">
        <f>IF(AND('Mapa de Riesgos'!$Y$70="Muy Alta",'Mapa de Riesgos'!$AA$70="Leve"),CONCATENATE("R9C",'Mapa de Riesgos'!$O$70),"")</f>
        <v/>
      </c>
      <c r="P14" s="50" t="str">
        <f>IF(AND('Mapa de Riesgos'!$Y$65="Muy Alta",'Mapa de Riesgos'!$AA$65="Menor"),CONCATENATE("R9C",'Mapa de Riesgos'!$O$65),"")</f>
        <v/>
      </c>
      <c r="Q14" s="51" t="str">
        <f>IF(AND('Mapa de Riesgos'!$Y$66="Muy Alta",'Mapa de Riesgos'!$AA$66="Menor"),CONCATENATE("R9C",'Mapa de Riesgos'!$O$66),"")</f>
        <v/>
      </c>
      <c r="R14" s="51" t="str">
        <f>IF(AND('Mapa de Riesgos'!$Y$67="Muy Alta",'Mapa de Riesgos'!$AA$67="Menor"),CONCATENATE("R9C",'Mapa de Riesgos'!$O$67),"")</f>
        <v/>
      </c>
      <c r="S14" s="51" t="str">
        <f>IF(AND('Mapa de Riesgos'!$Y$68="Muy Alta",'Mapa de Riesgos'!$AA$68="Menor"),CONCATENATE("R9C",'Mapa de Riesgos'!$O$68),"")</f>
        <v/>
      </c>
      <c r="T14" s="51" t="str">
        <f>IF(AND('Mapa de Riesgos'!$Y$69="Muy Alta",'Mapa de Riesgos'!$AA$69="Menor"),CONCATENATE("R9C",'Mapa de Riesgos'!$O$69),"")</f>
        <v/>
      </c>
      <c r="U14" s="52" t="str">
        <f>IF(AND('Mapa de Riesgos'!$Y$70="Muy Alta",'Mapa de Riesgos'!$AA$70="Menor"),CONCATENATE("R9C",'Mapa de Riesgos'!$O$70),"")</f>
        <v/>
      </c>
      <c r="V14" s="50" t="str">
        <f>IF(AND('Mapa de Riesgos'!$Y$65="Muy Alta",'Mapa de Riesgos'!$AA$65="Moderado"),CONCATENATE("R9C",'Mapa de Riesgos'!$O$65),"")</f>
        <v/>
      </c>
      <c r="W14" s="51" t="str">
        <f>IF(AND('Mapa de Riesgos'!$Y$66="Muy Alta",'Mapa de Riesgos'!$AA$66="Moderado"),CONCATENATE("R9C",'Mapa de Riesgos'!$O$66),"")</f>
        <v/>
      </c>
      <c r="X14" s="51" t="str">
        <f>IF(AND('Mapa de Riesgos'!$Y$67="Muy Alta",'Mapa de Riesgos'!$AA$67="Moderado"),CONCATENATE("R9C",'Mapa de Riesgos'!$O$67),"")</f>
        <v/>
      </c>
      <c r="Y14" s="51" t="str">
        <f>IF(AND('Mapa de Riesgos'!$Y$68="Muy Alta",'Mapa de Riesgos'!$AA$68="Moderado"),CONCATENATE("R9C",'Mapa de Riesgos'!$O$68),"")</f>
        <v/>
      </c>
      <c r="Z14" s="51" t="str">
        <f>IF(AND('Mapa de Riesgos'!$Y$69="Muy Alta",'Mapa de Riesgos'!$AA$69="Moderado"),CONCATENATE("R9C",'Mapa de Riesgos'!$O$69),"")</f>
        <v/>
      </c>
      <c r="AA14" s="52" t="str">
        <f>IF(AND('Mapa de Riesgos'!$Y$70="Muy Alta",'Mapa de Riesgos'!$AA$70="Moderado"),CONCATENATE("R9C",'Mapa de Riesgos'!$O$70),"")</f>
        <v/>
      </c>
      <c r="AB14" s="50" t="str">
        <f>IF(AND('Mapa de Riesgos'!$Y$65="Muy Alta",'Mapa de Riesgos'!$AA$65="Mayor"),CONCATENATE("R9C",'Mapa de Riesgos'!$O$65),"")</f>
        <v/>
      </c>
      <c r="AC14" s="51" t="str">
        <f>IF(AND('Mapa de Riesgos'!$Y$66="Muy Alta",'Mapa de Riesgos'!$AA$66="Mayor"),CONCATENATE("R9C",'Mapa de Riesgos'!$O$66),"")</f>
        <v/>
      </c>
      <c r="AD14" s="51" t="str">
        <f>IF(AND('Mapa de Riesgos'!$Y$67="Muy Alta",'Mapa de Riesgos'!$AA$67="Mayor"),CONCATENATE("R9C",'Mapa de Riesgos'!$O$67),"")</f>
        <v/>
      </c>
      <c r="AE14" s="51" t="str">
        <f>IF(AND('Mapa de Riesgos'!$Y$68="Muy Alta",'Mapa de Riesgos'!$AA$68="Mayor"),CONCATENATE("R9C",'Mapa de Riesgos'!$O$68),"")</f>
        <v/>
      </c>
      <c r="AF14" s="51" t="str">
        <f>IF(AND('Mapa de Riesgos'!$Y$69="Muy Alta",'Mapa de Riesgos'!$AA$69="Mayor"),CONCATENATE("R9C",'Mapa de Riesgos'!$O$69),"")</f>
        <v/>
      </c>
      <c r="AG14" s="52" t="str">
        <f>IF(AND('Mapa de Riesgos'!$Y$70="Muy Alta",'Mapa de Riesgos'!$AA$70="Mayor"),CONCATENATE("R9C",'Mapa de Riesgos'!$O$70),"")</f>
        <v/>
      </c>
      <c r="AH14" s="53" t="str">
        <f>IF(AND('Mapa de Riesgos'!$Y$65="Muy Alta",'Mapa de Riesgos'!$AA$65="Catastrófico"),CONCATENATE("R9C",'Mapa de Riesgos'!$O$65),"")</f>
        <v/>
      </c>
      <c r="AI14" s="54" t="str">
        <f>IF(AND('Mapa de Riesgos'!$Y$66="Muy Alta",'Mapa de Riesgos'!$AA$66="Catastrófico"),CONCATENATE("R9C",'Mapa de Riesgos'!$O$66),"")</f>
        <v/>
      </c>
      <c r="AJ14" s="54" t="str">
        <f>IF(AND('Mapa de Riesgos'!$Y$67="Muy Alta",'Mapa de Riesgos'!$AA$67="Catastrófico"),CONCATENATE("R9C",'Mapa de Riesgos'!$O$67),"")</f>
        <v/>
      </c>
      <c r="AK14" s="54" t="str">
        <f>IF(AND('Mapa de Riesgos'!$Y$68="Muy Alta",'Mapa de Riesgos'!$AA$68="Catastrófico"),CONCATENATE("R9C",'Mapa de Riesgos'!$O$68),"")</f>
        <v/>
      </c>
      <c r="AL14" s="54" t="str">
        <f>IF(AND('Mapa de Riesgos'!$Y$69="Muy Alta",'Mapa de Riesgos'!$AA$69="Catastrófico"),CONCATENATE("R9C",'Mapa de Riesgos'!$O$69),"")</f>
        <v/>
      </c>
      <c r="AM14" s="55" t="str">
        <f>IF(AND('Mapa de Riesgos'!$Y$70="Muy Alta",'Mapa de Riesgos'!$AA$70="Catastrófico"),CONCATENATE("R9C",'Mapa de Riesgos'!$O$70),"")</f>
        <v/>
      </c>
      <c r="AN14" s="81"/>
      <c r="AO14" s="421"/>
      <c r="AP14" s="422"/>
      <c r="AQ14" s="422"/>
      <c r="AR14" s="422"/>
      <c r="AS14" s="422"/>
      <c r="AT14" s="423"/>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316"/>
      <c r="C15" s="316"/>
      <c r="D15" s="317"/>
      <c r="E15" s="416"/>
      <c r="F15" s="417"/>
      <c r="G15" s="417"/>
      <c r="H15" s="417"/>
      <c r="I15" s="431"/>
      <c r="J15" s="56" t="str">
        <f>IF(AND('Mapa de Riesgos'!$Y$71="Muy Alta",'Mapa de Riesgos'!$AA$71="Leve"),CONCATENATE("R10C",'Mapa de Riesgos'!$O$71),"")</f>
        <v/>
      </c>
      <c r="K15" s="57" t="str">
        <f>IF(AND('Mapa de Riesgos'!$Y$72="Muy Alta",'Mapa de Riesgos'!$AA$72="Leve"),CONCATENATE("R10C",'Mapa de Riesgos'!$O$72),"")</f>
        <v/>
      </c>
      <c r="L15" s="57" t="str">
        <f>IF(AND('Mapa de Riesgos'!$Y$73="Muy Alta",'Mapa de Riesgos'!$AA$73="Leve"),CONCATENATE("R10C",'Mapa de Riesgos'!$O$73),"")</f>
        <v/>
      </c>
      <c r="M15" s="57" t="str">
        <f>IF(AND('Mapa de Riesgos'!$Y$74="Muy Alta",'Mapa de Riesgos'!$AA$74="Leve"),CONCATENATE("R10C",'Mapa de Riesgos'!$O$74),"")</f>
        <v/>
      </c>
      <c r="N15" s="57" t="str">
        <f>IF(AND('Mapa de Riesgos'!$Y$75="Muy Alta",'Mapa de Riesgos'!$AA$75="Leve"),CONCATENATE("R10C",'Mapa de Riesgos'!$O$75),"")</f>
        <v/>
      </c>
      <c r="O15" s="58" t="str">
        <f>IF(AND('Mapa de Riesgos'!$Y$76="Muy Alta",'Mapa de Riesgos'!$AA$76="Leve"),CONCATENATE("R10C",'Mapa de Riesgos'!$O$76),"")</f>
        <v/>
      </c>
      <c r="P15" s="50" t="str">
        <f>IF(AND('Mapa de Riesgos'!$Y$71="Muy Alta",'Mapa de Riesgos'!$AA$71="Menor"),CONCATENATE("R10C",'Mapa de Riesgos'!$O$71),"")</f>
        <v/>
      </c>
      <c r="Q15" s="51" t="str">
        <f>IF(AND('Mapa de Riesgos'!$Y$72="Muy Alta",'Mapa de Riesgos'!$AA$72="Menor"),CONCATENATE("R10C",'Mapa de Riesgos'!$O$72),"")</f>
        <v/>
      </c>
      <c r="R15" s="51" t="str">
        <f>IF(AND('Mapa de Riesgos'!$Y$73="Muy Alta",'Mapa de Riesgos'!$AA$73="Menor"),CONCATENATE("R10C",'Mapa de Riesgos'!$O$73),"")</f>
        <v/>
      </c>
      <c r="S15" s="51" t="str">
        <f>IF(AND('Mapa de Riesgos'!$Y$74="Muy Alta",'Mapa de Riesgos'!$AA$74="Menor"),CONCATENATE("R10C",'Mapa de Riesgos'!$O$74),"")</f>
        <v/>
      </c>
      <c r="T15" s="51" t="str">
        <f>IF(AND('Mapa de Riesgos'!$Y$75="Muy Alta",'Mapa de Riesgos'!$AA$75="Menor"),CONCATENATE("R10C",'Mapa de Riesgos'!$O$75),"")</f>
        <v/>
      </c>
      <c r="U15" s="52" t="str">
        <f>IF(AND('Mapa de Riesgos'!$Y$76="Muy Alta",'Mapa de Riesgos'!$AA$76="Menor"),CONCATENATE("R10C",'Mapa de Riesgos'!$O$76),"")</f>
        <v/>
      </c>
      <c r="V15" s="56" t="str">
        <f>IF(AND('Mapa de Riesgos'!$Y$71="Muy Alta",'Mapa de Riesgos'!$AA$71="Moderado"),CONCATENATE("R10C",'Mapa de Riesgos'!$O$71),"")</f>
        <v/>
      </c>
      <c r="W15" s="57" t="str">
        <f>IF(AND('Mapa de Riesgos'!$Y$72="Muy Alta",'Mapa de Riesgos'!$AA$72="Moderado"),CONCATENATE("R10C",'Mapa de Riesgos'!$O$72),"")</f>
        <v/>
      </c>
      <c r="X15" s="57" t="str">
        <f>IF(AND('Mapa de Riesgos'!$Y$73="Muy Alta",'Mapa de Riesgos'!$AA$73="Moderado"),CONCATENATE("R10C",'Mapa de Riesgos'!$O$73),"")</f>
        <v/>
      </c>
      <c r="Y15" s="57" t="str">
        <f>IF(AND('Mapa de Riesgos'!$Y$74="Muy Alta",'Mapa de Riesgos'!$AA$74="Moderado"),CONCATENATE("R10C",'Mapa de Riesgos'!$O$74),"")</f>
        <v/>
      </c>
      <c r="Z15" s="57" t="str">
        <f>IF(AND('Mapa de Riesgos'!$Y$75="Muy Alta",'Mapa de Riesgos'!$AA$75="Moderado"),CONCATENATE("R10C",'Mapa de Riesgos'!$O$75),"")</f>
        <v/>
      </c>
      <c r="AA15" s="58" t="str">
        <f>IF(AND('Mapa de Riesgos'!$Y$76="Muy Alta",'Mapa de Riesgos'!$AA$76="Moderado"),CONCATENATE("R10C",'Mapa de Riesgos'!$O$76),"")</f>
        <v/>
      </c>
      <c r="AB15" s="50" t="str">
        <f>IF(AND('Mapa de Riesgos'!$Y$71="Muy Alta",'Mapa de Riesgos'!$AA$71="Mayor"),CONCATENATE("R10C",'Mapa de Riesgos'!$O$71),"")</f>
        <v/>
      </c>
      <c r="AC15" s="51" t="str">
        <f>IF(AND('Mapa de Riesgos'!$Y$72="Muy Alta",'Mapa de Riesgos'!$AA$72="Mayor"),CONCATENATE("R10C",'Mapa de Riesgos'!$O$72),"")</f>
        <v/>
      </c>
      <c r="AD15" s="51" t="str">
        <f>IF(AND('Mapa de Riesgos'!$Y$73="Muy Alta",'Mapa de Riesgos'!$AA$73="Mayor"),CONCATENATE("R10C",'Mapa de Riesgos'!$O$73),"")</f>
        <v/>
      </c>
      <c r="AE15" s="51" t="str">
        <f>IF(AND('Mapa de Riesgos'!$Y$74="Muy Alta",'Mapa de Riesgos'!$AA$74="Mayor"),CONCATENATE("R10C",'Mapa de Riesgos'!$O$74),"")</f>
        <v/>
      </c>
      <c r="AF15" s="51" t="str">
        <f>IF(AND('Mapa de Riesgos'!$Y$75="Muy Alta",'Mapa de Riesgos'!$AA$75="Mayor"),CONCATENATE("R10C",'Mapa de Riesgos'!$O$75),"")</f>
        <v/>
      </c>
      <c r="AG15" s="52" t="str">
        <f>IF(AND('Mapa de Riesgos'!$Y$76="Muy Alta",'Mapa de Riesgos'!$AA$76="Mayor"),CONCATENATE("R10C",'Mapa de Riesgos'!$O$76),"")</f>
        <v/>
      </c>
      <c r="AH15" s="59" t="str">
        <f>IF(AND('Mapa de Riesgos'!$Y$71="Muy Alta",'Mapa de Riesgos'!$AA$71="Catastrófico"),CONCATENATE("R10C",'Mapa de Riesgos'!$O$71),"")</f>
        <v/>
      </c>
      <c r="AI15" s="60" t="str">
        <f>IF(AND('Mapa de Riesgos'!$Y$72="Muy Alta",'Mapa de Riesgos'!$AA$72="Catastrófico"),CONCATENATE("R10C",'Mapa de Riesgos'!$O$72),"")</f>
        <v/>
      </c>
      <c r="AJ15" s="60" t="str">
        <f>IF(AND('Mapa de Riesgos'!$Y$73="Muy Alta",'Mapa de Riesgos'!$AA$73="Catastrófico"),CONCATENATE("R10C",'Mapa de Riesgos'!$O$73),"")</f>
        <v/>
      </c>
      <c r="AK15" s="60" t="str">
        <f>IF(AND('Mapa de Riesgos'!$Y$74="Muy Alta",'Mapa de Riesgos'!$AA$74="Catastrófico"),CONCATENATE("R10C",'Mapa de Riesgos'!$O$74),"")</f>
        <v/>
      </c>
      <c r="AL15" s="60" t="str">
        <f>IF(AND('Mapa de Riesgos'!$Y$75="Muy Alta",'Mapa de Riesgos'!$AA$75="Catastrófico"),CONCATENATE("R10C",'Mapa de Riesgos'!$O$75),"")</f>
        <v/>
      </c>
      <c r="AM15" s="61" t="str">
        <f>IF(AND('Mapa de Riesgos'!$Y$76="Muy Alta",'Mapa de Riesgos'!$AA$76="Catastrófico"),CONCATENATE("R10C",'Mapa de Riesgos'!$O$76),"")</f>
        <v/>
      </c>
      <c r="AN15" s="81"/>
      <c r="AO15" s="424"/>
      <c r="AP15" s="425"/>
      <c r="AQ15" s="425"/>
      <c r="AR15" s="425"/>
      <c r="AS15" s="425"/>
      <c r="AT15" s="426"/>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316"/>
      <c r="C16" s="316"/>
      <c r="D16" s="317"/>
      <c r="E16" s="411" t="s">
        <v>234</v>
      </c>
      <c r="F16" s="412"/>
      <c r="G16" s="412"/>
      <c r="H16" s="412"/>
      <c r="I16" s="412"/>
      <c r="J16" s="62" t="str">
        <f>IF(AND('Mapa de Riesgos'!$Y$12="Alta",'Mapa de Riesgos'!$AA$12="Leve"),CONCATENATE("R1C",'Mapa de Riesgos'!$O$12),"")</f>
        <v/>
      </c>
      <c r="K16" s="63" t="str">
        <f>IF(AND('Mapa de Riesgos'!$Y$14="Alta",'Mapa de Riesgos'!$AA$14="Leve"),CONCATENATE("R1C",'Mapa de Riesgos'!$O$14),"")</f>
        <v/>
      </c>
      <c r="L16" s="63" t="str">
        <f>IF(AND('Mapa de Riesgos'!$Y$15="Alta",'Mapa de Riesgos'!$AA$15="Leve"),CONCATENATE("R1C",'Mapa de Riesgos'!$O$15),"")</f>
        <v/>
      </c>
      <c r="M16" s="63" t="str">
        <f>IF(AND('Mapa de Riesgos'!$Y$16="Alta",'Mapa de Riesgos'!$AA$16="Leve"),CONCATENATE("R1C",'Mapa de Riesgos'!$O$16),"")</f>
        <v/>
      </c>
      <c r="N16" s="63" t="str">
        <f>IF(AND('Mapa de Riesgos'!$Y$17="Alta",'Mapa de Riesgos'!$AA$17="Leve"),CONCATENATE("R1C",'Mapa de Riesgos'!$O$17),"")</f>
        <v/>
      </c>
      <c r="O16" s="64" t="str">
        <f>IF(AND('Mapa de Riesgos'!$Y$18="Alta",'Mapa de Riesgos'!$AA$18="Leve"),CONCATENATE("R1C",'Mapa de Riesgos'!$O$18),"")</f>
        <v/>
      </c>
      <c r="P16" s="62" t="str">
        <f>IF(AND('Mapa de Riesgos'!$Y$12="Alta",'Mapa de Riesgos'!$AA$12="Menor"),CONCATENATE("R1C",'Mapa de Riesgos'!$O$12),"")</f>
        <v/>
      </c>
      <c r="Q16" s="63" t="str">
        <f>IF(AND('Mapa de Riesgos'!$Y$14="Alta",'Mapa de Riesgos'!$AA$14="Menor"),CONCATENATE("R1C",'Mapa de Riesgos'!$O$14),"")</f>
        <v/>
      </c>
      <c r="R16" s="63" t="str">
        <f>IF(AND('Mapa de Riesgos'!$Y$15="Alta",'Mapa de Riesgos'!$AA$15="Menor"),CONCATENATE("R1C",'Mapa de Riesgos'!$O$15),"")</f>
        <v/>
      </c>
      <c r="S16" s="63" t="str">
        <f>IF(AND('Mapa de Riesgos'!$Y$16="Alta",'Mapa de Riesgos'!$AA$16="Menor"),CONCATENATE("R1C",'Mapa de Riesgos'!$O$16),"")</f>
        <v/>
      </c>
      <c r="T16" s="63" t="str">
        <f>IF(AND('Mapa de Riesgos'!$Y$17="Alta",'Mapa de Riesgos'!$AA$17="Menor"),CONCATENATE("R1C",'Mapa de Riesgos'!$O$17),"")</f>
        <v/>
      </c>
      <c r="U16" s="64" t="str">
        <f>IF(AND('Mapa de Riesgos'!$Y$18="Alta",'Mapa de Riesgos'!$AA$18="Menor"),CONCATENATE("R1C",'Mapa de Riesgos'!$O$18),"")</f>
        <v/>
      </c>
      <c r="V16" s="44" t="str">
        <f>IF(AND('Mapa de Riesgos'!$Y$12="Alta",'Mapa de Riesgos'!$AA$12="Moderado"),CONCATENATE("R1C",'Mapa de Riesgos'!$O$12),"")</f>
        <v/>
      </c>
      <c r="W16" s="45" t="str">
        <f>IF(AND('Mapa de Riesgos'!$Y$14="Alta",'Mapa de Riesgos'!$AA$14="Moderado"),CONCATENATE("R1C",'Mapa de Riesgos'!$O$14),"")</f>
        <v/>
      </c>
      <c r="X16" s="45" t="str">
        <f>IF(AND('Mapa de Riesgos'!$Y$15="Alta",'Mapa de Riesgos'!$AA$15="Moderado"),CONCATENATE("R1C",'Mapa de Riesgos'!$O$15),"")</f>
        <v/>
      </c>
      <c r="Y16" s="45" t="str">
        <f>IF(AND('Mapa de Riesgos'!$Y$16="Alta",'Mapa de Riesgos'!$AA$16="Moderado"),CONCATENATE("R1C",'Mapa de Riesgos'!$O$16),"")</f>
        <v/>
      </c>
      <c r="Z16" s="45" t="str">
        <f>IF(AND('Mapa de Riesgos'!$Y$17="Alta",'Mapa de Riesgos'!$AA$17="Moderado"),CONCATENATE("R1C",'Mapa de Riesgos'!$O$17),"")</f>
        <v/>
      </c>
      <c r="AA16" s="46" t="str">
        <f>IF(AND('Mapa de Riesgos'!$Y$18="Alta",'Mapa de Riesgos'!$AA$18="Moderado"),CONCATENATE("R1C",'Mapa de Riesgos'!$O$18),"")</f>
        <v/>
      </c>
      <c r="AB16" s="44" t="str">
        <f>IF(AND('Mapa de Riesgos'!$Y$12="Alta",'Mapa de Riesgos'!$AA$12="Mayor"),CONCATENATE("R1C",'Mapa de Riesgos'!$O$12),"")</f>
        <v/>
      </c>
      <c r="AC16" s="45" t="str">
        <f>IF(AND('Mapa de Riesgos'!$Y$14="Alta",'Mapa de Riesgos'!$AA$14="Mayor"),CONCATENATE("R1C",'Mapa de Riesgos'!$O$14),"")</f>
        <v/>
      </c>
      <c r="AD16" s="45" t="str">
        <f>IF(AND('Mapa de Riesgos'!$Y$15="Alta",'Mapa de Riesgos'!$AA$15="Mayor"),CONCATENATE("R1C",'Mapa de Riesgos'!$O$15),"")</f>
        <v/>
      </c>
      <c r="AE16" s="45" t="str">
        <f>IF(AND('Mapa de Riesgos'!$Y$16="Alta",'Mapa de Riesgos'!$AA$16="Mayor"),CONCATENATE("R1C",'Mapa de Riesgos'!$O$16),"")</f>
        <v/>
      </c>
      <c r="AF16" s="45" t="str">
        <f>IF(AND('Mapa de Riesgos'!$Y$17="Alta",'Mapa de Riesgos'!$AA$17="Mayor"),CONCATENATE("R1C",'Mapa de Riesgos'!$O$17),"")</f>
        <v/>
      </c>
      <c r="AG16" s="46" t="str">
        <f>IF(AND('Mapa de Riesgos'!$Y$18="Alta",'Mapa de Riesgos'!$AA$18="Mayor"),CONCATENATE("R1C",'Mapa de Riesgos'!$O$18),"")</f>
        <v/>
      </c>
      <c r="AH16" s="47" t="str">
        <f>IF(AND('Mapa de Riesgos'!$Y$12="Alta",'Mapa de Riesgos'!$AA$12="Catastrófico"),CONCATENATE("R1C",'Mapa de Riesgos'!$O$12),"")</f>
        <v/>
      </c>
      <c r="AI16" s="48" t="str">
        <f>IF(AND('Mapa de Riesgos'!$Y$14="Alta",'Mapa de Riesgos'!$AA$14="Catastrófico"),CONCATENATE("R1C",'Mapa de Riesgos'!$O$14),"")</f>
        <v/>
      </c>
      <c r="AJ16" s="48" t="str">
        <f>IF(AND('Mapa de Riesgos'!$Y$15="Alta",'Mapa de Riesgos'!$AA$15="Catastrófico"),CONCATENATE("R1C",'Mapa de Riesgos'!$O$15),"")</f>
        <v/>
      </c>
      <c r="AK16" s="48" t="str">
        <f>IF(AND('Mapa de Riesgos'!$Y$16="Alta",'Mapa de Riesgos'!$AA$16="Catastrófico"),CONCATENATE("R1C",'Mapa de Riesgos'!$O$16),"")</f>
        <v/>
      </c>
      <c r="AL16" s="48" t="str">
        <f>IF(AND('Mapa de Riesgos'!$Y$17="Alta",'Mapa de Riesgos'!$AA$17="Catastrófico"),CONCATENATE("R1C",'Mapa de Riesgos'!$O$17),"")</f>
        <v/>
      </c>
      <c r="AM16" s="49" t="str">
        <f>IF(AND('Mapa de Riesgos'!$Y$18="Alta",'Mapa de Riesgos'!$AA$18="Catastrófico"),CONCATENATE("R1C",'Mapa de Riesgos'!$O$18),"")</f>
        <v/>
      </c>
      <c r="AN16" s="81"/>
      <c r="AO16" s="402" t="s">
        <v>235</v>
      </c>
      <c r="AP16" s="403"/>
      <c r="AQ16" s="403"/>
      <c r="AR16" s="403"/>
      <c r="AS16" s="403"/>
      <c r="AT16" s="404"/>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316"/>
      <c r="C17" s="316"/>
      <c r="D17" s="317"/>
      <c r="E17" s="413"/>
      <c r="F17" s="414"/>
      <c r="G17" s="414"/>
      <c r="H17" s="414"/>
      <c r="I17" s="414"/>
      <c r="J17" s="65" t="str">
        <f>IF(AND('Mapa de Riesgos'!$Y$19="Alta",'Mapa de Riesgos'!$AA$19="Leve"),CONCATENATE("R2C",'Mapa de Riesgos'!$O$19),"")</f>
        <v/>
      </c>
      <c r="K17" s="66" t="str">
        <f>IF(AND('Mapa de Riesgos'!$Y$20="Alta",'Mapa de Riesgos'!$AA$20="Leve"),CONCATENATE("R2C",'Mapa de Riesgos'!$O$20),"")</f>
        <v/>
      </c>
      <c r="L17" s="66" t="str">
        <f>IF(AND('Mapa de Riesgos'!$Y$21="Alta",'Mapa de Riesgos'!$AA$21="Leve"),CONCATENATE("R2C",'Mapa de Riesgos'!$O$21),"")</f>
        <v/>
      </c>
      <c r="M17" s="66" t="str">
        <f>IF(AND('Mapa de Riesgos'!$Y$22="Alta",'Mapa de Riesgos'!$AA$22="Leve"),CONCATENATE("R2C",'Mapa de Riesgos'!$O$22),"")</f>
        <v/>
      </c>
      <c r="N17" s="66" t="str">
        <f>IF(AND('Mapa de Riesgos'!$Y$23="Alta",'Mapa de Riesgos'!$AA$23="Leve"),CONCATENATE("R2C",'Mapa de Riesgos'!$O$23),"")</f>
        <v/>
      </c>
      <c r="O17" s="67" t="str">
        <f>IF(AND('Mapa de Riesgos'!$Y$24="Alta",'Mapa de Riesgos'!$AA$24="Leve"),CONCATENATE("R2C",'Mapa de Riesgos'!$O$24),"")</f>
        <v/>
      </c>
      <c r="P17" s="65" t="str">
        <f>IF(AND('Mapa de Riesgos'!$Y$19="Alta",'Mapa de Riesgos'!$AA$19="Menor"),CONCATENATE("R2C",'Mapa de Riesgos'!$O$19),"")</f>
        <v/>
      </c>
      <c r="Q17" s="66" t="str">
        <f>IF(AND('Mapa de Riesgos'!$Y$20="Alta",'Mapa de Riesgos'!$AA$20="Menor"),CONCATENATE("R2C",'Mapa de Riesgos'!$O$20),"")</f>
        <v/>
      </c>
      <c r="R17" s="66" t="str">
        <f>IF(AND('Mapa de Riesgos'!$Y$21="Alta",'Mapa de Riesgos'!$AA$21="Menor"),CONCATENATE("R2C",'Mapa de Riesgos'!$O$21),"")</f>
        <v/>
      </c>
      <c r="S17" s="66" t="str">
        <f>IF(AND('Mapa de Riesgos'!$Y$22="Alta",'Mapa de Riesgos'!$AA$22="Menor"),CONCATENATE("R2C",'Mapa de Riesgos'!$O$22),"")</f>
        <v/>
      </c>
      <c r="T17" s="66" t="str">
        <f>IF(AND('Mapa de Riesgos'!$Y$23="Alta",'Mapa de Riesgos'!$AA$23="Menor"),CONCATENATE("R2C",'Mapa de Riesgos'!$O$23),"")</f>
        <v/>
      </c>
      <c r="U17" s="67" t="str">
        <f>IF(AND('Mapa de Riesgos'!$Y$24="Alta",'Mapa de Riesgos'!$AA$24="Menor"),CONCATENATE("R2C",'Mapa de Riesgos'!$O$24),"")</f>
        <v/>
      </c>
      <c r="V17" s="50" t="str">
        <f>IF(AND('Mapa de Riesgos'!$Y$19="Alta",'Mapa de Riesgos'!$AA$19="Moderado"),CONCATENATE("R2C",'Mapa de Riesgos'!$O$19),"")</f>
        <v/>
      </c>
      <c r="W17" s="51" t="str">
        <f>IF(AND('Mapa de Riesgos'!$Y$20="Alta",'Mapa de Riesgos'!$AA$20="Moderado"),CONCATENATE("R2C",'Mapa de Riesgos'!$O$20),"")</f>
        <v/>
      </c>
      <c r="X17" s="51" t="str">
        <f>IF(AND('Mapa de Riesgos'!$Y$21="Alta",'Mapa de Riesgos'!$AA$21="Moderado"),CONCATENATE("R2C",'Mapa de Riesgos'!$O$21),"")</f>
        <v/>
      </c>
      <c r="Y17" s="51" t="str">
        <f>IF(AND('Mapa de Riesgos'!$Y$22="Alta",'Mapa de Riesgos'!$AA$22="Moderado"),CONCATENATE("R2C",'Mapa de Riesgos'!$O$22),"")</f>
        <v/>
      </c>
      <c r="Z17" s="51" t="str">
        <f>IF(AND('Mapa de Riesgos'!$Y$23="Alta",'Mapa de Riesgos'!$AA$23="Moderado"),CONCATENATE("R2C",'Mapa de Riesgos'!$O$23),"")</f>
        <v/>
      </c>
      <c r="AA17" s="52" t="str">
        <f>IF(AND('Mapa de Riesgos'!$Y$24="Alta",'Mapa de Riesgos'!$AA$24="Moderado"),CONCATENATE("R2C",'Mapa de Riesgos'!$O$24),"")</f>
        <v/>
      </c>
      <c r="AB17" s="50" t="str">
        <f>IF(AND('Mapa de Riesgos'!$Y$19="Alta",'Mapa de Riesgos'!$AA$19="Mayor"),CONCATENATE("R2C",'Mapa de Riesgos'!$O$19),"")</f>
        <v/>
      </c>
      <c r="AC17" s="51" t="str">
        <f>IF(AND('Mapa de Riesgos'!$Y$20="Alta",'Mapa de Riesgos'!$AA$20="Mayor"),CONCATENATE("R2C",'Mapa de Riesgos'!$O$20),"")</f>
        <v/>
      </c>
      <c r="AD17" s="51" t="str">
        <f>IF(AND('Mapa de Riesgos'!$Y$21="Alta",'Mapa de Riesgos'!$AA$21="Mayor"),CONCATENATE("R2C",'Mapa de Riesgos'!$O$21),"")</f>
        <v/>
      </c>
      <c r="AE17" s="51" t="str">
        <f>IF(AND('Mapa de Riesgos'!$Y$22="Alta",'Mapa de Riesgos'!$AA$22="Mayor"),CONCATENATE("R2C",'Mapa de Riesgos'!$O$22),"")</f>
        <v/>
      </c>
      <c r="AF17" s="51" t="str">
        <f>IF(AND('Mapa de Riesgos'!$Y$23="Alta",'Mapa de Riesgos'!$AA$23="Mayor"),CONCATENATE("R2C",'Mapa de Riesgos'!$O$23),"")</f>
        <v/>
      </c>
      <c r="AG17" s="52" t="str">
        <f>IF(AND('Mapa de Riesgos'!$Y$24="Alta",'Mapa de Riesgos'!$AA$24="Mayor"),CONCATENATE("R2C",'Mapa de Riesgos'!$O$24),"")</f>
        <v/>
      </c>
      <c r="AH17" s="53" t="str">
        <f>IF(AND('Mapa de Riesgos'!$Y$19="Alta",'Mapa de Riesgos'!$AA$19="Catastrófico"),CONCATENATE("R2C",'Mapa de Riesgos'!$O$19),"")</f>
        <v/>
      </c>
      <c r="AI17" s="54" t="str">
        <f>IF(AND('Mapa de Riesgos'!$Y$20="Alta",'Mapa de Riesgos'!$AA$20="Catastrófico"),CONCATENATE("R2C",'Mapa de Riesgos'!$O$20),"")</f>
        <v/>
      </c>
      <c r="AJ17" s="54" t="str">
        <f>IF(AND('Mapa de Riesgos'!$Y$21="Alta",'Mapa de Riesgos'!$AA$21="Catastrófico"),CONCATENATE("R2C",'Mapa de Riesgos'!$O$21),"")</f>
        <v/>
      </c>
      <c r="AK17" s="54" t="str">
        <f>IF(AND('Mapa de Riesgos'!$Y$22="Alta",'Mapa de Riesgos'!$AA$22="Catastrófico"),CONCATENATE("R2C",'Mapa de Riesgos'!$O$22),"")</f>
        <v/>
      </c>
      <c r="AL17" s="54" t="str">
        <f>IF(AND('Mapa de Riesgos'!$Y$23="Alta",'Mapa de Riesgos'!$AA$23="Catastrófico"),CONCATENATE("R2C",'Mapa de Riesgos'!$O$23),"")</f>
        <v/>
      </c>
      <c r="AM17" s="55" t="str">
        <f>IF(AND('Mapa de Riesgos'!$Y$24="Alta",'Mapa de Riesgos'!$AA$24="Catastrófico"),CONCATENATE("R2C",'Mapa de Riesgos'!$O$24),"")</f>
        <v/>
      </c>
      <c r="AN17" s="81"/>
      <c r="AO17" s="405"/>
      <c r="AP17" s="406"/>
      <c r="AQ17" s="406"/>
      <c r="AR17" s="406"/>
      <c r="AS17" s="406"/>
      <c r="AT17" s="407"/>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316"/>
      <c r="C18" s="316"/>
      <c r="D18" s="317"/>
      <c r="E18" s="415"/>
      <c r="F18" s="414"/>
      <c r="G18" s="414"/>
      <c r="H18" s="414"/>
      <c r="I18" s="414"/>
      <c r="J18" s="65" t="str">
        <f>IF(AND('Mapa de Riesgos'!$Y$25="Alta",'Mapa de Riesgos'!$AA$25="Leve"),CONCATENATE("R3C",'Mapa de Riesgos'!$O$25),"")</f>
        <v/>
      </c>
      <c r="K18" s="66" t="str">
        <f>IF(AND('Mapa de Riesgos'!$Y$27="Alta",'Mapa de Riesgos'!$AA$27="Leve"),CONCATENATE("R3C",'Mapa de Riesgos'!$O$27),"")</f>
        <v/>
      </c>
      <c r="L18" s="66" t="str">
        <f>IF(AND('Mapa de Riesgos'!$Y$28="Alta",'Mapa de Riesgos'!$AA$28="Leve"),CONCATENATE("R3C",'Mapa de Riesgos'!$O$28),"")</f>
        <v/>
      </c>
      <c r="M18" s="66" t="str">
        <f>IF(AND('Mapa de Riesgos'!$Y$29="Alta",'Mapa de Riesgos'!$AA$29="Leve"),CONCATENATE("R3C",'Mapa de Riesgos'!$O$29),"")</f>
        <v/>
      </c>
      <c r="N18" s="66" t="str">
        <f>IF(AND('Mapa de Riesgos'!$Y$30="Alta",'Mapa de Riesgos'!$AA$30="Leve"),CONCATENATE("R3C",'Mapa de Riesgos'!$O$30),"")</f>
        <v/>
      </c>
      <c r="O18" s="67" t="str">
        <f>IF(AND('Mapa de Riesgos'!$Y$31="Alta",'Mapa de Riesgos'!$AA$31="Leve"),CONCATENATE("R3C",'Mapa de Riesgos'!$O$31),"")</f>
        <v/>
      </c>
      <c r="P18" s="65" t="str">
        <f>IF(AND('Mapa de Riesgos'!$Y$25="Alta",'Mapa de Riesgos'!$AA$25="Menor"),CONCATENATE("R3C",'Mapa de Riesgos'!$O$25),"")</f>
        <v/>
      </c>
      <c r="Q18" s="66" t="str">
        <f>IF(AND('Mapa de Riesgos'!$Y$27="Alta",'Mapa de Riesgos'!$AA$27="Menor"),CONCATENATE("R3C",'Mapa de Riesgos'!$O$27),"")</f>
        <v/>
      </c>
      <c r="R18" s="66" t="str">
        <f>IF(AND('Mapa de Riesgos'!$Y$28="Alta",'Mapa de Riesgos'!$AA$28="Menor"),CONCATENATE("R3C",'Mapa de Riesgos'!$O$28),"")</f>
        <v/>
      </c>
      <c r="S18" s="66" t="str">
        <f>IF(AND('Mapa de Riesgos'!$Y$29="Alta",'Mapa de Riesgos'!$AA$29="Menor"),CONCATENATE("R3C",'Mapa de Riesgos'!$O$29),"")</f>
        <v/>
      </c>
      <c r="T18" s="66" t="str">
        <f>IF(AND('Mapa de Riesgos'!$Y$30="Alta",'Mapa de Riesgos'!$AA$30="Menor"),CONCATENATE("R3C",'Mapa de Riesgos'!$O$30),"")</f>
        <v/>
      </c>
      <c r="U18" s="67" t="str">
        <f>IF(AND('Mapa de Riesgos'!$Y$31="Alta",'Mapa de Riesgos'!$AA$31="Menor"),CONCATENATE("R3C",'Mapa de Riesgos'!$O$31),"")</f>
        <v/>
      </c>
      <c r="V18" s="50" t="str">
        <f>IF(AND('Mapa de Riesgos'!$Y$25="Alta",'Mapa de Riesgos'!$AA$25="Moderado"),CONCATENATE("R3C",'Mapa de Riesgos'!$O$25),"")</f>
        <v/>
      </c>
      <c r="W18" s="51" t="str">
        <f>IF(AND('Mapa de Riesgos'!$Y$27="Alta",'Mapa de Riesgos'!$AA$27="Moderado"),CONCATENATE("R3C",'Mapa de Riesgos'!$O$27),"")</f>
        <v/>
      </c>
      <c r="X18" s="51" t="str">
        <f>IF(AND('Mapa de Riesgos'!$Y$28="Alta",'Mapa de Riesgos'!$AA$28="Moderado"),CONCATENATE("R3C",'Mapa de Riesgos'!$O$28),"")</f>
        <v/>
      </c>
      <c r="Y18" s="51" t="str">
        <f>IF(AND('Mapa de Riesgos'!$Y$29="Alta",'Mapa de Riesgos'!$AA$29="Moderado"),CONCATENATE("R3C",'Mapa de Riesgos'!$O$29),"")</f>
        <v/>
      </c>
      <c r="Z18" s="51" t="str">
        <f>IF(AND('Mapa de Riesgos'!$Y$30="Alta",'Mapa de Riesgos'!$AA$30="Moderado"),CONCATENATE("R3C",'Mapa de Riesgos'!$O$30),"")</f>
        <v/>
      </c>
      <c r="AA18" s="52" t="str">
        <f>IF(AND('Mapa de Riesgos'!$Y$31="Alta",'Mapa de Riesgos'!$AA$31="Moderado"),CONCATENATE("R3C",'Mapa de Riesgos'!$O$31),"")</f>
        <v/>
      </c>
      <c r="AB18" s="50" t="str">
        <f>IF(AND('Mapa de Riesgos'!$Y$25="Alta",'Mapa de Riesgos'!$AA$25="Mayor"),CONCATENATE("R3C",'Mapa de Riesgos'!$O$25),"")</f>
        <v/>
      </c>
      <c r="AC18" s="51" t="str">
        <f>IF(AND('Mapa de Riesgos'!$Y$27="Alta",'Mapa de Riesgos'!$AA$27="Mayor"),CONCATENATE("R3C",'Mapa de Riesgos'!$O$27),"")</f>
        <v/>
      </c>
      <c r="AD18" s="51" t="str">
        <f>IF(AND('Mapa de Riesgos'!$Y$28="Alta",'Mapa de Riesgos'!$AA$28="Mayor"),CONCATENATE("R3C",'Mapa de Riesgos'!$O$28),"")</f>
        <v/>
      </c>
      <c r="AE18" s="51" t="str">
        <f>IF(AND('Mapa de Riesgos'!$Y$29="Alta",'Mapa de Riesgos'!$AA$29="Mayor"),CONCATENATE("R3C",'Mapa de Riesgos'!$O$29),"")</f>
        <v/>
      </c>
      <c r="AF18" s="51" t="str">
        <f>IF(AND('Mapa de Riesgos'!$Y$30="Alta",'Mapa de Riesgos'!$AA$30="Mayor"),CONCATENATE("R3C",'Mapa de Riesgos'!$O$30),"")</f>
        <v/>
      </c>
      <c r="AG18" s="52" t="str">
        <f>IF(AND('Mapa de Riesgos'!$Y$31="Alta",'Mapa de Riesgos'!$AA$31="Mayor"),CONCATENATE("R3C",'Mapa de Riesgos'!$O$31),"")</f>
        <v/>
      </c>
      <c r="AH18" s="53" t="str">
        <f>IF(AND('Mapa de Riesgos'!$Y$25="Alta",'Mapa de Riesgos'!$AA$25="Catastrófico"),CONCATENATE("R3C",'Mapa de Riesgos'!$O$25),"")</f>
        <v/>
      </c>
      <c r="AI18" s="54" t="str">
        <f>IF(AND('Mapa de Riesgos'!$Y$27="Alta",'Mapa de Riesgos'!$AA$27="Catastrófico"),CONCATENATE("R3C",'Mapa de Riesgos'!$O$27),"")</f>
        <v/>
      </c>
      <c r="AJ18" s="54" t="str">
        <f>IF(AND('Mapa de Riesgos'!$Y$28="Alta",'Mapa de Riesgos'!$AA$28="Catastrófico"),CONCATENATE("R3C",'Mapa de Riesgos'!$O$28),"")</f>
        <v/>
      </c>
      <c r="AK18" s="54" t="str">
        <f>IF(AND('Mapa de Riesgos'!$Y$29="Alta",'Mapa de Riesgos'!$AA$29="Catastrófico"),CONCATENATE("R3C",'Mapa de Riesgos'!$O$29),"")</f>
        <v/>
      </c>
      <c r="AL18" s="54" t="str">
        <f>IF(AND('Mapa de Riesgos'!$Y$30="Alta",'Mapa de Riesgos'!$AA$30="Catastrófico"),CONCATENATE("R3C",'Mapa de Riesgos'!$O$30),"")</f>
        <v/>
      </c>
      <c r="AM18" s="55" t="str">
        <f>IF(AND('Mapa de Riesgos'!$Y$31="Alta",'Mapa de Riesgos'!$AA$31="Catastrófico"),CONCATENATE("R3C",'Mapa de Riesgos'!$O$31),"")</f>
        <v/>
      </c>
      <c r="AN18" s="81"/>
      <c r="AO18" s="405"/>
      <c r="AP18" s="406"/>
      <c r="AQ18" s="406"/>
      <c r="AR18" s="406"/>
      <c r="AS18" s="406"/>
      <c r="AT18" s="407"/>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316"/>
      <c r="C19" s="316"/>
      <c r="D19" s="317"/>
      <c r="E19" s="415"/>
      <c r="F19" s="414"/>
      <c r="G19" s="414"/>
      <c r="H19" s="414"/>
      <c r="I19" s="414"/>
      <c r="J19" s="65" t="str">
        <f>IF(AND('Mapa de Riesgos'!$Y$32="Alta",'Mapa de Riesgos'!$AA$32="Leve"),CONCATENATE("R4C",'Mapa de Riesgos'!$O$32),"")</f>
        <v/>
      </c>
      <c r="K19" s="66" t="str">
        <f>IF(AND('Mapa de Riesgos'!$Y$35="Alta",'Mapa de Riesgos'!$AA$35="Leve"),CONCATENATE("R4C",'Mapa de Riesgos'!$O$35),"")</f>
        <v/>
      </c>
      <c r="L19" s="66" t="str">
        <f>IF(AND('Mapa de Riesgos'!$Y$36="Alta",'Mapa de Riesgos'!$AA$36="Leve"),CONCATENATE("R4C",'Mapa de Riesgos'!$O$36),"")</f>
        <v/>
      </c>
      <c r="M19" s="66" t="str">
        <f>IF(AND('Mapa de Riesgos'!$Y$37="Alta",'Mapa de Riesgos'!$AA$37="Leve"),CONCATENATE("R4C",'Mapa de Riesgos'!$O$37),"")</f>
        <v/>
      </c>
      <c r="N19" s="66" t="str">
        <f>IF(AND('Mapa de Riesgos'!$Y$38="Alta",'Mapa de Riesgos'!$AA$38="Leve"),CONCATENATE("R4C",'Mapa de Riesgos'!$O$38),"")</f>
        <v/>
      </c>
      <c r="O19" s="67" t="str">
        <f>IF(AND('Mapa de Riesgos'!$Y$39="Alta",'Mapa de Riesgos'!$AA$39="Leve"),CONCATENATE("R4C",'Mapa de Riesgos'!$O$39),"")</f>
        <v/>
      </c>
      <c r="P19" s="65" t="str">
        <f>IF(AND('Mapa de Riesgos'!$Y$32="Alta",'Mapa de Riesgos'!$AA$32="Menor"),CONCATENATE("R4C",'Mapa de Riesgos'!$O$32),"")</f>
        <v/>
      </c>
      <c r="Q19" s="66" t="str">
        <f>IF(AND('Mapa de Riesgos'!$Y$35="Alta",'Mapa de Riesgos'!$AA$35="Menor"),CONCATENATE("R4C",'Mapa de Riesgos'!$O$35),"")</f>
        <v/>
      </c>
      <c r="R19" s="66" t="str">
        <f>IF(AND('Mapa de Riesgos'!$Y$36="Alta",'Mapa de Riesgos'!$AA$36="Menor"),CONCATENATE("R4C",'Mapa de Riesgos'!$O$36),"")</f>
        <v/>
      </c>
      <c r="S19" s="66" t="str">
        <f>IF(AND('Mapa de Riesgos'!$Y$37="Alta",'Mapa de Riesgos'!$AA$37="Menor"),CONCATENATE("R4C",'Mapa de Riesgos'!$O$37),"")</f>
        <v/>
      </c>
      <c r="T19" s="66" t="str">
        <f>IF(AND('Mapa de Riesgos'!$Y$38="Alta",'Mapa de Riesgos'!$AA$38="Menor"),CONCATENATE("R4C",'Mapa de Riesgos'!$O$38),"")</f>
        <v/>
      </c>
      <c r="U19" s="67" t="str">
        <f>IF(AND('Mapa de Riesgos'!$Y$39="Alta",'Mapa de Riesgos'!$AA$39="Menor"),CONCATENATE("R4C",'Mapa de Riesgos'!$O$39),"")</f>
        <v/>
      </c>
      <c r="V19" s="50" t="str">
        <f>IF(AND('Mapa de Riesgos'!$Y$32="Alta",'Mapa de Riesgos'!$AA$32="Moderado"),CONCATENATE("R4C",'Mapa de Riesgos'!$O$32),"")</f>
        <v/>
      </c>
      <c r="W19" s="51" t="str">
        <f>IF(AND('Mapa de Riesgos'!$Y$35="Alta",'Mapa de Riesgos'!$AA$35="Moderado"),CONCATENATE("R4C",'Mapa de Riesgos'!$O$35),"")</f>
        <v/>
      </c>
      <c r="X19" s="51" t="str">
        <f>IF(AND('Mapa de Riesgos'!$Y$36="Alta",'Mapa de Riesgos'!$AA$36="Moderado"),CONCATENATE("R4C",'Mapa de Riesgos'!$O$36),"")</f>
        <v/>
      </c>
      <c r="Y19" s="51" t="str">
        <f>IF(AND('Mapa de Riesgos'!$Y$37="Alta",'Mapa de Riesgos'!$AA$37="Moderado"),CONCATENATE("R4C",'Mapa de Riesgos'!$O$37),"")</f>
        <v/>
      </c>
      <c r="Z19" s="51" t="str">
        <f>IF(AND('Mapa de Riesgos'!$Y$38="Alta",'Mapa de Riesgos'!$AA$38="Moderado"),CONCATENATE("R4C",'Mapa de Riesgos'!$O$38),"")</f>
        <v/>
      </c>
      <c r="AA19" s="52" t="str">
        <f>IF(AND('Mapa de Riesgos'!$Y$39="Alta",'Mapa de Riesgos'!$AA$39="Moderado"),CONCATENATE("R4C",'Mapa de Riesgos'!$O$39),"")</f>
        <v/>
      </c>
      <c r="AB19" s="50" t="str">
        <f>IF(AND('Mapa de Riesgos'!$Y$32="Alta",'Mapa de Riesgos'!$AA$32="Mayor"),CONCATENATE("R4C",'Mapa de Riesgos'!$O$32),"")</f>
        <v/>
      </c>
      <c r="AC19" s="51" t="str">
        <f>IF(AND('Mapa de Riesgos'!$Y$35="Alta",'Mapa de Riesgos'!$AA$35="Mayor"),CONCATENATE("R4C",'Mapa de Riesgos'!$O$35),"")</f>
        <v/>
      </c>
      <c r="AD19" s="51" t="str">
        <f>IF(AND('Mapa de Riesgos'!$Y$36="Alta",'Mapa de Riesgos'!$AA$36="Mayor"),CONCATENATE("R4C",'Mapa de Riesgos'!$O$36),"")</f>
        <v/>
      </c>
      <c r="AE19" s="51" t="str">
        <f>IF(AND('Mapa de Riesgos'!$Y$37="Alta",'Mapa de Riesgos'!$AA$37="Mayor"),CONCATENATE("R4C",'Mapa de Riesgos'!$O$37),"")</f>
        <v/>
      </c>
      <c r="AF19" s="51" t="str">
        <f>IF(AND('Mapa de Riesgos'!$Y$38="Alta",'Mapa de Riesgos'!$AA$38="Mayor"),CONCATENATE("R4C",'Mapa de Riesgos'!$O$38),"")</f>
        <v/>
      </c>
      <c r="AG19" s="52" t="str">
        <f>IF(AND('Mapa de Riesgos'!$Y$39="Alta",'Mapa de Riesgos'!$AA$39="Mayor"),CONCATENATE("R4C",'Mapa de Riesgos'!$O$39),"")</f>
        <v/>
      </c>
      <c r="AH19" s="53" t="str">
        <f>IF(AND('Mapa de Riesgos'!$Y$32="Alta",'Mapa de Riesgos'!$AA$32="Catastrófico"),CONCATENATE("R4C",'Mapa de Riesgos'!$O$32),"")</f>
        <v/>
      </c>
      <c r="AI19" s="54" t="str">
        <f>IF(AND('Mapa de Riesgos'!$Y$35="Alta",'Mapa de Riesgos'!$AA$35="Catastrófico"),CONCATENATE("R4C",'Mapa de Riesgos'!$O$35),"")</f>
        <v/>
      </c>
      <c r="AJ19" s="54" t="str">
        <f>IF(AND('Mapa de Riesgos'!$Y$36="Alta",'Mapa de Riesgos'!$AA$36="Catastrófico"),CONCATENATE("R4C",'Mapa de Riesgos'!$O$36),"")</f>
        <v/>
      </c>
      <c r="AK19" s="54" t="str">
        <f>IF(AND('Mapa de Riesgos'!$Y$37="Alta",'Mapa de Riesgos'!$AA$37="Catastrófico"),CONCATENATE("R4C",'Mapa de Riesgos'!$O$37),"")</f>
        <v/>
      </c>
      <c r="AL19" s="54" t="str">
        <f>IF(AND('Mapa de Riesgos'!$Y$38="Alta",'Mapa de Riesgos'!$AA$38="Catastrófico"),CONCATENATE("R4C",'Mapa de Riesgos'!$O$38),"")</f>
        <v/>
      </c>
      <c r="AM19" s="55" t="str">
        <f>IF(AND('Mapa de Riesgos'!$Y$39="Alta",'Mapa de Riesgos'!$AA$39="Catastrófico"),CONCATENATE("R4C",'Mapa de Riesgos'!$O$39),"")</f>
        <v/>
      </c>
      <c r="AN19" s="81"/>
      <c r="AO19" s="405"/>
      <c r="AP19" s="406"/>
      <c r="AQ19" s="406"/>
      <c r="AR19" s="406"/>
      <c r="AS19" s="406"/>
      <c r="AT19" s="407"/>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316"/>
      <c r="C20" s="316"/>
      <c r="D20" s="317"/>
      <c r="E20" s="415"/>
      <c r="F20" s="414"/>
      <c r="G20" s="414"/>
      <c r="H20" s="414"/>
      <c r="I20" s="414"/>
      <c r="J20" s="65" t="str">
        <f>IF(AND('Mapa de Riesgos'!$Y$40="Alta",'Mapa de Riesgos'!$AA$40="Leve"),CONCATENATE("R5C",'Mapa de Riesgos'!$O$40),"")</f>
        <v/>
      </c>
      <c r="K20" s="66" t="str">
        <f>IF(AND('Mapa de Riesgos'!$Y$42="Alta",'Mapa de Riesgos'!$AA$42="Leve"),CONCATENATE("R5C",'Mapa de Riesgos'!$O$42),"")</f>
        <v/>
      </c>
      <c r="L20" s="66" t="str">
        <f>IF(AND('Mapa de Riesgos'!$Y$43="Alta",'Mapa de Riesgos'!$AA$43="Leve"),CONCATENATE("R5C",'Mapa de Riesgos'!$O$43),"")</f>
        <v/>
      </c>
      <c r="M20" s="66" t="str">
        <f>IF(AND('Mapa de Riesgos'!$Y$44="Alta",'Mapa de Riesgos'!$AA$44="Leve"),CONCATENATE("R5C",'Mapa de Riesgos'!$O$44),"")</f>
        <v/>
      </c>
      <c r="N20" s="66" t="str">
        <f>IF(AND('Mapa de Riesgos'!$Y$45="Alta",'Mapa de Riesgos'!$AA$45="Leve"),CONCATENATE("R5C",'Mapa de Riesgos'!$O$45),"")</f>
        <v/>
      </c>
      <c r="O20" s="67" t="str">
        <f>IF(AND('Mapa de Riesgos'!$Y$46="Alta",'Mapa de Riesgos'!$AA$46="Leve"),CONCATENATE("R5C",'Mapa de Riesgos'!$O$46),"")</f>
        <v/>
      </c>
      <c r="P20" s="65" t="str">
        <f>IF(AND('Mapa de Riesgos'!$Y$40="Alta",'Mapa de Riesgos'!$AA$40="Menor"),CONCATENATE("R5C",'Mapa de Riesgos'!$O$40),"")</f>
        <v/>
      </c>
      <c r="Q20" s="66" t="str">
        <f>IF(AND('Mapa de Riesgos'!$Y$42="Alta",'Mapa de Riesgos'!$AA$42="Menor"),CONCATENATE("R5C",'Mapa de Riesgos'!$O$42),"")</f>
        <v/>
      </c>
      <c r="R20" s="66" t="str">
        <f>IF(AND('Mapa de Riesgos'!$Y$43="Alta",'Mapa de Riesgos'!$AA$43="Menor"),CONCATENATE("R5C",'Mapa de Riesgos'!$O$43),"")</f>
        <v/>
      </c>
      <c r="S20" s="66" t="str">
        <f>IF(AND('Mapa de Riesgos'!$Y$44="Alta",'Mapa de Riesgos'!$AA$44="Menor"),CONCATENATE("R5C",'Mapa de Riesgos'!$O$44),"")</f>
        <v/>
      </c>
      <c r="T20" s="66" t="str">
        <f>IF(AND('Mapa de Riesgos'!$Y$45="Alta",'Mapa de Riesgos'!$AA$45="Menor"),CONCATENATE("R5C",'Mapa de Riesgos'!$O$45),"")</f>
        <v/>
      </c>
      <c r="U20" s="67" t="str">
        <f>IF(AND('Mapa de Riesgos'!$Y$46="Alta",'Mapa de Riesgos'!$AA$46="Menor"),CONCATENATE("R5C",'Mapa de Riesgos'!$O$46),"")</f>
        <v/>
      </c>
      <c r="V20" s="50" t="str">
        <f>IF(AND('Mapa de Riesgos'!$Y$40="Alta",'Mapa de Riesgos'!$AA$40="Moderado"),CONCATENATE("R5C",'Mapa de Riesgos'!$O$40),"")</f>
        <v/>
      </c>
      <c r="W20" s="51" t="str">
        <f>IF(AND('Mapa de Riesgos'!$Y$42="Alta",'Mapa de Riesgos'!$AA$42="Moderado"),CONCATENATE("R5C",'Mapa de Riesgos'!$O$42),"")</f>
        <v/>
      </c>
      <c r="X20" s="51" t="str">
        <f>IF(AND('Mapa de Riesgos'!$Y$43="Alta",'Mapa de Riesgos'!$AA$43="Moderado"),CONCATENATE("R5C",'Mapa de Riesgos'!$O$43),"")</f>
        <v/>
      </c>
      <c r="Y20" s="51" t="str">
        <f>IF(AND('Mapa de Riesgos'!$Y$44="Alta",'Mapa de Riesgos'!$AA$44="Moderado"),CONCATENATE("R5C",'Mapa de Riesgos'!$O$44),"")</f>
        <v/>
      </c>
      <c r="Z20" s="51" t="str">
        <f>IF(AND('Mapa de Riesgos'!$Y$45="Alta",'Mapa de Riesgos'!$AA$45="Moderado"),CONCATENATE("R5C",'Mapa de Riesgos'!$O$45),"")</f>
        <v/>
      </c>
      <c r="AA20" s="52" t="str">
        <f>IF(AND('Mapa de Riesgos'!$Y$46="Alta",'Mapa de Riesgos'!$AA$46="Moderado"),CONCATENATE("R5C",'Mapa de Riesgos'!$O$46),"")</f>
        <v/>
      </c>
      <c r="AB20" s="50" t="str">
        <f>IF(AND('Mapa de Riesgos'!$Y$40="Alta",'Mapa de Riesgos'!$AA$40="Mayor"),CONCATENATE("R5C",'Mapa de Riesgos'!$O$40),"")</f>
        <v/>
      </c>
      <c r="AC20" s="51" t="str">
        <f>IF(AND('Mapa de Riesgos'!$Y$42="Alta",'Mapa de Riesgos'!$AA$42="Mayor"),CONCATENATE("R5C",'Mapa de Riesgos'!$O$42),"")</f>
        <v/>
      </c>
      <c r="AD20" s="51" t="str">
        <f>IF(AND('Mapa de Riesgos'!$Y$43="Alta",'Mapa de Riesgos'!$AA$43="Mayor"),CONCATENATE("R5C",'Mapa de Riesgos'!$O$43),"")</f>
        <v/>
      </c>
      <c r="AE20" s="51" t="str">
        <f>IF(AND('Mapa de Riesgos'!$Y$44="Alta",'Mapa de Riesgos'!$AA$44="Mayor"),CONCATENATE("R5C",'Mapa de Riesgos'!$O$44),"")</f>
        <v/>
      </c>
      <c r="AF20" s="51" t="str">
        <f>IF(AND('Mapa de Riesgos'!$Y$45="Alta",'Mapa de Riesgos'!$AA$45="Mayor"),CONCATENATE("R5C",'Mapa de Riesgos'!$O$45),"")</f>
        <v/>
      </c>
      <c r="AG20" s="52" t="str">
        <f>IF(AND('Mapa de Riesgos'!$Y$46="Alta",'Mapa de Riesgos'!$AA$46="Mayor"),CONCATENATE("R5C",'Mapa de Riesgos'!$O$46),"")</f>
        <v/>
      </c>
      <c r="AH20" s="53" t="str">
        <f>IF(AND('Mapa de Riesgos'!$Y$40="Alta",'Mapa de Riesgos'!$AA$40="Catastrófico"),CONCATENATE("R5C",'Mapa de Riesgos'!$O$40),"")</f>
        <v/>
      </c>
      <c r="AI20" s="54" t="str">
        <f>IF(AND('Mapa de Riesgos'!$Y$42="Alta",'Mapa de Riesgos'!$AA$42="Catastrófico"),CONCATENATE("R5C",'Mapa de Riesgos'!$O$42),"")</f>
        <v/>
      </c>
      <c r="AJ20" s="54" t="str">
        <f>IF(AND('Mapa de Riesgos'!$Y$43="Alta",'Mapa de Riesgos'!$AA$43="Catastrófico"),CONCATENATE("R5C",'Mapa de Riesgos'!$O$43),"")</f>
        <v/>
      </c>
      <c r="AK20" s="54" t="str">
        <f>IF(AND('Mapa de Riesgos'!$Y$44="Alta",'Mapa de Riesgos'!$AA$44="Catastrófico"),CONCATENATE("R5C",'Mapa de Riesgos'!$O$44),"")</f>
        <v/>
      </c>
      <c r="AL20" s="54" t="str">
        <f>IF(AND('Mapa de Riesgos'!$Y$45="Alta",'Mapa de Riesgos'!$AA$45="Catastrófico"),CONCATENATE("R5C",'Mapa de Riesgos'!$O$45),"")</f>
        <v/>
      </c>
      <c r="AM20" s="55" t="str">
        <f>IF(AND('Mapa de Riesgos'!$Y$46="Alta",'Mapa de Riesgos'!$AA$46="Catastrófico"),CONCATENATE("R5C",'Mapa de Riesgos'!$O$46),"")</f>
        <v/>
      </c>
      <c r="AN20" s="81"/>
      <c r="AO20" s="405"/>
      <c r="AP20" s="406"/>
      <c r="AQ20" s="406"/>
      <c r="AR20" s="406"/>
      <c r="AS20" s="406"/>
      <c r="AT20" s="407"/>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316"/>
      <c r="C21" s="316"/>
      <c r="D21" s="317"/>
      <c r="E21" s="415"/>
      <c r="F21" s="414"/>
      <c r="G21" s="414"/>
      <c r="H21" s="414"/>
      <c r="I21" s="414"/>
      <c r="J21" s="65" t="str">
        <f>IF(AND('Mapa de Riesgos'!$Y$47="Alta",'Mapa de Riesgos'!$AA$47="Leve"),CONCATENATE("R6C",'Mapa de Riesgos'!$O$47),"")</f>
        <v/>
      </c>
      <c r="K21" s="66" t="str">
        <f>IF(AND('Mapa de Riesgos'!$Y$48="Alta",'Mapa de Riesgos'!$AA$48="Leve"),CONCATENATE("R6C",'Mapa de Riesgos'!$O$48),"")</f>
        <v/>
      </c>
      <c r="L21" s="66" t="str">
        <f>IF(AND('Mapa de Riesgos'!$Y$49="Alta",'Mapa de Riesgos'!$AA$49="Leve"),CONCATENATE("R6C",'Mapa de Riesgos'!$O$49),"")</f>
        <v/>
      </c>
      <c r="M21" s="66" t="str">
        <f>IF(AND('Mapa de Riesgos'!$Y$50="Alta",'Mapa de Riesgos'!$AA$50="Leve"),CONCATENATE("R6C",'Mapa de Riesgos'!$O$50),"")</f>
        <v/>
      </c>
      <c r="N21" s="66" t="str">
        <f>IF(AND('Mapa de Riesgos'!$Y$51="Alta",'Mapa de Riesgos'!$AA$51="Leve"),CONCATENATE("R6C",'Mapa de Riesgos'!$O$51),"")</f>
        <v/>
      </c>
      <c r="O21" s="67" t="str">
        <f>IF(AND('Mapa de Riesgos'!$Y$52="Alta",'Mapa de Riesgos'!$AA$52="Leve"),CONCATENATE("R6C",'Mapa de Riesgos'!$O$52),"")</f>
        <v/>
      </c>
      <c r="P21" s="65" t="str">
        <f>IF(AND('Mapa de Riesgos'!$Y$47="Alta",'Mapa de Riesgos'!$AA$47="Menor"),CONCATENATE("R6C",'Mapa de Riesgos'!$O$47),"")</f>
        <v/>
      </c>
      <c r="Q21" s="66" t="str">
        <f>IF(AND('Mapa de Riesgos'!$Y$48="Alta",'Mapa de Riesgos'!$AA$48="Menor"),CONCATENATE("R6C",'Mapa de Riesgos'!$O$48),"")</f>
        <v/>
      </c>
      <c r="R21" s="66" t="str">
        <f>IF(AND('Mapa de Riesgos'!$Y$49="Alta",'Mapa de Riesgos'!$AA$49="Menor"),CONCATENATE("R6C",'Mapa de Riesgos'!$O$49),"")</f>
        <v/>
      </c>
      <c r="S21" s="66" t="str">
        <f>IF(AND('Mapa de Riesgos'!$Y$50="Alta",'Mapa de Riesgos'!$AA$50="Menor"),CONCATENATE("R6C",'Mapa de Riesgos'!$O$50),"")</f>
        <v/>
      </c>
      <c r="T21" s="66" t="str">
        <f>IF(AND('Mapa de Riesgos'!$Y$51="Alta",'Mapa de Riesgos'!$AA$51="Menor"),CONCATENATE("R6C",'Mapa de Riesgos'!$O$51),"")</f>
        <v/>
      </c>
      <c r="U21" s="67" t="str">
        <f>IF(AND('Mapa de Riesgos'!$Y$52="Alta",'Mapa de Riesgos'!$AA$52="Menor"),CONCATENATE("R6C",'Mapa de Riesgos'!$O$52),"")</f>
        <v/>
      </c>
      <c r="V21" s="50" t="str">
        <f>IF(AND('Mapa de Riesgos'!$Y$47="Alta",'Mapa de Riesgos'!$AA$47="Moderado"),CONCATENATE("R6C",'Mapa de Riesgos'!$O$47),"")</f>
        <v/>
      </c>
      <c r="W21" s="51" t="str">
        <f>IF(AND('Mapa de Riesgos'!$Y$48="Alta",'Mapa de Riesgos'!$AA$48="Moderado"),CONCATENATE("R6C",'Mapa de Riesgos'!$O$48),"")</f>
        <v/>
      </c>
      <c r="X21" s="51" t="str">
        <f>IF(AND('Mapa de Riesgos'!$Y$49="Alta",'Mapa de Riesgos'!$AA$49="Moderado"),CONCATENATE("R6C",'Mapa de Riesgos'!$O$49),"")</f>
        <v/>
      </c>
      <c r="Y21" s="51" t="str">
        <f>IF(AND('Mapa de Riesgos'!$Y$50="Alta",'Mapa de Riesgos'!$AA$50="Moderado"),CONCATENATE("R6C",'Mapa de Riesgos'!$O$50),"")</f>
        <v/>
      </c>
      <c r="Z21" s="51" t="str">
        <f>IF(AND('Mapa de Riesgos'!$Y$51="Alta",'Mapa de Riesgos'!$AA$51="Moderado"),CONCATENATE("R6C",'Mapa de Riesgos'!$O$51),"")</f>
        <v/>
      </c>
      <c r="AA21" s="52" t="str">
        <f>IF(AND('Mapa de Riesgos'!$Y$52="Alta",'Mapa de Riesgos'!$AA$52="Moderado"),CONCATENATE("R6C",'Mapa de Riesgos'!$O$52),"")</f>
        <v/>
      </c>
      <c r="AB21" s="50" t="str">
        <f>IF(AND('Mapa de Riesgos'!$Y$47="Alta",'Mapa de Riesgos'!$AA$47="Mayor"),CONCATENATE("R6C",'Mapa de Riesgos'!$O$47),"")</f>
        <v/>
      </c>
      <c r="AC21" s="51" t="str">
        <f>IF(AND('Mapa de Riesgos'!$Y$48="Alta",'Mapa de Riesgos'!$AA$48="Mayor"),CONCATENATE("R6C",'Mapa de Riesgos'!$O$48),"")</f>
        <v/>
      </c>
      <c r="AD21" s="51" t="str">
        <f>IF(AND('Mapa de Riesgos'!$Y$49="Alta",'Mapa de Riesgos'!$AA$49="Mayor"),CONCATENATE("R6C",'Mapa de Riesgos'!$O$49),"")</f>
        <v/>
      </c>
      <c r="AE21" s="51" t="str">
        <f>IF(AND('Mapa de Riesgos'!$Y$50="Alta",'Mapa de Riesgos'!$AA$50="Mayor"),CONCATENATE("R6C",'Mapa de Riesgos'!$O$50),"")</f>
        <v/>
      </c>
      <c r="AF21" s="51" t="str">
        <f>IF(AND('Mapa de Riesgos'!$Y$51="Alta",'Mapa de Riesgos'!$AA$51="Mayor"),CONCATENATE("R6C",'Mapa de Riesgos'!$O$51),"")</f>
        <v/>
      </c>
      <c r="AG21" s="52" t="str">
        <f>IF(AND('Mapa de Riesgos'!$Y$52="Alta",'Mapa de Riesgos'!$AA$52="Mayor"),CONCATENATE("R6C",'Mapa de Riesgos'!$O$52),"")</f>
        <v/>
      </c>
      <c r="AH21" s="53" t="str">
        <f>IF(AND('Mapa de Riesgos'!$Y$47="Alta",'Mapa de Riesgos'!$AA$47="Catastrófico"),CONCATENATE("R6C",'Mapa de Riesgos'!$O$47),"")</f>
        <v/>
      </c>
      <c r="AI21" s="54" t="str">
        <f>IF(AND('Mapa de Riesgos'!$Y$48="Alta",'Mapa de Riesgos'!$AA$48="Catastrófico"),CONCATENATE("R6C",'Mapa de Riesgos'!$O$48),"")</f>
        <v/>
      </c>
      <c r="AJ21" s="54" t="str">
        <f>IF(AND('Mapa de Riesgos'!$Y$49="Alta",'Mapa de Riesgos'!$AA$49="Catastrófico"),CONCATENATE("R6C",'Mapa de Riesgos'!$O$49),"")</f>
        <v/>
      </c>
      <c r="AK21" s="54" t="str">
        <f>IF(AND('Mapa de Riesgos'!$Y$50="Alta",'Mapa de Riesgos'!$AA$50="Catastrófico"),CONCATENATE("R6C",'Mapa de Riesgos'!$O$50),"")</f>
        <v/>
      </c>
      <c r="AL21" s="54" t="str">
        <f>IF(AND('Mapa de Riesgos'!$Y$51="Alta",'Mapa de Riesgos'!$AA$51="Catastrófico"),CONCATENATE("R6C",'Mapa de Riesgos'!$O$51),"")</f>
        <v/>
      </c>
      <c r="AM21" s="55" t="str">
        <f>IF(AND('Mapa de Riesgos'!$Y$52="Alta",'Mapa de Riesgos'!$AA$52="Catastrófico"),CONCATENATE("R6C",'Mapa de Riesgos'!$O$52),"")</f>
        <v/>
      </c>
      <c r="AN21" s="81"/>
      <c r="AO21" s="405"/>
      <c r="AP21" s="406"/>
      <c r="AQ21" s="406"/>
      <c r="AR21" s="406"/>
      <c r="AS21" s="406"/>
      <c r="AT21" s="407"/>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316"/>
      <c r="C22" s="316"/>
      <c r="D22" s="317"/>
      <c r="E22" s="415"/>
      <c r="F22" s="414"/>
      <c r="G22" s="414"/>
      <c r="H22" s="414"/>
      <c r="I22" s="414"/>
      <c r="J22" s="65" t="str">
        <f>IF(AND('Mapa de Riesgos'!$Y$53="Alta",'Mapa de Riesgos'!$AA$53="Leve"),CONCATENATE("R7C",'Mapa de Riesgos'!$O$53),"")</f>
        <v/>
      </c>
      <c r="K22" s="66" t="str">
        <f>IF(AND('Mapa de Riesgos'!$Y$54="Alta",'Mapa de Riesgos'!$AA$54="Leve"),CONCATENATE("R7C",'Mapa de Riesgos'!$O$54),"")</f>
        <v/>
      </c>
      <c r="L22" s="66" t="str">
        <f>IF(AND('Mapa de Riesgos'!$Y$55="Alta",'Mapa de Riesgos'!$AA$55="Leve"),CONCATENATE("R7C",'Mapa de Riesgos'!$O$55),"")</f>
        <v/>
      </c>
      <c r="M22" s="66" t="str">
        <f>IF(AND('Mapa de Riesgos'!$Y$56="Alta",'Mapa de Riesgos'!$AA$56="Leve"),CONCATENATE("R7C",'Mapa de Riesgos'!$O$56),"")</f>
        <v/>
      </c>
      <c r="N22" s="66" t="str">
        <f>IF(AND('Mapa de Riesgos'!$Y$57="Alta",'Mapa de Riesgos'!$AA$57="Leve"),CONCATENATE("R7C",'Mapa de Riesgos'!$O$57),"")</f>
        <v/>
      </c>
      <c r="O22" s="67" t="str">
        <f>IF(AND('Mapa de Riesgos'!$Y$58="Alta",'Mapa de Riesgos'!$AA$58="Leve"),CONCATENATE("R7C",'Mapa de Riesgos'!$O$58),"")</f>
        <v/>
      </c>
      <c r="P22" s="65" t="str">
        <f>IF(AND('Mapa de Riesgos'!$Y$53="Alta",'Mapa de Riesgos'!$AA$53="Menor"),CONCATENATE("R7C",'Mapa de Riesgos'!$O$53),"")</f>
        <v/>
      </c>
      <c r="Q22" s="66" t="str">
        <f>IF(AND('Mapa de Riesgos'!$Y$54="Alta",'Mapa de Riesgos'!$AA$54="Menor"),CONCATENATE("R7C",'Mapa de Riesgos'!$O$54),"")</f>
        <v/>
      </c>
      <c r="R22" s="66" t="str">
        <f>IF(AND('Mapa de Riesgos'!$Y$55="Alta",'Mapa de Riesgos'!$AA$55="Menor"),CONCATENATE("R7C",'Mapa de Riesgos'!$O$55),"")</f>
        <v/>
      </c>
      <c r="S22" s="66" t="str">
        <f>IF(AND('Mapa de Riesgos'!$Y$56="Alta",'Mapa de Riesgos'!$AA$56="Menor"),CONCATENATE("R7C",'Mapa de Riesgos'!$O$56),"")</f>
        <v/>
      </c>
      <c r="T22" s="66" t="str">
        <f>IF(AND('Mapa de Riesgos'!$Y$57="Alta",'Mapa de Riesgos'!$AA$57="Menor"),CONCATENATE("R7C",'Mapa de Riesgos'!$O$57),"")</f>
        <v/>
      </c>
      <c r="U22" s="67" t="str">
        <f>IF(AND('Mapa de Riesgos'!$Y$58="Alta",'Mapa de Riesgos'!$AA$58="Menor"),CONCATENATE("R7C",'Mapa de Riesgos'!$O$58),"")</f>
        <v/>
      </c>
      <c r="V22" s="50" t="str">
        <f>IF(AND('Mapa de Riesgos'!$Y$53="Alta",'Mapa de Riesgos'!$AA$53="Moderado"),CONCATENATE("R7C",'Mapa de Riesgos'!$O$53),"")</f>
        <v/>
      </c>
      <c r="W22" s="51" t="str">
        <f>IF(AND('Mapa de Riesgos'!$Y$54="Alta",'Mapa de Riesgos'!$AA$54="Moderado"),CONCATENATE("R7C",'Mapa de Riesgos'!$O$54),"")</f>
        <v/>
      </c>
      <c r="X22" s="51" t="str">
        <f>IF(AND('Mapa de Riesgos'!$Y$55="Alta",'Mapa de Riesgos'!$AA$55="Moderado"),CONCATENATE("R7C",'Mapa de Riesgos'!$O$55),"")</f>
        <v/>
      </c>
      <c r="Y22" s="51" t="str">
        <f>IF(AND('Mapa de Riesgos'!$Y$56="Alta",'Mapa de Riesgos'!$AA$56="Moderado"),CONCATENATE("R7C",'Mapa de Riesgos'!$O$56),"")</f>
        <v/>
      </c>
      <c r="Z22" s="51" t="str">
        <f>IF(AND('Mapa de Riesgos'!$Y$57="Alta",'Mapa de Riesgos'!$AA$57="Moderado"),CONCATENATE("R7C",'Mapa de Riesgos'!$O$57),"")</f>
        <v/>
      </c>
      <c r="AA22" s="52" t="str">
        <f>IF(AND('Mapa de Riesgos'!$Y$58="Alta",'Mapa de Riesgos'!$AA$58="Moderado"),CONCATENATE("R7C",'Mapa de Riesgos'!$O$58),"")</f>
        <v/>
      </c>
      <c r="AB22" s="50" t="str">
        <f>IF(AND('Mapa de Riesgos'!$Y$53="Alta",'Mapa de Riesgos'!$AA$53="Mayor"),CONCATENATE("R7C",'Mapa de Riesgos'!$O$53),"")</f>
        <v/>
      </c>
      <c r="AC22" s="51" t="str">
        <f>IF(AND('Mapa de Riesgos'!$Y$54="Alta",'Mapa de Riesgos'!$AA$54="Mayor"),CONCATENATE("R7C",'Mapa de Riesgos'!$O$54),"")</f>
        <v/>
      </c>
      <c r="AD22" s="51" t="str">
        <f>IF(AND('Mapa de Riesgos'!$Y$55="Alta",'Mapa de Riesgos'!$AA$55="Mayor"),CONCATENATE("R7C",'Mapa de Riesgos'!$O$55),"")</f>
        <v/>
      </c>
      <c r="AE22" s="51" t="str">
        <f>IF(AND('Mapa de Riesgos'!$Y$56="Alta",'Mapa de Riesgos'!$AA$56="Mayor"),CONCATENATE("R7C",'Mapa de Riesgos'!$O$56),"")</f>
        <v/>
      </c>
      <c r="AF22" s="51" t="str">
        <f>IF(AND('Mapa de Riesgos'!$Y$57="Alta",'Mapa de Riesgos'!$AA$57="Mayor"),CONCATENATE("R7C",'Mapa de Riesgos'!$O$57),"")</f>
        <v/>
      </c>
      <c r="AG22" s="52" t="str">
        <f>IF(AND('Mapa de Riesgos'!$Y$58="Alta",'Mapa de Riesgos'!$AA$58="Mayor"),CONCATENATE("R7C",'Mapa de Riesgos'!$O$58),"")</f>
        <v/>
      </c>
      <c r="AH22" s="53" t="str">
        <f>IF(AND('Mapa de Riesgos'!$Y$53="Alta",'Mapa de Riesgos'!$AA$53="Catastrófico"),CONCATENATE("R7C",'Mapa de Riesgos'!$O$53),"")</f>
        <v/>
      </c>
      <c r="AI22" s="54" t="str">
        <f>IF(AND('Mapa de Riesgos'!$Y$54="Alta",'Mapa de Riesgos'!$AA$54="Catastrófico"),CONCATENATE("R7C",'Mapa de Riesgos'!$O$54),"")</f>
        <v/>
      </c>
      <c r="AJ22" s="54" t="str">
        <f>IF(AND('Mapa de Riesgos'!$Y$55="Alta",'Mapa de Riesgos'!$AA$55="Catastrófico"),CONCATENATE("R7C",'Mapa de Riesgos'!$O$55),"")</f>
        <v/>
      </c>
      <c r="AK22" s="54" t="str">
        <f>IF(AND('Mapa de Riesgos'!$Y$56="Alta",'Mapa de Riesgos'!$AA$56="Catastrófico"),CONCATENATE("R7C",'Mapa de Riesgos'!$O$56),"")</f>
        <v/>
      </c>
      <c r="AL22" s="54" t="str">
        <f>IF(AND('Mapa de Riesgos'!$Y$57="Alta",'Mapa de Riesgos'!$AA$57="Catastrófico"),CONCATENATE("R7C",'Mapa de Riesgos'!$O$57),"")</f>
        <v/>
      </c>
      <c r="AM22" s="55" t="str">
        <f>IF(AND('Mapa de Riesgos'!$Y$58="Alta",'Mapa de Riesgos'!$AA$58="Catastrófico"),CONCATENATE("R7C",'Mapa de Riesgos'!$O$58),"")</f>
        <v/>
      </c>
      <c r="AN22" s="81"/>
      <c r="AO22" s="405"/>
      <c r="AP22" s="406"/>
      <c r="AQ22" s="406"/>
      <c r="AR22" s="406"/>
      <c r="AS22" s="406"/>
      <c r="AT22" s="407"/>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316"/>
      <c r="C23" s="316"/>
      <c r="D23" s="317"/>
      <c r="E23" s="415"/>
      <c r="F23" s="414"/>
      <c r="G23" s="414"/>
      <c r="H23" s="414"/>
      <c r="I23" s="414"/>
      <c r="J23" s="65" t="str">
        <f>IF(AND('Mapa de Riesgos'!$Y$59="Alta",'Mapa de Riesgos'!$AA$59="Leve"),CONCATENATE("R8C",'Mapa de Riesgos'!$O$59),"")</f>
        <v/>
      </c>
      <c r="K23" s="66" t="str">
        <f>IF(AND('Mapa de Riesgos'!$Y$60="Alta",'Mapa de Riesgos'!$AA$60="Leve"),CONCATENATE("R8C",'Mapa de Riesgos'!$O$60),"")</f>
        <v/>
      </c>
      <c r="L23" s="66" t="str">
        <f>IF(AND('Mapa de Riesgos'!$Y$61="Alta",'Mapa de Riesgos'!$AA$61="Leve"),CONCATENATE("R8C",'Mapa de Riesgos'!$O$61),"")</f>
        <v/>
      </c>
      <c r="M23" s="66" t="str">
        <f>IF(AND('Mapa de Riesgos'!$Y$62="Alta",'Mapa de Riesgos'!$AA$62="Leve"),CONCATENATE("R8C",'Mapa de Riesgos'!$O$62),"")</f>
        <v/>
      </c>
      <c r="N23" s="66" t="str">
        <f>IF(AND('Mapa de Riesgos'!$Y$63="Alta",'Mapa de Riesgos'!$AA$63="Leve"),CONCATENATE("R8C",'Mapa de Riesgos'!$O$63),"")</f>
        <v/>
      </c>
      <c r="O23" s="67" t="str">
        <f>IF(AND('Mapa de Riesgos'!$Y$64="Alta",'Mapa de Riesgos'!$AA$64="Leve"),CONCATENATE("R8C",'Mapa de Riesgos'!$O$64),"")</f>
        <v/>
      </c>
      <c r="P23" s="65" t="str">
        <f>IF(AND('Mapa de Riesgos'!$Y$59="Alta",'Mapa de Riesgos'!$AA$59="Menor"),CONCATENATE("R8C",'Mapa de Riesgos'!$O$59),"")</f>
        <v/>
      </c>
      <c r="Q23" s="66" t="str">
        <f>IF(AND('Mapa de Riesgos'!$Y$60="Alta",'Mapa de Riesgos'!$AA$60="Menor"),CONCATENATE("R8C",'Mapa de Riesgos'!$O$60),"")</f>
        <v/>
      </c>
      <c r="R23" s="66" t="str">
        <f>IF(AND('Mapa de Riesgos'!$Y$61="Alta",'Mapa de Riesgos'!$AA$61="Menor"),CONCATENATE("R8C",'Mapa de Riesgos'!$O$61),"")</f>
        <v/>
      </c>
      <c r="S23" s="66" t="str">
        <f>IF(AND('Mapa de Riesgos'!$Y$62="Alta",'Mapa de Riesgos'!$AA$62="Menor"),CONCATENATE("R8C",'Mapa de Riesgos'!$O$62),"")</f>
        <v/>
      </c>
      <c r="T23" s="66" t="str">
        <f>IF(AND('Mapa de Riesgos'!$Y$63="Alta",'Mapa de Riesgos'!$AA$63="Menor"),CONCATENATE("R8C",'Mapa de Riesgos'!$O$63),"")</f>
        <v/>
      </c>
      <c r="U23" s="67" t="str">
        <f>IF(AND('Mapa de Riesgos'!$Y$64="Alta",'Mapa de Riesgos'!$AA$64="Menor"),CONCATENATE("R8C",'Mapa de Riesgos'!$O$64),"")</f>
        <v/>
      </c>
      <c r="V23" s="50" t="str">
        <f>IF(AND('Mapa de Riesgos'!$Y$59="Alta",'Mapa de Riesgos'!$AA$59="Moderado"),CONCATENATE("R8C",'Mapa de Riesgos'!$O$59),"")</f>
        <v/>
      </c>
      <c r="W23" s="51" t="str">
        <f>IF(AND('Mapa de Riesgos'!$Y$60="Alta",'Mapa de Riesgos'!$AA$60="Moderado"),CONCATENATE("R8C",'Mapa de Riesgos'!$O$60),"")</f>
        <v/>
      </c>
      <c r="X23" s="51" t="str">
        <f>IF(AND('Mapa de Riesgos'!$Y$61="Alta",'Mapa de Riesgos'!$AA$61="Moderado"),CONCATENATE("R8C",'Mapa de Riesgos'!$O$61),"")</f>
        <v/>
      </c>
      <c r="Y23" s="51" t="str">
        <f>IF(AND('Mapa de Riesgos'!$Y$62="Alta",'Mapa de Riesgos'!$AA$62="Moderado"),CONCATENATE("R8C",'Mapa de Riesgos'!$O$62),"")</f>
        <v/>
      </c>
      <c r="Z23" s="51" t="str">
        <f>IF(AND('Mapa de Riesgos'!$Y$63="Alta",'Mapa de Riesgos'!$AA$63="Moderado"),CONCATENATE("R8C",'Mapa de Riesgos'!$O$63),"")</f>
        <v/>
      </c>
      <c r="AA23" s="52" t="str">
        <f>IF(AND('Mapa de Riesgos'!$Y$64="Alta",'Mapa de Riesgos'!$AA$64="Moderado"),CONCATENATE("R8C",'Mapa de Riesgos'!$O$64),"")</f>
        <v/>
      </c>
      <c r="AB23" s="50" t="str">
        <f>IF(AND('Mapa de Riesgos'!$Y$59="Alta",'Mapa de Riesgos'!$AA$59="Mayor"),CONCATENATE("R8C",'Mapa de Riesgos'!$O$59),"")</f>
        <v/>
      </c>
      <c r="AC23" s="51" t="str">
        <f>IF(AND('Mapa de Riesgos'!$Y$60="Alta",'Mapa de Riesgos'!$AA$60="Mayor"),CONCATENATE("R8C",'Mapa de Riesgos'!$O$60),"")</f>
        <v/>
      </c>
      <c r="AD23" s="51" t="str">
        <f>IF(AND('Mapa de Riesgos'!$Y$61="Alta",'Mapa de Riesgos'!$AA$61="Mayor"),CONCATENATE("R8C",'Mapa de Riesgos'!$O$61),"")</f>
        <v/>
      </c>
      <c r="AE23" s="51" t="str">
        <f>IF(AND('Mapa de Riesgos'!$Y$62="Alta",'Mapa de Riesgos'!$AA$62="Mayor"),CONCATENATE("R8C",'Mapa de Riesgos'!$O$62),"")</f>
        <v/>
      </c>
      <c r="AF23" s="51" t="str">
        <f>IF(AND('Mapa de Riesgos'!$Y$63="Alta",'Mapa de Riesgos'!$AA$63="Mayor"),CONCATENATE("R8C",'Mapa de Riesgos'!$O$63),"")</f>
        <v/>
      </c>
      <c r="AG23" s="52" t="str">
        <f>IF(AND('Mapa de Riesgos'!$Y$64="Alta",'Mapa de Riesgos'!$AA$64="Mayor"),CONCATENATE("R8C",'Mapa de Riesgos'!$O$64),"")</f>
        <v/>
      </c>
      <c r="AH23" s="53" t="str">
        <f>IF(AND('Mapa de Riesgos'!$Y$59="Alta",'Mapa de Riesgos'!$AA$59="Catastrófico"),CONCATENATE("R8C",'Mapa de Riesgos'!$O$59),"")</f>
        <v/>
      </c>
      <c r="AI23" s="54" t="str">
        <f>IF(AND('Mapa de Riesgos'!$Y$60="Alta",'Mapa de Riesgos'!$AA$60="Catastrófico"),CONCATENATE("R8C",'Mapa de Riesgos'!$O$60),"")</f>
        <v/>
      </c>
      <c r="AJ23" s="54" t="str">
        <f>IF(AND('Mapa de Riesgos'!$Y$61="Alta",'Mapa de Riesgos'!$AA$61="Catastrófico"),CONCATENATE("R8C",'Mapa de Riesgos'!$O$61),"")</f>
        <v/>
      </c>
      <c r="AK23" s="54" t="str">
        <f>IF(AND('Mapa de Riesgos'!$Y$62="Alta",'Mapa de Riesgos'!$AA$62="Catastrófico"),CONCATENATE("R8C",'Mapa de Riesgos'!$O$62),"")</f>
        <v/>
      </c>
      <c r="AL23" s="54" t="str">
        <f>IF(AND('Mapa de Riesgos'!$Y$63="Alta",'Mapa de Riesgos'!$AA$63="Catastrófico"),CONCATENATE("R8C",'Mapa de Riesgos'!$O$63),"")</f>
        <v/>
      </c>
      <c r="AM23" s="55" t="str">
        <f>IF(AND('Mapa de Riesgos'!$Y$64="Alta",'Mapa de Riesgos'!$AA$64="Catastrófico"),CONCATENATE("R8C",'Mapa de Riesgos'!$O$64),"")</f>
        <v/>
      </c>
      <c r="AN23" s="81"/>
      <c r="AO23" s="405"/>
      <c r="AP23" s="406"/>
      <c r="AQ23" s="406"/>
      <c r="AR23" s="406"/>
      <c r="AS23" s="406"/>
      <c r="AT23" s="407"/>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316"/>
      <c r="C24" s="316"/>
      <c r="D24" s="317"/>
      <c r="E24" s="415"/>
      <c r="F24" s="414"/>
      <c r="G24" s="414"/>
      <c r="H24" s="414"/>
      <c r="I24" s="414"/>
      <c r="J24" s="65" t="str">
        <f>IF(AND('Mapa de Riesgos'!$Y$65="Alta",'Mapa de Riesgos'!$AA$65="Leve"),CONCATENATE("R9C",'Mapa de Riesgos'!$O$65),"")</f>
        <v/>
      </c>
      <c r="K24" s="66" t="str">
        <f>IF(AND('Mapa de Riesgos'!$Y$66="Alta",'Mapa de Riesgos'!$AA$66="Leve"),CONCATENATE("R9C",'Mapa de Riesgos'!$O$66),"")</f>
        <v/>
      </c>
      <c r="L24" s="66" t="str">
        <f>IF(AND('Mapa de Riesgos'!$Y$67="Alta",'Mapa de Riesgos'!$AA$67="Leve"),CONCATENATE("R9C",'Mapa de Riesgos'!$O$67),"")</f>
        <v/>
      </c>
      <c r="M24" s="66" t="str">
        <f>IF(AND('Mapa de Riesgos'!$Y$68="Alta",'Mapa de Riesgos'!$AA$68="Leve"),CONCATENATE("R9C",'Mapa de Riesgos'!$O$68),"")</f>
        <v/>
      </c>
      <c r="N24" s="66" t="str">
        <f>IF(AND('Mapa de Riesgos'!$Y$69="Alta",'Mapa de Riesgos'!$AA$69="Leve"),CONCATENATE("R9C",'Mapa de Riesgos'!$O$69),"")</f>
        <v/>
      </c>
      <c r="O24" s="67" t="str">
        <f>IF(AND('Mapa de Riesgos'!$Y$70="Alta",'Mapa de Riesgos'!$AA$70="Leve"),CONCATENATE("R9C",'Mapa de Riesgos'!$O$70),"")</f>
        <v/>
      </c>
      <c r="P24" s="65" t="str">
        <f>IF(AND('Mapa de Riesgos'!$Y$65="Alta",'Mapa de Riesgos'!$AA$65="Menor"),CONCATENATE("R9C",'Mapa de Riesgos'!$O$65),"")</f>
        <v/>
      </c>
      <c r="Q24" s="66" t="str">
        <f>IF(AND('Mapa de Riesgos'!$Y$66="Alta",'Mapa de Riesgos'!$AA$66="Menor"),CONCATENATE("R9C",'Mapa de Riesgos'!$O$66),"")</f>
        <v/>
      </c>
      <c r="R24" s="66" t="str">
        <f>IF(AND('Mapa de Riesgos'!$Y$67="Alta",'Mapa de Riesgos'!$AA$67="Menor"),CONCATENATE("R9C",'Mapa de Riesgos'!$O$67),"")</f>
        <v/>
      </c>
      <c r="S24" s="66" t="str">
        <f>IF(AND('Mapa de Riesgos'!$Y$68="Alta",'Mapa de Riesgos'!$AA$68="Menor"),CONCATENATE("R9C",'Mapa de Riesgos'!$O$68),"")</f>
        <v/>
      </c>
      <c r="T24" s="66" t="str">
        <f>IF(AND('Mapa de Riesgos'!$Y$69="Alta",'Mapa de Riesgos'!$AA$69="Menor"),CONCATENATE("R9C",'Mapa de Riesgos'!$O$69),"")</f>
        <v/>
      </c>
      <c r="U24" s="67" t="str">
        <f>IF(AND('Mapa de Riesgos'!$Y$70="Alta",'Mapa de Riesgos'!$AA$70="Menor"),CONCATENATE("R9C",'Mapa de Riesgos'!$O$70),"")</f>
        <v/>
      </c>
      <c r="V24" s="50" t="str">
        <f>IF(AND('Mapa de Riesgos'!$Y$65="Alta",'Mapa de Riesgos'!$AA$65="Moderado"),CONCATENATE("R9C",'Mapa de Riesgos'!$O$65),"")</f>
        <v/>
      </c>
      <c r="W24" s="51" t="str">
        <f>IF(AND('Mapa de Riesgos'!$Y$66="Alta",'Mapa de Riesgos'!$AA$66="Moderado"),CONCATENATE("R9C",'Mapa de Riesgos'!$O$66),"")</f>
        <v/>
      </c>
      <c r="X24" s="51" t="str">
        <f>IF(AND('Mapa de Riesgos'!$Y$67="Alta",'Mapa de Riesgos'!$AA$67="Moderado"),CONCATENATE("R9C",'Mapa de Riesgos'!$O$67),"")</f>
        <v/>
      </c>
      <c r="Y24" s="51" t="str">
        <f>IF(AND('Mapa de Riesgos'!$Y$68="Alta",'Mapa de Riesgos'!$AA$68="Moderado"),CONCATENATE("R9C",'Mapa de Riesgos'!$O$68),"")</f>
        <v/>
      </c>
      <c r="Z24" s="51" t="str">
        <f>IF(AND('Mapa de Riesgos'!$Y$69="Alta",'Mapa de Riesgos'!$AA$69="Moderado"),CONCATENATE("R9C",'Mapa de Riesgos'!$O$69),"")</f>
        <v/>
      </c>
      <c r="AA24" s="52" t="str">
        <f>IF(AND('Mapa de Riesgos'!$Y$70="Alta",'Mapa de Riesgos'!$AA$70="Moderado"),CONCATENATE("R9C",'Mapa de Riesgos'!$O$70),"")</f>
        <v/>
      </c>
      <c r="AB24" s="50" t="str">
        <f>IF(AND('Mapa de Riesgos'!$Y$65="Alta",'Mapa de Riesgos'!$AA$65="Mayor"),CONCATENATE("R9C",'Mapa de Riesgos'!$O$65),"")</f>
        <v/>
      </c>
      <c r="AC24" s="51" t="str">
        <f>IF(AND('Mapa de Riesgos'!$Y$66="Alta",'Mapa de Riesgos'!$AA$66="Mayor"),CONCATENATE("R9C",'Mapa de Riesgos'!$O$66),"")</f>
        <v/>
      </c>
      <c r="AD24" s="51" t="str">
        <f>IF(AND('Mapa de Riesgos'!$Y$67="Alta",'Mapa de Riesgos'!$AA$67="Mayor"),CONCATENATE("R9C",'Mapa de Riesgos'!$O$67),"")</f>
        <v/>
      </c>
      <c r="AE24" s="51" t="str">
        <f>IF(AND('Mapa de Riesgos'!$Y$68="Alta",'Mapa de Riesgos'!$AA$68="Mayor"),CONCATENATE("R9C",'Mapa de Riesgos'!$O$68),"")</f>
        <v/>
      </c>
      <c r="AF24" s="51" t="str">
        <f>IF(AND('Mapa de Riesgos'!$Y$69="Alta",'Mapa de Riesgos'!$AA$69="Mayor"),CONCATENATE("R9C",'Mapa de Riesgos'!$O$69),"")</f>
        <v/>
      </c>
      <c r="AG24" s="52" t="str">
        <f>IF(AND('Mapa de Riesgos'!$Y$70="Alta",'Mapa de Riesgos'!$AA$70="Mayor"),CONCATENATE("R9C",'Mapa de Riesgos'!$O$70),"")</f>
        <v/>
      </c>
      <c r="AH24" s="53" t="str">
        <f>IF(AND('Mapa de Riesgos'!$Y$65="Alta",'Mapa de Riesgos'!$AA$65="Catastrófico"),CONCATENATE("R9C",'Mapa de Riesgos'!$O$65),"")</f>
        <v/>
      </c>
      <c r="AI24" s="54" t="str">
        <f>IF(AND('Mapa de Riesgos'!$Y$66="Alta",'Mapa de Riesgos'!$AA$66="Catastrófico"),CONCATENATE("R9C",'Mapa de Riesgos'!$O$66),"")</f>
        <v/>
      </c>
      <c r="AJ24" s="54" t="str">
        <f>IF(AND('Mapa de Riesgos'!$Y$67="Alta",'Mapa de Riesgos'!$AA$67="Catastrófico"),CONCATENATE("R9C",'Mapa de Riesgos'!$O$67),"")</f>
        <v/>
      </c>
      <c r="AK24" s="54" t="str">
        <f>IF(AND('Mapa de Riesgos'!$Y$68="Alta",'Mapa de Riesgos'!$AA$68="Catastrófico"),CONCATENATE("R9C",'Mapa de Riesgos'!$O$68),"")</f>
        <v/>
      </c>
      <c r="AL24" s="54" t="str">
        <f>IF(AND('Mapa de Riesgos'!$Y$69="Alta",'Mapa de Riesgos'!$AA$69="Catastrófico"),CONCATENATE("R9C",'Mapa de Riesgos'!$O$69),"")</f>
        <v/>
      </c>
      <c r="AM24" s="55" t="str">
        <f>IF(AND('Mapa de Riesgos'!$Y$70="Alta",'Mapa de Riesgos'!$AA$70="Catastrófico"),CONCATENATE("R9C",'Mapa de Riesgos'!$O$70),"")</f>
        <v/>
      </c>
      <c r="AN24" s="81"/>
      <c r="AO24" s="405"/>
      <c r="AP24" s="406"/>
      <c r="AQ24" s="406"/>
      <c r="AR24" s="406"/>
      <c r="AS24" s="406"/>
      <c r="AT24" s="407"/>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316"/>
      <c r="C25" s="316"/>
      <c r="D25" s="317"/>
      <c r="E25" s="416"/>
      <c r="F25" s="417"/>
      <c r="G25" s="417"/>
      <c r="H25" s="417"/>
      <c r="I25" s="417"/>
      <c r="J25" s="68" t="str">
        <f>IF(AND('Mapa de Riesgos'!$Y$71="Alta",'Mapa de Riesgos'!$AA$71="Leve"),CONCATENATE("R10C",'Mapa de Riesgos'!$O$71),"")</f>
        <v/>
      </c>
      <c r="K25" s="69" t="str">
        <f>IF(AND('Mapa de Riesgos'!$Y$72="Alta",'Mapa de Riesgos'!$AA$72="Leve"),CONCATENATE("R10C",'Mapa de Riesgos'!$O$72),"")</f>
        <v/>
      </c>
      <c r="L25" s="69" t="str">
        <f>IF(AND('Mapa de Riesgos'!$Y$73="Alta",'Mapa de Riesgos'!$AA$73="Leve"),CONCATENATE("R10C",'Mapa de Riesgos'!$O$73),"")</f>
        <v/>
      </c>
      <c r="M25" s="69" t="str">
        <f>IF(AND('Mapa de Riesgos'!$Y$74="Alta",'Mapa de Riesgos'!$AA$74="Leve"),CONCATENATE("R10C",'Mapa de Riesgos'!$O$74),"")</f>
        <v/>
      </c>
      <c r="N25" s="69" t="str">
        <f>IF(AND('Mapa de Riesgos'!$Y$75="Alta",'Mapa de Riesgos'!$AA$75="Leve"),CONCATENATE("R10C",'Mapa de Riesgos'!$O$75),"")</f>
        <v/>
      </c>
      <c r="O25" s="70" t="str">
        <f>IF(AND('Mapa de Riesgos'!$Y$76="Alta",'Mapa de Riesgos'!$AA$76="Leve"),CONCATENATE("R10C",'Mapa de Riesgos'!$O$76),"")</f>
        <v/>
      </c>
      <c r="P25" s="68" t="str">
        <f>IF(AND('Mapa de Riesgos'!$Y$71="Alta",'Mapa de Riesgos'!$AA$71="Menor"),CONCATENATE("R10C",'Mapa de Riesgos'!$O$71),"")</f>
        <v/>
      </c>
      <c r="Q25" s="69" t="str">
        <f>IF(AND('Mapa de Riesgos'!$Y$72="Alta",'Mapa de Riesgos'!$AA$72="Menor"),CONCATENATE("R10C",'Mapa de Riesgos'!$O$72),"")</f>
        <v/>
      </c>
      <c r="R25" s="69" t="str">
        <f>IF(AND('Mapa de Riesgos'!$Y$73="Alta",'Mapa de Riesgos'!$AA$73="Menor"),CONCATENATE("R10C",'Mapa de Riesgos'!$O$73),"")</f>
        <v/>
      </c>
      <c r="S25" s="69" t="str">
        <f>IF(AND('Mapa de Riesgos'!$Y$74="Alta",'Mapa de Riesgos'!$AA$74="Menor"),CONCATENATE("R10C",'Mapa de Riesgos'!$O$74),"")</f>
        <v/>
      </c>
      <c r="T25" s="69" t="str">
        <f>IF(AND('Mapa de Riesgos'!$Y$75="Alta",'Mapa de Riesgos'!$AA$75="Menor"),CONCATENATE("R10C",'Mapa de Riesgos'!$O$75),"")</f>
        <v/>
      </c>
      <c r="U25" s="70" t="str">
        <f>IF(AND('Mapa de Riesgos'!$Y$76="Alta",'Mapa de Riesgos'!$AA$76="Menor"),CONCATENATE("R10C",'Mapa de Riesgos'!$O$76),"")</f>
        <v/>
      </c>
      <c r="V25" s="56" t="str">
        <f>IF(AND('Mapa de Riesgos'!$Y$71="Alta",'Mapa de Riesgos'!$AA$71="Moderado"),CONCATENATE("R10C",'Mapa de Riesgos'!$O$71),"")</f>
        <v/>
      </c>
      <c r="W25" s="57" t="str">
        <f>IF(AND('Mapa de Riesgos'!$Y$72="Alta",'Mapa de Riesgos'!$AA$72="Moderado"),CONCATENATE("R10C",'Mapa de Riesgos'!$O$72),"")</f>
        <v/>
      </c>
      <c r="X25" s="57" t="str">
        <f>IF(AND('Mapa de Riesgos'!$Y$73="Alta",'Mapa de Riesgos'!$AA$73="Moderado"),CONCATENATE("R10C",'Mapa de Riesgos'!$O$73),"")</f>
        <v/>
      </c>
      <c r="Y25" s="57" t="str">
        <f>IF(AND('Mapa de Riesgos'!$Y$74="Alta",'Mapa de Riesgos'!$AA$74="Moderado"),CONCATENATE("R10C",'Mapa de Riesgos'!$O$74),"")</f>
        <v/>
      </c>
      <c r="Z25" s="57" t="str">
        <f>IF(AND('Mapa de Riesgos'!$Y$75="Alta",'Mapa de Riesgos'!$AA$75="Moderado"),CONCATENATE("R10C",'Mapa de Riesgos'!$O$75),"")</f>
        <v/>
      </c>
      <c r="AA25" s="58" t="str">
        <f>IF(AND('Mapa de Riesgos'!$Y$76="Alta",'Mapa de Riesgos'!$AA$76="Moderado"),CONCATENATE("R10C",'Mapa de Riesgos'!$O$76),"")</f>
        <v/>
      </c>
      <c r="AB25" s="56" t="str">
        <f>IF(AND('Mapa de Riesgos'!$Y$71="Alta",'Mapa de Riesgos'!$AA$71="Mayor"),CONCATENATE("R10C",'Mapa de Riesgos'!$O$71),"")</f>
        <v/>
      </c>
      <c r="AC25" s="57" t="str">
        <f>IF(AND('Mapa de Riesgos'!$Y$72="Alta",'Mapa de Riesgos'!$AA$72="Mayor"),CONCATENATE("R10C",'Mapa de Riesgos'!$O$72),"")</f>
        <v/>
      </c>
      <c r="AD25" s="57" t="str">
        <f>IF(AND('Mapa de Riesgos'!$Y$73="Alta",'Mapa de Riesgos'!$AA$73="Mayor"),CONCATENATE("R10C",'Mapa de Riesgos'!$O$73),"")</f>
        <v/>
      </c>
      <c r="AE25" s="57" t="str">
        <f>IF(AND('Mapa de Riesgos'!$Y$74="Alta",'Mapa de Riesgos'!$AA$74="Mayor"),CONCATENATE("R10C",'Mapa de Riesgos'!$O$74),"")</f>
        <v/>
      </c>
      <c r="AF25" s="57" t="str">
        <f>IF(AND('Mapa de Riesgos'!$Y$75="Alta",'Mapa de Riesgos'!$AA$75="Mayor"),CONCATENATE("R10C",'Mapa de Riesgos'!$O$75),"")</f>
        <v/>
      </c>
      <c r="AG25" s="58" t="str">
        <f>IF(AND('Mapa de Riesgos'!$Y$76="Alta",'Mapa de Riesgos'!$AA$76="Mayor"),CONCATENATE("R10C",'Mapa de Riesgos'!$O$76),"")</f>
        <v/>
      </c>
      <c r="AH25" s="59" t="str">
        <f>IF(AND('Mapa de Riesgos'!$Y$71="Alta",'Mapa de Riesgos'!$AA$71="Catastrófico"),CONCATENATE("R10C",'Mapa de Riesgos'!$O$71),"")</f>
        <v/>
      </c>
      <c r="AI25" s="60" t="str">
        <f>IF(AND('Mapa de Riesgos'!$Y$72="Alta",'Mapa de Riesgos'!$AA$72="Catastrófico"),CONCATENATE("R10C",'Mapa de Riesgos'!$O$72),"")</f>
        <v/>
      </c>
      <c r="AJ25" s="60" t="str">
        <f>IF(AND('Mapa de Riesgos'!$Y$73="Alta",'Mapa de Riesgos'!$AA$73="Catastrófico"),CONCATENATE("R10C",'Mapa de Riesgos'!$O$73),"")</f>
        <v/>
      </c>
      <c r="AK25" s="60" t="str">
        <f>IF(AND('Mapa de Riesgos'!$Y$74="Alta",'Mapa de Riesgos'!$AA$74="Catastrófico"),CONCATENATE("R10C",'Mapa de Riesgos'!$O$74),"")</f>
        <v/>
      </c>
      <c r="AL25" s="60" t="str">
        <f>IF(AND('Mapa de Riesgos'!$Y$75="Alta",'Mapa de Riesgos'!$AA$75="Catastrófico"),CONCATENATE("R10C",'Mapa de Riesgos'!$O$75),"")</f>
        <v/>
      </c>
      <c r="AM25" s="61" t="str">
        <f>IF(AND('Mapa de Riesgos'!$Y$76="Alta",'Mapa de Riesgos'!$AA$76="Catastrófico"),CONCATENATE("R10C",'Mapa de Riesgos'!$O$76),"")</f>
        <v/>
      </c>
      <c r="AN25" s="81"/>
      <c r="AO25" s="408"/>
      <c r="AP25" s="409"/>
      <c r="AQ25" s="409"/>
      <c r="AR25" s="409"/>
      <c r="AS25" s="409"/>
      <c r="AT25" s="410"/>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316"/>
      <c r="C26" s="316"/>
      <c r="D26" s="317"/>
      <c r="E26" s="411" t="s">
        <v>236</v>
      </c>
      <c r="F26" s="412"/>
      <c r="G26" s="412"/>
      <c r="H26" s="412"/>
      <c r="I26" s="429"/>
      <c r="J26" s="62" t="str">
        <f>IF(AND('Mapa de Riesgos'!$Y$12="Media",'Mapa de Riesgos'!$AA$12="Leve"),CONCATENATE("R1C",'Mapa de Riesgos'!$O$12),"")</f>
        <v/>
      </c>
      <c r="K26" s="63" t="str">
        <f>IF(AND('Mapa de Riesgos'!$Y$14="Media",'Mapa de Riesgos'!$AA$14="Leve"),CONCATENATE("R1C",'Mapa de Riesgos'!$O$14),"")</f>
        <v/>
      </c>
      <c r="L26" s="63" t="str">
        <f>IF(AND('Mapa de Riesgos'!$Y$15="Media",'Mapa de Riesgos'!$AA$15="Leve"),CONCATENATE("R1C",'Mapa de Riesgos'!$O$15),"")</f>
        <v/>
      </c>
      <c r="M26" s="63" t="str">
        <f>IF(AND('Mapa de Riesgos'!$Y$16="Media",'Mapa de Riesgos'!$AA$16="Leve"),CONCATENATE("R1C",'Mapa de Riesgos'!$O$16),"")</f>
        <v/>
      </c>
      <c r="N26" s="63" t="str">
        <f>IF(AND('Mapa de Riesgos'!$Y$17="Media",'Mapa de Riesgos'!$AA$17="Leve"),CONCATENATE("R1C",'Mapa de Riesgos'!$O$17),"")</f>
        <v/>
      </c>
      <c r="O26" s="64" t="str">
        <f>IF(AND('Mapa de Riesgos'!$Y$18="Media",'Mapa de Riesgos'!$AA$18="Leve"),CONCATENATE("R1C",'Mapa de Riesgos'!$O$18),"")</f>
        <v/>
      </c>
      <c r="P26" s="62" t="str">
        <f>IF(AND('Mapa de Riesgos'!$Y$12="Media",'Mapa de Riesgos'!$AA$12="Menor"),CONCATENATE("R1C",'Mapa de Riesgos'!$O$12),"")</f>
        <v/>
      </c>
      <c r="Q26" s="63" t="str">
        <f>IF(AND('Mapa de Riesgos'!$Y$14="Media",'Mapa de Riesgos'!$AA$14="Menor"),CONCATENATE("R1C",'Mapa de Riesgos'!$O$14),"")</f>
        <v/>
      </c>
      <c r="R26" s="63" t="str">
        <f>IF(AND('Mapa de Riesgos'!$Y$15="Media",'Mapa de Riesgos'!$AA$15="Menor"),CONCATENATE("R1C",'Mapa de Riesgos'!$O$15),"")</f>
        <v/>
      </c>
      <c r="S26" s="63" t="str">
        <f>IF(AND('Mapa de Riesgos'!$Y$16="Media",'Mapa de Riesgos'!$AA$16="Menor"),CONCATENATE("R1C",'Mapa de Riesgos'!$O$16),"")</f>
        <v/>
      </c>
      <c r="T26" s="63" t="str">
        <f>IF(AND('Mapa de Riesgos'!$Y$17="Media",'Mapa de Riesgos'!$AA$17="Menor"),CONCATENATE("R1C",'Mapa de Riesgos'!$O$17),"")</f>
        <v/>
      </c>
      <c r="U26" s="64" t="str">
        <f>IF(AND('Mapa de Riesgos'!$Y$18="Media",'Mapa de Riesgos'!$AA$18="Menor"),CONCATENATE("R1C",'Mapa de Riesgos'!$O$18),"")</f>
        <v/>
      </c>
      <c r="V26" s="62" t="str">
        <f>IF(AND('Mapa de Riesgos'!$Y$12="Media",'Mapa de Riesgos'!$AA$12="Moderado"),CONCATENATE("R1C",'Mapa de Riesgos'!$O$12),"")</f>
        <v/>
      </c>
      <c r="W26" s="63" t="str">
        <f>IF(AND('Mapa de Riesgos'!$Y$14="Media",'Mapa de Riesgos'!$AA$14="Moderado"),CONCATENATE("R1C",'Mapa de Riesgos'!$O$14),"")</f>
        <v/>
      </c>
      <c r="X26" s="63" t="str">
        <f>IF(AND('Mapa de Riesgos'!$Y$15="Media",'Mapa de Riesgos'!$AA$15="Moderado"),CONCATENATE("R1C",'Mapa de Riesgos'!$O$15),"")</f>
        <v/>
      </c>
      <c r="Y26" s="63" t="str">
        <f>IF(AND('Mapa de Riesgos'!$Y$16="Media",'Mapa de Riesgos'!$AA$16="Moderado"),CONCATENATE("R1C",'Mapa de Riesgos'!$O$16),"")</f>
        <v/>
      </c>
      <c r="Z26" s="63" t="str">
        <f>IF(AND('Mapa de Riesgos'!$Y$17="Media",'Mapa de Riesgos'!$AA$17="Moderado"),CONCATENATE("R1C",'Mapa de Riesgos'!$O$17),"")</f>
        <v/>
      </c>
      <c r="AA26" s="64" t="str">
        <f>IF(AND('Mapa de Riesgos'!$Y$18="Media",'Mapa de Riesgos'!$AA$18="Moderado"),CONCATENATE("R1C",'Mapa de Riesgos'!$O$18),"")</f>
        <v/>
      </c>
      <c r="AB26" s="44" t="str">
        <f>IF(AND('Mapa de Riesgos'!$Y$12="Media",'Mapa de Riesgos'!$AA$12="Mayor"),CONCATENATE("R1C",'Mapa de Riesgos'!$O$12),"")</f>
        <v/>
      </c>
      <c r="AC26" s="45" t="str">
        <f>IF(AND('Mapa de Riesgos'!$Y$14="Media",'Mapa de Riesgos'!$AA$14="Mayor"),CONCATENATE("R1C",'Mapa de Riesgos'!$O$14),"")</f>
        <v/>
      </c>
      <c r="AD26" s="45" t="str">
        <f>IF(AND('Mapa de Riesgos'!$Y$15="Media",'Mapa de Riesgos'!$AA$15="Mayor"),CONCATENATE("R1C",'Mapa de Riesgos'!$O$15),"")</f>
        <v/>
      </c>
      <c r="AE26" s="45" t="str">
        <f>IF(AND('Mapa de Riesgos'!$Y$16="Media",'Mapa de Riesgos'!$AA$16="Mayor"),CONCATENATE("R1C",'Mapa de Riesgos'!$O$16),"")</f>
        <v/>
      </c>
      <c r="AF26" s="45" t="str">
        <f>IF(AND('Mapa de Riesgos'!$Y$17="Media",'Mapa de Riesgos'!$AA$17="Mayor"),CONCATENATE("R1C",'Mapa de Riesgos'!$O$17),"")</f>
        <v/>
      </c>
      <c r="AG26" s="46" t="str">
        <f>IF(AND('Mapa de Riesgos'!$Y$18="Media",'Mapa de Riesgos'!$AA$18="Mayor"),CONCATENATE("R1C",'Mapa de Riesgos'!$O$18),"")</f>
        <v/>
      </c>
      <c r="AH26" s="47" t="str">
        <f>IF(AND('Mapa de Riesgos'!$Y$12="Media",'Mapa de Riesgos'!$AA$12="Catastrófico"),CONCATENATE("R1C",'Mapa de Riesgos'!$O$12),"")</f>
        <v/>
      </c>
      <c r="AI26" s="48" t="str">
        <f>IF(AND('Mapa de Riesgos'!$Y$14="Media",'Mapa de Riesgos'!$AA$14="Catastrófico"),CONCATENATE("R1C",'Mapa de Riesgos'!$O$14),"")</f>
        <v/>
      </c>
      <c r="AJ26" s="48" t="str">
        <f>IF(AND('Mapa de Riesgos'!$Y$15="Media",'Mapa de Riesgos'!$AA$15="Catastrófico"),CONCATENATE("R1C",'Mapa de Riesgos'!$O$15),"")</f>
        <v/>
      </c>
      <c r="AK26" s="48" t="str">
        <f>IF(AND('Mapa de Riesgos'!$Y$16="Media",'Mapa de Riesgos'!$AA$16="Catastrófico"),CONCATENATE("R1C",'Mapa de Riesgos'!$O$16),"")</f>
        <v/>
      </c>
      <c r="AL26" s="48" t="str">
        <f>IF(AND('Mapa de Riesgos'!$Y$17="Media",'Mapa de Riesgos'!$AA$17="Catastrófico"),CONCATENATE("R1C",'Mapa de Riesgos'!$O$17),"")</f>
        <v/>
      </c>
      <c r="AM26" s="49" t="str">
        <f>IF(AND('Mapa de Riesgos'!$Y$18="Media",'Mapa de Riesgos'!$AA$18="Catastrófico"),CONCATENATE("R1C",'Mapa de Riesgos'!$O$18),"")</f>
        <v/>
      </c>
      <c r="AN26" s="81"/>
      <c r="AO26" s="441" t="s">
        <v>237</v>
      </c>
      <c r="AP26" s="442"/>
      <c r="AQ26" s="442"/>
      <c r="AR26" s="442"/>
      <c r="AS26" s="442"/>
      <c r="AT26" s="443"/>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316"/>
      <c r="C27" s="316"/>
      <c r="D27" s="317"/>
      <c r="E27" s="413"/>
      <c r="F27" s="414"/>
      <c r="G27" s="414"/>
      <c r="H27" s="414"/>
      <c r="I27" s="430"/>
      <c r="J27" s="65" t="str">
        <f>IF(AND('Mapa de Riesgos'!$Y$19="Media",'Mapa de Riesgos'!$AA$19="Leve"),CONCATENATE("R2C",'Mapa de Riesgos'!$O$19),"")</f>
        <v/>
      </c>
      <c r="K27" s="66" t="str">
        <f>IF(AND('Mapa de Riesgos'!$Y$20="Media",'Mapa de Riesgos'!$AA$20="Leve"),CONCATENATE("R2C",'Mapa de Riesgos'!$O$20),"")</f>
        <v/>
      </c>
      <c r="L27" s="66" t="str">
        <f>IF(AND('Mapa de Riesgos'!$Y$21="Media",'Mapa de Riesgos'!$AA$21="Leve"),CONCATENATE("R2C",'Mapa de Riesgos'!$O$21),"")</f>
        <v/>
      </c>
      <c r="M27" s="66" t="str">
        <f>IF(AND('Mapa de Riesgos'!$Y$22="Media",'Mapa de Riesgos'!$AA$22="Leve"),CONCATENATE("R2C",'Mapa de Riesgos'!$O$22),"")</f>
        <v/>
      </c>
      <c r="N27" s="66" t="str">
        <f>IF(AND('Mapa de Riesgos'!$Y$23="Media",'Mapa de Riesgos'!$AA$23="Leve"),CONCATENATE("R2C",'Mapa de Riesgos'!$O$23),"")</f>
        <v/>
      </c>
      <c r="O27" s="67" t="str">
        <f>IF(AND('Mapa de Riesgos'!$Y$24="Media",'Mapa de Riesgos'!$AA$24="Leve"),CONCATENATE("R2C",'Mapa de Riesgos'!$O$24),"")</f>
        <v/>
      </c>
      <c r="P27" s="65" t="str">
        <f>IF(AND('Mapa de Riesgos'!$Y$19="Media",'Mapa de Riesgos'!$AA$19="Menor"),CONCATENATE("R2C",'Mapa de Riesgos'!$O$19),"")</f>
        <v/>
      </c>
      <c r="Q27" s="66" t="str">
        <f>IF(AND('Mapa de Riesgos'!$Y$20="Media",'Mapa de Riesgos'!$AA$20="Menor"),CONCATENATE("R2C",'Mapa de Riesgos'!$O$20),"")</f>
        <v/>
      </c>
      <c r="R27" s="66" t="str">
        <f>IF(AND('Mapa de Riesgos'!$Y$21="Media",'Mapa de Riesgos'!$AA$21="Menor"),CONCATENATE("R2C",'Mapa de Riesgos'!$O$21),"")</f>
        <v/>
      </c>
      <c r="S27" s="66" t="str">
        <f>IF(AND('Mapa de Riesgos'!$Y$22="Media",'Mapa de Riesgos'!$AA$22="Menor"),CONCATENATE("R2C",'Mapa de Riesgos'!$O$22),"")</f>
        <v/>
      </c>
      <c r="T27" s="66" t="str">
        <f>IF(AND('Mapa de Riesgos'!$Y$23="Media",'Mapa de Riesgos'!$AA$23="Menor"),CONCATENATE("R2C",'Mapa de Riesgos'!$O$23),"")</f>
        <v/>
      </c>
      <c r="U27" s="67" t="str">
        <f>IF(AND('Mapa de Riesgos'!$Y$24="Media",'Mapa de Riesgos'!$AA$24="Menor"),CONCATENATE("R2C",'Mapa de Riesgos'!$O$24),"")</f>
        <v/>
      </c>
      <c r="V27" s="65" t="str">
        <f>IF(AND('Mapa de Riesgos'!$Y$19="Media",'Mapa de Riesgos'!$AA$19="Moderado"),CONCATENATE("R2C",'Mapa de Riesgos'!$O$19),"")</f>
        <v/>
      </c>
      <c r="W27" s="66" t="str">
        <f>IF(AND('Mapa de Riesgos'!$Y$20="Media",'Mapa de Riesgos'!$AA$20="Moderado"),CONCATENATE("R2C",'Mapa de Riesgos'!$O$20),"")</f>
        <v/>
      </c>
      <c r="X27" s="66" t="str">
        <f>IF(AND('Mapa de Riesgos'!$Y$21="Media",'Mapa de Riesgos'!$AA$21="Moderado"),CONCATENATE("R2C",'Mapa de Riesgos'!$O$21),"")</f>
        <v/>
      </c>
      <c r="Y27" s="66" t="str">
        <f>IF(AND('Mapa de Riesgos'!$Y$22="Media",'Mapa de Riesgos'!$AA$22="Moderado"),CONCATENATE("R2C",'Mapa de Riesgos'!$O$22),"")</f>
        <v/>
      </c>
      <c r="Z27" s="66" t="str">
        <f>IF(AND('Mapa de Riesgos'!$Y$23="Media",'Mapa de Riesgos'!$AA$23="Moderado"),CONCATENATE("R2C",'Mapa de Riesgos'!$O$23),"")</f>
        <v/>
      </c>
      <c r="AA27" s="67" t="str">
        <f>IF(AND('Mapa de Riesgos'!$Y$24="Media",'Mapa de Riesgos'!$AA$24="Moderado"),CONCATENATE("R2C",'Mapa de Riesgos'!$O$24),"")</f>
        <v/>
      </c>
      <c r="AB27" s="50" t="str">
        <f>IF(AND('Mapa de Riesgos'!$Y$19="Media",'Mapa de Riesgos'!$AA$19="Mayor"),CONCATENATE("R2C",'Mapa de Riesgos'!$O$19),"")</f>
        <v/>
      </c>
      <c r="AC27" s="51" t="str">
        <f>IF(AND('Mapa de Riesgos'!$Y$20="Media",'Mapa de Riesgos'!$AA$20="Mayor"),CONCATENATE("R2C",'Mapa de Riesgos'!$O$20),"")</f>
        <v/>
      </c>
      <c r="AD27" s="51" t="str">
        <f>IF(AND('Mapa de Riesgos'!$Y$21="Media",'Mapa de Riesgos'!$AA$21="Mayor"),CONCATENATE("R2C",'Mapa de Riesgos'!$O$21),"")</f>
        <v/>
      </c>
      <c r="AE27" s="51" t="str">
        <f>IF(AND('Mapa de Riesgos'!$Y$22="Media",'Mapa de Riesgos'!$AA$22="Mayor"),CONCATENATE("R2C",'Mapa de Riesgos'!$O$22),"")</f>
        <v/>
      </c>
      <c r="AF27" s="51" t="str">
        <f>IF(AND('Mapa de Riesgos'!$Y$23="Media",'Mapa de Riesgos'!$AA$23="Mayor"),CONCATENATE("R2C",'Mapa de Riesgos'!$O$23),"")</f>
        <v/>
      </c>
      <c r="AG27" s="52" t="str">
        <f>IF(AND('Mapa de Riesgos'!$Y$24="Media",'Mapa de Riesgos'!$AA$24="Mayor"),CONCATENATE("R2C",'Mapa de Riesgos'!$O$24),"")</f>
        <v/>
      </c>
      <c r="AH27" s="53" t="str">
        <f>IF(AND('Mapa de Riesgos'!$Y$19="Media",'Mapa de Riesgos'!$AA$19="Catastrófico"),CONCATENATE("R2C",'Mapa de Riesgos'!$O$19),"")</f>
        <v/>
      </c>
      <c r="AI27" s="54" t="str">
        <f>IF(AND('Mapa de Riesgos'!$Y$20="Media",'Mapa de Riesgos'!$AA$20="Catastrófico"),CONCATENATE("R2C",'Mapa de Riesgos'!$O$20),"")</f>
        <v/>
      </c>
      <c r="AJ27" s="54" t="str">
        <f>IF(AND('Mapa de Riesgos'!$Y$21="Media",'Mapa de Riesgos'!$AA$21="Catastrófico"),CONCATENATE("R2C",'Mapa de Riesgos'!$O$21),"")</f>
        <v/>
      </c>
      <c r="AK27" s="54" t="str">
        <f>IF(AND('Mapa de Riesgos'!$Y$22="Media",'Mapa de Riesgos'!$AA$22="Catastrófico"),CONCATENATE("R2C",'Mapa de Riesgos'!$O$22),"")</f>
        <v/>
      </c>
      <c r="AL27" s="54" t="str">
        <f>IF(AND('Mapa de Riesgos'!$Y$23="Media",'Mapa de Riesgos'!$AA$23="Catastrófico"),CONCATENATE("R2C",'Mapa de Riesgos'!$O$23),"")</f>
        <v/>
      </c>
      <c r="AM27" s="55" t="str">
        <f>IF(AND('Mapa de Riesgos'!$Y$24="Media",'Mapa de Riesgos'!$AA$24="Catastrófico"),CONCATENATE("R2C",'Mapa de Riesgos'!$O$24),"")</f>
        <v/>
      </c>
      <c r="AN27" s="81"/>
      <c r="AO27" s="444"/>
      <c r="AP27" s="445"/>
      <c r="AQ27" s="445"/>
      <c r="AR27" s="445"/>
      <c r="AS27" s="445"/>
      <c r="AT27" s="446"/>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316"/>
      <c r="C28" s="316"/>
      <c r="D28" s="317"/>
      <c r="E28" s="415"/>
      <c r="F28" s="414"/>
      <c r="G28" s="414"/>
      <c r="H28" s="414"/>
      <c r="I28" s="430"/>
      <c r="J28" s="65" t="str">
        <f>IF(AND('Mapa de Riesgos'!$Y$25="Media",'Mapa de Riesgos'!$AA$25="Leve"),CONCATENATE("R3C",'Mapa de Riesgos'!$O$25),"")</f>
        <v/>
      </c>
      <c r="K28" s="66" t="str">
        <f>IF(AND('Mapa de Riesgos'!$Y$27="Media",'Mapa de Riesgos'!$AA$27="Leve"),CONCATENATE("R3C",'Mapa de Riesgos'!$O$27),"")</f>
        <v/>
      </c>
      <c r="L28" s="66" t="str">
        <f>IF(AND('Mapa de Riesgos'!$Y$28="Media",'Mapa de Riesgos'!$AA$28="Leve"),CONCATENATE("R3C",'Mapa de Riesgos'!$O$28),"")</f>
        <v/>
      </c>
      <c r="M28" s="66" t="str">
        <f>IF(AND('Mapa de Riesgos'!$Y$29="Media",'Mapa de Riesgos'!$AA$29="Leve"),CONCATENATE("R3C",'Mapa de Riesgos'!$O$29),"")</f>
        <v/>
      </c>
      <c r="N28" s="66" t="str">
        <f>IF(AND('Mapa de Riesgos'!$Y$30="Media",'Mapa de Riesgos'!$AA$30="Leve"),CONCATENATE("R3C",'Mapa de Riesgos'!$O$30),"")</f>
        <v/>
      </c>
      <c r="O28" s="67" t="str">
        <f>IF(AND('Mapa de Riesgos'!$Y$31="Media",'Mapa de Riesgos'!$AA$31="Leve"),CONCATENATE("R3C",'Mapa de Riesgos'!$O$31),"")</f>
        <v/>
      </c>
      <c r="P28" s="65" t="str">
        <f>IF(AND('Mapa de Riesgos'!$Y$25="Media",'Mapa de Riesgos'!$AA$25="Menor"),CONCATENATE("R3C",'Mapa de Riesgos'!$O$25),"")</f>
        <v/>
      </c>
      <c r="Q28" s="66" t="str">
        <f>IF(AND('Mapa de Riesgos'!$Y$27="Media",'Mapa de Riesgos'!$AA$27="Menor"),CONCATENATE("R3C",'Mapa de Riesgos'!$O$27),"")</f>
        <v/>
      </c>
      <c r="R28" s="66" t="str">
        <f>IF(AND('Mapa de Riesgos'!$Y$28="Media",'Mapa de Riesgos'!$AA$28="Menor"),CONCATENATE("R3C",'Mapa de Riesgos'!$O$28),"")</f>
        <v/>
      </c>
      <c r="S28" s="66" t="str">
        <f>IF(AND('Mapa de Riesgos'!$Y$29="Media",'Mapa de Riesgos'!$AA$29="Menor"),CONCATENATE("R3C",'Mapa de Riesgos'!$O$29),"")</f>
        <v/>
      </c>
      <c r="T28" s="66" t="str">
        <f>IF(AND('Mapa de Riesgos'!$Y$30="Media",'Mapa de Riesgos'!$AA$30="Menor"),CONCATENATE("R3C",'Mapa de Riesgos'!$O$30),"")</f>
        <v/>
      </c>
      <c r="U28" s="67" t="str">
        <f>IF(AND('Mapa de Riesgos'!$Y$31="Media",'Mapa de Riesgos'!$AA$31="Menor"),CONCATENATE("R3C",'Mapa de Riesgos'!$O$31),"")</f>
        <v/>
      </c>
      <c r="V28" s="65" t="str">
        <f>IF(AND('Mapa de Riesgos'!$Y$25="Media",'Mapa de Riesgos'!$AA$25="Moderado"),CONCATENATE("R3C",'Mapa de Riesgos'!$O$25),"")</f>
        <v/>
      </c>
      <c r="W28" s="66" t="str">
        <f>IF(AND('Mapa de Riesgos'!$Y$27="Media",'Mapa de Riesgos'!$AA$27="Moderado"),CONCATENATE("R3C",'Mapa de Riesgos'!$O$27),"")</f>
        <v/>
      </c>
      <c r="X28" s="66" t="str">
        <f>IF(AND('Mapa de Riesgos'!$Y$28="Media",'Mapa de Riesgos'!$AA$28="Moderado"),CONCATENATE("R3C",'Mapa de Riesgos'!$O$28),"")</f>
        <v/>
      </c>
      <c r="Y28" s="66" t="str">
        <f>IF(AND('Mapa de Riesgos'!$Y$29="Media",'Mapa de Riesgos'!$AA$29="Moderado"),CONCATENATE("R3C",'Mapa de Riesgos'!$O$29),"")</f>
        <v/>
      </c>
      <c r="Z28" s="66" t="str">
        <f>IF(AND('Mapa de Riesgos'!$Y$30="Media",'Mapa de Riesgos'!$AA$30="Moderado"),CONCATENATE("R3C",'Mapa de Riesgos'!$O$30),"")</f>
        <v/>
      </c>
      <c r="AA28" s="67" t="str">
        <f>IF(AND('Mapa de Riesgos'!$Y$31="Media",'Mapa de Riesgos'!$AA$31="Moderado"),CONCATENATE("R3C",'Mapa de Riesgos'!$O$31),"")</f>
        <v/>
      </c>
      <c r="AB28" s="50" t="str">
        <f>IF(AND('Mapa de Riesgos'!$Y$25="Media",'Mapa de Riesgos'!$AA$25="Mayor"),CONCATENATE("R3C",'Mapa de Riesgos'!$O$25),"")</f>
        <v/>
      </c>
      <c r="AC28" s="51" t="str">
        <f>IF(AND('Mapa de Riesgos'!$Y$27="Media",'Mapa de Riesgos'!$AA$27="Mayor"),CONCATENATE("R3C",'Mapa de Riesgos'!$O$27),"")</f>
        <v/>
      </c>
      <c r="AD28" s="51" t="str">
        <f>IF(AND('Mapa de Riesgos'!$Y$28="Media",'Mapa de Riesgos'!$AA$28="Mayor"),CONCATENATE("R3C",'Mapa de Riesgos'!$O$28),"")</f>
        <v/>
      </c>
      <c r="AE28" s="51" t="str">
        <f>IF(AND('Mapa de Riesgos'!$Y$29="Media",'Mapa de Riesgos'!$AA$29="Mayor"),CONCATENATE("R3C",'Mapa de Riesgos'!$O$29),"")</f>
        <v/>
      </c>
      <c r="AF28" s="51" t="str">
        <f>IF(AND('Mapa de Riesgos'!$Y$30="Media",'Mapa de Riesgos'!$AA$30="Mayor"),CONCATENATE("R3C",'Mapa de Riesgos'!$O$30),"")</f>
        <v/>
      </c>
      <c r="AG28" s="52" t="str">
        <f>IF(AND('Mapa de Riesgos'!$Y$31="Media",'Mapa de Riesgos'!$AA$31="Mayor"),CONCATENATE("R3C",'Mapa de Riesgos'!$O$31),"")</f>
        <v/>
      </c>
      <c r="AH28" s="53" t="str">
        <f>IF(AND('Mapa de Riesgos'!$Y$25="Media",'Mapa de Riesgos'!$AA$25="Catastrófico"),CONCATENATE("R3C",'Mapa de Riesgos'!$O$25),"")</f>
        <v/>
      </c>
      <c r="AI28" s="54" t="str">
        <f>IF(AND('Mapa de Riesgos'!$Y$27="Media",'Mapa de Riesgos'!$AA$27="Catastrófico"),CONCATENATE("R3C",'Mapa de Riesgos'!$O$27),"")</f>
        <v/>
      </c>
      <c r="AJ28" s="54" t="str">
        <f>IF(AND('Mapa de Riesgos'!$Y$28="Media",'Mapa de Riesgos'!$AA$28="Catastrófico"),CONCATENATE("R3C",'Mapa de Riesgos'!$O$28),"")</f>
        <v/>
      </c>
      <c r="AK28" s="54" t="str">
        <f>IF(AND('Mapa de Riesgos'!$Y$29="Media",'Mapa de Riesgos'!$AA$29="Catastrófico"),CONCATENATE("R3C",'Mapa de Riesgos'!$O$29),"")</f>
        <v/>
      </c>
      <c r="AL28" s="54" t="str">
        <f>IF(AND('Mapa de Riesgos'!$Y$30="Media",'Mapa de Riesgos'!$AA$30="Catastrófico"),CONCATENATE("R3C",'Mapa de Riesgos'!$O$30),"")</f>
        <v/>
      </c>
      <c r="AM28" s="55" t="str">
        <f>IF(AND('Mapa de Riesgos'!$Y$31="Media",'Mapa de Riesgos'!$AA$31="Catastrófico"),CONCATENATE("R3C",'Mapa de Riesgos'!$O$31),"")</f>
        <v/>
      </c>
      <c r="AN28" s="81"/>
      <c r="AO28" s="444"/>
      <c r="AP28" s="445"/>
      <c r="AQ28" s="445"/>
      <c r="AR28" s="445"/>
      <c r="AS28" s="445"/>
      <c r="AT28" s="446"/>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316"/>
      <c r="C29" s="316"/>
      <c r="D29" s="317"/>
      <c r="E29" s="415"/>
      <c r="F29" s="414"/>
      <c r="G29" s="414"/>
      <c r="H29" s="414"/>
      <c r="I29" s="430"/>
      <c r="J29" s="65" t="str">
        <f>IF(AND('Mapa de Riesgos'!$Y$32="Media",'Mapa de Riesgos'!$AA$32="Leve"),CONCATENATE("R4C",'Mapa de Riesgos'!$O$32),"")</f>
        <v/>
      </c>
      <c r="K29" s="66" t="str">
        <f>IF(AND('Mapa de Riesgos'!$Y$35="Media",'Mapa de Riesgos'!$AA$35="Leve"),CONCATENATE("R4C",'Mapa de Riesgos'!$O$35),"")</f>
        <v/>
      </c>
      <c r="L29" s="66" t="str">
        <f>IF(AND('Mapa de Riesgos'!$Y$36="Media",'Mapa de Riesgos'!$AA$36="Leve"),CONCATENATE("R4C",'Mapa de Riesgos'!$O$36),"")</f>
        <v/>
      </c>
      <c r="M29" s="66" t="str">
        <f>IF(AND('Mapa de Riesgos'!$Y$37="Media",'Mapa de Riesgos'!$AA$37="Leve"),CONCATENATE("R4C",'Mapa de Riesgos'!$O$37),"")</f>
        <v/>
      </c>
      <c r="N29" s="66" t="str">
        <f>IF(AND('Mapa de Riesgos'!$Y$38="Media",'Mapa de Riesgos'!$AA$38="Leve"),CONCATENATE("R4C",'Mapa de Riesgos'!$O$38),"")</f>
        <v/>
      </c>
      <c r="O29" s="67" t="str">
        <f>IF(AND('Mapa de Riesgos'!$Y$39="Media",'Mapa de Riesgos'!$AA$39="Leve"),CONCATENATE("R4C",'Mapa de Riesgos'!$O$39),"")</f>
        <v/>
      </c>
      <c r="P29" s="65" t="str">
        <f>IF(AND('Mapa de Riesgos'!$Y$32="Media",'Mapa de Riesgos'!$AA$32="Menor"),CONCATENATE("R4C",'Mapa de Riesgos'!$O$32),"")</f>
        <v/>
      </c>
      <c r="Q29" s="66" t="str">
        <f>IF(AND('Mapa de Riesgos'!$Y$35="Media",'Mapa de Riesgos'!$AA$35="Menor"),CONCATENATE("R4C",'Mapa de Riesgos'!$O$35),"")</f>
        <v/>
      </c>
      <c r="R29" s="66" t="str">
        <f>IF(AND('Mapa de Riesgos'!$Y$36="Media",'Mapa de Riesgos'!$AA$36="Menor"),CONCATENATE("R4C",'Mapa de Riesgos'!$O$36),"")</f>
        <v/>
      </c>
      <c r="S29" s="66" t="str">
        <f>IF(AND('Mapa de Riesgos'!$Y$37="Media",'Mapa de Riesgos'!$AA$37="Menor"),CONCATENATE("R4C",'Mapa de Riesgos'!$O$37),"")</f>
        <v/>
      </c>
      <c r="T29" s="66" t="str">
        <f>IF(AND('Mapa de Riesgos'!$Y$38="Media",'Mapa de Riesgos'!$AA$38="Menor"),CONCATENATE("R4C",'Mapa de Riesgos'!$O$38),"")</f>
        <v/>
      </c>
      <c r="U29" s="67" t="str">
        <f>IF(AND('Mapa de Riesgos'!$Y$39="Media",'Mapa de Riesgos'!$AA$39="Menor"),CONCATENATE("R4C",'Mapa de Riesgos'!$O$39),"")</f>
        <v/>
      </c>
      <c r="V29" s="65" t="str">
        <f>IF(AND('Mapa de Riesgos'!$Y$32="Media",'Mapa de Riesgos'!$AA$32="Moderado"),CONCATENATE("R4C",'Mapa de Riesgos'!$O$32),"")</f>
        <v/>
      </c>
      <c r="W29" s="66" t="str">
        <f>IF(AND('Mapa de Riesgos'!$Y$35="Media",'Mapa de Riesgos'!$AA$35="Moderado"),CONCATENATE("R4C",'Mapa de Riesgos'!$O$35),"")</f>
        <v/>
      </c>
      <c r="X29" s="66" t="str">
        <f>IF(AND('Mapa de Riesgos'!$Y$36="Media",'Mapa de Riesgos'!$AA$36="Moderado"),CONCATENATE("R4C",'Mapa de Riesgos'!$O$36),"")</f>
        <v/>
      </c>
      <c r="Y29" s="66" t="str">
        <f>IF(AND('Mapa de Riesgos'!$Y$37="Media",'Mapa de Riesgos'!$AA$37="Moderado"),CONCATENATE("R4C",'Mapa de Riesgos'!$O$37),"")</f>
        <v/>
      </c>
      <c r="Z29" s="66" t="str">
        <f>IF(AND('Mapa de Riesgos'!$Y$38="Media",'Mapa de Riesgos'!$AA$38="Moderado"),CONCATENATE("R4C",'Mapa de Riesgos'!$O$38),"")</f>
        <v/>
      </c>
      <c r="AA29" s="67" t="str">
        <f>IF(AND('Mapa de Riesgos'!$Y$39="Media",'Mapa de Riesgos'!$AA$39="Moderado"),CONCATENATE("R4C",'Mapa de Riesgos'!$O$39),"")</f>
        <v/>
      </c>
      <c r="AB29" s="50" t="str">
        <f>IF(AND('Mapa de Riesgos'!$Y$32="Media",'Mapa de Riesgos'!$AA$32="Mayor"),CONCATENATE("R4C",'Mapa de Riesgos'!$O$32),"")</f>
        <v/>
      </c>
      <c r="AC29" s="51" t="str">
        <f>IF(AND('Mapa de Riesgos'!$Y$35="Media",'Mapa de Riesgos'!$AA$35="Mayor"),CONCATENATE("R4C",'Mapa de Riesgos'!$O$35),"")</f>
        <v/>
      </c>
      <c r="AD29" s="51" t="str">
        <f>IF(AND('Mapa de Riesgos'!$Y$36="Media",'Mapa de Riesgos'!$AA$36="Mayor"),CONCATENATE("R4C",'Mapa de Riesgos'!$O$36),"")</f>
        <v/>
      </c>
      <c r="AE29" s="51" t="str">
        <f>IF(AND('Mapa de Riesgos'!$Y$37="Media",'Mapa de Riesgos'!$AA$37="Mayor"),CONCATENATE("R4C",'Mapa de Riesgos'!$O$37),"")</f>
        <v/>
      </c>
      <c r="AF29" s="51" t="str">
        <f>IF(AND('Mapa de Riesgos'!$Y$38="Media",'Mapa de Riesgos'!$AA$38="Mayor"),CONCATENATE("R4C",'Mapa de Riesgos'!$O$38),"")</f>
        <v/>
      </c>
      <c r="AG29" s="52" t="str">
        <f>IF(AND('Mapa de Riesgos'!$Y$39="Media",'Mapa de Riesgos'!$AA$39="Mayor"),CONCATENATE("R4C",'Mapa de Riesgos'!$O$39),"")</f>
        <v/>
      </c>
      <c r="AH29" s="53" t="str">
        <f>IF(AND('Mapa de Riesgos'!$Y$32="Media",'Mapa de Riesgos'!$AA$32="Catastrófico"),CONCATENATE("R4C",'Mapa de Riesgos'!$O$32),"")</f>
        <v/>
      </c>
      <c r="AI29" s="54" t="str">
        <f>IF(AND('Mapa de Riesgos'!$Y$35="Media",'Mapa de Riesgos'!$AA$35="Catastrófico"),CONCATENATE("R4C",'Mapa de Riesgos'!$O$35),"")</f>
        <v/>
      </c>
      <c r="AJ29" s="54" t="str">
        <f>IF(AND('Mapa de Riesgos'!$Y$36="Media",'Mapa de Riesgos'!$AA$36="Catastrófico"),CONCATENATE("R4C",'Mapa de Riesgos'!$O$36),"")</f>
        <v/>
      </c>
      <c r="AK29" s="54" t="str">
        <f>IF(AND('Mapa de Riesgos'!$Y$37="Media",'Mapa de Riesgos'!$AA$37="Catastrófico"),CONCATENATE("R4C",'Mapa de Riesgos'!$O$37),"")</f>
        <v/>
      </c>
      <c r="AL29" s="54" t="str">
        <f>IF(AND('Mapa de Riesgos'!$Y$38="Media",'Mapa de Riesgos'!$AA$38="Catastrófico"),CONCATENATE("R4C",'Mapa de Riesgos'!$O$38),"")</f>
        <v/>
      </c>
      <c r="AM29" s="55" t="str">
        <f>IF(AND('Mapa de Riesgos'!$Y$39="Media",'Mapa de Riesgos'!$AA$39="Catastrófico"),CONCATENATE("R4C",'Mapa de Riesgos'!$O$39),"")</f>
        <v/>
      </c>
      <c r="AN29" s="81"/>
      <c r="AO29" s="444"/>
      <c r="AP29" s="445"/>
      <c r="AQ29" s="445"/>
      <c r="AR29" s="445"/>
      <c r="AS29" s="445"/>
      <c r="AT29" s="446"/>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316"/>
      <c r="C30" s="316"/>
      <c r="D30" s="317"/>
      <c r="E30" s="415"/>
      <c r="F30" s="414"/>
      <c r="G30" s="414"/>
      <c r="H30" s="414"/>
      <c r="I30" s="430"/>
      <c r="J30" s="65" t="str">
        <f>IF(AND('Mapa de Riesgos'!$Y$40="Media",'Mapa de Riesgos'!$AA$40="Leve"),CONCATENATE("R5C",'Mapa de Riesgos'!$O$40),"")</f>
        <v/>
      </c>
      <c r="K30" s="66" t="str">
        <f>IF(AND('Mapa de Riesgos'!$Y$42="Media",'Mapa de Riesgos'!$AA$42="Leve"),CONCATENATE("R5C",'Mapa de Riesgos'!$O$42),"")</f>
        <v/>
      </c>
      <c r="L30" s="66" t="str">
        <f>IF(AND('Mapa de Riesgos'!$Y$43="Media",'Mapa de Riesgos'!$AA$43="Leve"),CONCATENATE("R5C",'Mapa de Riesgos'!$O$43),"")</f>
        <v/>
      </c>
      <c r="M30" s="66" t="str">
        <f>IF(AND('Mapa de Riesgos'!$Y$44="Media",'Mapa de Riesgos'!$AA$44="Leve"),CONCATENATE("R5C",'Mapa de Riesgos'!$O$44),"")</f>
        <v/>
      </c>
      <c r="N30" s="66" t="str">
        <f>IF(AND('Mapa de Riesgos'!$Y$45="Media",'Mapa de Riesgos'!$AA$45="Leve"),CONCATENATE("R5C",'Mapa de Riesgos'!$O$45),"")</f>
        <v/>
      </c>
      <c r="O30" s="67" t="str">
        <f>IF(AND('Mapa de Riesgos'!$Y$46="Media",'Mapa de Riesgos'!$AA$46="Leve"),CONCATENATE("R5C",'Mapa de Riesgos'!$O$46),"")</f>
        <v/>
      </c>
      <c r="P30" s="65" t="str">
        <f>IF(AND('Mapa de Riesgos'!$Y$40="Media",'Mapa de Riesgos'!$AA$40="Menor"),CONCATENATE("R5C",'Mapa de Riesgos'!$O$40),"")</f>
        <v/>
      </c>
      <c r="Q30" s="66" t="str">
        <f>IF(AND('Mapa de Riesgos'!$Y$42="Media",'Mapa de Riesgos'!$AA$42="Menor"),CONCATENATE("R5C",'Mapa de Riesgos'!$O$42),"")</f>
        <v/>
      </c>
      <c r="R30" s="66" t="str">
        <f>IF(AND('Mapa de Riesgos'!$Y$43="Media",'Mapa de Riesgos'!$AA$43="Menor"),CONCATENATE("R5C",'Mapa de Riesgos'!$O$43),"")</f>
        <v/>
      </c>
      <c r="S30" s="66" t="str">
        <f>IF(AND('Mapa de Riesgos'!$Y$44="Media",'Mapa de Riesgos'!$AA$44="Menor"),CONCATENATE("R5C",'Mapa de Riesgos'!$O$44),"")</f>
        <v/>
      </c>
      <c r="T30" s="66" t="str">
        <f>IF(AND('Mapa de Riesgos'!$Y$45="Media",'Mapa de Riesgos'!$AA$45="Menor"),CONCATENATE("R5C",'Mapa de Riesgos'!$O$45),"")</f>
        <v/>
      </c>
      <c r="U30" s="67" t="str">
        <f>IF(AND('Mapa de Riesgos'!$Y$46="Media",'Mapa de Riesgos'!$AA$46="Menor"),CONCATENATE("R5C",'Mapa de Riesgos'!$O$46),"")</f>
        <v/>
      </c>
      <c r="V30" s="65" t="str">
        <f>IF(AND('Mapa de Riesgos'!$Y$40="Media",'Mapa de Riesgos'!$AA$40="Moderado"),CONCATENATE("R5C",'Mapa de Riesgos'!$O$40),"")</f>
        <v>R5C1</v>
      </c>
      <c r="W30" s="66" t="str">
        <f>IF(AND('Mapa de Riesgos'!$Y$42="Media",'Mapa de Riesgos'!$AA$42="Moderado"),CONCATENATE("R5C",'Mapa de Riesgos'!$O$42),"")</f>
        <v/>
      </c>
      <c r="X30" s="66" t="str">
        <f>IF(AND('Mapa de Riesgos'!$Y$43="Media",'Mapa de Riesgos'!$AA$43="Moderado"),CONCATENATE("R5C",'Mapa de Riesgos'!$O$43),"")</f>
        <v/>
      </c>
      <c r="Y30" s="66" t="str">
        <f>IF(AND('Mapa de Riesgos'!$Y$44="Media",'Mapa de Riesgos'!$AA$44="Moderado"),CONCATENATE("R5C",'Mapa de Riesgos'!$O$44),"")</f>
        <v/>
      </c>
      <c r="Z30" s="66" t="str">
        <f>IF(AND('Mapa de Riesgos'!$Y$45="Media",'Mapa de Riesgos'!$AA$45="Moderado"),CONCATENATE("R5C",'Mapa de Riesgos'!$O$45),"")</f>
        <v/>
      </c>
      <c r="AA30" s="67" t="str">
        <f>IF(AND('Mapa de Riesgos'!$Y$46="Media",'Mapa de Riesgos'!$AA$46="Moderado"),CONCATENATE("R5C",'Mapa de Riesgos'!$O$46),"")</f>
        <v/>
      </c>
      <c r="AB30" s="50" t="str">
        <f>IF(AND('Mapa de Riesgos'!$Y$40="Media",'Mapa de Riesgos'!$AA$40="Mayor"),CONCATENATE("R5C",'Mapa de Riesgos'!$O$40),"")</f>
        <v/>
      </c>
      <c r="AC30" s="51" t="str">
        <f>IF(AND('Mapa de Riesgos'!$Y$42="Media",'Mapa de Riesgos'!$AA$42="Mayor"),CONCATENATE("R5C",'Mapa de Riesgos'!$O$42),"")</f>
        <v/>
      </c>
      <c r="AD30" s="51" t="str">
        <f>IF(AND('Mapa de Riesgos'!$Y$43="Media",'Mapa de Riesgos'!$AA$43="Mayor"),CONCATENATE("R5C",'Mapa de Riesgos'!$O$43),"")</f>
        <v/>
      </c>
      <c r="AE30" s="51" t="str">
        <f>IF(AND('Mapa de Riesgos'!$Y$44="Media",'Mapa de Riesgos'!$AA$44="Mayor"),CONCATENATE("R5C",'Mapa de Riesgos'!$O$44),"")</f>
        <v/>
      </c>
      <c r="AF30" s="51" t="str">
        <f>IF(AND('Mapa de Riesgos'!$Y$45="Media",'Mapa de Riesgos'!$AA$45="Mayor"),CONCATENATE("R5C",'Mapa de Riesgos'!$O$45),"")</f>
        <v/>
      </c>
      <c r="AG30" s="52" t="str">
        <f>IF(AND('Mapa de Riesgos'!$Y$46="Media",'Mapa de Riesgos'!$AA$46="Mayor"),CONCATENATE("R5C",'Mapa de Riesgos'!$O$46),"")</f>
        <v/>
      </c>
      <c r="AH30" s="53" t="str">
        <f>IF(AND('Mapa de Riesgos'!$Y$40="Media",'Mapa de Riesgos'!$AA$40="Catastrófico"),CONCATENATE("R5C",'Mapa de Riesgos'!$O$40),"")</f>
        <v/>
      </c>
      <c r="AI30" s="54" t="str">
        <f>IF(AND('Mapa de Riesgos'!$Y$42="Media",'Mapa de Riesgos'!$AA$42="Catastrófico"),CONCATENATE("R5C",'Mapa de Riesgos'!$O$42),"")</f>
        <v/>
      </c>
      <c r="AJ30" s="54" t="str">
        <f>IF(AND('Mapa de Riesgos'!$Y$43="Media",'Mapa de Riesgos'!$AA$43="Catastrófico"),CONCATENATE("R5C",'Mapa de Riesgos'!$O$43),"")</f>
        <v/>
      </c>
      <c r="AK30" s="54" t="str">
        <f>IF(AND('Mapa de Riesgos'!$Y$44="Media",'Mapa de Riesgos'!$AA$44="Catastrófico"),CONCATENATE("R5C",'Mapa de Riesgos'!$O$44),"")</f>
        <v/>
      </c>
      <c r="AL30" s="54" t="str">
        <f>IF(AND('Mapa de Riesgos'!$Y$45="Media",'Mapa de Riesgos'!$AA$45="Catastrófico"),CONCATENATE("R5C",'Mapa de Riesgos'!$O$45),"")</f>
        <v/>
      </c>
      <c r="AM30" s="55" t="str">
        <f>IF(AND('Mapa de Riesgos'!$Y$46="Media",'Mapa de Riesgos'!$AA$46="Catastrófico"),CONCATENATE("R5C",'Mapa de Riesgos'!$O$46),"")</f>
        <v/>
      </c>
      <c r="AN30" s="81"/>
      <c r="AO30" s="444"/>
      <c r="AP30" s="445"/>
      <c r="AQ30" s="445"/>
      <c r="AR30" s="445"/>
      <c r="AS30" s="445"/>
      <c r="AT30" s="446"/>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316"/>
      <c r="C31" s="316"/>
      <c r="D31" s="317"/>
      <c r="E31" s="415"/>
      <c r="F31" s="414"/>
      <c r="G31" s="414"/>
      <c r="H31" s="414"/>
      <c r="I31" s="430"/>
      <c r="J31" s="65" t="str">
        <f>IF(AND('Mapa de Riesgos'!$Y$47="Media",'Mapa de Riesgos'!$AA$47="Leve"),CONCATENATE("R6C",'Mapa de Riesgos'!$O$47),"")</f>
        <v/>
      </c>
      <c r="K31" s="66" t="str">
        <f>IF(AND('Mapa de Riesgos'!$Y$48="Media",'Mapa de Riesgos'!$AA$48="Leve"),CONCATENATE("R6C",'Mapa de Riesgos'!$O$48),"")</f>
        <v/>
      </c>
      <c r="L31" s="66" t="str">
        <f>IF(AND('Mapa de Riesgos'!$Y$49="Media",'Mapa de Riesgos'!$AA$49="Leve"),CONCATENATE("R6C",'Mapa de Riesgos'!$O$49),"")</f>
        <v/>
      </c>
      <c r="M31" s="66" t="str">
        <f>IF(AND('Mapa de Riesgos'!$Y$50="Media",'Mapa de Riesgos'!$AA$50="Leve"),CONCATENATE("R6C",'Mapa de Riesgos'!$O$50),"")</f>
        <v/>
      </c>
      <c r="N31" s="66" t="str">
        <f>IF(AND('Mapa de Riesgos'!$Y$51="Media",'Mapa de Riesgos'!$AA$51="Leve"),CONCATENATE("R6C",'Mapa de Riesgos'!$O$51),"")</f>
        <v/>
      </c>
      <c r="O31" s="67" t="str">
        <f>IF(AND('Mapa de Riesgos'!$Y$52="Media",'Mapa de Riesgos'!$AA$52="Leve"),CONCATENATE("R6C",'Mapa de Riesgos'!$O$52),"")</f>
        <v/>
      </c>
      <c r="P31" s="65" t="str">
        <f>IF(AND('Mapa de Riesgos'!$Y$47="Media",'Mapa de Riesgos'!$AA$47="Menor"),CONCATENATE("R6C",'Mapa de Riesgos'!$O$47),"")</f>
        <v/>
      </c>
      <c r="Q31" s="66" t="str">
        <f>IF(AND('Mapa de Riesgos'!$Y$48="Media",'Mapa de Riesgos'!$AA$48="Menor"),CONCATENATE("R6C",'Mapa de Riesgos'!$O$48),"")</f>
        <v/>
      </c>
      <c r="R31" s="66" t="str">
        <f>IF(AND('Mapa de Riesgos'!$Y$49="Media",'Mapa de Riesgos'!$AA$49="Menor"),CONCATENATE("R6C",'Mapa de Riesgos'!$O$49),"")</f>
        <v/>
      </c>
      <c r="S31" s="66" t="str">
        <f>IF(AND('Mapa de Riesgos'!$Y$50="Media",'Mapa de Riesgos'!$AA$50="Menor"),CONCATENATE("R6C",'Mapa de Riesgos'!$O$50),"")</f>
        <v/>
      </c>
      <c r="T31" s="66" t="str">
        <f>IF(AND('Mapa de Riesgos'!$Y$51="Media",'Mapa de Riesgos'!$AA$51="Menor"),CONCATENATE("R6C",'Mapa de Riesgos'!$O$51),"")</f>
        <v/>
      </c>
      <c r="U31" s="67" t="str">
        <f>IF(AND('Mapa de Riesgos'!$Y$52="Media",'Mapa de Riesgos'!$AA$52="Menor"),CONCATENATE("R6C",'Mapa de Riesgos'!$O$52),"")</f>
        <v/>
      </c>
      <c r="V31" s="65" t="str">
        <f>IF(AND('Mapa de Riesgos'!$Y$47="Media",'Mapa de Riesgos'!$AA$47="Moderado"),CONCATENATE("R6C",'Mapa de Riesgos'!$O$47),"")</f>
        <v/>
      </c>
      <c r="W31" s="66" t="str">
        <f>IF(AND('Mapa de Riesgos'!$Y$48="Media",'Mapa de Riesgos'!$AA$48="Moderado"),CONCATENATE("R6C",'Mapa de Riesgos'!$O$48),"")</f>
        <v/>
      </c>
      <c r="X31" s="66" t="str">
        <f>IF(AND('Mapa de Riesgos'!$Y$49="Media",'Mapa de Riesgos'!$AA$49="Moderado"),CONCATENATE("R6C",'Mapa de Riesgos'!$O$49),"")</f>
        <v/>
      </c>
      <c r="Y31" s="66" t="str">
        <f>IF(AND('Mapa de Riesgos'!$Y$50="Media",'Mapa de Riesgos'!$AA$50="Moderado"),CONCATENATE("R6C",'Mapa de Riesgos'!$O$50),"")</f>
        <v/>
      </c>
      <c r="Z31" s="66" t="str">
        <f>IF(AND('Mapa de Riesgos'!$Y$51="Media",'Mapa de Riesgos'!$AA$51="Moderado"),CONCATENATE("R6C",'Mapa de Riesgos'!$O$51),"")</f>
        <v/>
      </c>
      <c r="AA31" s="67" t="str">
        <f>IF(AND('Mapa de Riesgos'!$Y$52="Media",'Mapa de Riesgos'!$AA$52="Moderado"),CONCATENATE("R6C",'Mapa de Riesgos'!$O$52),"")</f>
        <v/>
      </c>
      <c r="AB31" s="50" t="str">
        <f>IF(AND('Mapa de Riesgos'!$Y$47="Media",'Mapa de Riesgos'!$AA$47="Mayor"),CONCATENATE("R6C",'Mapa de Riesgos'!$O$47),"")</f>
        <v/>
      </c>
      <c r="AC31" s="51" t="str">
        <f>IF(AND('Mapa de Riesgos'!$Y$48="Media",'Mapa de Riesgos'!$AA$48="Mayor"),CONCATENATE("R6C",'Mapa de Riesgos'!$O$48),"")</f>
        <v/>
      </c>
      <c r="AD31" s="51" t="str">
        <f>IF(AND('Mapa de Riesgos'!$Y$49="Media",'Mapa de Riesgos'!$AA$49="Mayor"),CONCATENATE("R6C",'Mapa de Riesgos'!$O$49),"")</f>
        <v/>
      </c>
      <c r="AE31" s="51" t="str">
        <f>IF(AND('Mapa de Riesgos'!$Y$50="Media",'Mapa de Riesgos'!$AA$50="Mayor"),CONCATENATE("R6C",'Mapa de Riesgos'!$O$50),"")</f>
        <v/>
      </c>
      <c r="AF31" s="51" t="str">
        <f>IF(AND('Mapa de Riesgos'!$Y$51="Media",'Mapa de Riesgos'!$AA$51="Mayor"),CONCATENATE("R6C",'Mapa de Riesgos'!$O$51),"")</f>
        <v/>
      </c>
      <c r="AG31" s="52" t="str">
        <f>IF(AND('Mapa de Riesgos'!$Y$52="Media",'Mapa de Riesgos'!$AA$52="Mayor"),CONCATENATE("R6C",'Mapa de Riesgos'!$O$52),"")</f>
        <v/>
      </c>
      <c r="AH31" s="53" t="str">
        <f>IF(AND('Mapa de Riesgos'!$Y$47="Media",'Mapa de Riesgos'!$AA$47="Catastrófico"),CONCATENATE("R6C",'Mapa de Riesgos'!$O$47),"")</f>
        <v/>
      </c>
      <c r="AI31" s="54" t="str">
        <f>IF(AND('Mapa de Riesgos'!$Y$48="Media",'Mapa de Riesgos'!$AA$48="Catastrófico"),CONCATENATE("R6C",'Mapa de Riesgos'!$O$48),"")</f>
        <v/>
      </c>
      <c r="AJ31" s="54" t="str">
        <f>IF(AND('Mapa de Riesgos'!$Y$49="Media",'Mapa de Riesgos'!$AA$49="Catastrófico"),CONCATENATE("R6C",'Mapa de Riesgos'!$O$49),"")</f>
        <v/>
      </c>
      <c r="AK31" s="54" t="str">
        <f>IF(AND('Mapa de Riesgos'!$Y$50="Media",'Mapa de Riesgos'!$AA$50="Catastrófico"),CONCATENATE("R6C",'Mapa de Riesgos'!$O$50),"")</f>
        <v/>
      </c>
      <c r="AL31" s="54" t="str">
        <f>IF(AND('Mapa de Riesgos'!$Y$51="Media",'Mapa de Riesgos'!$AA$51="Catastrófico"),CONCATENATE("R6C",'Mapa de Riesgos'!$O$51),"")</f>
        <v/>
      </c>
      <c r="AM31" s="55" t="str">
        <f>IF(AND('Mapa de Riesgos'!$Y$52="Media",'Mapa de Riesgos'!$AA$52="Catastrófico"),CONCATENATE("R6C",'Mapa de Riesgos'!$O$52),"")</f>
        <v/>
      </c>
      <c r="AN31" s="81"/>
      <c r="AO31" s="444"/>
      <c r="AP31" s="445"/>
      <c r="AQ31" s="445"/>
      <c r="AR31" s="445"/>
      <c r="AS31" s="445"/>
      <c r="AT31" s="446"/>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316"/>
      <c r="C32" s="316"/>
      <c r="D32" s="317"/>
      <c r="E32" s="415"/>
      <c r="F32" s="414"/>
      <c r="G32" s="414"/>
      <c r="H32" s="414"/>
      <c r="I32" s="430"/>
      <c r="J32" s="65" t="str">
        <f>IF(AND('Mapa de Riesgos'!$Y$53="Media",'Mapa de Riesgos'!$AA$53="Leve"),CONCATENATE("R7C",'Mapa de Riesgos'!$O$53),"")</f>
        <v/>
      </c>
      <c r="K32" s="66" t="str">
        <f>IF(AND('Mapa de Riesgos'!$Y$54="Media",'Mapa de Riesgos'!$AA$54="Leve"),CONCATENATE("R7C",'Mapa de Riesgos'!$O$54),"")</f>
        <v/>
      </c>
      <c r="L32" s="66" t="str">
        <f>IF(AND('Mapa de Riesgos'!$Y$55="Media",'Mapa de Riesgos'!$AA$55="Leve"),CONCATENATE("R7C",'Mapa de Riesgos'!$O$55),"")</f>
        <v/>
      </c>
      <c r="M32" s="66" t="str">
        <f>IF(AND('Mapa de Riesgos'!$Y$56="Media",'Mapa de Riesgos'!$AA$56="Leve"),CONCATENATE("R7C",'Mapa de Riesgos'!$O$56),"")</f>
        <v/>
      </c>
      <c r="N32" s="66" t="str">
        <f>IF(AND('Mapa de Riesgos'!$Y$57="Media",'Mapa de Riesgos'!$AA$57="Leve"),CONCATENATE("R7C",'Mapa de Riesgos'!$O$57),"")</f>
        <v/>
      </c>
      <c r="O32" s="67" t="str">
        <f>IF(AND('Mapa de Riesgos'!$Y$58="Media",'Mapa de Riesgos'!$AA$58="Leve"),CONCATENATE("R7C",'Mapa de Riesgos'!$O$58),"")</f>
        <v/>
      </c>
      <c r="P32" s="65" t="str">
        <f>IF(AND('Mapa de Riesgos'!$Y$53="Media",'Mapa de Riesgos'!$AA$53="Menor"),CONCATENATE("R7C",'Mapa de Riesgos'!$O$53),"")</f>
        <v/>
      </c>
      <c r="Q32" s="66" t="str">
        <f>IF(AND('Mapa de Riesgos'!$Y$54="Media",'Mapa de Riesgos'!$AA$54="Menor"),CONCATENATE("R7C",'Mapa de Riesgos'!$O$54),"")</f>
        <v/>
      </c>
      <c r="R32" s="66" t="str">
        <f>IF(AND('Mapa de Riesgos'!$Y$55="Media",'Mapa de Riesgos'!$AA$55="Menor"),CONCATENATE("R7C",'Mapa de Riesgos'!$O$55),"")</f>
        <v/>
      </c>
      <c r="S32" s="66" t="str">
        <f>IF(AND('Mapa de Riesgos'!$Y$56="Media",'Mapa de Riesgos'!$AA$56="Menor"),CONCATENATE("R7C",'Mapa de Riesgos'!$O$56),"")</f>
        <v/>
      </c>
      <c r="T32" s="66" t="str">
        <f>IF(AND('Mapa de Riesgos'!$Y$57="Media",'Mapa de Riesgos'!$AA$57="Menor"),CONCATENATE("R7C",'Mapa de Riesgos'!$O$57),"")</f>
        <v/>
      </c>
      <c r="U32" s="67" t="str">
        <f>IF(AND('Mapa de Riesgos'!$Y$58="Media",'Mapa de Riesgos'!$AA$58="Menor"),CONCATENATE("R7C",'Mapa de Riesgos'!$O$58),"")</f>
        <v/>
      </c>
      <c r="V32" s="65" t="str">
        <f>IF(AND('Mapa de Riesgos'!$Y$53="Media",'Mapa de Riesgos'!$AA$53="Moderado"),CONCATENATE("R7C",'Mapa de Riesgos'!$O$53),"")</f>
        <v/>
      </c>
      <c r="W32" s="66" t="str">
        <f>IF(AND('Mapa de Riesgos'!$Y$54="Media",'Mapa de Riesgos'!$AA$54="Moderado"),CONCATENATE("R7C",'Mapa de Riesgos'!$O$54),"")</f>
        <v/>
      </c>
      <c r="X32" s="66" t="str">
        <f>IF(AND('Mapa de Riesgos'!$Y$55="Media",'Mapa de Riesgos'!$AA$55="Moderado"),CONCATENATE("R7C",'Mapa de Riesgos'!$O$55),"")</f>
        <v/>
      </c>
      <c r="Y32" s="66" t="str">
        <f>IF(AND('Mapa de Riesgos'!$Y$56="Media",'Mapa de Riesgos'!$AA$56="Moderado"),CONCATENATE("R7C",'Mapa de Riesgos'!$O$56),"")</f>
        <v/>
      </c>
      <c r="Z32" s="66" t="str">
        <f>IF(AND('Mapa de Riesgos'!$Y$57="Media",'Mapa de Riesgos'!$AA$57="Moderado"),CONCATENATE("R7C",'Mapa de Riesgos'!$O$57),"")</f>
        <v/>
      </c>
      <c r="AA32" s="67" t="str">
        <f>IF(AND('Mapa de Riesgos'!$Y$58="Media",'Mapa de Riesgos'!$AA$58="Moderado"),CONCATENATE("R7C",'Mapa de Riesgos'!$O$58),"")</f>
        <v/>
      </c>
      <c r="AB32" s="50" t="str">
        <f>IF(AND('Mapa de Riesgos'!$Y$53="Media",'Mapa de Riesgos'!$AA$53="Mayor"),CONCATENATE("R7C",'Mapa de Riesgos'!$O$53),"")</f>
        <v/>
      </c>
      <c r="AC32" s="51" t="str">
        <f>IF(AND('Mapa de Riesgos'!$Y$54="Media",'Mapa de Riesgos'!$AA$54="Mayor"),CONCATENATE("R7C",'Mapa de Riesgos'!$O$54),"")</f>
        <v/>
      </c>
      <c r="AD32" s="51" t="str">
        <f>IF(AND('Mapa de Riesgos'!$Y$55="Media",'Mapa de Riesgos'!$AA$55="Mayor"),CONCATENATE("R7C",'Mapa de Riesgos'!$O$55),"")</f>
        <v/>
      </c>
      <c r="AE32" s="51" t="str">
        <f>IF(AND('Mapa de Riesgos'!$Y$56="Media",'Mapa de Riesgos'!$AA$56="Mayor"),CONCATENATE("R7C",'Mapa de Riesgos'!$O$56),"")</f>
        <v/>
      </c>
      <c r="AF32" s="51" t="str">
        <f>IF(AND('Mapa de Riesgos'!$Y$57="Media",'Mapa de Riesgos'!$AA$57="Mayor"),CONCATENATE("R7C",'Mapa de Riesgos'!$O$57),"")</f>
        <v/>
      </c>
      <c r="AG32" s="52" t="str">
        <f>IF(AND('Mapa de Riesgos'!$Y$58="Media",'Mapa de Riesgos'!$AA$58="Mayor"),CONCATENATE("R7C",'Mapa de Riesgos'!$O$58),"")</f>
        <v/>
      </c>
      <c r="AH32" s="53" t="str">
        <f>IF(AND('Mapa de Riesgos'!$Y$53="Media",'Mapa de Riesgos'!$AA$53="Catastrófico"),CONCATENATE("R7C",'Mapa de Riesgos'!$O$53),"")</f>
        <v/>
      </c>
      <c r="AI32" s="54" t="str">
        <f>IF(AND('Mapa de Riesgos'!$Y$54="Media",'Mapa de Riesgos'!$AA$54="Catastrófico"),CONCATENATE("R7C",'Mapa de Riesgos'!$O$54),"")</f>
        <v/>
      </c>
      <c r="AJ32" s="54" t="str">
        <f>IF(AND('Mapa de Riesgos'!$Y$55="Media",'Mapa de Riesgos'!$AA$55="Catastrófico"),CONCATENATE("R7C",'Mapa de Riesgos'!$O$55),"")</f>
        <v/>
      </c>
      <c r="AK32" s="54" t="str">
        <f>IF(AND('Mapa de Riesgos'!$Y$56="Media",'Mapa de Riesgos'!$AA$56="Catastrófico"),CONCATENATE("R7C",'Mapa de Riesgos'!$O$56),"")</f>
        <v/>
      </c>
      <c r="AL32" s="54" t="str">
        <f>IF(AND('Mapa de Riesgos'!$Y$57="Media",'Mapa de Riesgos'!$AA$57="Catastrófico"),CONCATENATE("R7C",'Mapa de Riesgos'!$O$57),"")</f>
        <v/>
      </c>
      <c r="AM32" s="55" t="str">
        <f>IF(AND('Mapa de Riesgos'!$Y$58="Media",'Mapa de Riesgos'!$AA$58="Catastrófico"),CONCATENATE("R7C",'Mapa de Riesgos'!$O$58),"")</f>
        <v/>
      </c>
      <c r="AN32" s="81"/>
      <c r="AO32" s="444"/>
      <c r="AP32" s="445"/>
      <c r="AQ32" s="445"/>
      <c r="AR32" s="445"/>
      <c r="AS32" s="445"/>
      <c r="AT32" s="446"/>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316"/>
      <c r="C33" s="316"/>
      <c r="D33" s="317"/>
      <c r="E33" s="415"/>
      <c r="F33" s="414"/>
      <c r="G33" s="414"/>
      <c r="H33" s="414"/>
      <c r="I33" s="430"/>
      <c r="J33" s="65" t="str">
        <f>IF(AND('Mapa de Riesgos'!$Y$59="Media",'Mapa de Riesgos'!$AA$59="Leve"),CONCATENATE("R8C",'Mapa de Riesgos'!$O$59),"")</f>
        <v/>
      </c>
      <c r="K33" s="66" t="str">
        <f>IF(AND('Mapa de Riesgos'!$Y$60="Media",'Mapa de Riesgos'!$AA$60="Leve"),CONCATENATE("R8C",'Mapa de Riesgos'!$O$60),"")</f>
        <v/>
      </c>
      <c r="L33" s="66" t="str">
        <f>IF(AND('Mapa de Riesgos'!$Y$61="Media",'Mapa de Riesgos'!$AA$61="Leve"),CONCATENATE("R8C",'Mapa de Riesgos'!$O$61),"")</f>
        <v/>
      </c>
      <c r="M33" s="66" t="str">
        <f>IF(AND('Mapa de Riesgos'!$Y$62="Media",'Mapa de Riesgos'!$AA$62="Leve"),CONCATENATE("R8C",'Mapa de Riesgos'!$O$62),"")</f>
        <v/>
      </c>
      <c r="N33" s="66" t="str">
        <f>IF(AND('Mapa de Riesgos'!$Y$63="Media",'Mapa de Riesgos'!$AA$63="Leve"),CONCATENATE("R8C",'Mapa de Riesgos'!$O$63),"")</f>
        <v/>
      </c>
      <c r="O33" s="67" t="str">
        <f>IF(AND('Mapa de Riesgos'!$Y$64="Media",'Mapa de Riesgos'!$AA$64="Leve"),CONCATENATE("R8C",'Mapa de Riesgos'!$O$64),"")</f>
        <v/>
      </c>
      <c r="P33" s="65" t="str">
        <f>IF(AND('Mapa de Riesgos'!$Y$59="Media",'Mapa de Riesgos'!$AA$59="Menor"),CONCATENATE("R8C",'Mapa de Riesgos'!$O$59),"")</f>
        <v/>
      </c>
      <c r="Q33" s="66" t="str">
        <f>IF(AND('Mapa de Riesgos'!$Y$60="Media",'Mapa de Riesgos'!$AA$60="Menor"),CONCATENATE("R8C",'Mapa de Riesgos'!$O$60),"")</f>
        <v/>
      </c>
      <c r="R33" s="66" t="str">
        <f>IF(AND('Mapa de Riesgos'!$Y$61="Media",'Mapa de Riesgos'!$AA$61="Menor"),CONCATENATE("R8C",'Mapa de Riesgos'!$O$61),"")</f>
        <v/>
      </c>
      <c r="S33" s="66" t="str">
        <f>IF(AND('Mapa de Riesgos'!$Y$62="Media",'Mapa de Riesgos'!$AA$62="Menor"),CONCATENATE("R8C",'Mapa de Riesgos'!$O$62),"")</f>
        <v/>
      </c>
      <c r="T33" s="66" t="str">
        <f>IF(AND('Mapa de Riesgos'!$Y$63="Media",'Mapa de Riesgos'!$AA$63="Menor"),CONCATENATE("R8C",'Mapa de Riesgos'!$O$63),"")</f>
        <v/>
      </c>
      <c r="U33" s="67" t="str">
        <f>IF(AND('Mapa de Riesgos'!$Y$64="Media",'Mapa de Riesgos'!$AA$64="Menor"),CONCATENATE("R8C",'Mapa de Riesgos'!$O$64),"")</f>
        <v/>
      </c>
      <c r="V33" s="65" t="str">
        <f>IF(AND('Mapa de Riesgos'!$Y$59="Media",'Mapa de Riesgos'!$AA$59="Moderado"),CONCATENATE("R8C",'Mapa de Riesgos'!$O$59),"")</f>
        <v/>
      </c>
      <c r="W33" s="66" t="str">
        <f>IF(AND('Mapa de Riesgos'!$Y$60="Media",'Mapa de Riesgos'!$AA$60="Moderado"),CONCATENATE("R8C",'Mapa de Riesgos'!$O$60),"")</f>
        <v/>
      </c>
      <c r="X33" s="66" t="str">
        <f>IF(AND('Mapa de Riesgos'!$Y$61="Media",'Mapa de Riesgos'!$AA$61="Moderado"),CONCATENATE("R8C",'Mapa de Riesgos'!$O$61),"")</f>
        <v/>
      </c>
      <c r="Y33" s="66" t="str">
        <f>IF(AND('Mapa de Riesgos'!$Y$62="Media",'Mapa de Riesgos'!$AA$62="Moderado"),CONCATENATE("R8C",'Mapa de Riesgos'!$O$62),"")</f>
        <v/>
      </c>
      <c r="Z33" s="66" t="str">
        <f>IF(AND('Mapa de Riesgos'!$Y$63="Media",'Mapa de Riesgos'!$AA$63="Moderado"),CONCATENATE("R8C",'Mapa de Riesgos'!$O$63),"")</f>
        <v/>
      </c>
      <c r="AA33" s="67" t="str">
        <f>IF(AND('Mapa de Riesgos'!$Y$64="Media",'Mapa de Riesgos'!$AA$64="Moderado"),CONCATENATE("R8C",'Mapa de Riesgos'!$O$64),"")</f>
        <v/>
      </c>
      <c r="AB33" s="50" t="str">
        <f>IF(AND('Mapa de Riesgos'!$Y$59="Media",'Mapa de Riesgos'!$AA$59="Mayor"),CONCATENATE("R8C",'Mapa de Riesgos'!$O$59),"")</f>
        <v/>
      </c>
      <c r="AC33" s="51" t="str">
        <f>IF(AND('Mapa de Riesgos'!$Y$60="Media",'Mapa de Riesgos'!$AA$60="Mayor"),CONCATENATE("R8C",'Mapa de Riesgos'!$O$60),"")</f>
        <v/>
      </c>
      <c r="AD33" s="51" t="str">
        <f>IF(AND('Mapa de Riesgos'!$Y$61="Media",'Mapa de Riesgos'!$AA$61="Mayor"),CONCATENATE("R8C",'Mapa de Riesgos'!$O$61),"")</f>
        <v/>
      </c>
      <c r="AE33" s="51" t="str">
        <f>IF(AND('Mapa de Riesgos'!$Y$62="Media",'Mapa de Riesgos'!$AA$62="Mayor"),CONCATENATE("R8C",'Mapa de Riesgos'!$O$62),"")</f>
        <v/>
      </c>
      <c r="AF33" s="51" t="str">
        <f>IF(AND('Mapa de Riesgos'!$Y$63="Media",'Mapa de Riesgos'!$AA$63="Mayor"),CONCATENATE("R8C",'Mapa de Riesgos'!$O$63),"")</f>
        <v/>
      </c>
      <c r="AG33" s="52" t="str">
        <f>IF(AND('Mapa de Riesgos'!$Y$64="Media",'Mapa de Riesgos'!$AA$64="Mayor"),CONCATENATE("R8C",'Mapa de Riesgos'!$O$64),"")</f>
        <v/>
      </c>
      <c r="AH33" s="53" t="str">
        <f>IF(AND('Mapa de Riesgos'!$Y$59="Media",'Mapa de Riesgos'!$AA$59="Catastrófico"),CONCATENATE("R8C",'Mapa de Riesgos'!$O$59),"")</f>
        <v/>
      </c>
      <c r="AI33" s="54" t="str">
        <f>IF(AND('Mapa de Riesgos'!$Y$60="Media",'Mapa de Riesgos'!$AA$60="Catastrófico"),CONCATENATE("R8C",'Mapa de Riesgos'!$O$60),"")</f>
        <v/>
      </c>
      <c r="AJ33" s="54" t="str">
        <f>IF(AND('Mapa de Riesgos'!$Y$61="Media",'Mapa de Riesgos'!$AA$61="Catastrófico"),CONCATENATE("R8C",'Mapa de Riesgos'!$O$61),"")</f>
        <v/>
      </c>
      <c r="AK33" s="54" t="str">
        <f>IF(AND('Mapa de Riesgos'!$Y$62="Media",'Mapa de Riesgos'!$AA$62="Catastrófico"),CONCATENATE("R8C",'Mapa de Riesgos'!$O$62),"")</f>
        <v/>
      </c>
      <c r="AL33" s="54" t="str">
        <f>IF(AND('Mapa de Riesgos'!$Y$63="Media",'Mapa de Riesgos'!$AA$63="Catastrófico"),CONCATENATE("R8C",'Mapa de Riesgos'!$O$63),"")</f>
        <v/>
      </c>
      <c r="AM33" s="55" t="str">
        <f>IF(AND('Mapa de Riesgos'!$Y$64="Media",'Mapa de Riesgos'!$AA$64="Catastrófico"),CONCATENATE("R8C",'Mapa de Riesgos'!$O$64),"")</f>
        <v/>
      </c>
      <c r="AN33" s="81"/>
      <c r="AO33" s="444"/>
      <c r="AP33" s="445"/>
      <c r="AQ33" s="445"/>
      <c r="AR33" s="445"/>
      <c r="AS33" s="445"/>
      <c r="AT33" s="446"/>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316"/>
      <c r="C34" s="316"/>
      <c r="D34" s="317"/>
      <c r="E34" s="415"/>
      <c r="F34" s="414"/>
      <c r="G34" s="414"/>
      <c r="H34" s="414"/>
      <c r="I34" s="430"/>
      <c r="J34" s="65" t="str">
        <f>IF(AND('Mapa de Riesgos'!$Y$65="Media",'Mapa de Riesgos'!$AA$65="Leve"),CONCATENATE("R9C",'Mapa de Riesgos'!$O$65),"")</f>
        <v/>
      </c>
      <c r="K34" s="66" t="str">
        <f>IF(AND('Mapa de Riesgos'!$Y$66="Media",'Mapa de Riesgos'!$AA$66="Leve"),CONCATENATE("R9C",'Mapa de Riesgos'!$O$66),"")</f>
        <v/>
      </c>
      <c r="L34" s="66" t="str">
        <f>IF(AND('Mapa de Riesgos'!$Y$67="Media",'Mapa de Riesgos'!$AA$67="Leve"),CONCATENATE("R9C",'Mapa de Riesgos'!$O$67),"")</f>
        <v/>
      </c>
      <c r="M34" s="66" t="str">
        <f>IF(AND('Mapa de Riesgos'!$Y$68="Media",'Mapa de Riesgos'!$AA$68="Leve"),CONCATENATE("R9C",'Mapa de Riesgos'!$O$68),"")</f>
        <v/>
      </c>
      <c r="N34" s="66" t="str">
        <f>IF(AND('Mapa de Riesgos'!$Y$69="Media",'Mapa de Riesgos'!$AA$69="Leve"),CONCATENATE("R9C",'Mapa de Riesgos'!$O$69),"")</f>
        <v/>
      </c>
      <c r="O34" s="67" t="str">
        <f>IF(AND('Mapa de Riesgos'!$Y$70="Media",'Mapa de Riesgos'!$AA$70="Leve"),CONCATENATE("R9C",'Mapa de Riesgos'!$O$70),"")</f>
        <v/>
      </c>
      <c r="P34" s="65" t="str">
        <f>IF(AND('Mapa de Riesgos'!$Y$65="Media",'Mapa de Riesgos'!$AA$65="Menor"),CONCATENATE("R9C",'Mapa de Riesgos'!$O$65),"")</f>
        <v/>
      </c>
      <c r="Q34" s="66" t="str">
        <f>IF(AND('Mapa de Riesgos'!$Y$66="Media",'Mapa de Riesgos'!$AA$66="Menor"),CONCATENATE("R9C",'Mapa de Riesgos'!$O$66),"")</f>
        <v/>
      </c>
      <c r="R34" s="66" t="str">
        <f>IF(AND('Mapa de Riesgos'!$Y$67="Media",'Mapa de Riesgos'!$AA$67="Menor"),CONCATENATE("R9C",'Mapa de Riesgos'!$O$67),"")</f>
        <v/>
      </c>
      <c r="S34" s="66" t="str">
        <f>IF(AND('Mapa de Riesgos'!$Y$68="Media",'Mapa de Riesgos'!$AA$68="Menor"),CONCATENATE("R9C",'Mapa de Riesgos'!$O$68),"")</f>
        <v/>
      </c>
      <c r="T34" s="66" t="str">
        <f>IF(AND('Mapa de Riesgos'!$Y$69="Media",'Mapa de Riesgos'!$AA$69="Menor"),CONCATENATE("R9C",'Mapa de Riesgos'!$O$69),"")</f>
        <v/>
      </c>
      <c r="U34" s="67" t="str">
        <f>IF(AND('Mapa de Riesgos'!$Y$70="Media",'Mapa de Riesgos'!$AA$70="Menor"),CONCATENATE("R9C",'Mapa de Riesgos'!$O$70),"")</f>
        <v/>
      </c>
      <c r="V34" s="65" t="str">
        <f>IF(AND('Mapa de Riesgos'!$Y$65="Media",'Mapa de Riesgos'!$AA$65="Moderado"),CONCATENATE("R9C",'Mapa de Riesgos'!$O$65),"")</f>
        <v/>
      </c>
      <c r="W34" s="66" t="str">
        <f>IF(AND('Mapa de Riesgos'!$Y$66="Media",'Mapa de Riesgos'!$AA$66="Moderado"),CONCATENATE("R9C",'Mapa de Riesgos'!$O$66),"")</f>
        <v/>
      </c>
      <c r="X34" s="66" t="str">
        <f>IF(AND('Mapa de Riesgos'!$Y$67="Media",'Mapa de Riesgos'!$AA$67="Moderado"),CONCATENATE("R9C",'Mapa de Riesgos'!$O$67),"")</f>
        <v/>
      </c>
      <c r="Y34" s="66" t="str">
        <f>IF(AND('Mapa de Riesgos'!$Y$68="Media",'Mapa de Riesgos'!$AA$68="Moderado"),CONCATENATE("R9C",'Mapa de Riesgos'!$O$68),"")</f>
        <v/>
      </c>
      <c r="Z34" s="66" t="str">
        <f>IF(AND('Mapa de Riesgos'!$Y$69="Media",'Mapa de Riesgos'!$AA$69="Moderado"),CONCATENATE("R9C",'Mapa de Riesgos'!$O$69),"")</f>
        <v/>
      </c>
      <c r="AA34" s="67" t="str">
        <f>IF(AND('Mapa de Riesgos'!$Y$70="Media",'Mapa de Riesgos'!$AA$70="Moderado"),CONCATENATE("R9C",'Mapa de Riesgos'!$O$70),"")</f>
        <v/>
      </c>
      <c r="AB34" s="50" t="str">
        <f>IF(AND('Mapa de Riesgos'!$Y$65="Media",'Mapa de Riesgos'!$AA$65="Mayor"),CONCATENATE("R9C",'Mapa de Riesgos'!$O$65),"")</f>
        <v/>
      </c>
      <c r="AC34" s="51" t="str">
        <f>IF(AND('Mapa de Riesgos'!$Y$66="Media",'Mapa de Riesgos'!$AA$66="Mayor"),CONCATENATE("R9C",'Mapa de Riesgos'!$O$66),"")</f>
        <v/>
      </c>
      <c r="AD34" s="51" t="str">
        <f>IF(AND('Mapa de Riesgos'!$Y$67="Media",'Mapa de Riesgos'!$AA$67="Mayor"),CONCATENATE("R9C",'Mapa de Riesgos'!$O$67),"")</f>
        <v/>
      </c>
      <c r="AE34" s="51" t="str">
        <f>IF(AND('Mapa de Riesgos'!$Y$68="Media",'Mapa de Riesgos'!$AA$68="Mayor"),CONCATENATE("R9C",'Mapa de Riesgos'!$O$68),"")</f>
        <v/>
      </c>
      <c r="AF34" s="51" t="str">
        <f>IF(AND('Mapa de Riesgos'!$Y$69="Media",'Mapa de Riesgos'!$AA$69="Mayor"),CONCATENATE("R9C",'Mapa de Riesgos'!$O$69),"")</f>
        <v/>
      </c>
      <c r="AG34" s="52" t="str">
        <f>IF(AND('Mapa de Riesgos'!$Y$70="Media",'Mapa de Riesgos'!$AA$70="Mayor"),CONCATENATE("R9C",'Mapa de Riesgos'!$O$70),"")</f>
        <v/>
      </c>
      <c r="AH34" s="53" t="str">
        <f>IF(AND('Mapa de Riesgos'!$Y$65="Media",'Mapa de Riesgos'!$AA$65="Catastrófico"),CONCATENATE("R9C",'Mapa de Riesgos'!$O$65),"")</f>
        <v/>
      </c>
      <c r="AI34" s="54" t="str">
        <f>IF(AND('Mapa de Riesgos'!$Y$66="Media",'Mapa de Riesgos'!$AA$66="Catastrófico"),CONCATENATE("R9C",'Mapa de Riesgos'!$O$66),"")</f>
        <v/>
      </c>
      <c r="AJ34" s="54" t="str">
        <f>IF(AND('Mapa de Riesgos'!$Y$67="Media",'Mapa de Riesgos'!$AA$67="Catastrófico"),CONCATENATE("R9C",'Mapa de Riesgos'!$O$67),"")</f>
        <v/>
      </c>
      <c r="AK34" s="54" t="str">
        <f>IF(AND('Mapa de Riesgos'!$Y$68="Media",'Mapa de Riesgos'!$AA$68="Catastrófico"),CONCATENATE("R9C",'Mapa de Riesgos'!$O$68),"")</f>
        <v/>
      </c>
      <c r="AL34" s="54" t="str">
        <f>IF(AND('Mapa de Riesgos'!$Y$69="Media",'Mapa de Riesgos'!$AA$69="Catastrófico"),CONCATENATE("R9C",'Mapa de Riesgos'!$O$69),"")</f>
        <v/>
      </c>
      <c r="AM34" s="55" t="str">
        <f>IF(AND('Mapa de Riesgos'!$Y$70="Media",'Mapa de Riesgos'!$AA$70="Catastrófico"),CONCATENATE("R9C",'Mapa de Riesgos'!$O$70),"")</f>
        <v/>
      </c>
      <c r="AN34" s="81"/>
      <c r="AO34" s="444"/>
      <c r="AP34" s="445"/>
      <c r="AQ34" s="445"/>
      <c r="AR34" s="445"/>
      <c r="AS34" s="445"/>
      <c r="AT34" s="446"/>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316"/>
      <c r="C35" s="316"/>
      <c r="D35" s="317"/>
      <c r="E35" s="416"/>
      <c r="F35" s="417"/>
      <c r="G35" s="417"/>
      <c r="H35" s="417"/>
      <c r="I35" s="431"/>
      <c r="J35" s="65" t="str">
        <f>IF(AND('Mapa de Riesgos'!$Y$71="Media",'Mapa de Riesgos'!$AA$71="Leve"),CONCATENATE("R10C",'Mapa de Riesgos'!$O$71),"")</f>
        <v/>
      </c>
      <c r="K35" s="66" t="str">
        <f>IF(AND('Mapa de Riesgos'!$Y$72="Media",'Mapa de Riesgos'!$AA$72="Leve"),CONCATENATE("R10C",'Mapa de Riesgos'!$O$72),"")</f>
        <v/>
      </c>
      <c r="L35" s="66" t="str">
        <f>IF(AND('Mapa de Riesgos'!$Y$73="Media",'Mapa de Riesgos'!$AA$73="Leve"),CONCATENATE("R10C",'Mapa de Riesgos'!$O$73),"")</f>
        <v/>
      </c>
      <c r="M35" s="66" t="str">
        <f>IF(AND('Mapa de Riesgos'!$Y$74="Media",'Mapa de Riesgos'!$AA$74="Leve"),CONCATENATE("R10C",'Mapa de Riesgos'!$O$74),"")</f>
        <v/>
      </c>
      <c r="N35" s="66" t="str">
        <f>IF(AND('Mapa de Riesgos'!$Y$75="Media",'Mapa de Riesgos'!$AA$75="Leve"),CONCATENATE("R10C",'Mapa de Riesgos'!$O$75),"")</f>
        <v/>
      </c>
      <c r="O35" s="67" t="str">
        <f>IF(AND('Mapa de Riesgos'!$Y$76="Media",'Mapa de Riesgos'!$AA$76="Leve"),CONCATENATE("R10C",'Mapa de Riesgos'!$O$76),"")</f>
        <v/>
      </c>
      <c r="P35" s="65" t="str">
        <f>IF(AND('Mapa de Riesgos'!$Y$71="Media",'Mapa de Riesgos'!$AA$71="Menor"),CONCATENATE("R10C",'Mapa de Riesgos'!$O$71),"")</f>
        <v/>
      </c>
      <c r="Q35" s="66" t="str">
        <f>IF(AND('Mapa de Riesgos'!$Y$72="Media",'Mapa de Riesgos'!$AA$72="Menor"),CONCATENATE("R10C",'Mapa de Riesgos'!$O$72),"")</f>
        <v/>
      </c>
      <c r="R35" s="66" t="str">
        <f>IF(AND('Mapa de Riesgos'!$Y$73="Media",'Mapa de Riesgos'!$AA$73="Menor"),CONCATENATE("R10C",'Mapa de Riesgos'!$O$73),"")</f>
        <v/>
      </c>
      <c r="S35" s="66" t="str">
        <f>IF(AND('Mapa de Riesgos'!$Y$74="Media",'Mapa de Riesgos'!$AA$74="Menor"),CONCATENATE("R10C",'Mapa de Riesgos'!$O$74),"")</f>
        <v/>
      </c>
      <c r="T35" s="66" t="str">
        <f>IF(AND('Mapa de Riesgos'!$Y$75="Media",'Mapa de Riesgos'!$AA$75="Menor"),CONCATENATE("R10C",'Mapa de Riesgos'!$O$75),"")</f>
        <v/>
      </c>
      <c r="U35" s="67" t="str">
        <f>IF(AND('Mapa de Riesgos'!$Y$76="Media",'Mapa de Riesgos'!$AA$76="Menor"),CONCATENATE("R10C",'Mapa de Riesgos'!$O$76),"")</f>
        <v/>
      </c>
      <c r="V35" s="65" t="str">
        <f>IF(AND('Mapa de Riesgos'!$Y$71="Media",'Mapa de Riesgos'!$AA$71="Moderado"),CONCATENATE("R10C",'Mapa de Riesgos'!$O$71),"")</f>
        <v/>
      </c>
      <c r="W35" s="66" t="str">
        <f>IF(AND('Mapa de Riesgos'!$Y$72="Media",'Mapa de Riesgos'!$AA$72="Moderado"),CONCATENATE("R10C",'Mapa de Riesgos'!$O$72),"")</f>
        <v/>
      </c>
      <c r="X35" s="66" t="str">
        <f>IF(AND('Mapa de Riesgos'!$Y$73="Media",'Mapa de Riesgos'!$AA$73="Moderado"),CONCATENATE("R10C",'Mapa de Riesgos'!$O$73),"")</f>
        <v/>
      </c>
      <c r="Y35" s="66" t="str">
        <f>IF(AND('Mapa de Riesgos'!$Y$74="Media",'Mapa de Riesgos'!$AA$74="Moderado"),CONCATENATE("R10C",'Mapa de Riesgos'!$O$74),"")</f>
        <v/>
      </c>
      <c r="Z35" s="66" t="str">
        <f>IF(AND('Mapa de Riesgos'!$Y$75="Media",'Mapa de Riesgos'!$AA$75="Moderado"),CONCATENATE("R10C",'Mapa de Riesgos'!$O$75),"")</f>
        <v/>
      </c>
      <c r="AA35" s="67" t="str">
        <f>IF(AND('Mapa de Riesgos'!$Y$76="Media",'Mapa de Riesgos'!$AA$76="Moderado"),CONCATENATE("R10C",'Mapa de Riesgos'!$O$76),"")</f>
        <v/>
      </c>
      <c r="AB35" s="56" t="str">
        <f>IF(AND('Mapa de Riesgos'!$Y$71="Media",'Mapa de Riesgos'!$AA$71="Mayor"),CONCATENATE("R10C",'Mapa de Riesgos'!$O$71),"")</f>
        <v/>
      </c>
      <c r="AC35" s="57" t="str">
        <f>IF(AND('Mapa de Riesgos'!$Y$72="Media",'Mapa de Riesgos'!$AA$72="Mayor"),CONCATENATE("R10C",'Mapa de Riesgos'!$O$72),"")</f>
        <v/>
      </c>
      <c r="AD35" s="57" t="str">
        <f>IF(AND('Mapa de Riesgos'!$Y$73="Media",'Mapa de Riesgos'!$AA$73="Mayor"),CONCATENATE("R10C",'Mapa de Riesgos'!$O$73),"")</f>
        <v/>
      </c>
      <c r="AE35" s="57" t="str">
        <f>IF(AND('Mapa de Riesgos'!$Y$74="Media",'Mapa de Riesgos'!$AA$74="Mayor"),CONCATENATE("R10C",'Mapa de Riesgos'!$O$74),"")</f>
        <v/>
      </c>
      <c r="AF35" s="57" t="str">
        <f>IF(AND('Mapa de Riesgos'!$Y$75="Media",'Mapa de Riesgos'!$AA$75="Mayor"),CONCATENATE("R10C",'Mapa de Riesgos'!$O$75),"")</f>
        <v/>
      </c>
      <c r="AG35" s="58" t="str">
        <f>IF(AND('Mapa de Riesgos'!$Y$76="Media",'Mapa de Riesgos'!$AA$76="Mayor"),CONCATENATE("R10C",'Mapa de Riesgos'!$O$76),"")</f>
        <v/>
      </c>
      <c r="AH35" s="59" t="str">
        <f>IF(AND('Mapa de Riesgos'!$Y$71="Media",'Mapa de Riesgos'!$AA$71="Catastrófico"),CONCATENATE("R10C",'Mapa de Riesgos'!$O$71),"")</f>
        <v/>
      </c>
      <c r="AI35" s="60" t="str">
        <f>IF(AND('Mapa de Riesgos'!$Y$72="Media",'Mapa de Riesgos'!$AA$72="Catastrófico"),CONCATENATE("R10C",'Mapa de Riesgos'!$O$72),"")</f>
        <v/>
      </c>
      <c r="AJ35" s="60" t="str">
        <f>IF(AND('Mapa de Riesgos'!$Y$73="Media",'Mapa de Riesgos'!$AA$73="Catastrófico"),CONCATENATE("R10C",'Mapa de Riesgos'!$O$73),"")</f>
        <v/>
      </c>
      <c r="AK35" s="60" t="str">
        <f>IF(AND('Mapa de Riesgos'!$Y$74="Media",'Mapa de Riesgos'!$AA$74="Catastrófico"),CONCATENATE("R10C",'Mapa de Riesgos'!$O$74),"")</f>
        <v/>
      </c>
      <c r="AL35" s="60" t="str">
        <f>IF(AND('Mapa de Riesgos'!$Y$75="Media",'Mapa de Riesgos'!$AA$75="Catastrófico"),CONCATENATE("R10C",'Mapa de Riesgos'!$O$75),"")</f>
        <v/>
      </c>
      <c r="AM35" s="61" t="str">
        <f>IF(AND('Mapa de Riesgos'!$Y$76="Media",'Mapa de Riesgos'!$AA$76="Catastrófico"),CONCATENATE("R10C",'Mapa de Riesgos'!$O$76),"")</f>
        <v/>
      </c>
      <c r="AN35" s="81"/>
      <c r="AO35" s="447"/>
      <c r="AP35" s="448"/>
      <c r="AQ35" s="448"/>
      <c r="AR35" s="448"/>
      <c r="AS35" s="448"/>
      <c r="AT35" s="449"/>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316"/>
      <c r="C36" s="316"/>
      <c r="D36" s="317"/>
      <c r="E36" s="411" t="s">
        <v>238</v>
      </c>
      <c r="F36" s="412"/>
      <c r="G36" s="412"/>
      <c r="H36" s="412"/>
      <c r="I36" s="412"/>
      <c r="J36" s="71" t="str">
        <f>IF(AND('Mapa de Riesgos'!$Y$12="Baja",'Mapa de Riesgos'!$AA$12="Leve"),CONCATENATE("R1C",'Mapa de Riesgos'!$O$12),"")</f>
        <v/>
      </c>
      <c r="K36" s="72" t="str">
        <f>IF(AND('Mapa de Riesgos'!$Y$14="Baja",'Mapa de Riesgos'!$AA$14="Leve"),CONCATENATE("R1C",'Mapa de Riesgos'!$O$14),"")</f>
        <v/>
      </c>
      <c r="L36" s="72" t="str">
        <f>IF(AND('Mapa de Riesgos'!$Y$15="Baja",'Mapa de Riesgos'!$AA$15="Leve"),CONCATENATE("R1C",'Mapa de Riesgos'!$O$15),"")</f>
        <v/>
      </c>
      <c r="M36" s="72" t="str">
        <f>IF(AND('Mapa de Riesgos'!$Y$16="Baja",'Mapa de Riesgos'!$AA$16="Leve"),CONCATENATE("R1C",'Mapa de Riesgos'!$O$16),"")</f>
        <v/>
      </c>
      <c r="N36" s="72" t="str">
        <f>IF(AND('Mapa de Riesgos'!$Y$17="Baja",'Mapa de Riesgos'!$AA$17="Leve"),CONCATENATE("R1C",'Mapa de Riesgos'!$O$17),"")</f>
        <v/>
      </c>
      <c r="O36" s="73" t="str">
        <f>IF(AND('Mapa de Riesgos'!$Y$18="Baja",'Mapa de Riesgos'!$AA$18="Leve"),CONCATENATE("R1C",'Mapa de Riesgos'!$O$18),"")</f>
        <v/>
      </c>
      <c r="P36" s="62" t="str">
        <f>IF(AND('Mapa de Riesgos'!$Y$12="Baja",'Mapa de Riesgos'!$AA$12="Menor"),CONCATENATE("R1C",'Mapa de Riesgos'!$O$12),"")</f>
        <v/>
      </c>
      <c r="Q36" s="63" t="str">
        <f>IF(AND('Mapa de Riesgos'!$Y$14="Baja",'Mapa de Riesgos'!$AA$14="Menor"),CONCATENATE("R1C",'Mapa de Riesgos'!$O$14),"")</f>
        <v/>
      </c>
      <c r="R36" s="63" t="str">
        <f>IF(AND('Mapa de Riesgos'!$Y$15="Baja",'Mapa de Riesgos'!$AA$15="Menor"),CONCATENATE("R1C",'Mapa de Riesgos'!$O$15),"")</f>
        <v/>
      </c>
      <c r="S36" s="63" t="str">
        <f>IF(AND('Mapa de Riesgos'!$Y$16="Baja",'Mapa de Riesgos'!$AA$16="Menor"),CONCATENATE("R1C",'Mapa de Riesgos'!$O$16),"")</f>
        <v/>
      </c>
      <c r="T36" s="63" t="str">
        <f>IF(AND('Mapa de Riesgos'!$Y$17="Baja",'Mapa de Riesgos'!$AA$17="Menor"),CONCATENATE("R1C",'Mapa de Riesgos'!$O$17),"")</f>
        <v/>
      </c>
      <c r="U36" s="64" t="str">
        <f>IF(AND('Mapa de Riesgos'!$Y$18="Baja",'Mapa de Riesgos'!$AA$18="Menor"),CONCATENATE("R1C",'Mapa de Riesgos'!$O$18),"")</f>
        <v/>
      </c>
      <c r="V36" s="62" t="str">
        <f>IF(AND('Mapa de Riesgos'!$Y$12="Baja",'Mapa de Riesgos'!$AA$12="Moderado"),CONCATENATE("R1C",'Mapa de Riesgos'!$O$12),"")</f>
        <v/>
      </c>
      <c r="W36" s="63" t="str">
        <f>IF(AND('Mapa de Riesgos'!$Y$14="Baja",'Mapa de Riesgos'!$AA$14="Moderado"),CONCATENATE("R1C",'Mapa de Riesgos'!$O$14),"")</f>
        <v/>
      </c>
      <c r="X36" s="63" t="str">
        <f>IF(AND('Mapa de Riesgos'!$Y$15="Baja",'Mapa de Riesgos'!$AA$15="Moderado"),CONCATENATE("R1C",'Mapa de Riesgos'!$O$15),"")</f>
        <v/>
      </c>
      <c r="Y36" s="63" t="str">
        <f>IF(AND('Mapa de Riesgos'!$Y$16="Baja",'Mapa de Riesgos'!$AA$16="Moderado"),CONCATENATE("R1C",'Mapa de Riesgos'!$O$16),"")</f>
        <v/>
      </c>
      <c r="Z36" s="63" t="str">
        <f>IF(AND('Mapa de Riesgos'!$Y$17="Baja",'Mapa de Riesgos'!$AA$17="Moderado"),CONCATENATE("R1C",'Mapa de Riesgos'!$O$17),"")</f>
        <v/>
      </c>
      <c r="AA36" s="64" t="str">
        <f>IF(AND('Mapa de Riesgos'!$Y$18="Baja",'Mapa de Riesgos'!$AA$18="Moderado"),CONCATENATE("R1C",'Mapa de Riesgos'!$O$18),"")</f>
        <v/>
      </c>
      <c r="AB36" s="44" t="str">
        <f>IF(AND('Mapa de Riesgos'!$Y$12="Baja",'Mapa de Riesgos'!$AA$12="Mayor"),CONCATENATE("R1C",'Mapa de Riesgos'!$O$12),"")</f>
        <v/>
      </c>
      <c r="AC36" s="45" t="str">
        <f>IF(AND('Mapa de Riesgos'!$Y$14="Baja",'Mapa de Riesgos'!$AA$14="Mayor"),CONCATENATE("R1C",'Mapa de Riesgos'!$O$14),"")</f>
        <v/>
      </c>
      <c r="AD36" s="45" t="str">
        <f>IF(AND('Mapa de Riesgos'!$Y$15="Baja",'Mapa de Riesgos'!$AA$15="Mayor"),CONCATENATE("R1C",'Mapa de Riesgos'!$O$15),"")</f>
        <v/>
      </c>
      <c r="AE36" s="45" t="str">
        <f>IF(AND('Mapa de Riesgos'!$Y$16="Baja",'Mapa de Riesgos'!$AA$16="Mayor"),CONCATENATE("R1C",'Mapa de Riesgos'!$O$16),"")</f>
        <v/>
      </c>
      <c r="AF36" s="45" t="str">
        <f>IF(AND('Mapa de Riesgos'!$Y$17="Baja",'Mapa de Riesgos'!$AA$17="Mayor"),CONCATENATE("R1C",'Mapa de Riesgos'!$O$17),"")</f>
        <v/>
      </c>
      <c r="AG36" s="46" t="str">
        <f>IF(AND('Mapa de Riesgos'!$Y$18="Baja",'Mapa de Riesgos'!$AA$18="Mayor"),CONCATENATE("R1C",'Mapa de Riesgos'!$O$18),"")</f>
        <v/>
      </c>
      <c r="AH36" s="47" t="str">
        <f>IF(AND('Mapa de Riesgos'!$Y$12="Baja",'Mapa de Riesgos'!$AA$12="Catastrófico"),CONCATENATE("R1C",'Mapa de Riesgos'!$O$12),"")</f>
        <v>R1C1</v>
      </c>
      <c r="AI36" s="48" t="str">
        <f>IF(AND('Mapa de Riesgos'!$Y$14="Baja",'Mapa de Riesgos'!$AA$14="Catastrófico"),CONCATENATE("R1C",'Mapa de Riesgos'!$O$14),"")</f>
        <v/>
      </c>
      <c r="AJ36" s="48" t="str">
        <f>IF(AND('Mapa de Riesgos'!$Y$15="Baja",'Mapa de Riesgos'!$AA$15="Catastrófico"),CONCATENATE("R1C",'Mapa de Riesgos'!$O$15),"")</f>
        <v/>
      </c>
      <c r="AK36" s="48" t="str">
        <f>IF(AND('Mapa de Riesgos'!$Y$16="Baja",'Mapa de Riesgos'!$AA$16="Catastrófico"),CONCATENATE("R1C",'Mapa de Riesgos'!$O$16),"")</f>
        <v/>
      </c>
      <c r="AL36" s="48" t="str">
        <f>IF(AND('Mapa de Riesgos'!$Y$17="Baja",'Mapa de Riesgos'!$AA$17="Catastrófico"),CONCATENATE("R1C",'Mapa de Riesgos'!$O$17),"")</f>
        <v/>
      </c>
      <c r="AM36" s="49" t="str">
        <f>IF(AND('Mapa de Riesgos'!$Y$18="Baja",'Mapa de Riesgos'!$AA$18="Catastrófico"),CONCATENATE("R1C",'Mapa de Riesgos'!$O$18),"")</f>
        <v/>
      </c>
      <c r="AN36" s="81"/>
      <c r="AO36" s="432" t="s">
        <v>239</v>
      </c>
      <c r="AP36" s="433"/>
      <c r="AQ36" s="433"/>
      <c r="AR36" s="433"/>
      <c r="AS36" s="433"/>
      <c r="AT36" s="434"/>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316"/>
      <c r="C37" s="316"/>
      <c r="D37" s="317"/>
      <c r="E37" s="413"/>
      <c r="F37" s="414"/>
      <c r="G37" s="414"/>
      <c r="H37" s="414"/>
      <c r="I37" s="414"/>
      <c r="J37" s="74" t="str">
        <f>IF(AND('Mapa de Riesgos'!$Y$19="Baja",'Mapa de Riesgos'!$AA$19="Leve"),CONCATENATE("R2C",'Mapa de Riesgos'!$O$19),"")</f>
        <v/>
      </c>
      <c r="K37" s="75" t="str">
        <f>IF(AND('Mapa de Riesgos'!$Y$20="Baja",'Mapa de Riesgos'!$AA$20="Leve"),CONCATENATE("R2C",'Mapa de Riesgos'!$O$20),"")</f>
        <v/>
      </c>
      <c r="L37" s="75" t="str">
        <f>IF(AND('Mapa de Riesgos'!$Y$21="Baja",'Mapa de Riesgos'!$AA$21="Leve"),CONCATENATE("R2C",'Mapa de Riesgos'!$O$21),"")</f>
        <v/>
      </c>
      <c r="M37" s="75" t="str">
        <f>IF(AND('Mapa de Riesgos'!$Y$22="Baja",'Mapa de Riesgos'!$AA$22="Leve"),CONCATENATE("R2C",'Mapa de Riesgos'!$O$22),"")</f>
        <v/>
      </c>
      <c r="N37" s="75" t="str">
        <f>IF(AND('Mapa de Riesgos'!$Y$23="Baja",'Mapa de Riesgos'!$AA$23="Leve"),CONCATENATE("R2C",'Mapa de Riesgos'!$O$23),"")</f>
        <v/>
      </c>
      <c r="O37" s="76" t="str">
        <f>IF(AND('Mapa de Riesgos'!$Y$24="Baja",'Mapa de Riesgos'!$AA$24="Leve"),CONCATENATE("R2C",'Mapa de Riesgos'!$O$24),"")</f>
        <v/>
      </c>
      <c r="P37" s="65" t="str">
        <f>IF(AND('Mapa de Riesgos'!$Y$19="Baja",'Mapa de Riesgos'!$AA$19="Menor"),CONCATENATE("R2C",'Mapa de Riesgos'!$O$19),"")</f>
        <v/>
      </c>
      <c r="Q37" s="66" t="str">
        <f>IF(AND('Mapa de Riesgos'!$Y$20="Baja",'Mapa de Riesgos'!$AA$20="Menor"),CONCATENATE("R2C",'Mapa de Riesgos'!$O$20),"")</f>
        <v/>
      </c>
      <c r="R37" s="66" t="str">
        <f>IF(AND('Mapa de Riesgos'!$Y$21="Baja",'Mapa de Riesgos'!$AA$21="Menor"),CONCATENATE("R2C",'Mapa de Riesgos'!$O$21),"")</f>
        <v/>
      </c>
      <c r="S37" s="66" t="str">
        <f>IF(AND('Mapa de Riesgos'!$Y$22="Baja",'Mapa de Riesgos'!$AA$22="Menor"),CONCATENATE("R2C",'Mapa de Riesgos'!$O$22),"")</f>
        <v/>
      </c>
      <c r="T37" s="66" t="str">
        <f>IF(AND('Mapa de Riesgos'!$Y$23="Baja",'Mapa de Riesgos'!$AA$23="Menor"),CONCATENATE("R2C",'Mapa de Riesgos'!$O$23),"")</f>
        <v/>
      </c>
      <c r="U37" s="67" t="str">
        <f>IF(AND('Mapa de Riesgos'!$Y$24="Baja",'Mapa de Riesgos'!$AA$24="Menor"),CONCATENATE("R2C",'Mapa de Riesgos'!$O$24),"")</f>
        <v/>
      </c>
      <c r="V37" s="65" t="str">
        <f>IF(AND('Mapa de Riesgos'!$Y$19="Baja",'Mapa de Riesgos'!$AA$19="Moderado"),CONCATENATE("R2C",'Mapa de Riesgos'!$O$19),"")</f>
        <v/>
      </c>
      <c r="W37" s="66" t="str">
        <f>IF(AND('Mapa de Riesgos'!$Y$20="Baja",'Mapa de Riesgos'!$AA$20="Moderado"),CONCATENATE("R2C",'Mapa de Riesgos'!$O$20),"")</f>
        <v/>
      </c>
      <c r="X37" s="66" t="str">
        <f>IF(AND('Mapa de Riesgos'!$Y$21="Baja",'Mapa de Riesgos'!$AA$21="Moderado"),CONCATENATE("R2C",'Mapa de Riesgos'!$O$21),"")</f>
        <v/>
      </c>
      <c r="Y37" s="66" t="str">
        <f>IF(AND('Mapa de Riesgos'!$Y$22="Baja",'Mapa de Riesgos'!$AA$22="Moderado"),CONCATENATE("R2C",'Mapa de Riesgos'!$O$22),"")</f>
        <v/>
      </c>
      <c r="Z37" s="66" t="str">
        <f>IF(AND('Mapa de Riesgos'!$Y$23="Baja",'Mapa de Riesgos'!$AA$23="Moderado"),CONCATENATE("R2C",'Mapa de Riesgos'!$O$23),"")</f>
        <v/>
      </c>
      <c r="AA37" s="67" t="str">
        <f>IF(AND('Mapa de Riesgos'!$Y$24="Baja",'Mapa de Riesgos'!$AA$24="Moderado"),CONCATENATE("R2C",'Mapa de Riesgos'!$O$24),"")</f>
        <v/>
      </c>
      <c r="AB37" s="50" t="str">
        <f>IF(AND('Mapa de Riesgos'!$Y$19="Baja",'Mapa de Riesgos'!$AA$19="Mayor"),CONCATENATE("R2C",'Mapa de Riesgos'!$O$19),"")</f>
        <v>R2C1</v>
      </c>
      <c r="AC37" s="51" t="str">
        <f>IF(AND('Mapa de Riesgos'!$Y$20="Baja",'Mapa de Riesgos'!$AA$20="Mayor"),CONCATENATE("R2C",'Mapa de Riesgos'!$O$20),"")</f>
        <v/>
      </c>
      <c r="AD37" s="51" t="str">
        <f>IF(AND('Mapa de Riesgos'!$Y$21="Baja",'Mapa de Riesgos'!$AA$21="Mayor"),CONCATENATE("R2C",'Mapa de Riesgos'!$O$21),"")</f>
        <v/>
      </c>
      <c r="AE37" s="51" t="str">
        <f>IF(AND('Mapa de Riesgos'!$Y$22="Baja",'Mapa de Riesgos'!$AA$22="Mayor"),CONCATENATE("R2C",'Mapa de Riesgos'!$O$22),"")</f>
        <v/>
      </c>
      <c r="AF37" s="51" t="str">
        <f>IF(AND('Mapa de Riesgos'!$Y$23="Baja",'Mapa de Riesgos'!$AA$23="Mayor"),CONCATENATE("R2C",'Mapa de Riesgos'!$O$23),"")</f>
        <v/>
      </c>
      <c r="AG37" s="52" t="str">
        <f>IF(AND('Mapa de Riesgos'!$Y$24="Baja",'Mapa de Riesgos'!$AA$24="Mayor"),CONCATENATE("R2C",'Mapa de Riesgos'!$O$24),"")</f>
        <v/>
      </c>
      <c r="AH37" s="53" t="str">
        <f>IF(AND('Mapa de Riesgos'!$Y$19="Baja",'Mapa de Riesgos'!$AA$19="Catastrófico"),CONCATENATE("R2C",'Mapa de Riesgos'!$O$19),"")</f>
        <v/>
      </c>
      <c r="AI37" s="54" t="str">
        <f>IF(AND('Mapa de Riesgos'!$Y$20="Baja",'Mapa de Riesgos'!$AA$20="Catastrófico"),CONCATENATE("R2C",'Mapa de Riesgos'!$O$20),"")</f>
        <v/>
      </c>
      <c r="AJ37" s="54" t="str">
        <f>IF(AND('Mapa de Riesgos'!$Y$21="Baja",'Mapa de Riesgos'!$AA$21="Catastrófico"),CONCATENATE("R2C",'Mapa de Riesgos'!$O$21),"")</f>
        <v/>
      </c>
      <c r="AK37" s="54" t="str">
        <f>IF(AND('Mapa de Riesgos'!$Y$22="Baja",'Mapa de Riesgos'!$AA$22="Catastrófico"),CONCATENATE("R2C",'Mapa de Riesgos'!$O$22),"")</f>
        <v/>
      </c>
      <c r="AL37" s="54" t="str">
        <f>IF(AND('Mapa de Riesgos'!$Y$23="Baja",'Mapa de Riesgos'!$AA$23="Catastrófico"),CONCATENATE("R2C",'Mapa de Riesgos'!$O$23),"")</f>
        <v/>
      </c>
      <c r="AM37" s="55" t="str">
        <f>IF(AND('Mapa de Riesgos'!$Y$24="Baja",'Mapa de Riesgos'!$AA$24="Catastrófico"),CONCATENATE("R2C",'Mapa de Riesgos'!$O$24),"")</f>
        <v/>
      </c>
      <c r="AN37" s="81"/>
      <c r="AO37" s="435"/>
      <c r="AP37" s="436"/>
      <c r="AQ37" s="436"/>
      <c r="AR37" s="436"/>
      <c r="AS37" s="436"/>
      <c r="AT37" s="437"/>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316"/>
      <c r="C38" s="316"/>
      <c r="D38" s="317"/>
      <c r="E38" s="415"/>
      <c r="F38" s="414"/>
      <c r="G38" s="414"/>
      <c r="H38" s="414"/>
      <c r="I38" s="414"/>
      <c r="J38" s="74" t="str">
        <f>IF(AND('Mapa de Riesgos'!$Y$25="Baja",'Mapa de Riesgos'!$AA$25="Leve"),CONCATENATE("R3C",'Mapa de Riesgos'!$O$25),"")</f>
        <v/>
      </c>
      <c r="K38" s="75" t="str">
        <f>IF(AND('Mapa de Riesgos'!$Y$27="Baja",'Mapa de Riesgos'!$AA$27="Leve"),CONCATENATE("R3C",'Mapa de Riesgos'!$O$27),"")</f>
        <v/>
      </c>
      <c r="L38" s="75" t="str">
        <f>IF(AND('Mapa de Riesgos'!$Y$28="Baja",'Mapa de Riesgos'!$AA$28="Leve"),CONCATENATE("R3C",'Mapa de Riesgos'!$O$28),"")</f>
        <v/>
      </c>
      <c r="M38" s="75" t="str">
        <f>IF(AND('Mapa de Riesgos'!$Y$29="Baja",'Mapa de Riesgos'!$AA$29="Leve"),CONCATENATE("R3C",'Mapa de Riesgos'!$O$29),"")</f>
        <v/>
      </c>
      <c r="N38" s="75" t="str">
        <f>IF(AND('Mapa de Riesgos'!$Y$30="Baja",'Mapa de Riesgos'!$AA$30="Leve"),CONCATENATE("R3C",'Mapa de Riesgos'!$O$30),"")</f>
        <v/>
      </c>
      <c r="O38" s="76" t="str">
        <f>IF(AND('Mapa de Riesgos'!$Y$31="Baja",'Mapa de Riesgos'!$AA$31="Leve"),CONCATENATE("R3C",'Mapa de Riesgos'!$O$31),"")</f>
        <v/>
      </c>
      <c r="P38" s="65" t="str">
        <f>IF(AND('Mapa de Riesgos'!$Y$25="Baja",'Mapa de Riesgos'!$AA$25="Menor"),CONCATENATE("R3C",'Mapa de Riesgos'!$O$25),"")</f>
        <v/>
      </c>
      <c r="Q38" s="66" t="str">
        <f>IF(AND('Mapa de Riesgos'!$Y$27="Baja",'Mapa de Riesgos'!$AA$27="Menor"),CONCATENATE("R3C",'Mapa de Riesgos'!$O$27),"")</f>
        <v/>
      </c>
      <c r="R38" s="66" t="str">
        <f>IF(AND('Mapa de Riesgos'!$Y$28="Baja",'Mapa de Riesgos'!$AA$28="Menor"),CONCATENATE("R3C",'Mapa de Riesgos'!$O$28),"")</f>
        <v/>
      </c>
      <c r="S38" s="66" t="str">
        <f>IF(AND('Mapa de Riesgos'!$Y$29="Baja",'Mapa de Riesgos'!$AA$29="Menor"),CONCATENATE("R3C",'Mapa de Riesgos'!$O$29),"")</f>
        <v/>
      </c>
      <c r="T38" s="66" t="str">
        <f>IF(AND('Mapa de Riesgos'!$Y$30="Baja",'Mapa de Riesgos'!$AA$30="Menor"),CONCATENATE("R3C",'Mapa de Riesgos'!$O$30),"")</f>
        <v/>
      </c>
      <c r="U38" s="67" t="str">
        <f>IF(AND('Mapa de Riesgos'!$Y$31="Baja",'Mapa de Riesgos'!$AA$31="Menor"),CONCATENATE("R3C",'Mapa de Riesgos'!$O$31),"")</f>
        <v/>
      </c>
      <c r="V38" s="65" t="str">
        <f>IF(AND('Mapa de Riesgos'!$Y$25="Baja",'Mapa de Riesgos'!$AA$25="Moderado"),CONCATENATE("R3C",'Mapa de Riesgos'!$O$25),"")</f>
        <v/>
      </c>
      <c r="W38" s="66" t="str">
        <f>IF(AND('Mapa de Riesgos'!$Y$27="Baja",'Mapa de Riesgos'!$AA$27="Moderado"),CONCATENATE("R3C",'Mapa de Riesgos'!$O$27),"")</f>
        <v/>
      </c>
      <c r="X38" s="66" t="str">
        <f>IF(AND('Mapa de Riesgos'!$Y$28="Baja",'Mapa de Riesgos'!$AA$28="Moderado"),CONCATENATE("R3C",'Mapa de Riesgos'!$O$28),"")</f>
        <v/>
      </c>
      <c r="Y38" s="66" t="str">
        <f>IF(AND('Mapa de Riesgos'!$Y$29="Baja",'Mapa de Riesgos'!$AA$29="Moderado"),CONCATENATE("R3C",'Mapa de Riesgos'!$O$29),"")</f>
        <v/>
      </c>
      <c r="Z38" s="66" t="str">
        <f>IF(AND('Mapa de Riesgos'!$Y$30="Baja",'Mapa de Riesgos'!$AA$30="Moderado"),CONCATENATE("R3C",'Mapa de Riesgos'!$O$30),"")</f>
        <v/>
      </c>
      <c r="AA38" s="67" t="str">
        <f>IF(AND('Mapa de Riesgos'!$Y$31="Baja",'Mapa de Riesgos'!$AA$31="Moderado"),CONCATENATE("R3C",'Mapa de Riesgos'!$O$31),"")</f>
        <v/>
      </c>
      <c r="AB38" s="50" t="str">
        <f>IF(AND('Mapa de Riesgos'!$Y$25="Baja",'Mapa de Riesgos'!$AA$25="Mayor"),CONCATENATE("R3C",'Mapa de Riesgos'!$O$25),"")</f>
        <v>R3C1</v>
      </c>
      <c r="AC38" s="51" t="str">
        <f>IF(AND('Mapa de Riesgos'!$Y$27="Baja",'Mapa de Riesgos'!$AA$27="Mayor"),CONCATENATE("R3C",'Mapa de Riesgos'!$O$27),"")</f>
        <v/>
      </c>
      <c r="AD38" s="51" t="str">
        <f>IF(AND('Mapa de Riesgos'!$Y$28="Baja",'Mapa de Riesgos'!$AA$28="Mayor"),CONCATENATE("R3C",'Mapa de Riesgos'!$O$28),"")</f>
        <v/>
      </c>
      <c r="AE38" s="51" t="str">
        <f>IF(AND('Mapa de Riesgos'!$Y$29="Baja",'Mapa de Riesgos'!$AA$29="Mayor"),CONCATENATE("R3C",'Mapa de Riesgos'!$O$29),"")</f>
        <v/>
      </c>
      <c r="AF38" s="51" t="str">
        <f>IF(AND('Mapa de Riesgos'!$Y$30="Baja",'Mapa de Riesgos'!$AA$30="Mayor"),CONCATENATE("R3C",'Mapa de Riesgos'!$O$30),"")</f>
        <v/>
      </c>
      <c r="AG38" s="52" t="str">
        <f>IF(AND('Mapa de Riesgos'!$Y$31="Baja",'Mapa de Riesgos'!$AA$31="Mayor"),CONCATENATE("R3C",'Mapa de Riesgos'!$O$31),"")</f>
        <v/>
      </c>
      <c r="AH38" s="53" t="str">
        <f>IF(AND('Mapa de Riesgos'!$Y$25="Baja",'Mapa de Riesgos'!$AA$25="Catastrófico"),CONCATENATE("R3C",'Mapa de Riesgos'!$O$25),"")</f>
        <v/>
      </c>
      <c r="AI38" s="54" t="str">
        <f>IF(AND('Mapa de Riesgos'!$Y$27="Baja",'Mapa de Riesgos'!$AA$27="Catastrófico"),CONCATENATE("R3C",'Mapa de Riesgos'!$O$27),"")</f>
        <v/>
      </c>
      <c r="AJ38" s="54" t="str">
        <f>IF(AND('Mapa de Riesgos'!$Y$28="Baja",'Mapa de Riesgos'!$AA$28="Catastrófico"),CONCATENATE("R3C",'Mapa de Riesgos'!$O$28),"")</f>
        <v/>
      </c>
      <c r="AK38" s="54" t="str">
        <f>IF(AND('Mapa de Riesgos'!$Y$29="Baja",'Mapa de Riesgos'!$AA$29="Catastrófico"),CONCATENATE("R3C",'Mapa de Riesgos'!$O$29),"")</f>
        <v/>
      </c>
      <c r="AL38" s="54" t="str">
        <f>IF(AND('Mapa de Riesgos'!$Y$30="Baja",'Mapa de Riesgos'!$AA$30="Catastrófico"),CONCATENATE("R3C",'Mapa de Riesgos'!$O$30),"")</f>
        <v/>
      </c>
      <c r="AM38" s="55" t="str">
        <f>IF(AND('Mapa de Riesgos'!$Y$31="Baja",'Mapa de Riesgos'!$AA$31="Catastrófico"),CONCATENATE("R3C",'Mapa de Riesgos'!$O$31),"")</f>
        <v/>
      </c>
      <c r="AN38" s="81"/>
      <c r="AO38" s="435"/>
      <c r="AP38" s="436"/>
      <c r="AQ38" s="436"/>
      <c r="AR38" s="436"/>
      <c r="AS38" s="436"/>
      <c r="AT38" s="437"/>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316"/>
      <c r="C39" s="316"/>
      <c r="D39" s="317"/>
      <c r="E39" s="415"/>
      <c r="F39" s="414"/>
      <c r="G39" s="414"/>
      <c r="H39" s="414"/>
      <c r="I39" s="414"/>
      <c r="J39" s="74" t="str">
        <f>IF(AND('Mapa de Riesgos'!$Y$32="Baja",'Mapa de Riesgos'!$AA$32="Leve"),CONCATENATE("R4C",'Mapa de Riesgos'!$O$32),"")</f>
        <v/>
      </c>
      <c r="K39" s="75" t="str">
        <f>IF(AND('Mapa de Riesgos'!$Y$35="Baja",'Mapa de Riesgos'!$AA$35="Leve"),CONCATENATE("R4C",'Mapa de Riesgos'!$O$35),"")</f>
        <v/>
      </c>
      <c r="L39" s="75" t="str">
        <f>IF(AND('Mapa de Riesgos'!$Y$36="Baja",'Mapa de Riesgos'!$AA$36="Leve"),CONCATENATE("R4C",'Mapa de Riesgos'!$O$36),"")</f>
        <v/>
      </c>
      <c r="M39" s="75" t="str">
        <f>IF(AND('Mapa de Riesgos'!$Y$37="Baja",'Mapa de Riesgos'!$AA$37="Leve"),CONCATENATE("R4C",'Mapa de Riesgos'!$O$37),"")</f>
        <v/>
      </c>
      <c r="N39" s="75" t="str">
        <f>IF(AND('Mapa de Riesgos'!$Y$38="Baja",'Mapa de Riesgos'!$AA$38="Leve"),CONCATENATE("R4C",'Mapa de Riesgos'!$O$38),"")</f>
        <v/>
      </c>
      <c r="O39" s="76" t="str">
        <f>IF(AND('Mapa de Riesgos'!$Y$39="Baja",'Mapa de Riesgos'!$AA$39="Leve"),CONCATENATE("R4C",'Mapa de Riesgos'!$O$39),"")</f>
        <v/>
      </c>
      <c r="P39" s="65" t="str">
        <f>IF(AND('Mapa de Riesgos'!$Y$32="Baja",'Mapa de Riesgos'!$AA$32="Menor"),CONCATENATE("R4C",'Mapa de Riesgos'!$O$32),"")</f>
        <v/>
      </c>
      <c r="Q39" s="66" t="str">
        <f>IF(AND('Mapa de Riesgos'!$Y$35="Baja",'Mapa de Riesgos'!$AA$35="Menor"),CONCATENATE("R4C",'Mapa de Riesgos'!$O$35),"")</f>
        <v/>
      </c>
      <c r="R39" s="66" t="str">
        <f>IF(AND('Mapa de Riesgos'!$Y$36="Baja",'Mapa de Riesgos'!$AA$36="Menor"),CONCATENATE("R4C",'Mapa de Riesgos'!$O$36),"")</f>
        <v/>
      </c>
      <c r="S39" s="66" t="str">
        <f>IF(AND('Mapa de Riesgos'!$Y$37="Baja",'Mapa de Riesgos'!$AA$37="Menor"),CONCATENATE("R4C",'Mapa de Riesgos'!$O$37),"")</f>
        <v/>
      </c>
      <c r="T39" s="66" t="str">
        <f>IF(AND('Mapa de Riesgos'!$Y$38="Baja",'Mapa de Riesgos'!$AA$38="Menor"),CONCATENATE("R4C",'Mapa de Riesgos'!$O$38),"")</f>
        <v/>
      </c>
      <c r="U39" s="67" t="str">
        <f>IF(AND('Mapa de Riesgos'!$Y$39="Baja",'Mapa de Riesgos'!$AA$39="Menor"),CONCATENATE("R4C",'Mapa de Riesgos'!$O$39),"")</f>
        <v/>
      </c>
      <c r="V39" s="65" t="str">
        <f>IF(AND('Mapa de Riesgos'!$Y$32="Baja",'Mapa de Riesgos'!$AA$32="Moderado"),CONCATENATE("R4C",'Mapa de Riesgos'!$O$32),"")</f>
        <v>R4C1</v>
      </c>
      <c r="W39" s="66" t="str">
        <f>IF(AND('Mapa de Riesgos'!$Y$35="Baja",'Mapa de Riesgos'!$AA$35="Moderado"),CONCATENATE("R4C",'Mapa de Riesgos'!$O$35),"")</f>
        <v/>
      </c>
      <c r="X39" s="66" t="str">
        <f>IF(AND('Mapa de Riesgos'!$Y$36="Baja",'Mapa de Riesgos'!$AA$36="Moderado"),CONCATENATE("R4C",'Mapa de Riesgos'!$O$36),"")</f>
        <v/>
      </c>
      <c r="Y39" s="66" t="str">
        <f>IF(AND('Mapa de Riesgos'!$Y$37="Baja",'Mapa de Riesgos'!$AA$37="Moderado"),CONCATENATE("R4C",'Mapa de Riesgos'!$O$37),"")</f>
        <v/>
      </c>
      <c r="Z39" s="66" t="str">
        <f>IF(AND('Mapa de Riesgos'!$Y$38="Baja",'Mapa de Riesgos'!$AA$38="Moderado"),CONCATENATE("R4C",'Mapa de Riesgos'!$O$38),"")</f>
        <v/>
      </c>
      <c r="AA39" s="67" t="str">
        <f>IF(AND('Mapa de Riesgos'!$Y$39="Baja",'Mapa de Riesgos'!$AA$39="Moderado"),CONCATENATE("R4C",'Mapa de Riesgos'!$O$39),"")</f>
        <v/>
      </c>
      <c r="AB39" s="50" t="str">
        <f>IF(AND('Mapa de Riesgos'!$Y$32="Baja",'Mapa de Riesgos'!$AA$32="Mayor"),CONCATENATE("R4C",'Mapa de Riesgos'!$O$32),"")</f>
        <v/>
      </c>
      <c r="AC39" s="51" t="str">
        <f>IF(AND('Mapa de Riesgos'!$Y$35="Baja",'Mapa de Riesgos'!$AA$35="Mayor"),CONCATENATE("R4C",'Mapa de Riesgos'!$O$35),"")</f>
        <v/>
      </c>
      <c r="AD39" s="51" t="str">
        <f>IF(AND('Mapa de Riesgos'!$Y$36="Baja",'Mapa de Riesgos'!$AA$36="Mayor"),CONCATENATE("R4C",'Mapa de Riesgos'!$O$36),"")</f>
        <v/>
      </c>
      <c r="AE39" s="51" t="str">
        <f>IF(AND('Mapa de Riesgos'!$Y$37="Baja",'Mapa de Riesgos'!$AA$37="Mayor"),CONCATENATE("R4C",'Mapa de Riesgos'!$O$37),"")</f>
        <v/>
      </c>
      <c r="AF39" s="51" t="str">
        <f>IF(AND('Mapa de Riesgos'!$Y$38="Baja",'Mapa de Riesgos'!$AA$38="Mayor"),CONCATENATE("R4C",'Mapa de Riesgos'!$O$38),"")</f>
        <v/>
      </c>
      <c r="AG39" s="52" t="str">
        <f>IF(AND('Mapa de Riesgos'!$Y$39="Baja",'Mapa de Riesgos'!$AA$39="Mayor"),CONCATENATE("R4C",'Mapa de Riesgos'!$O$39),"")</f>
        <v/>
      </c>
      <c r="AH39" s="53" t="str">
        <f>IF(AND('Mapa de Riesgos'!$Y$32="Baja",'Mapa de Riesgos'!$AA$32="Catastrófico"),CONCATENATE("R4C",'Mapa de Riesgos'!$O$32),"")</f>
        <v/>
      </c>
      <c r="AI39" s="54" t="str">
        <f>IF(AND('Mapa de Riesgos'!$Y$35="Baja",'Mapa de Riesgos'!$AA$35="Catastrófico"),CONCATENATE("R4C",'Mapa de Riesgos'!$O$35),"")</f>
        <v/>
      </c>
      <c r="AJ39" s="54" t="str">
        <f>IF(AND('Mapa de Riesgos'!$Y$36="Baja",'Mapa de Riesgos'!$AA$36="Catastrófico"),CONCATENATE("R4C",'Mapa de Riesgos'!$O$36),"")</f>
        <v/>
      </c>
      <c r="AK39" s="54" t="str">
        <f>IF(AND('Mapa de Riesgos'!$Y$37="Baja",'Mapa de Riesgos'!$AA$37="Catastrófico"),CONCATENATE("R4C",'Mapa de Riesgos'!$O$37),"")</f>
        <v/>
      </c>
      <c r="AL39" s="54" t="str">
        <f>IF(AND('Mapa de Riesgos'!$Y$38="Baja",'Mapa de Riesgos'!$AA$38="Catastrófico"),CONCATENATE("R4C",'Mapa de Riesgos'!$O$38),"")</f>
        <v/>
      </c>
      <c r="AM39" s="55" t="str">
        <f>IF(AND('Mapa de Riesgos'!$Y$39="Baja",'Mapa de Riesgos'!$AA$39="Catastrófico"),CONCATENATE("R4C",'Mapa de Riesgos'!$O$39),"")</f>
        <v/>
      </c>
      <c r="AN39" s="81"/>
      <c r="AO39" s="435"/>
      <c r="AP39" s="436"/>
      <c r="AQ39" s="436"/>
      <c r="AR39" s="436"/>
      <c r="AS39" s="436"/>
      <c r="AT39" s="437"/>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316"/>
      <c r="C40" s="316"/>
      <c r="D40" s="317"/>
      <c r="E40" s="415"/>
      <c r="F40" s="414"/>
      <c r="G40" s="414"/>
      <c r="H40" s="414"/>
      <c r="I40" s="414"/>
      <c r="J40" s="74" t="str">
        <f>IF(AND('Mapa de Riesgos'!$Y$40="Baja",'Mapa de Riesgos'!$AA$40="Leve"),CONCATENATE("R5C",'Mapa de Riesgos'!$O$40),"")</f>
        <v/>
      </c>
      <c r="K40" s="75" t="str">
        <f>IF(AND('Mapa de Riesgos'!$Y$42="Baja",'Mapa de Riesgos'!$AA$42="Leve"),CONCATENATE("R5C",'Mapa de Riesgos'!$O$42),"")</f>
        <v/>
      </c>
      <c r="L40" s="75" t="str">
        <f>IF(AND('Mapa de Riesgos'!$Y$43="Baja",'Mapa de Riesgos'!$AA$43="Leve"),CONCATENATE("R5C",'Mapa de Riesgos'!$O$43),"")</f>
        <v/>
      </c>
      <c r="M40" s="75" t="str">
        <f>IF(AND('Mapa de Riesgos'!$Y$44="Baja",'Mapa de Riesgos'!$AA$44="Leve"),CONCATENATE("R5C",'Mapa de Riesgos'!$O$44),"")</f>
        <v/>
      </c>
      <c r="N40" s="75" t="str">
        <f>IF(AND('Mapa de Riesgos'!$Y$45="Baja",'Mapa de Riesgos'!$AA$45="Leve"),CONCATENATE("R5C",'Mapa de Riesgos'!$O$45),"")</f>
        <v/>
      </c>
      <c r="O40" s="76" t="str">
        <f>IF(AND('Mapa de Riesgos'!$Y$46="Baja",'Mapa de Riesgos'!$AA$46="Leve"),CONCATENATE("R5C",'Mapa de Riesgos'!$O$46),"")</f>
        <v/>
      </c>
      <c r="P40" s="65" t="str">
        <f>IF(AND('Mapa de Riesgos'!$Y$40="Baja",'Mapa de Riesgos'!$AA$40="Menor"),CONCATENATE("R5C",'Mapa de Riesgos'!$O$40),"")</f>
        <v/>
      </c>
      <c r="Q40" s="66" t="str">
        <f>IF(AND('Mapa de Riesgos'!$Y$42="Baja",'Mapa de Riesgos'!$AA$42="Menor"),CONCATENATE("R5C",'Mapa de Riesgos'!$O$42),"")</f>
        <v/>
      </c>
      <c r="R40" s="66" t="str">
        <f>IF(AND('Mapa de Riesgos'!$Y$43="Baja",'Mapa de Riesgos'!$AA$43="Menor"),CONCATENATE("R5C",'Mapa de Riesgos'!$O$43),"")</f>
        <v/>
      </c>
      <c r="S40" s="66" t="str">
        <f>IF(AND('Mapa de Riesgos'!$Y$44="Baja",'Mapa de Riesgos'!$AA$44="Menor"),CONCATENATE("R5C",'Mapa de Riesgos'!$O$44),"")</f>
        <v/>
      </c>
      <c r="T40" s="66" t="str">
        <f>IF(AND('Mapa de Riesgos'!$Y$45="Baja",'Mapa de Riesgos'!$AA$45="Menor"),CONCATENATE("R5C",'Mapa de Riesgos'!$O$45),"")</f>
        <v/>
      </c>
      <c r="U40" s="67" t="str">
        <f>IF(AND('Mapa de Riesgos'!$Y$46="Baja",'Mapa de Riesgos'!$AA$46="Menor"),CONCATENATE("R5C",'Mapa de Riesgos'!$O$46),"")</f>
        <v/>
      </c>
      <c r="V40" s="65" t="str">
        <f>IF(AND('Mapa de Riesgos'!$Y$40="Baja",'Mapa de Riesgos'!$AA$40="Moderado"),CONCATENATE("R5C",'Mapa de Riesgos'!$O$40),"")</f>
        <v/>
      </c>
      <c r="W40" s="66" t="str">
        <f>IF(AND('Mapa de Riesgos'!$Y$42="Baja",'Mapa de Riesgos'!$AA$42="Moderado"),CONCATENATE("R5C",'Mapa de Riesgos'!$O$42),"")</f>
        <v/>
      </c>
      <c r="X40" s="66" t="str">
        <f>IF(AND('Mapa de Riesgos'!$Y$43="Baja",'Mapa de Riesgos'!$AA$43="Moderado"),CONCATENATE("R5C",'Mapa de Riesgos'!$O$43),"")</f>
        <v/>
      </c>
      <c r="Y40" s="66" t="str">
        <f>IF(AND('Mapa de Riesgos'!$Y$44="Baja",'Mapa de Riesgos'!$AA$44="Moderado"),CONCATENATE("R5C",'Mapa de Riesgos'!$O$44),"")</f>
        <v/>
      </c>
      <c r="Z40" s="66" t="str">
        <f>IF(AND('Mapa de Riesgos'!$Y$45="Baja",'Mapa de Riesgos'!$AA$45="Moderado"),CONCATENATE("R5C",'Mapa de Riesgos'!$O$45),"")</f>
        <v/>
      </c>
      <c r="AA40" s="67" t="str">
        <f>IF(AND('Mapa de Riesgos'!$Y$46="Baja",'Mapa de Riesgos'!$AA$46="Moderado"),CONCATENATE("R5C",'Mapa de Riesgos'!$O$46),"")</f>
        <v/>
      </c>
      <c r="AB40" s="50" t="str">
        <f>IF(AND('Mapa de Riesgos'!$Y$40="Baja",'Mapa de Riesgos'!$AA$40="Mayor"),CONCATENATE("R5C",'Mapa de Riesgos'!$O$40),"")</f>
        <v/>
      </c>
      <c r="AC40" s="51" t="str">
        <f>IF(AND('Mapa de Riesgos'!$Y$42="Baja",'Mapa de Riesgos'!$AA$42="Mayor"),CONCATENATE("R5C",'Mapa de Riesgos'!$O$42),"")</f>
        <v/>
      </c>
      <c r="AD40" s="51" t="str">
        <f>IF(AND('Mapa de Riesgos'!$Y$43="Baja",'Mapa de Riesgos'!$AA$43="Mayor"),CONCATENATE("R5C",'Mapa de Riesgos'!$O$43),"")</f>
        <v/>
      </c>
      <c r="AE40" s="51" t="str">
        <f>IF(AND('Mapa de Riesgos'!$Y$44="Baja",'Mapa de Riesgos'!$AA$44="Mayor"),CONCATENATE("R5C",'Mapa de Riesgos'!$O$44),"")</f>
        <v/>
      </c>
      <c r="AF40" s="51" t="str">
        <f>IF(AND('Mapa de Riesgos'!$Y$45="Baja",'Mapa de Riesgos'!$AA$45="Mayor"),CONCATENATE("R5C",'Mapa de Riesgos'!$O$45),"")</f>
        <v/>
      </c>
      <c r="AG40" s="52" t="str">
        <f>IF(AND('Mapa de Riesgos'!$Y$46="Baja",'Mapa de Riesgos'!$AA$46="Mayor"),CONCATENATE("R5C",'Mapa de Riesgos'!$O$46),"")</f>
        <v/>
      </c>
      <c r="AH40" s="53" t="str">
        <f>IF(AND('Mapa de Riesgos'!$Y$40="Baja",'Mapa de Riesgos'!$AA$40="Catastrófico"),CONCATENATE("R5C",'Mapa de Riesgos'!$O$40),"")</f>
        <v/>
      </c>
      <c r="AI40" s="54" t="str">
        <f>IF(AND('Mapa de Riesgos'!$Y$42="Baja",'Mapa de Riesgos'!$AA$42="Catastrófico"),CONCATENATE("R5C",'Mapa de Riesgos'!$O$42),"")</f>
        <v/>
      </c>
      <c r="AJ40" s="54" t="str">
        <f>IF(AND('Mapa de Riesgos'!$Y$43="Baja",'Mapa de Riesgos'!$AA$43="Catastrófico"),CONCATENATE("R5C",'Mapa de Riesgos'!$O$43),"")</f>
        <v/>
      </c>
      <c r="AK40" s="54" t="str">
        <f>IF(AND('Mapa de Riesgos'!$Y$44="Baja",'Mapa de Riesgos'!$AA$44="Catastrófico"),CONCATENATE("R5C",'Mapa de Riesgos'!$O$44),"")</f>
        <v/>
      </c>
      <c r="AL40" s="54" t="str">
        <f>IF(AND('Mapa de Riesgos'!$Y$45="Baja",'Mapa de Riesgos'!$AA$45="Catastrófico"),CONCATENATE("R5C",'Mapa de Riesgos'!$O$45),"")</f>
        <v/>
      </c>
      <c r="AM40" s="55" t="str">
        <f>IF(AND('Mapa de Riesgos'!$Y$46="Baja",'Mapa de Riesgos'!$AA$46="Catastrófico"),CONCATENATE("R5C",'Mapa de Riesgos'!$O$46),"")</f>
        <v/>
      </c>
      <c r="AN40" s="81"/>
      <c r="AO40" s="435"/>
      <c r="AP40" s="436"/>
      <c r="AQ40" s="436"/>
      <c r="AR40" s="436"/>
      <c r="AS40" s="436"/>
      <c r="AT40" s="437"/>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316"/>
      <c r="C41" s="316"/>
      <c r="D41" s="317"/>
      <c r="E41" s="415"/>
      <c r="F41" s="414"/>
      <c r="G41" s="414"/>
      <c r="H41" s="414"/>
      <c r="I41" s="414"/>
      <c r="J41" s="74" t="str">
        <f>IF(AND('Mapa de Riesgos'!$Y$47="Baja",'Mapa de Riesgos'!$AA$47="Leve"),CONCATENATE("R6C",'Mapa de Riesgos'!$O$47),"")</f>
        <v/>
      </c>
      <c r="K41" s="75" t="str">
        <f>IF(AND('Mapa de Riesgos'!$Y$48="Baja",'Mapa de Riesgos'!$AA$48="Leve"),CONCATENATE("R6C",'Mapa de Riesgos'!$O$48),"")</f>
        <v/>
      </c>
      <c r="L41" s="75" t="str">
        <f>IF(AND('Mapa de Riesgos'!$Y$49="Baja",'Mapa de Riesgos'!$AA$49="Leve"),CONCATENATE("R6C",'Mapa de Riesgos'!$O$49),"")</f>
        <v/>
      </c>
      <c r="M41" s="75" t="str">
        <f>IF(AND('Mapa de Riesgos'!$Y$50="Baja",'Mapa de Riesgos'!$AA$50="Leve"),CONCATENATE("R6C",'Mapa de Riesgos'!$O$50),"")</f>
        <v/>
      </c>
      <c r="N41" s="75" t="str">
        <f>IF(AND('Mapa de Riesgos'!$Y$51="Baja",'Mapa de Riesgos'!$AA$51="Leve"),CONCATENATE("R6C",'Mapa de Riesgos'!$O$51),"")</f>
        <v/>
      </c>
      <c r="O41" s="76" t="str">
        <f>IF(AND('Mapa de Riesgos'!$Y$52="Baja",'Mapa de Riesgos'!$AA$52="Leve"),CONCATENATE("R6C",'Mapa de Riesgos'!$O$52),"")</f>
        <v/>
      </c>
      <c r="P41" s="65" t="str">
        <f>IF(AND('Mapa de Riesgos'!$Y$47="Baja",'Mapa de Riesgos'!$AA$47="Menor"),CONCATENATE("R6C",'Mapa de Riesgos'!$O$47),"")</f>
        <v/>
      </c>
      <c r="Q41" s="66" t="str">
        <f>IF(AND('Mapa de Riesgos'!$Y$48="Baja",'Mapa de Riesgos'!$AA$48="Menor"),CONCATENATE("R6C",'Mapa de Riesgos'!$O$48),"")</f>
        <v/>
      </c>
      <c r="R41" s="66" t="str">
        <f>IF(AND('Mapa de Riesgos'!$Y$49="Baja",'Mapa de Riesgos'!$AA$49="Menor"),CONCATENATE("R6C",'Mapa de Riesgos'!$O$49),"")</f>
        <v/>
      </c>
      <c r="S41" s="66" t="str">
        <f>IF(AND('Mapa de Riesgos'!$Y$50="Baja",'Mapa de Riesgos'!$AA$50="Menor"),CONCATENATE("R6C",'Mapa de Riesgos'!$O$50),"")</f>
        <v/>
      </c>
      <c r="T41" s="66" t="str">
        <f>IF(AND('Mapa de Riesgos'!$Y$51="Baja",'Mapa de Riesgos'!$AA$51="Menor"),CONCATENATE("R6C",'Mapa de Riesgos'!$O$51),"")</f>
        <v/>
      </c>
      <c r="U41" s="67" t="str">
        <f>IF(AND('Mapa de Riesgos'!$Y$52="Baja",'Mapa de Riesgos'!$AA$52="Menor"),CONCATENATE("R6C",'Mapa de Riesgos'!$O$52),"")</f>
        <v/>
      </c>
      <c r="V41" s="65" t="str">
        <f>IF(AND('Mapa de Riesgos'!$Y$47="Baja",'Mapa de Riesgos'!$AA$47="Moderado"),CONCATENATE("R6C",'Mapa de Riesgos'!$O$47),"")</f>
        <v>R6C1</v>
      </c>
      <c r="W41" s="66" t="str">
        <f>IF(AND('Mapa de Riesgos'!$Y$48="Baja",'Mapa de Riesgos'!$AA$48="Moderado"),CONCATENATE("R6C",'Mapa de Riesgos'!$O$48),"")</f>
        <v/>
      </c>
      <c r="X41" s="66" t="str">
        <f>IF(AND('Mapa de Riesgos'!$Y$49="Baja",'Mapa de Riesgos'!$AA$49="Moderado"),CONCATENATE("R6C",'Mapa de Riesgos'!$O$49),"")</f>
        <v/>
      </c>
      <c r="Y41" s="66" t="str">
        <f>IF(AND('Mapa de Riesgos'!$Y$50="Baja",'Mapa de Riesgos'!$AA$50="Moderado"),CONCATENATE("R6C",'Mapa de Riesgos'!$O$50),"")</f>
        <v/>
      </c>
      <c r="Z41" s="66" t="str">
        <f>IF(AND('Mapa de Riesgos'!$Y$51="Baja",'Mapa de Riesgos'!$AA$51="Moderado"),CONCATENATE("R6C",'Mapa de Riesgos'!$O$51),"")</f>
        <v/>
      </c>
      <c r="AA41" s="67" t="str">
        <f>IF(AND('Mapa de Riesgos'!$Y$52="Baja",'Mapa de Riesgos'!$AA$52="Moderado"),CONCATENATE("R6C",'Mapa de Riesgos'!$O$52),"")</f>
        <v/>
      </c>
      <c r="AB41" s="50" t="str">
        <f>IF(AND('Mapa de Riesgos'!$Y$47="Baja",'Mapa de Riesgos'!$AA$47="Mayor"),CONCATENATE("R6C",'Mapa de Riesgos'!$O$47),"")</f>
        <v/>
      </c>
      <c r="AC41" s="51" t="str">
        <f>IF(AND('Mapa de Riesgos'!$Y$48="Baja",'Mapa de Riesgos'!$AA$48="Mayor"),CONCATENATE("R6C",'Mapa de Riesgos'!$O$48),"")</f>
        <v/>
      </c>
      <c r="AD41" s="51" t="str">
        <f>IF(AND('Mapa de Riesgos'!$Y$49="Baja",'Mapa de Riesgos'!$AA$49="Mayor"),CONCATENATE("R6C",'Mapa de Riesgos'!$O$49),"")</f>
        <v/>
      </c>
      <c r="AE41" s="51" t="str">
        <f>IF(AND('Mapa de Riesgos'!$Y$50="Baja",'Mapa de Riesgos'!$AA$50="Mayor"),CONCATENATE("R6C",'Mapa de Riesgos'!$O$50),"")</f>
        <v/>
      </c>
      <c r="AF41" s="51" t="str">
        <f>IF(AND('Mapa de Riesgos'!$Y$51="Baja",'Mapa de Riesgos'!$AA$51="Mayor"),CONCATENATE("R6C",'Mapa de Riesgos'!$O$51),"")</f>
        <v/>
      </c>
      <c r="AG41" s="52" t="str">
        <f>IF(AND('Mapa de Riesgos'!$Y$52="Baja",'Mapa de Riesgos'!$AA$52="Mayor"),CONCATENATE("R6C",'Mapa de Riesgos'!$O$52),"")</f>
        <v/>
      </c>
      <c r="AH41" s="53" t="str">
        <f>IF(AND('Mapa de Riesgos'!$Y$47="Baja",'Mapa de Riesgos'!$AA$47="Catastrófico"),CONCATENATE("R6C",'Mapa de Riesgos'!$O$47),"")</f>
        <v/>
      </c>
      <c r="AI41" s="54" t="str">
        <f>IF(AND('Mapa de Riesgos'!$Y$48="Baja",'Mapa de Riesgos'!$AA$48="Catastrófico"),CONCATENATE("R6C",'Mapa de Riesgos'!$O$48),"")</f>
        <v/>
      </c>
      <c r="AJ41" s="54" t="str">
        <f>IF(AND('Mapa de Riesgos'!$Y$49="Baja",'Mapa de Riesgos'!$AA$49="Catastrófico"),CONCATENATE("R6C",'Mapa de Riesgos'!$O$49),"")</f>
        <v/>
      </c>
      <c r="AK41" s="54" t="str">
        <f>IF(AND('Mapa de Riesgos'!$Y$50="Baja",'Mapa de Riesgos'!$AA$50="Catastrófico"),CONCATENATE("R6C",'Mapa de Riesgos'!$O$50),"")</f>
        <v/>
      </c>
      <c r="AL41" s="54" t="str">
        <f>IF(AND('Mapa de Riesgos'!$Y$51="Baja",'Mapa de Riesgos'!$AA$51="Catastrófico"),CONCATENATE("R6C",'Mapa de Riesgos'!$O$51),"")</f>
        <v/>
      </c>
      <c r="AM41" s="55" t="str">
        <f>IF(AND('Mapa de Riesgos'!$Y$52="Baja",'Mapa de Riesgos'!$AA$52="Catastrófico"),CONCATENATE("R6C",'Mapa de Riesgos'!$O$52),"")</f>
        <v/>
      </c>
      <c r="AN41" s="81"/>
      <c r="AO41" s="435"/>
      <c r="AP41" s="436"/>
      <c r="AQ41" s="436"/>
      <c r="AR41" s="436"/>
      <c r="AS41" s="436"/>
      <c r="AT41" s="437"/>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316"/>
      <c r="C42" s="316"/>
      <c r="D42" s="317"/>
      <c r="E42" s="415"/>
      <c r="F42" s="414"/>
      <c r="G42" s="414"/>
      <c r="H42" s="414"/>
      <c r="I42" s="414"/>
      <c r="J42" s="74" t="str">
        <f>IF(AND('Mapa de Riesgos'!$Y$53="Baja",'Mapa de Riesgos'!$AA$53="Leve"),CONCATENATE("R7C",'Mapa de Riesgos'!$O$53),"")</f>
        <v/>
      </c>
      <c r="K42" s="75" t="str">
        <f>IF(AND('Mapa de Riesgos'!$Y$54="Baja",'Mapa de Riesgos'!$AA$54="Leve"),CONCATENATE("R7C",'Mapa de Riesgos'!$O$54),"")</f>
        <v/>
      </c>
      <c r="L42" s="75" t="str">
        <f>IF(AND('Mapa de Riesgos'!$Y$55="Baja",'Mapa de Riesgos'!$AA$55="Leve"),CONCATENATE("R7C",'Mapa de Riesgos'!$O$55),"")</f>
        <v/>
      </c>
      <c r="M42" s="75" t="str">
        <f>IF(AND('Mapa de Riesgos'!$Y$56="Baja",'Mapa de Riesgos'!$AA$56="Leve"),CONCATENATE("R7C",'Mapa de Riesgos'!$O$56),"")</f>
        <v/>
      </c>
      <c r="N42" s="75" t="str">
        <f>IF(AND('Mapa de Riesgos'!$Y$57="Baja",'Mapa de Riesgos'!$AA$57="Leve"),CONCATENATE("R7C",'Mapa de Riesgos'!$O$57),"")</f>
        <v/>
      </c>
      <c r="O42" s="76" t="str">
        <f>IF(AND('Mapa de Riesgos'!$Y$58="Baja",'Mapa de Riesgos'!$AA$58="Leve"),CONCATENATE("R7C",'Mapa de Riesgos'!$O$58),"")</f>
        <v/>
      </c>
      <c r="P42" s="65" t="str">
        <f>IF(AND('Mapa de Riesgos'!$Y$53="Baja",'Mapa de Riesgos'!$AA$53="Menor"),CONCATENATE("R7C",'Mapa de Riesgos'!$O$53),"")</f>
        <v/>
      </c>
      <c r="Q42" s="66" t="str">
        <f>IF(AND('Mapa de Riesgos'!$Y$54="Baja",'Mapa de Riesgos'!$AA$54="Menor"),CONCATENATE("R7C",'Mapa de Riesgos'!$O$54),"")</f>
        <v/>
      </c>
      <c r="R42" s="66" t="str">
        <f>IF(AND('Mapa de Riesgos'!$Y$55="Baja",'Mapa de Riesgos'!$AA$55="Menor"),CONCATENATE("R7C",'Mapa de Riesgos'!$O$55),"")</f>
        <v/>
      </c>
      <c r="S42" s="66" t="str">
        <f>IF(AND('Mapa de Riesgos'!$Y$56="Baja",'Mapa de Riesgos'!$AA$56="Menor"),CONCATENATE("R7C",'Mapa de Riesgos'!$O$56),"")</f>
        <v/>
      </c>
      <c r="T42" s="66" t="str">
        <f>IF(AND('Mapa de Riesgos'!$Y$57="Baja",'Mapa de Riesgos'!$AA$57="Menor"),CONCATENATE("R7C",'Mapa de Riesgos'!$O$57),"")</f>
        <v/>
      </c>
      <c r="U42" s="67" t="str">
        <f>IF(AND('Mapa de Riesgos'!$Y$58="Baja",'Mapa de Riesgos'!$AA$58="Menor"),CONCATENATE("R7C",'Mapa de Riesgos'!$O$58),"")</f>
        <v/>
      </c>
      <c r="V42" s="65" t="str">
        <f>IF(AND('Mapa de Riesgos'!$Y$53="Baja",'Mapa de Riesgos'!$AA$53="Moderado"),CONCATENATE("R7C",'Mapa de Riesgos'!$O$53),"")</f>
        <v>R7C1</v>
      </c>
      <c r="W42" s="66" t="str">
        <f>IF(AND('Mapa de Riesgos'!$Y$54="Baja",'Mapa de Riesgos'!$AA$54="Moderado"),CONCATENATE("R7C",'Mapa de Riesgos'!$O$54),"")</f>
        <v/>
      </c>
      <c r="X42" s="66" t="str">
        <f>IF(AND('Mapa de Riesgos'!$Y$55="Baja",'Mapa de Riesgos'!$AA$55="Moderado"),CONCATENATE("R7C",'Mapa de Riesgos'!$O$55),"")</f>
        <v/>
      </c>
      <c r="Y42" s="66" t="str">
        <f>IF(AND('Mapa de Riesgos'!$Y$56="Baja",'Mapa de Riesgos'!$AA$56="Moderado"),CONCATENATE("R7C",'Mapa de Riesgos'!$O$56),"")</f>
        <v/>
      </c>
      <c r="Z42" s="66" t="str">
        <f>IF(AND('Mapa de Riesgos'!$Y$57="Baja",'Mapa de Riesgos'!$AA$57="Moderado"),CONCATENATE("R7C",'Mapa de Riesgos'!$O$57),"")</f>
        <v/>
      </c>
      <c r="AA42" s="67" t="str">
        <f>IF(AND('Mapa de Riesgos'!$Y$58="Baja",'Mapa de Riesgos'!$AA$58="Moderado"),CONCATENATE("R7C",'Mapa de Riesgos'!$O$58),"")</f>
        <v/>
      </c>
      <c r="AB42" s="50" t="str">
        <f>IF(AND('Mapa de Riesgos'!$Y$53="Baja",'Mapa de Riesgos'!$AA$53="Mayor"),CONCATENATE("R7C",'Mapa de Riesgos'!$O$53),"")</f>
        <v/>
      </c>
      <c r="AC42" s="51" t="str">
        <f>IF(AND('Mapa de Riesgos'!$Y$54="Baja",'Mapa de Riesgos'!$AA$54="Mayor"),CONCATENATE("R7C",'Mapa de Riesgos'!$O$54),"")</f>
        <v/>
      </c>
      <c r="AD42" s="51" t="str">
        <f>IF(AND('Mapa de Riesgos'!$Y$55="Baja",'Mapa de Riesgos'!$AA$55="Mayor"),CONCATENATE("R7C",'Mapa de Riesgos'!$O$55),"")</f>
        <v/>
      </c>
      <c r="AE42" s="51" t="str">
        <f>IF(AND('Mapa de Riesgos'!$Y$56="Baja",'Mapa de Riesgos'!$AA$56="Mayor"),CONCATENATE("R7C",'Mapa de Riesgos'!$O$56),"")</f>
        <v/>
      </c>
      <c r="AF42" s="51" t="str">
        <f>IF(AND('Mapa de Riesgos'!$Y$57="Baja",'Mapa de Riesgos'!$AA$57="Mayor"),CONCATENATE("R7C",'Mapa de Riesgos'!$O$57),"")</f>
        <v/>
      </c>
      <c r="AG42" s="52" t="str">
        <f>IF(AND('Mapa de Riesgos'!$Y$58="Baja",'Mapa de Riesgos'!$AA$58="Mayor"),CONCATENATE("R7C",'Mapa de Riesgos'!$O$58),"")</f>
        <v/>
      </c>
      <c r="AH42" s="53" t="str">
        <f>IF(AND('Mapa de Riesgos'!$Y$53="Baja",'Mapa de Riesgos'!$AA$53="Catastrófico"),CONCATENATE("R7C",'Mapa de Riesgos'!$O$53),"")</f>
        <v/>
      </c>
      <c r="AI42" s="54" t="str">
        <f>IF(AND('Mapa de Riesgos'!$Y$54="Baja",'Mapa de Riesgos'!$AA$54="Catastrófico"),CONCATENATE("R7C",'Mapa de Riesgos'!$O$54),"")</f>
        <v/>
      </c>
      <c r="AJ42" s="54" t="str">
        <f>IF(AND('Mapa de Riesgos'!$Y$55="Baja",'Mapa de Riesgos'!$AA$55="Catastrófico"),CONCATENATE("R7C",'Mapa de Riesgos'!$O$55),"")</f>
        <v/>
      </c>
      <c r="AK42" s="54" t="str">
        <f>IF(AND('Mapa de Riesgos'!$Y$56="Baja",'Mapa de Riesgos'!$AA$56="Catastrófico"),CONCATENATE("R7C",'Mapa de Riesgos'!$O$56),"")</f>
        <v/>
      </c>
      <c r="AL42" s="54" t="str">
        <f>IF(AND('Mapa de Riesgos'!$Y$57="Baja",'Mapa de Riesgos'!$AA$57="Catastrófico"),CONCATENATE("R7C",'Mapa de Riesgos'!$O$57),"")</f>
        <v/>
      </c>
      <c r="AM42" s="55" t="str">
        <f>IF(AND('Mapa de Riesgos'!$Y$58="Baja",'Mapa de Riesgos'!$AA$58="Catastrófico"),CONCATENATE("R7C",'Mapa de Riesgos'!$O$58),"")</f>
        <v/>
      </c>
      <c r="AN42" s="81"/>
      <c r="AO42" s="435"/>
      <c r="AP42" s="436"/>
      <c r="AQ42" s="436"/>
      <c r="AR42" s="436"/>
      <c r="AS42" s="436"/>
      <c r="AT42" s="437"/>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316"/>
      <c r="C43" s="316"/>
      <c r="D43" s="317"/>
      <c r="E43" s="415"/>
      <c r="F43" s="414"/>
      <c r="G43" s="414"/>
      <c r="H43" s="414"/>
      <c r="I43" s="414"/>
      <c r="J43" s="74" t="str">
        <f>IF(AND('Mapa de Riesgos'!$Y$59="Baja",'Mapa de Riesgos'!$AA$59="Leve"),CONCATENATE("R8C",'Mapa de Riesgos'!$O$59),"")</f>
        <v/>
      </c>
      <c r="K43" s="75" t="str">
        <f>IF(AND('Mapa de Riesgos'!$Y$60="Baja",'Mapa de Riesgos'!$AA$60="Leve"),CONCATENATE("R8C",'Mapa de Riesgos'!$O$60),"")</f>
        <v/>
      </c>
      <c r="L43" s="75" t="str">
        <f>IF(AND('Mapa de Riesgos'!$Y$61="Baja",'Mapa de Riesgos'!$AA$61="Leve"),CONCATENATE("R8C",'Mapa de Riesgos'!$O$61),"")</f>
        <v/>
      </c>
      <c r="M43" s="75" t="str">
        <f>IF(AND('Mapa de Riesgos'!$Y$62="Baja",'Mapa de Riesgos'!$AA$62="Leve"),CONCATENATE("R8C",'Mapa de Riesgos'!$O$62),"")</f>
        <v/>
      </c>
      <c r="N43" s="75" t="str">
        <f>IF(AND('Mapa de Riesgos'!$Y$63="Baja",'Mapa de Riesgos'!$AA$63="Leve"),CONCATENATE("R8C",'Mapa de Riesgos'!$O$63),"")</f>
        <v/>
      </c>
      <c r="O43" s="76" t="str">
        <f>IF(AND('Mapa de Riesgos'!$Y$64="Baja",'Mapa de Riesgos'!$AA$64="Leve"),CONCATENATE("R8C",'Mapa de Riesgos'!$O$64),"")</f>
        <v/>
      </c>
      <c r="P43" s="65" t="str">
        <f>IF(AND('Mapa de Riesgos'!$Y$59="Baja",'Mapa de Riesgos'!$AA$59="Menor"),CONCATENATE("R8C",'Mapa de Riesgos'!$O$59),"")</f>
        <v/>
      </c>
      <c r="Q43" s="66" t="str">
        <f>IF(AND('Mapa de Riesgos'!$Y$60="Baja",'Mapa de Riesgos'!$AA$60="Menor"),CONCATENATE("R8C",'Mapa de Riesgos'!$O$60),"")</f>
        <v/>
      </c>
      <c r="R43" s="66" t="str">
        <f>IF(AND('Mapa de Riesgos'!$Y$61="Baja",'Mapa de Riesgos'!$AA$61="Menor"),CONCATENATE("R8C",'Mapa de Riesgos'!$O$61),"")</f>
        <v/>
      </c>
      <c r="S43" s="66" t="str">
        <f>IF(AND('Mapa de Riesgos'!$Y$62="Baja",'Mapa de Riesgos'!$AA$62="Menor"),CONCATENATE("R8C",'Mapa de Riesgos'!$O$62),"")</f>
        <v/>
      </c>
      <c r="T43" s="66" t="str">
        <f>IF(AND('Mapa de Riesgos'!$Y$63="Baja",'Mapa de Riesgos'!$AA$63="Menor"),CONCATENATE("R8C",'Mapa de Riesgos'!$O$63),"")</f>
        <v/>
      </c>
      <c r="U43" s="67" t="str">
        <f>IF(AND('Mapa de Riesgos'!$Y$64="Baja",'Mapa de Riesgos'!$AA$64="Menor"),CONCATENATE("R8C",'Mapa de Riesgos'!$O$64),"")</f>
        <v/>
      </c>
      <c r="V43" s="65" t="str">
        <f>IF(AND('Mapa de Riesgos'!$Y$59="Baja",'Mapa de Riesgos'!$AA$59="Moderado"),CONCATENATE("R8C",'Mapa de Riesgos'!$O$59),"")</f>
        <v/>
      </c>
      <c r="W43" s="66" t="str">
        <f>IF(AND('Mapa de Riesgos'!$Y$60="Baja",'Mapa de Riesgos'!$AA$60="Moderado"),CONCATENATE("R8C",'Mapa de Riesgos'!$O$60),"")</f>
        <v/>
      </c>
      <c r="X43" s="66" t="str">
        <f>IF(AND('Mapa de Riesgos'!$Y$61="Baja",'Mapa de Riesgos'!$AA$61="Moderado"),CONCATENATE("R8C",'Mapa de Riesgos'!$O$61),"")</f>
        <v/>
      </c>
      <c r="Y43" s="66" t="str">
        <f>IF(AND('Mapa de Riesgos'!$Y$62="Baja",'Mapa de Riesgos'!$AA$62="Moderado"),CONCATENATE("R8C",'Mapa de Riesgos'!$O$62),"")</f>
        <v/>
      </c>
      <c r="Z43" s="66" t="str">
        <f>IF(AND('Mapa de Riesgos'!$Y$63="Baja",'Mapa de Riesgos'!$AA$63="Moderado"),CONCATENATE("R8C",'Mapa de Riesgos'!$O$63),"")</f>
        <v/>
      </c>
      <c r="AA43" s="67" t="str">
        <f>IF(AND('Mapa de Riesgos'!$Y$64="Baja",'Mapa de Riesgos'!$AA$64="Moderado"),CONCATENATE("R8C",'Mapa de Riesgos'!$O$64),"")</f>
        <v/>
      </c>
      <c r="AB43" s="50" t="str">
        <f>IF(AND('Mapa de Riesgos'!$Y$59="Baja",'Mapa de Riesgos'!$AA$59="Mayor"),CONCATENATE("R8C",'Mapa de Riesgos'!$O$59),"")</f>
        <v/>
      </c>
      <c r="AC43" s="51" t="str">
        <f>IF(AND('Mapa de Riesgos'!$Y$60="Baja",'Mapa de Riesgos'!$AA$60="Mayor"),CONCATENATE("R8C",'Mapa de Riesgos'!$O$60),"")</f>
        <v/>
      </c>
      <c r="AD43" s="51" t="str">
        <f>IF(AND('Mapa de Riesgos'!$Y$61="Baja",'Mapa de Riesgos'!$AA$61="Mayor"),CONCATENATE("R8C",'Mapa de Riesgos'!$O$61),"")</f>
        <v/>
      </c>
      <c r="AE43" s="51" t="str">
        <f>IF(AND('Mapa de Riesgos'!$Y$62="Baja",'Mapa de Riesgos'!$AA$62="Mayor"),CONCATENATE("R8C",'Mapa de Riesgos'!$O$62),"")</f>
        <v/>
      </c>
      <c r="AF43" s="51" t="str">
        <f>IF(AND('Mapa de Riesgos'!$Y$63="Baja",'Mapa de Riesgos'!$AA$63="Mayor"),CONCATENATE("R8C",'Mapa de Riesgos'!$O$63),"")</f>
        <v/>
      </c>
      <c r="AG43" s="52" t="str">
        <f>IF(AND('Mapa de Riesgos'!$Y$64="Baja",'Mapa de Riesgos'!$AA$64="Mayor"),CONCATENATE("R8C",'Mapa de Riesgos'!$O$64),"")</f>
        <v/>
      </c>
      <c r="AH43" s="53" t="str">
        <f>IF(AND('Mapa de Riesgos'!$Y$59="Baja",'Mapa de Riesgos'!$AA$59="Catastrófico"),CONCATENATE("R8C",'Mapa de Riesgos'!$O$59),"")</f>
        <v/>
      </c>
      <c r="AI43" s="54" t="str">
        <f>IF(AND('Mapa de Riesgos'!$Y$60="Baja",'Mapa de Riesgos'!$AA$60="Catastrófico"),CONCATENATE("R8C",'Mapa de Riesgos'!$O$60),"")</f>
        <v/>
      </c>
      <c r="AJ43" s="54" t="str">
        <f>IF(AND('Mapa de Riesgos'!$Y$61="Baja",'Mapa de Riesgos'!$AA$61="Catastrófico"),CONCATENATE("R8C",'Mapa de Riesgos'!$O$61),"")</f>
        <v/>
      </c>
      <c r="AK43" s="54" t="str">
        <f>IF(AND('Mapa de Riesgos'!$Y$62="Baja",'Mapa de Riesgos'!$AA$62="Catastrófico"),CONCATENATE("R8C",'Mapa de Riesgos'!$O$62),"")</f>
        <v/>
      </c>
      <c r="AL43" s="54" t="str">
        <f>IF(AND('Mapa de Riesgos'!$Y$63="Baja",'Mapa de Riesgos'!$AA$63="Catastrófico"),CONCATENATE("R8C",'Mapa de Riesgos'!$O$63),"")</f>
        <v/>
      </c>
      <c r="AM43" s="55" t="str">
        <f>IF(AND('Mapa de Riesgos'!$Y$64="Baja",'Mapa de Riesgos'!$AA$64="Catastrófico"),CONCATENATE("R8C",'Mapa de Riesgos'!$O$64),"")</f>
        <v/>
      </c>
      <c r="AN43" s="81"/>
      <c r="AO43" s="435"/>
      <c r="AP43" s="436"/>
      <c r="AQ43" s="436"/>
      <c r="AR43" s="436"/>
      <c r="AS43" s="436"/>
      <c r="AT43" s="437"/>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316"/>
      <c r="C44" s="316"/>
      <c r="D44" s="317"/>
      <c r="E44" s="415"/>
      <c r="F44" s="414"/>
      <c r="G44" s="414"/>
      <c r="H44" s="414"/>
      <c r="I44" s="414"/>
      <c r="J44" s="74" t="str">
        <f>IF(AND('Mapa de Riesgos'!$Y$65="Baja",'Mapa de Riesgos'!$AA$65="Leve"),CONCATENATE("R9C",'Mapa de Riesgos'!$O$65),"")</f>
        <v/>
      </c>
      <c r="K44" s="75" t="str">
        <f>IF(AND('Mapa de Riesgos'!$Y$66="Baja",'Mapa de Riesgos'!$AA$66="Leve"),CONCATENATE("R9C",'Mapa de Riesgos'!$O$66),"")</f>
        <v/>
      </c>
      <c r="L44" s="75" t="str">
        <f>IF(AND('Mapa de Riesgos'!$Y$67="Baja",'Mapa de Riesgos'!$AA$67="Leve"),CONCATENATE("R9C",'Mapa de Riesgos'!$O$67),"")</f>
        <v/>
      </c>
      <c r="M44" s="75" t="str">
        <f>IF(AND('Mapa de Riesgos'!$Y$68="Baja",'Mapa de Riesgos'!$AA$68="Leve"),CONCATENATE("R9C",'Mapa de Riesgos'!$O$68),"")</f>
        <v/>
      </c>
      <c r="N44" s="75" t="str">
        <f>IF(AND('Mapa de Riesgos'!$Y$69="Baja",'Mapa de Riesgos'!$AA$69="Leve"),CONCATENATE("R9C",'Mapa de Riesgos'!$O$69),"")</f>
        <v/>
      </c>
      <c r="O44" s="76" t="str">
        <f>IF(AND('Mapa de Riesgos'!$Y$70="Baja",'Mapa de Riesgos'!$AA$70="Leve"),CONCATENATE("R9C",'Mapa de Riesgos'!$O$70),"")</f>
        <v/>
      </c>
      <c r="P44" s="65" t="str">
        <f>IF(AND('Mapa de Riesgos'!$Y$65="Baja",'Mapa de Riesgos'!$AA$65="Menor"),CONCATENATE("R9C",'Mapa de Riesgos'!$O$65),"")</f>
        <v/>
      </c>
      <c r="Q44" s="66" t="str">
        <f>IF(AND('Mapa de Riesgos'!$Y$66="Baja",'Mapa de Riesgos'!$AA$66="Menor"),CONCATENATE("R9C",'Mapa de Riesgos'!$O$66),"")</f>
        <v/>
      </c>
      <c r="R44" s="66" t="str">
        <f>IF(AND('Mapa de Riesgos'!$Y$67="Baja",'Mapa de Riesgos'!$AA$67="Menor"),CONCATENATE("R9C",'Mapa de Riesgos'!$O$67),"")</f>
        <v/>
      </c>
      <c r="S44" s="66" t="str">
        <f>IF(AND('Mapa de Riesgos'!$Y$68="Baja",'Mapa de Riesgos'!$AA$68="Menor"),CONCATENATE("R9C",'Mapa de Riesgos'!$O$68),"")</f>
        <v/>
      </c>
      <c r="T44" s="66" t="str">
        <f>IF(AND('Mapa de Riesgos'!$Y$69="Baja",'Mapa de Riesgos'!$AA$69="Menor"),CONCATENATE("R9C",'Mapa de Riesgos'!$O$69),"")</f>
        <v/>
      </c>
      <c r="U44" s="67" t="str">
        <f>IF(AND('Mapa de Riesgos'!$Y$70="Baja",'Mapa de Riesgos'!$AA$70="Menor"),CONCATENATE("R9C",'Mapa de Riesgos'!$O$70),"")</f>
        <v/>
      </c>
      <c r="V44" s="65" t="str">
        <f>IF(AND('Mapa de Riesgos'!$Y$65="Baja",'Mapa de Riesgos'!$AA$65="Moderado"),CONCATENATE("R9C",'Mapa de Riesgos'!$O$65),"")</f>
        <v>R9C1</v>
      </c>
      <c r="W44" s="66" t="str">
        <f>IF(AND('Mapa de Riesgos'!$Y$66="Baja",'Mapa de Riesgos'!$AA$66="Moderado"),CONCATENATE("R9C",'Mapa de Riesgos'!$O$66),"")</f>
        <v/>
      </c>
      <c r="X44" s="66" t="str">
        <f>IF(AND('Mapa de Riesgos'!$Y$67="Baja",'Mapa de Riesgos'!$AA$67="Moderado"),CONCATENATE("R9C",'Mapa de Riesgos'!$O$67),"")</f>
        <v/>
      </c>
      <c r="Y44" s="66" t="str">
        <f>IF(AND('Mapa de Riesgos'!$Y$68="Baja",'Mapa de Riesgos'!$AA$68="Moderado"),CONCATENATE("R9C",'Mapa de Riesgos'!$O$68),"")</f>
        <v/>
      </c>
      <c r="Z44" s="66" t="str">
        <f>IF(AND('Mapa de Riesgos'!$Y$69="Baja",'Mapa de Riesgos'!$AA$69="Moderado"),CONCATENATE("R9C",'Mapa de Riesgos'!$O$69),"")</f>
        <v/>
      </c>
      <c r="AA44" s="67" t="str">
        <f>IF(AND('Mapa de Riesgos'!$Y$70="Baja",'Mapa de Riesgos'!$AA$70="Moderado"),CONCATENATE("R9C",'Mapa de Riesgos'!$O$70),"")</f>
        <v/>
      </c>
      <c r="AB44" s="50" t="str">
        <f>IF(AND('Mapa de Riesgos'!$Y$65="Baja",'Mapa de Riesgos'!$AA$65="Mayor"),CONCATENATE("R9C",'Mapa de Riesgos'!$O$65),"")</f>
        <v/>
      </c>
      <c r="AC44" s="51" t="str">
        <f>IF(AND('Mapa de Riesgos'!$Y$66="Baja",'Mapa de Riesgos'!$AA$66="Mayor"),CONCATENATE("R9C",'Mapa de Riesgos'!$O$66),"")</f>
        <v/>
      </c>
      <c r="AD44" s="51" t="str">
        <f>IF(AND('Mapa de Riesgos'!$Y$67="Baja",'Mapa de Riesgos'!$AA$67="Mayor"),CONCATENATE("R9C",'Mapa de Riesgos'!$O$67),"")</f>
        <v/>
      </c>
      <c r="AE44" s="51" t="str">
        <f>IF(AND('Mapa de Riesgos'!$Y$68="Baja",'Mapa de Riesgos'!$AA$68="Mayor"),CONCATENATE("R9C",'Mapa de Riesgos'!$O$68),"")</f>
        <v/>
      </c>
      <c r="AF44" s="51" t="str">
        <f>IF(AND('Mapa de Riesgos'!$Y$69="Baja",'Mapa de Riesgos'!$AA$69="Mayor"),CONCATENATE("R9C",'Mapa de Riesgos'!$O$69),"")</f>
        <v/>
      </c>
      <c r="AG44" s="52" t="str">
        <f>IF(AND('Mapa de Riesgos'!$Y$70="Baja",'Mapa de Riesgos'!$AA$70="Mayor"),CONCATENATE("R9C",'Mapa de Riesgos'!$O$70),"")</f>
        <v/>
      </c>
      <c r="AH44" s="53" t="str">
        <f>IF(AND('Mapa de Riesgos'!$Y$65="Baja",'Mapa de Riesgos'!$AA$65="Catastrófico"),CONCATENATE("R9C",'Mapa de Riesgos'!$O$65),"")</f>
        <v/>
      </c>
      <c r="AI44" s="54" t="str">
        <f>IF(AND('Mapa de Riesgos'!$Y$66="Baja",'Mapa de Riesgos'!$AA$66="Catastrófico"),CONCATENATE("R9C",'Mapa de Riesgos'!$O$66),"")</f>
        <v/>
      </c>
      <c r="AJ44" s="54" t="str">
        <f>IF(AND('Mapa de Riesgos'!$Y$67="Baja",'Mapa de Riesgos'!$AA$67="Catastrófico"),CONCATENATE("R9C",'Mapa de Riesgos'!$O$67),"")</f>
        <v/>
      </c>
      <c r="AK44" s="54" t="str">
        <f>IF(AND('Mapa de Riesgos'!$Y$68="Baja",'Mapa de Riesgos'!$AA$68="Catastrófico"),CONCATENATE("R9C",'Mapa de Riesgos'!$O$68),"")</f>
        <v/>
      </c>
      <c r="AL44" s="54" t="str">
        <f>IF(AND('Mapa de Riesgos'!$Y$69="Baja",'Mapa de Riesgos'!$AA$69="Catastrófico"),CONCATENATE("R9C",'Mapa de Riesgos'!$O$69),"")</f>
        <v/>
      </c>
      <c r="AM44" s="55" t="str">
        <f>IF(AND('Mapa de Riesgos'!$Y$70="Baja",'Mapa de Riesgos'!$AA$70="Catastrófico"),CONCATENATE("R9C",'Mapa de Riesgos'!$O$70),"")</f>
        <v/>
      </c>
      <c r="AN44" s="81"/>
      <c r="AO44" s="435"/>
      <c r="AP44" s="436"/>
      <c r="AQ44" s="436"/>
      <c r="AR44" s="436"/>
      <c r="AS44" s="436"/>
      <c r="AT44" s="437"/>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316"/>
      <c r="C45" s="316"/>
      <c r="D45" s="317"/>
      <c r="E45" s="416"/>
      <c r="F45" s="417"/>
      <c r="G45" s="417"/>
      <c r="H45" s="417"/>
      <c r="I45" s="417"/>
      <c r="J45" s="77" t="str">
        <f>IF(AND('Mapa de Riesgos'!$Y$71="Baja",'Mapa de Riesgos'!$AA$71="Leve"),CONCATENATE("R10C",'Mapa de Riesgos'!$O$71),"")</f>
        <v/>
      </c>
      <c r="K45" s="78" t="str">
        <f>IF(AND('Mapa de Riesgos'!$Y$72="Baja",'Mapa de Riesgos'!$AA$72="Leve"),CONCATENATE("R10C",'Mapa de Riesgos'!$O$72),"")</f>
        <v/>
      </c>
      <c r="L45" s="78" t="str">
        <f>IF(AND('Mapa de Riesgos'!$Y$73="Baja",'Mapa de Riesgos'!$AA$73="Leve"),CONCATENATE("R10C",'Mapa de Riesgos'!$O$73),"")</f>
        <v/>
      </c>
      <c r="M45" s="78" t="str">
        <f>IF(AND('Mapa de Riesgos'!$Y$74="Baja",'Mapa de Riesgos'!$AA$74="Leve"),CONCATENATE("R10C",'Mapa de Riesgos'!$O$74),"")</f>
        <v/>
      </c>
      <c r="N45" s="78" t="str">
        <f>IF(AND('Mapa de Riesgos'!$Y$75="Baja",'Mapa de Riesgos'!$AA$75="Leve"),CONCATENATE("R10C",'Mapa de Riesgos'!$O$75),"")</f>
        <v/>
      </c>
      <c r="O45" s="79" t="str">
        <f>IF(AND('Mapa de Riesgos'!$Y$76="Baja",'Mapa de Riesgos'!$AA$76="Leve"),CONCATENATE("R10C",'Mapa de Riesgos'!$O$76),"")</f>
        <v/>
      </c>
      <c r="P45" s="65" t="str">
        <f>IF(AND('Mapa de Riesgos'!$Y$71="Baja",'Mapa de Riesgos'!$AA$71="Menor"),CONCATENATE("R10C",'Mapa de Riesgos'!$O$71),"")</f>
        <v/>
      </c>
      <c r="Q45" s="66" t="str">
        <f>IF(AND('Mapa de Riesgos'!$Y$72="Baja",'Mapa de Riesgos'!$AA$72="Menor"),CONCATENATE("R10C",'Mapa de Riesgos'!$O$72),"")</f>
        <v/>
      </c>
      <c r="R45" s="66" t="str">
        <f>IF(AND('Mapa de Riesgos'!$Y$73="Baja",'Mapa de Riesgos'!$AA$73="Menor"),CONCATENATE("R10C",'Mapa de Riesgos'!$O$73),"")</f>
        <v/>
      </c>
      <c r="S45" s="66" t="str">
        <f>IF(AND('Mapa de Riesgos'!$Y$74="Baja",'Mapa de Riesgos'!$AA$74="Menor"),CONCATENATE("R10C",'Mapa de Riesgos'!$O$74),"")</f>
        <v/>
      </c>
      <c r="T45" s="66" t="str">
        <f>IF(AND('Mapa de Riesgos'!$Y$75="Baja",'Mapa de Riesgos'!$AA$75="Menor"),CONCATENATE("R10C",'Mapa de Riesgos'!$O$75),"")</f>
        <v/>
      </c>
      <c r="U45" s="67" t="str">
        <f>IF(AND('Mapa de Riesgos'!$Y$76="Baja",'Mapa de Riesgos'!$AA$76="Menor"),CONCATENATE("R10C",'Mapa de Riesgos'!$O$76),"")</f>
        <v/>
      </c>
      <c r="V45" s="68" t="str">
        <f>IF(AND('Mapa de Riesgos'!$Y$71="Baja",'Mapa de Riesgos'!$AA$71="Moderado"),CONCATENATE("R10C",'Mapa de Riesgos'!$O$71),"")</f>
        <v/>
      </c>
      <c r="W45" s="69" t="str">
        <f>IF(AND('Mapa de Riesgos'!$Y$72="Baja",'Mapa de Riesgos'!$AA$72="Moderado"),CONCATENATE("R10C",'Mapa de Riesgos'!$O$72),"")</f>
        <v/>
      </c>
      <c r="X45" s="69" t="str">
        <f>IF(AND('Mapa de Riesgos'!$Y$73="Baja",'Mapa de Riesgos'!$AA$73="Moderado"),CONCATENATE("R10C",'Mapa de Riesgos'!$O$73),"")</f>
        <v/>
      </c>
      <c r="Y45" s="69" t="str">
        <f>IF(AND('Mapa de Riesgos'!$Y$74="Baja",'Mapa de Riesgos'!$AA$74="Moderado"),CONCATENATE("R10C",'Mapa de Riesgos'!$O$74),"")</f>
        <v/>
      </c>
      <c r="Z45" s="69" t="str">
        <f>IF(AND('Mapa de Riesgos'!$Y$75="Baja",'Mapa de Riesgos'!$AA$75="Moderado"),CONCATENATE("R10C",'Mapa de Riesgos'!$O$75),"")</f>
        <v/>
      </c>
      <c r="AA45" s="70" t="str">
        <f>IF(AND('Mapa de Riesgos'!$Y$76="Baja",'Mapa de Riesgos'!$AA$76="Moderado"),CONCATENATE("R10C",'Mapa de Riesgos'!$O$76),"")</f>
        <v/>
      </c>
      <c r="AB45" s="56" t="str">
        <f>IF(AND('Mapa de Riesgos'!$Y$71="Baja",'Mapa de Riesgos'!$AA$71="Mayor"),CONCATENATE("R10C",'Mapa de Riesgos'!$O$71),"")</f>
        <v/>
      </c>
      <c r="AC45" s="57" t="str">
        <f>IF(AND('Mapa de Riesgos'!$Y$72="Baja",'Mapa de Riesgos'!$AA$72="Mayor"),CONCATENATE("R10C",'Mapa de Riesgos'!$O$72),"")</f>
        <v/>
      </c>
      <c r="AD45" s="57" t="str">
        <f>IF(AND('Mapa de Riesgos'!$Y$73="Baja",'Mapa de Riesgos'!$AA$73="Mayor"),CONCATENATE("R10C",'Mapa de Riesgos'!$O$73),"")</f>
        <v/>
      </c>
      <c r="AE45" s="57" t="str">
        <f>IF(AND('Mapa de Riesgos'!$Y$74="Baja",'Mapa de Riesgos'!$AA$74="Mayor"),CONCATENATE("R10C",'Mapa de Riesgos'!$O$74),"")</f>
        <v/>
      </c>
      <c r="AF45" s="57" t="str">
        <f>IF(AND('Mapa de Riesgos'!$Y$75="Baja",'Mapa de Riesgos'!$AA$75="Mayor"),CONCATENATE("R10C",'Mapa de Riesgos'!$O$75),"")</f>
        <v/>
      </c>
      <c r="AG45" s="58" t="str">
        <f>IF(AND('Mapa de Riesgos'!$Y$76="Baja",'Mapa de Riesgos'!$AA$76="Mayor"),CONCATENATE("R10C",'Mapa de Riesgos'!$O$76),"")</f>
        <v/>
      </c>
      <c r="AH45" s="59" t="str">
        <f>IF(AND('Mapa de Riesgos'!$Y$71="Baja",'Mapa de Riesgos'!$AA$71="Catastrófico"),CONCATENATE("R10C",'Mapa de Riesgos'!$O$71),"")</f>
        <v/>
      </c>
      <c r="AI45" s="60" t="str">
        <f>IF(AND('Mapa de Riesgos'!$Y$72="Baja",'Mapa de Riesgos'!$AA$72="Catastrófico"),CONCATENATE("R10C",'Mapa de Riesgos'!$O$72),"")</f>
        <v/>
      </c>
      <c r="AJ45" s="60" t="str">
        <f>IF(AND('Mapa de Riesgos'!$Y$73="Baja",'Mapa de Riesgos'!$AA$73="Catastrófico"),CONCATENATE("R10C",'Mapa de Riesgos'!$O$73),"")</f>
        <v/>
      </c>
      <c r="AK45" s="60" t="str">
        <f>IF(AND('Mapa de Riesgos'!$Y$74="Baja",'Mapa de Riesgos'!$AA$74="Catastrófico"),CONCATENATE("R10C",'Mapa de Riesgos'!$O$74),"")</f>
        <v/>
      </c>
      <c r="AL45" s="60" t="str">
        <f>IF(AND('Mapa de Riesgos'!$Y$75="Baja",'Mapa de Riesgos'!$AA$75="Catastrófico"),CONCATENATE("R10C",'Mapa de Riesgos'!$O$75),"")</f>
        <v/>
      </c>
      <c r="AM45" s="61" t="str">
        <f>IF(AND('Mapa de Riesgos'!$Y$76="Baja",'Mapa de Riesgos'!$AA$76="Catastrófico"),CONCATENATE("R10C",'Mapa de Riesgos'!$O$76),"")</f>
        <v/>
      </c>
      <c r="AN45" s="81"/>
      <c r="AO45" s="438"/>
      <c r="AP45" s="439"/>
      <c r="AQ45" s="439"/>
      <c r="AR45" s="439"/>
      <c r="AS45" s="439"/>
      <c r="AT45" s="440"/>
    </row>
    <row r="46" spans="1:80" ht="46.5" customHeight="1" x14ac:dyDescent="0.35">
      <c r="A46" s="81"/>
      <c r="B46" s="316"/>
      <c r="C46" s="316"/>
      <c r="D46" s="317"/>
      <c r="E46" s="411" t="s">
        <v>240</v>
      </c>
      <c r="F46" s="412"/>
      <c r="G46" s="412"/>
      <c r="H46" s="412"/>
      <c r="I46" s="429"/>
      <c r="J46" s="71" t="str">
        <f>IF(AND('Mapa de Riesgos'!$Y$12="Muy Baja",'Mapa de Riesgos'!$AA$12="Leve"),CONCATENATE("R1C",'Mapa de Riesgos'!$O$12),"")</f>
        <v/>
      </c>
      <c r="K46" s="72" t="str">
        <f>IF(AND('Mapa de Riesgos'!$Y$14="Muy Baja",'Mapa de Riesgos'!$AA$14="Leve"),CONCATENATE("R1C",'Mapa de Riesgos'!$O$14),"")</f>
        <v/>
      </c>
      <c r="L46" s="72" t="str">
        <f>IF(AND('Mapa de Riesgos'!$Y$15="Muy Baja",'Mapa de Riesgos'!$AA$15="Leve"),CONCATENATE("R1C",'Mapa de Riesgos'!$O$15),"")</f>
        <v/>
      </c>
      <c r="M46" s="72" t="str">
        <f>IF(AND('Mapa de Riesgos'!$Y$16="Muy Baja",'Mapa de Riesgos'!$AA$16="Leve"),CONCATENATE("R1C",'Mapa de Riesgos'!$O$16),"")</f>
        <v/>
      </c>
      <c r="N46" s="72" t="str">
        <f>IF(AND('Mapa de Riesgos'!$Y$17="Muy Baja",'Mapa de Riesgos'!$AA$17="Leve"),CONCATENATE("R1C",'Mapa de Riesgos'!$O$17),"")</f>
        <v/>
      </c>
      <c r="O46" s="73" t="str">
        <f>IF(AND('Mapa de Riesgos'!$Y$18="Muy Baja",'Mapa de Riesgos'!$AA$18="Leve"),CONCATENATE("R1C",'Mapa de Riesgos'!$O$18),"")</f>
        <v/>
      </c>
      <c r="P46" s="71" t="str">
        <f>IF(AND('Mapa de Riesgos'!$Y$12="Muy Baja",'Mapa de Riesgos'!$AA$12="Menor"),CONCATENATE("R1C",'Mapa de Riesgos'!$O$12),"")</f>
        <v/>
      </c>
      <c r="Q46" s="72" t="str">
        <f>IF(AND('Mapa de Riesgos'!$Y$14="Muy Baja",'Mapa de Riesgos'!$AA$14="Menor"),CONCATENATE("R1C",'Mapa de Riesgos'!$O$14),"")</f>
        <v/>
      </c>
      <c r="R46" s="72" t="str">
        <f>IF(AND('Mapa de Riesgos'!$Y$15="Muy Baja",'Mapa de Riesgos'!$AA$15="Menor"),CONCATENATE("R1C",'Mapa de Riesgos'!$O$15),"")</f>
        <v/>
      </c>
      <c r="S46" s="72" t="str">
        <f>IF(AND('Mapa de Riesgos'!$Y$16="Muy Baja",'Mapa de Riesgos'!$AA$16="Menor"),CONCATENATE("R1C",'Mapa de Riesgos'!$O$16),"")</f>
        <v/>
      </c>
      <c r="T46" s="72" t="str">
        <f>IF(AND('Mapa de Riesgos'!$Y$17="Muy Baja",'Mapa de Riesgos'!$AA$17="Menor"),CONCATENATE("R1C",'Mapa de Riesgos'!$O$17),"")</f>
        <v/>
      </c>
      <c r="U46" s="73" t="str">
        <f>IF(AND('Mapa de Riesgos'!$Y$18="Muy Baja",'Mapa de Riesgos'!$AA$18="Menor"),CONCATENATE("R1C",'Mapa de Riesgos'!$O$18),"")</f>
        <v/>
      </c>
      <c r="V46" s="62" t="str">
        <f>IF(AND('Mapa de Riesgos'!$Y$12="Muy Baja",'Mapa de Riesgos'!$AA$12="Moderado"),CONCATENATE("R1C",'Mapa de Riesgos'!$O$12),"")</f>
        <v/>
      </c>
      <c r="W46" s="80" t="str">
        <f>IF(AND('Mapa de Riesgos'!$Y$14="Muy Baja",'Mapa de Riesgos'!$AA$14="Moderado"),CONCATENATE("R1C",'Mapa de Riesgos'!$O$14),"")</f>
        <v/>
      </c>
      <c r="X46" s="63" t="str">
        <f>IF(AND('Mapa de Riesgos'!$Y$15="Muy Baja",'Mapa de Riesgos'!$AA$15="Moderado"),CONCATENATE("R1C",'Mapa de Riesgos'!$O$15),"")</f>
        <v/>
      </c>
      <c r="Y46" s="63" t="str">
        <f>IF(AND('Mapa de Riesgos'!$Y$16="Muy Baja",'Mapa de Riesgos'!$AA$16="Moderado"),CONCATENATE("R1C",'Mapa de Riesgos'!$O$16),"")</f>
        <v/>
      </c>
      <c r="Z46" s="63" t="str">
        <f>IF(AND('Mapa de Riesgos'!$Y$17="Muy Baja",'Mapa de Riesgos'!$AA$17="Moderado"),CONCATENATE("R1C",'Mapa de Riesgos'!$O$17),"")</f>
        <v/>
      </c>
      <c r="AA46" s="64" t="str">
        <f>IF(AND('Mapa de Riesgos'!$Y$18="Muy Baja",'Mapa de Riesgos'!$AA$18="Moderado"),CONCATENATE("R1C",'Mapa de Riesgos'!$O$18),"")</f>
        <v/>
      </c>
      <c r="AB46" s="44" t="str">
        <f>IF(AND('Mapa de Riesgos'!$Y$12="Muy Baja",'Mapa de Riesgos'!$AA$12="Mayor"),CONCATENATE("R1C",'Mapa de Riesgos'!$O$12),"")</f>
        <v/>
      </c>
      <c r="AC46" s="45" t="str">
        <f>IF(AND('Mapa de Riesgos'!$Y$14="Muy Baja",'Mapa de Riesgos'!$AA$14="Mayor"),CONCATENATE("R1C",'Mapa de Riesgos'!$O$14),"")</f>
        <v/>
      </c>
      <c r="AD46" s="45" t="str">
        <f>IF(AND('Mapa de Riesgos'!$Y$15="Muy Baja",'Mapa de Riesgos'!$AA$15="Mayor"),CONCATENATE("R1C",'Mapa de Riesgos'!$O$15),"")</f>
        <v/>
      </c>
      <c r="AE46" s="45" t="str">
        <f>IF(AND('Mapa de Riesgos'!$Y$16="Muy Baja",'Mapa de Riesgos'!$AA$16="Mayor"),CONCATENATE("R1C",'Mapa de Riesgos'!$O$16),"")</f>
        <v/>
      </c>
      <c r="AF46" s="45" t="str">
        <f>IF(AND('Mapa de Riesgos'!$Y$17="Muy Baja",'Mapa de Riesgos'!$AA$17="Mayor"),CONCATENATE("R1C",'Mapa de Riesgos'!$O$17),"")</f>
        <v/>
      </c>
      <c r="AG46" s="46" t="str">
        <f>IF(AND('Mapa de Riesgos'!$Y$18="Muy Baja",'Mapa de Riesgos'!$AA$18="Mayor"),CONCATENATE("R1C",'Mapa de Riesgos'!$O$18),"")</f>
        <v/>
      </c>
      <c r="AH46" s="47" t="str">
        <f>IF(AND('Mapa de Riesgos'!$Y$12="Muy Baja",'Mapa de Riesgos'!$AA$12="Catastrófico"),CONCATENATE("R1C",'Mapa de Riesgos'!$O$12),"")</f>
        <v/>
      </c>
      <c r="AI46" s="48" t="str">
        <f>IF(AND('Mapa de Riesgos'!$Y$14="Muy Baja",'Mapa de Riesgos'!$AA$14="Catastrófico"),CONCATENATE("R1C",'Mapa de Riesgos'!$O$14),"")</f>
        <v/>
      </c>
      <c r="AJ46" s="48" t="str">
        <f>IF(AND('Mapa de Riesgos'!$Y$15="Muy Baja",'Mapa de Riesgos'!$AA$15="Catastrófico"),CONCATENATE("R1C",'Mapa de Riesgos'!$O$15),"")</f>
        <v/>
      </c>
      <c r="AK46" s="48" t="str">
        <f>IF(AND('Mapa de Riesgos'!$Y$16="Muy Baja",'Mapa de Riesgos'!$AA$16="Catastrófico"),CONCATENATE("R1C",'Mapa de Riesgos'!$O$16),"")</f>
        <v/>
      </c>
      <c r="AL46" s="48" t="str">
        <f>IF(AND('Mapa de Riesgos'!$Y$17="Muy Baja",'Mapa de Riesgos'!$AA$17="Catastrófico"),CONCATENATE("R1C",'Mapa de Riesgos'!$O$17),"")</f>
        <v/>
      </c>
      <c r="AM46" s="49" t="str">
        <f>IF(AND('Mapa de Riesgos'!$Y$18="Muy Baja",'Mapa de Riesgos'!$AA$18="Catastrófico"),CONCATENATE("R1C",'Mapa de Riesgos'!$O$18),"")</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316"/>
      <c r="C47" s="316"/>
      <c r="D47" s="317"/>
      <c r="E47" s="413"/>
      <c r="F47" s="414"/>
      <c r="G47" s="414"/>
      <c r="H47" s="414"/>
      <c r="I47" s="430"/>
      <c r="J47" s="74" t="str">
        <f>IF(AND('Mapa de Riesgos'!$Y$19="Muy Baja",'Mapa de Riesgos'!$AA$19="Leve"),CONCATENATE("R2C",'Mapa de Riesgos'!$O$19),"")</f>
        <v/>
      </c>
      <c r="K47" s="75" t="str">
        <f>IF(AND('Mapa de Riesgos'!$Y$20="Muy Baja",'Mapa de Riesgos'!$AA$20="Leve"),CONCATENATE("R2C",'Mapa de Riesgos'!$O$20),"")</f>
        <v/>
      </c>
      <c r="L47" s="75" t="str">
        <f>IF(AND('Mapa de Riesgos'!$Y$21="Muy Baja",'Mapa de Riesgos'!$AA$21="Leve"),CONCATENATE("R2C",'Mapa de Riesgos'!$O$21),"")</f>
        <v/>
      </c>
      <c r="M47" s="75" t="str">
        <f>IF(AND('Mapa de Riesgos'!$Y$22="Muy Baja",'Mapa de Riesgos'!$AA$22="Leve"),CONCATENATE("R2C",'Mapa de Riesgos'!$O$22),"")</f>
        <v/>
      </c>
      <c r="N47" s="75" t="str">
        <f>IF(AND('Mapa de Riesgos'!$Y$23="Muy Baja",'Mapa de Riesgos'!$AA$23="Leve"),CONCATENATE("R2C",'Mapa de Riesgos'!$O$23),"")</f>
        <v/>
      </c>
      <c r="O47" s="76" t="str">
        <f>IF(AND('Mapa de Riesgos'!$Y$24="Muy Baja",'Mapa de Riesgos'!$AA$24="Leve"),CONCATENATE("R2C",'Mapa de Riesgos'!$O$24),"")</f>
        <v/>
      </c>
      <c r="P47" s="74" t="str">
        <f>IF(AND('Mapa de Riesgos'!$Y$19="Muy Baja",'Mapa de Riesgos'!$AA$19="Menor"),CONCATENATE("R2C",'Mapa de Riesgos'!$O$19),"")</f>
        <v/>
      </c>
      <c r="Q47" s="75" t="str">
        <f>IF(AND('Mapa de Riesgos'!$Y$20="Muy Baja",'Mapa de Riesgos'!$AA$20="Menor"),CONCATENATE("R2C",'Mapa de Riesgos'!$O$20),"")</f>
        <v/>
      </c>
      <c r="R47" s="75" t="str">
        <f>IF(AND('Mapa de Riesgos'!$Y$21="Muy Baja",'Mapa de Riesgos'!$AA$21="Menor"),CONCATENATE("R2C",'Mapa de Riesgos'!$O$21),"")</f>
        <v/>
      </c>
      <c r="S47" s="75" t="str">
        <f>IF(AND('Mapa de Riesgos'!$Y$22="Muy Baja",'Mapa de Riesgos'!$AA$22="Menor"),CONCATENATE("R2C",'Mapa de Riesgos'!$O$22),"")</f>
        <v/>
      </c>
      <c r="T47" s="75" t="str">
        <f>IF(AND('Mapa de Riesgos'!$Y$23="Muy Baja",'Mapa de Riesgos'!$AA$23="Menor"),CONCATENATE("R2C",'Mapa de Riesgos'!$O$23),"")</f>
        <v/>
      </c>
      <c r="U47" s="76" t="str">
        <f>IF(AND('Mapa de Riesgos'!$Y$24="Muy Baja",'Mapa de Riesgos'!$AA$24="Menor"),CONCATENATE("R2C",'Mapa de Riesgos'!$O$24),"")</f>
        <v/>
      </c>
      <c r="V47" s="65" t="str">
        <f>IF(AND('Mapa de Riesgos'!$Y$19="Muy Baja",'Mapa de Riesgos'!$AA$19="Moderado"),CONCATENATE("R2C",'Mapa de Riesgos'!$O$19),"")</f>
        <v/>
      </c>
      <c r="W47" s="66" t="str">
        <f>IF(AND('Mapa de Riesgos'!$Y$20="Muy Baja",'Mapa de Riesgos'!$AA$20="Moderado"),CONCATENATE("R2C",'Mapa de Riesgos'!$O$20),"")</f>
        <v/>
      </c>
      <c r="X47" s="66" t="str">
        <f>IF(AND('Mapa de Riesgos'!$Y$21="Muy Baja",'Mapa de Riesgos'!$AA$21="Moderado"),CONCATENATE("R2C",'Mapa de Riesgos'!$O$21),"")</f>
        <v/>
      </c>
      <c r="Y47" s="66" t="str">
        <f>IF(AND('Mapa de Riesgos'!$Y$22="Muy Baja",'Mapa de Riesgos'!$AA$22="Moderado"),CONCATENATE("R2C",'Mapa de Riesgos'!$O$22),"")</f>
        <v/>
      </c>
      <c r="Z47" s="66" t="str">
        <f>IF(AND('Mapa de Riesgos'!$Y$23="Muy Baja",'Mapa de Riesgos'!$AA$23="Moderado"),CONCATENATE("R2C",'Mapa de Riesgos'!$O$23),"")</f>
        <v/>
      </c>
      <c r="AA47" s="67" t="str">
        <f>IF(AND('Mapa de Riesgos'!$Y$24="Muy Baja",'Mapa de Riesgos'!$AA$24="Moderado"),CONCATENATE("R2C",'Mapa de Riesgos'!$O$24),"")</f>
        <v/>
      </c>
      <c r="AB47" s="50" t="str">
        <f>IF(AND('Mapa de Riesgos'!$Y$19="Muy Baja",'Mapa de Riesgos'!$AA$19="Mayor"),CONCATENATE("R2C",'Mapa de Riesgos'!$O$19),"")</f>
        <v/>
      </c>
      <c r="AC47" s="51" t="str">
        <f>IF(AND('Mapa de Riesgos'!$Y$20="Muy Baja",'Mapa de Riesgos'!$AA$20="Mayor"),CONCATENATE("R2C",'Mapa de Riesgos'!$O$20),"")</f>
        <v/>
      </c>
      <c r="AD47" s="51" t="str">
        <f>IF(AND('Mapa de Riesgos'!$Y$21="Muy Baja",'Mapa de Riesgos'!$AA$21="Mayor"),CONCATENATE("R2C",'Mapa de Riesgos'!$O$21),"")</f>
        <v/>
      </c>
      <c r="AE47" s="51" t="str">
        <f>IF(AND('Mapa de Riesgos'!$Y$22="Muy Baja",'Mapa de Riesgos'!$AA$22="Mayor"),CONCATENATE("R2C",'Mapa de Riesgos'!$O$22),"")</f>
        <v/>
      </c>
      <c r="AF47" s="51" t="str">
        <f>IF(AND('Mapa de Riesgos'!$Y$23="Muy Baja",'Mapa de Riesgos'!$AA$23="Mayor"),CONCATENATE("R2C",'Mapa de Riesgos'!$O$23),"")</f>
        <v/>
      </c>
      <c r="AG47" s="52" t="str">
        <f>IF(AND('Mapa de Riesgos'!$Y$24="Muy Baja",'Mapa de Riesgos'!$AA$24="Mayor"),CONCATENATE("R2C",'Mapa de Riesgos'!$O$24),"")</f>
        <v/>
      </c>
      <c r="AH47" s="53" t="str">
        <f>IF(AND('Mapa de Riesgos'!$Y$19="Muy Baja",'Mapa de Riesgos'!$AA$19="Catastrófico"),CONCATENATE("R2C",'Mapa de Riesgos'!$O$19),"")</f>
        <v/>
      </c>
      <c r="AI47" s="54" t="str">
        <f>IF(AND('Mapa de Riesgos'!$Y$20="Muy Baja",'Mapa de Riesgos'!$AA$20="Catastrófico"),CONCATENATE("R2C",'Mapa de Riesgos'!$O$20),"")</f>
        <v/>
      </c>
      <c r="AJ47" s="54" t="str">
        <f>IF(AND('Mapa de Riesgos'!$Y$21="Muy Baja",'Mapa de Riesgos'!$AA$21="Catastrófico"),CONCATENATE("R2C",'Mapa de Riesgos'!$O$21),"")</f>
        <v/>
      </c>
      <c r="AK47" s="54" t="str">
        <f>IF(AND('Mapa de Riesgos'!$Y$22="Muy Baja",'Mapa de Riesgos'!$AA$22="Catastrófico"),CONCATENATE("R2C",'Mapa de Riesgos'!$O$22),"")</f>
        <v/>
      </c>
      <c r="AL47" s="54" t="str">
        <f>IF(AND('Mapa de Riesgos'!$Y$23="Muy Baja",'Mapa de Riesgos'!$AA$23="Catastrófico"),CONCATENATE("R2C",'Mapa de Riesgos'!$O$23),"")</f>
        <v/>
      </c>
      <c r="AM47" s="55" t="str">
        <f>IF(AND('Mapa de Riesgos'!$Y$24="Muy Baja",'Mapa de Riesgos'!$AA$24="Catastrófico"),CONCATENATE("R2C",'Mapa de Riesgos'!$O$24),"")</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316"/>
      <c r="C48" s="316"/>
      <c r="D48" s="317"/>
      <c r="E48" s="413"/>
      <c r="F48" s="414"/>
      <c r="G48" s="414"/>
      <c r="H48" s="414"/>
      <c r="I48" s="430"/>
      <c r="J48" s="74" t="str">
        <f>IF(AND('Mapa de Riesgos'!$Y$25="Muy Baja",'Mapa de Riesgos'!$AA$25="Leve"),CONCATENATE("R3C",'Mapa de Riesgos'!$O$25),"")</f>
        <v/>
      </c>
      <c r="K48" s="75" t="str">
        <f>IF(AND('Mapa de Riesgos'!$Y$27="Muy Baja",'Mapa de Riesgos'!$AA$27="Leve"),CONCATENATE("R3C",'Mapa de Riesgos'!$O$27),"")</f>
        <v/>
      </c>
      <c r="L48" s="75" t="str">
        <f>IF(AND('Mapa de Riesgos'!$Y$28="Muy Baja",'Mapa de Riesgos'!$AA$28="Leve"),CONCATENATE("R3C",'Mapa de Riesgos'!$O$28),"")</f>
        <v/>
      </c>
      <c r="M48" s="75" t="str">
        <f>IF(AND('Mapa de Riesgos'!$Y$29="Muy Baja",'Mapa de Riesgos'!$AA$29="Leve"),CONCATENATE("R3C",'Mapa de Riesgos'!$O$29),"")</f>
        <v/>
      </c>
      <c r="N48" s="75" t="str">
        <f>IF(AND('Mapa de Riesgos'!$Y$30="Muy Baja",'Mapa de Riesgos'!$AA$30="Leve"),CONCATENATE("R3C",'Mapa de Riesgos'!$O$30),"")</f>
        <v/>
      </c>
      <c r="O48" s="76" t="str">
        <f>IF(AND('Mapa de Riesgos'!$Y$31="Muy Baja",'Mapa de Riesgos'!$AA$31="Leve"),CONCATENATE("R3C",'Mapa de Riesgos'!$O$31),"")</f>
        <v/>
      </c>
      <c r="P48" s="74" t="str">
        <f>IF(AND('Mapa de Riesgos'!$Y$25="Muy Baja",'Mapa de Riesgos'!$AA$25="Menor"),CONCATENATE("R3C",'Mapa de Riesgos'!$O$25),"")</f>
        <v/>
      </c>
      <c r="Q48" s="75" t="str">
        <f>IF(AND('Mapa de Riesgos'!$Y$27="Muy Baja",'Mapa de Riesgos'!$AA$27="Menor"),CONCATENATE("R3C",'Mapa de Riesgos'!$O$27),"")</f>
        <v/>
      </c>
      <c r="R48" s="75" t="str">
        <f>IF(AND('Mapa de Riesgos'!$Y$28="Muy Baja",'Mapa de Riesgos'!$AA$28="Menor"),CONCATENATE("R3C",'Mapa de Riesgos'!$O$28),"")</f>
        <v/>
      </c>
      <c r="S48" s="75" t="str">
        <f>IF(AND('Mapa de Riesgos'!$Y$29="Muy Baja",'Mapa de Riesgos'!$AA$29="Menor"),CONCATENATE("R3C",'Mapa de Riesgos'!$O$29),"")</f>
        <v/>
      </c>
      <c r="T48" s="75" t="str">
        <f>IF(AND('Mapa de Riesgos'!$Y$30="Muy Baja",'Mapa de Riesgos'!$AA$30="Menor"),CONCATENATE("R3C",'Mapa de Riesgos'!$O$30),"")</f>
        <v/>
      </c>
      <c r="U48" s="76" t="str">
        <f>IF(AND('Mapa de Riesgos'!$Y$31="Muy Baja",'Mapa de Riesgos'!$AA$31="Menor"),CONCATENATE("R3C",'Mapa de Riesgos'!$O$31),"")</f>
        <v/>
      </c>
      <c r="V48" s="65" t="str">
        <f>IF(AND('Mapa de Riesgos'!$Y$25="Muy Baja",'Mapa de Riesgos'!$AA$25="Moderado"),CONCATENATE("R3C",'Mapa de Riesgos'!$O$25),"")</f>
        <v/>
      </c>
      <c r="W48" s="66" t="str">
        <f>IF(AND('Mapa de Riesgos'!$Y$27="Muy Baja",'Mapa de Riesgos'!$AA$27="Moderado"),CONCATENATE("R3C",'Mapa de Riesgos'!$O$27),"")</f>
        <v/>
      </c>
      <c r="X48" s="66" t="str">
        <f>IF(AND('Mapa de Riesgos'!$Y$28="Muy Baja",'Mapa de Riesgos'!$AA$28="Moderado"),CONCATENATE("R3C",'Mapa de Riesgos'!$O$28),"")</f>
        <v/>
      </c>
      <c r="Y48" s="66" t="str">
        <f>IF(AND('Mapa de Riesgos'!$Y$29="Muy Baja",'Mapa de Riesgos'!$AA$29="Moderado"),CONCATENATE("R3C",'Mapa de Riesgos'!$O$29),"")</f>
        <v/>
      </c>
      <c r="Z48" s="66" t="str">
        <f>IF(AND('Mapa de Riesgos'!$Y$30="Muy Baja",'Mapa de Riesgos'!$AA$30="Moderado"),CONCATENATE("R3C",'Mapa de Riesgos'!$O$30),"")</f>
        <v/>
      </c>
      <c r="AA48" s="67" t="str">
        <f>IF(AND('Mapa de Riesgos'!$Y$31="Muy Baja",'Mapa de Riesgos'!$AA$31="Moderado"),CONCATENATE("R3C",'Mapa de Riesgos'!$O$31),"")</f>
        <v/>
      </c>
      <c r="AB48" s="50" t="str">
        <f>IF(AND('Mapa de Riesgos'!$Y$25="Muy Baja",'Mapa de Riesgos'!$AA$25="Mayor"),CONCATENATE("R3C",'Mapa de Riesgos'!$O$25),"")</f>
        <v/>
      </c>
      <c r="AC48" s="51" t="str">
        <f>IF(AND('Mapa de Riesgos'!$Y$27="Muy Baja",'Mapa de Riesgos'!$AA$27="Mayor"),CONCATENATE("R3C",'Mapa de Riesgos'!$O$27),"")</f>
        <v/>
      </c>
      <c r="AD48" s="51" t="str">
        <f>IF(AND('Mapa de Riesgos'!$Y$28="Muy Baja",'Mapa de Riesgos'!$AA$28="Mayor"),CONCATENATE("R3C",'Mapa de Riesgos'!$O$28),"")</f>
        <v/>
      </c>
      <c r="AE48" s="51" t="str">
        <f>IF(AND('Mapa de Riesgos'!$Y$29="Muy Baja",'Mapa de Riesgos'!$AA$29="Mayor"),CONCATENATE("R3C",'Mapa de Riesgos'!$O$29),"")</f>
        <v/>
      </c>
      <c r="AF48" s="51" t="str">
        <f>IF(AND('Mapa de Riesgos'!$Y$30="Muy Baja",'Mapa de Riesgos'!$AA$30="Mayor"),CONCATENATE("R3C",'Mapa de Riesgos'!$O$30),"")</f>
        <v/>
      </c>
      <c r="AG48" s="52" t="str">
        <f>IF(AND('Mapa de Riesgos'!$Y$31="Muy Baja",'Mapa de Riesgos'!$AA$31="Mayor"),CONCATENATE("R3C",'Mapa de Riesgos'!$O$31),"")</f>
        <v/>
      </c>
      <c r="AH48" s="53" t="str">
        <f>IF(AND('Mapa de Riesgos'!$Y$25="Muy Baja",'Mapa de Riesgos'!$AA$25="Catastrófico"),CONCATENATE("R3C",'Mapa de Riesgos'!$O$25),"")</f>
        <v/>
      </c>
      <c r="AI48" s="54" t="str">
        <f>IF(AND('Mapa de Riesgos'!$Y$27="Muy Baja",'Mapa de Riesgos'!$AA$27="Catastrófico"),CONCATENATE("R3C",'Mapa de Riesgos'!$O$27),"")</f>
        <v/>
      </c>
      <c r="AJ48" s="54" t="str">
        <f>IF(AND('Mapa de Riesgos'!$Y$28="Muy Baja",'Mapa de Riesgos'!$AA$28="Catastrófico"),CONCATENATE("R3C",'Mapa de Riesgos'!$O$28),"")</f>
        <v/>
      </c>
      <c r="AK48" s="54" t="str">
        <f>IF(AND('Mapa de Riesgos'!$Y$29="Muy Baja",'Mapa de Riesgos'!$AA$29="Catastrófico"),CONCATENATE("R3C",'Mapa de Riesgos'!$O$29),"")</f>
        <v/>
      </c>
      <c r="AL48" s="54" t="str">
        <f>IF(AND('Mapa de Riesgos'!$Y$30="Muy Baja",'Mapa de Riesgos'!$AA$30="Catastrófico"),CONCATENATE("R3C",'Mapa de Riesgos'!$O$30),"")</f>
        <v/>
      </c>
      <c r="AM48" s="55" t="str">
        <f>IF(AND('Mapa de Riesgos'!$Y$31="Muy Baja",'Mapa de Riesgos'!$AA$31="Catastrófico"),CONCATENATE("R3C",'Mapa de Riesgos'!$O$31),"")</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316"/>
      <c r="C49" s="316"/>
      <c r="D49" s="317"/>
      <c r="E49" s="415"/>
      <c r="F49" s="414"/>
      <c r="G49" s="414"/>
      <c r="H49" s="414"/>
      <c r="I49" s="430"/>
      <c r="J49" s="74" t="str">
        <f>IF(AND('Mapa de Riesgos'!$Y$32="Muy Baja",'Mapa de Riesgos'!$AA$32="Leve"),CONCATENATE("R4C",'Mapa de Riesgos'!$O$32),"")</f>
        <v/>
      </c>
      <c r="K49" s="75" t="str">
        <f>IF(AND('Mapa de Riesgos'!$Y$35="Muy Baja",'Mapa de Riesgos'!$AA$35="Leve"),CONCATENATE("R4C",'Mapa de Riesgos'!$O$35),"")</f>
        <v/>
      </c>
      <c r="L49" s="75" t="str">
        <f>IF(AND('Mapa de Riesgos'!$Y$36="Muy Baja",'Mapa de Riesgos'!$AA$36="Leve"),CONCATENATE("R4C",'Mapa de Riesgos'!$O$36),"")</f>
        <v/>
      </c>
      <c r="M49" s="75" t="str">
        <f>IF(AND('Mapa de Riesgos'!$Y$37="Muy Baja",'Mapa de Riesgos'!$AA$37="Leve"),CONCATENATE("R4C",'Mapa de Riesgos'!$O$37),"")</f>
        <v/>
      </c>
      <c r="N49" s="75" t="str">
        <f>IF(AND('Mapa de Riesgos'!$Y$38="Muy Baja",'Mapa de Riesgos'!$AA$38="Leve"),CONCATENATE("R4C",'Mapa de Riesgos'!$O$38),"")</f>
        <v/>
      </c>
      <c r="O49" s="76" t="str">
        <f>IF(AND('Mapa de Riesgos'!$Y$39="Muy Baja",'Mapa de Riesgos'!$AA$39="Leve"),CONCATENATE("R4C",'Mapa de Riesgos'!$O$39),"")</f>
        <v/>
      </c>
      <c r="P49" s="74" t="str">
        <f>IF(AND('Mapa de Riesgos'!$Y$32="Muy Baja",'Mapa de Riesgos'!$AA$32="Menor"),CONCATENATE("R4C",'Mapa de Riesgos'!$O$32),"")</f>
        <v/>
      </c>
      <c r="Q49" s="75" t="str">
        <f>IF(AND('Mapa de Riesgos'!$Y$35="Muy Baja",'Mapa de Riesgos'!$AA$35="Menor"),CONCATENATE("R4C",'Mapa de Riesgos'!$O$35),"")</f>
        <v/>
      </c>
      <c r="R49" s="75" t="str">
        <f>IF(AND('Mapa de Riesgos'!$Y$36="Muy Baja",'Mapa de Riesgos'!$AA$36="Menor"),CONCATENATE("R4C",'Mapa de Riesgos'!$O$36),"")</f>
        <v/>
      </c>
      <c r="S49" s="75" t="str">
        <f>IF(AND('Mapa de Riesgos'!$Y$37="Muy Baja",'Mapa de Riesgos'!$AA$37="Menor"),CONCATENATE("R4C",'Mapa de Riesgos'!$O$37),"")</f>
        <v/>
      </c>
      <c r="T49" s="75" t="str">
        <f>IF(AND('Mapa de Riesgos'!$Y$38="Muy Baja",'Mapa de Riesgos'!$AA$38="Menor"),CONCATENATE("R4C",'Mapa de Riesgos'!$O$38),"")</f>
        <v/>
      </c>
      <c r="U49" s="76" t="str">
        <f>IF(AND('Mapa de Riesgos'!$Y$39="Muy Baja",'Mapa de Riesgos'!$AA$39="Menor"),CONCATENATE("R4C",'Mapa de Riesgos'!$O$39),"")</f>
        <v/>
      </c>
      <c r="V49" s="65" t="str">
        <f>IF(AND('Mapa de Riesgos'!$Y$32="Muy Baja",'Mapa de Riesgos'!$AA$32="Moderado"),CONCATENATE("R4C",'Mapa de Riesgos'!$O$32),"")</f>
        <v/>
      </c>
      <c r="W49" s="66" t="str">
        <f>IF(AND('Mapa de Riesgos'!$Y$35="Muy Baja",'Mapa de Riesgos'!$AA$35="Moderado"),CONCATENATE("R4C",'Mapa de Riesgos'!$O$35),"")</f>
        <v/>
      </c>
      <c r="X49" s="66" t="str">
        <f>IF(AND('Mapa de Riesgos'!$Y$36="Muy Baja",'Mapa de Riesgos'!$AA$36="Moderado"),CONCATENATE("R4C",'Mapa de Riesgos'!$O$36),"")</f>
        <v/>
      </c>
      <c r="Y49" s="66" t="str">
        <f>IF(AND('Mapa de Riesgos'!$Y$37="Muy Baja",'Mapa de Riesgos'!$AA$37="Moderado"),CONCATENATE("R4C",'Mapa de Riesgos'!$O$37),"")</f>
        <v/>
      </c>
      <c r="Z49" s="66" t="str">
        <f>IF(AND('Mapa de Riesgos'!$Y$38="Muy Baja",'Mapa de Riesgos'!$AA$38="Moderado"),CONCATENATE("R4C",'Mapa de Riesgos'!$O$38),"")</f>
        <v/>
      </c>
      <c r="AA49" s="67" t="str">
        <f>IF(AND('Mapa de Riesgos'!$Y$39="Muy Baja",'Mapa de Riesgos'!$AA$39="Moderado"),CONCATENATE("R4C",'Mapa de Riesgos'!$O$39),"")</f>
        <v/>
      </c>
      <c r="AB49" s="50" t="str">
        <f>IF(AND('Mapa de Riesgos'!$Y$32="Muy Baja",'Mapa de Riesgos'!$AA$32="Mayor"),CONCATENATE("R4C",'Mapa de Riesgos'!$O$32),"")</f>
        <v/>
      </c>
      <c r="AC49" s="51" t="str">
        <f>IF(AND('Mapa de Riesgos'!$Y$35="Muy Baja",'Mapa de Riesgos'!$AA$35="Mayor"),CONCATENATE("R4C",'Mapa de Riesgos'!$O$35),"")</f>
        <v/>
      </c>
      <c r="AD49" s="51" t="str">
        <f>IF(AND('Mapa de Riesgos'!$Y$36="Muy Baja",'Mapa de Riesgos'!$AA$36="Mayor"),CONCATENATE("R4C",'Mapa de Riesgos'!$O$36),"")</f>
        <v/>
      </c>
      <c r="AE49" s="51" t="str">
        <f>IF(AND('Mapa de Riesgos'!$Y$37="Muy Baja",'Mapa de Riesgos'!$AA$37="Mayor"),CONCATENATE("R4C",'Mapa de Riesgos'!$O$37),"")</f>
        <v/>
      </c>
      <c r="AF49" s="51" t="str">
        <f>IF(AND('Mapa de Riesgos'!$Y$38="Muy Baja",'Mapa de Riesgos'!$AA$38="Mayor"),CONCATENATE("R4C",'Mapa de Riesgos'!$O$38),"")</f>
        <v/>
      </c>
      <c r="AG49" s="52" t="str">
        <f>IF(AND('Mapa de Riesgos'!$Y$39="Muy Baja",'Mapa de Riesgos'!$AA$39="Mayor"),CONCATENATE("R4C",'Mapa de Riesgos'!$O$39),"")</f>
        <v/>
      </c>
      <c r="AH49" s="53" t="str">
        <f>IF(AND('Mapa de Riesgos'!$Y$32="Muy Baja",'Mapa de Riesgos'!$AA$32="Catastrófico"),CONCATENATE("R4C",'Mapa de Riesgos'!$O$32),"")</f>
        <v/>
      </c>
      <c r="AI49" s="54" t="str">
        <f>IF(AND('Mapa de Riesgos'!$Y$35="Muy Baja",'Mapa de Riesgos'!$AA$35="Catastrófico"),CONCATENATE("R4C",'Mapa de Riesgos'!$O$35),"")</f>
        <v/>
      </c>
      <c r="AJ49" s="54" t="str">
        <f>IF(AND('Mapa de Riesgos'!$Y$36="Muy Baja",'Mapa de Riesgos'!$AA$36="Catastrófico"),CONCATENATE("R4C",'Mapa de Riesgos'!$O$36),"")</f>
        <v/>
      </c>
      <c r="AK49" s="54" t="str">
        <f>IF(AND('Mapa de Riesgos'!$Y$37="Muy Baja",'Mapa de Riesgos'!$AA$37="Catastrófico"),CONCATENATE("R4C",'Mapa de Riesgos'!$O$37),"")</f>
        <v/>
      </c>
      <c r="AL49" s="54" t="str">
        <f>IF(AND('Mapa de Riesgos'!$Y$38="Muy Baja",'Mapa de Riesgos'!$AA$38="Catastrófico"),CONCATENATE("R4C",'Mapa de Riesgos'!$O$38),"")</f>
        <v/>
      </c>
      <c r="AM49" s="55" t="str">
        <f>IF(AND('Mapa de Riesgos'!$Y$39="Muy Baja",'Mapa de Riesgos'!$AA$39="Catastrófico"),CONCATENATE("R4C",'Mapa de Riesgos'!$O$39),"")</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316"/>
      <c r="C50" s="316"/>
      <c r="D50" s="317"/>
      <c r="E50" s="415"/>
      <c r="F50" s="414"/>
      <c r="G50" s="414"/>
      <c r="H50" s="414"/>
      <c r="I50" s="430"/>
      <c r="J50" s="74" t="str">
        <f>IF(AND('Mapa de Riesgos'!$Y$40="Muy Baja",'Mapa de Riesgos'!$AA$40="Leve"),CONCATENATE("R5C",'Mapa de Riesgos'!$O$40),"")</f>
        <v/>
      </c>
      <c r="K50" s="75" t="str">
        <f>IF(AND('Mapa de Riesgos'!$Y$42="Muy Baja",'Mapa de Riesgos'!$AA$42="Leve"),CONCATENATE("R5C",'Mapa de Riesgos'!$O$42),"")</f>
        <v/>
      </c>
      <c r="L50" s="75" t="str">
        <f>IF(AND('Mapa de Riesgos'!$Y$43="Muy Baja",'Mapa de Riesgos'!$AA$43="Leve"),CONCATENATE("R5C",'Mapa de Riesgos'!$O$43),"")</f>
        <v/>
      </c>
      <c r="M50" s="75" t="str">
        <f>IF(AND('Mapa de Riesgos'!$Y$44="Muy Baja",'Mapa de Riesgos'!$AA$44="Leve"),CONCATENATE("R5C",'Mapa de Riesgos'!$O$44),"")</f>
        <v/>
      </c>
      <c r="N50" s="75" t="str">
        <f>IF(AND('Mapa de Riesgos'!$Y$45="Muy Baja",'Mapa de Riesgos'!$AA$45="Leve"),CONCATENATE("R5C",'Mapa de Riesgos'!$O$45),"")</f>
        <v/>
      </c>
      <c r="O50" s="76" t="str">
        <f>IF(AND('Mapa de Riesgos'!$Y$46="Muy Baja",'Mapa de Riesgos'!$AA$46="Leve"),CONCATENATE("R5C",'Mapa de Riesgos'!$O$46),"")</f>
        <v/>
      </c>
      <c r="P50" s="74" t="str">
        <f>IF(AND('Mapa de Riesgos'!$Y$40="Muy Baja",'Mapa de Riesgos'!$AA$40="Menor"),CONCATENATE("R5C",'Mapa de Riesgos'!$O$40),"")</f>
        <v/>
      </c>
      <c r="Q50" s="75" t="str">
        <f>IF(AND('Mapa de Riesgos'!$Y$42="Muy Baja",'Mapa de Riesgos'!$AA$42="Menor"),CONCATENATE("R5C",'Mapa de Riesgos'!$O$42),"")</f>
        <v/>
      </c>
      <c r="R50" s="75" t="str">
        <f>IF(AND('Mapa de Riesgos'!$Y$43="Muy Baja",'Mapa de Riesgos'!$AA$43="Menor"),CONCATENATE("R5C",'Mapa de Riesgos'!$O$43),"")</f>
        <v/>
      </c>
      <c r="S50" s="75" t="str">
        <f>IF(AND('Mapa de Riesgos'!$Y$44="Muy Baja",'Mapa de Riesgos'!$AA$44="Menor"),CONCATENATE("R5C",'Mapa de Riesgos'!$O$44),"")</f>
        <v/>
      </c>
      <c r="T50" s="75" t="str">
        <f>IF(AND('Mapa de Riesgos'!$Y$45="Muy Baja",'Mapa de Riesgos'!$AA$45="Menor"),CONCATENATE("R5C",'Mapa de Riesgos'!$O$45),"")</f>
        <v/>
      </c>
      <c r="U50" s="76" t="str">
        <f>IF(AND('Mapa de Riesgos'!$Y$46="Muy Baja",'Mapa de Riesgos'!$AA$46="Menor"),CONCATENATE("R5C",'Mapa de Riesgos'!$O$46),"")</f>
        <v/>
      </c>
      <c r="V50" s="65" t="str">
        <f>IF(AND('Mapa de Riesgos'!$Y$40="Muy Baja",'Mapa de Riesgos'!$AA$40="Moderado"),CONCATENATE("R5C",'Mapa de Riesgos'!$O$40),"")</f>
        <v/>
      </c>
      <c r="W50" s="66" t="str">
        <f>IF(AND('Mapa de Riesgos'!$Y$42="Muy Baja",'Mapa de Riesgos'!$AA$42="Moderado"),CONCATENATE("R5C",'Mapa de Riesgos'!$O$42),"")</f>
        <v/>
      </c>
      <c r="X50" s="66" t="str">
        <f>IF(AND('Mapa de Riesgos'!$Y$43="Muy Baja",'Mapa de Riesgos'!$AA$43="Moderado"),CONCATENATE("R5C",'Mapa de Riesgos'!$O$43),"")</f>
        <v/>
      </c>
      <c r="Y50" s="66" t="str">
        <f>IF(AND('Mapa de Riesgos'!$Y$44="Muy Baja",'Mapa de Riesgos'!$AA$44="Moderado"),CONCATENATE("R5C",'Mapa de Riesgos'!$O$44),"")</f>
        <v/>
      </c>
      <c r="Z50" s="66" t="str">
        <f>IF(AND('Mapa de Riesgos'!$Y$45="Muy Baja",'Mapa de Riesgos'!$AA$45="Moderado"),CONCATENATE("R5C",'Mapa de Riesgos'!$O$45),"")</f>
        <v/>
      </c>
      <c r="AA50" s="67" t="str">
        <f>IF(AND('Mapa de Riesgos'!$Y$46="Muy Baja",'Mapa de Riesgos'!$AA$46="Moderado"),CONCATENATE("R5C",'Mapa de Riesgos'!$O$46),"")</f>
        <v/>
      </c>
      <c r="AB50" s="50" t="str">
        <f>IF(AND('Mapa de Riesgos'!$Y$40="Muy Baja",'Mapa de Riesgos'!$AA$40="Mayor"),CONCATENATE("R5C",'Mapa de Riesgos'!$O$40),"")</f>
        <v/>
      </c>
      <c r="AC50" s="51" t="str">
        <f>IF(AND('Mapa de Riesgos'!$Y$42="Muy Baja",'Mapa de Riesgos'!$AA$42="Mayor"),CONCATENATE("R5C",'Mapa de Riesgos'!$O$42),"")</f>
        <v/>
      </c>
      <c r="AD50" s="51" t="str">
        <f>IF(AND('Mapa de Riesgos'!$Y$43="Muy Baja",'Mapa de Riesgos'!$AA$43="Mayor"),CONCATENATE("R5C",'Mapa de Riesgos'!$O$43),"")</f>
        <v/>
      </c>
      <c r="AE50" s="51" t="str">
        <f>IF(AND('Mapa de Riesgos'!$Y$44="Muy Baja",'Mapa de Riesgos'!$AA$44="Mayor"),CONCATENATE("R5C",'Mapa de Riesgos'!$O$44),"")</f>
        <v/>
      </c>
      <c r="AF50" s="51" t="str">
        <f>IF(AND('Mapa de Riesgos'!$Y$45="Muy Baja",'Mapa de Riesgos'!$AA$45="Mayor"),CONCATENATE("R5C",'Mapa de Riesgos'!$O$45),"")</f>
        <v/>
      </c>
      <c r="AG50" s="52" t="str">
        <f>IF(AND('Mapa de Riesgos'!$Y$46="Muy Baja",'Mapa de Riesgos'!$AA$46="Mayor"),CONCATENATE("R5C",'Mapa de Riesgos'!$O$46),"")</f>
        <v/>
      </c>
      <c r="AH50" s="53" t="str">
        <f>IF(AND('Mapa de Riesgos'!$Y$40="Muy Baja",'Mapa de Riesgos'!$AA$40="Catastrófico"),CONCATENATE("R5C",'Mapa de Riesgos'!$O$40),"")</f>
        <v/>
      </c>
      <c r="AI50" s="54" t="str">
        <f>IF(AND('Mapa de Riesgos'!$Y$42="Muy Baja",'Mapa de Riesgos'!$AA$42="Catastrófico"),CONCATENATE("R5C",'Mapa de Riesgos'!$O$42),"")</f>
        <v/>
      </c>
      <c r="AJ50" s="54" t="str">
        <f>IF(AND('Mapa de Riesgos'!$Y$43="Muy Baja",'Mapa de Riesgos'!$AA$43="Catastrófico"),CONCATENATE("R5C",'Mapa de Riesgos'!$O$43),"")</f>
        <v/>
      </c>
      <c r="AK50" s="54" t="str">
        <f>IF(AND('Mapa de Riesgos'!$Y$44="Muy Baja",'Mapa de Riesgos'!$AA$44="Catastrófico"),CONCATENATE("R5C",'Mapa de Riesgos'!$O$44),"")</f>
        <v/>
      </c>
      <c r="AL50" s="54" t="str">
        <f>IF(AND('Mapa de Riesgos'!$Y$45="Muy Baja",'Mapa de Riesgos'!$AA$45="Catastrófico"),CONCATENATE("R5C",'Mapa de Riesgos'!$O$45),"")</f>
        <v/>
      </c>
      <c r="AM50" s="55" t="str">
        <f>IF(AND('Mapa de Riesgos'!$Y$46="Muy Baja",'Mapa de Riesgos'!$AA$46="Catastrófico"),CONCATENATE("R5C",'Mapa de Riesgos'!$O$46),"")</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316"/>
      <c r="C51" s="316"/>
      <c r="D51" s="317"/>
      <c r="E51" s="415"/>
      <c r="F51" s="414"/>
      <c r="G51" s="414"/>
      <c r="H51" s="414"/>
      <c r="I51" s="430"/>
      <c r="J51" s="74" t="str">
        <f>IF(AND('Mapa de Riesgos'!$Y$47="Muy Baja",'Mapa de Riesgos'!$AA$47="Leve"),CONCATENATE("R6C",'Mapa de Riesgos'!$O$47),"")</f>
        <v/>
      </c>
      <c r="K51" s="75" t="str">
        <f>IF(AND('Mapa de Riesgos'!$Y$48="Muy Baja",'Mapa de Riesgos'!$AA$48="Leve"),CONCATENATE("R6C",'Mapa de Riesgos'!$O$48),"")</f>
        <v/>
      </c>
      <c r="L51" s="75" t="str">
        <f>IF(AND('Mapa de Riesgos'!$Y$49="Muy Baja",'Mapa de Riesgos'!$AA$49="Leve"),CONCATENATE("R6C",'Mapa de Riesgos'!$O$49),"")</f>
        <v/>
      </c>
      <c r="M51" s="75" t="str">
        <f>IF(AND('Mapa de Riesgos'!$Y$50="Muy Baja",'Mapa de Riesgos'!$AA$50="Leve"),CONCATENATE("R6C",'Mapa de Riesgos'!$O$50),"")</f>
        <v/>
      </c>
      <c r="N51" s="75" t="str">
        <f>IF(AND('Mapa de Riesgos'!$Y$51="Muy Baja",'Mapa de Riesgos'!$AA$51="Leve"),CONCATENATE("R6C",'Mapa de Riesgos'!$O$51),"")</f>
        <v/>
      </c>
      <c r="O51" s="76" t="str">
        <f>IF(AND('Mapa de Riesgos'!$Y$52="Muy Baja",'Mapa de Riesgos'!$AA$52="Leve"),CONCATENATE("R6C",'Mapa de Riesgos'!$O$52),"")</f>
        <v/>
      </c>
      <c r="P51" s="74" t="str">
        <f>IF(AND('Mapa de Riesgos'!$Y$47="Muy Baja",'Mapa de Riesgos'!$AA$47="Menor"),CONCATENATE("R6C",'Mapa de Riesgos'!$O$47),"")</f>
        <v/>
      </c>
      <c r="Q51" s="75" t="str">
        <f>IF(AND('Mapa de Riesgos'!$Y$48="Muy Baja",'Mapa de Riesgos'!$AA$48="Menor"),CONCATENATE("R6C",'Mapa de Riesgos'!$O$48),"")</f>
        <v/>
      </c>
      <c r="R51" s="75" t="str">
        <f>IF(AND('Mapa de Riesgos'!$Y$49="Muy Baja",'Mapa de Riesgos'!$AA$49="Menor"),CONCATENATE("R6C",'Mapa de Riesgos'!$O$49),"")</f>
        <v/>
      </c>
      <c r="S51" s="75" t="str">
        <f>IF(AND('Mapa de Riesgos'!$Y$50="Muy Baja",'Mapa de Riesgos'!$AA$50="Menor"),CONCATENATE("R6C",'Mapa de Riesgos'!$O$50),"")</f>
        <v/>
      </c>
      <c r="T51" s="75" t="str">
        <f>IF(AND('Mapa de Riesgos'!$Y$51="Muy Baja",'Mapa de Riesgos'!$AA$51="Menor"),CONCATENATE("R6C",'Mapa de Riesgos'!$O$51),"")</f>
        <v/>
      </c>
      <c r="U51" s="76" t="str">
        <f>IF(AND('Mapa de Riesgos'!$Y$52="Muy Baja",'Mapa de Riesgos'!$AA$52="Menor"),CONCATENATE("R6C",'Mapa de Riesgos'!$O$52),"")</f>
        <v/>
      </c>
      <c r="V51" s="65" t="str">
        <f>IF(AND('Mapa de Riesgos'!$Y$47="Muy Baja",'Mapa de Riesgos'!$AA$47="Moderado"),CONCATENATE("R6C",'Mapa de Riesgos'!$O$47),"")</f>
        <v/>
      </c>
      <c r="W51" s="66" t="str">
        <f>IF(AND('Mapa de Riesgos'!$Y$48="Muy Baja",'Mapa de Riesgos'!$AA$48="Moderado"),CONCATENATE("R6C",'Mapa de Riesgos'!$O$48),"")</f>
        <v/>
      </c>
      <c r="X51" s="66" t="str">
        <f>IF(AND('Mapa de Riesgos'!$Y$49="Muy Baja",'Mapa de Riesgos'!$AA$49="Moderado"),CONCATENATE("R6C",'Mapa de Riesgos'!$O$49),"")</f>
        <v/>
      </c>
      <c r="Y51" s="66" t="str">
        <f>IF(AND('Mapa de Riesgos'!$Y$50="Muy Baja",'Mapa de Riesgos'!$AA$50="Moderado"),CONCATENATE("R6C",'Mapa de Riesgos'!$O$50),"")</f>
        <v/>
      </c>
      <c r="Z51" s="66" t="str">
        <f>IF(AND('Mapa de Riesgos'!$Y$51="Muy Baja",'Mapa de Riesgos'!$AA$51="Moderado"),CONCATENATE("R6C",'Mapa de Riesgos'!$O$51),"")</f>
        <v/>
      </c>
      <c r="AA51" s="67" t="str">
        <f>IF(AND('Mapa de Riesgos'!$Y$52="Muy Baja",'Mapa de Riesgos'!$AA$52="Moderado"),CONCATENATE("R6C",'Mapa de Riesgos'!$O$52),"")</f>
        <v/>
      </c>
      <c r="AB51" s="50" t="str">
        <f>IF(AND('Mapa de Riesgos'!$Y$47="Muy Baja",'Mapa de Riesgos'!$AA$47="Mayor"),CONCATENATE("R6C",'Mapa de Riesgos'!$O$47),"")</f>
        <v/>
      </c>
      <c r="AC51" s="51" t="str">
        <f>IF(AND('Mapa de Riesgos'!$Y$48="Muy Baja",'Mapa de Riesgos'!$AA$48="Mayor"),CONCATENATE("R6C",'Mapa de Riesgos'!$O$48),"")</f>
        <v/>
      </c>
      <c r="AD51" s="51" t="str">
        <f>IF(AND('Mapa de Riesgos'!$Y$49="Muy Baja",'Mapa de Riesgos'!$AA$49="Mayor"),CONCATENATE("R6C",'Mapa de Riesgos'!$O$49),"")</f>
        <v/>
      </c>
      <c r="AE51" s="51" t="str">
        <f>IF(AND('Mapa de Riesgos'!$Y$50="Muy Baja",'Mapa de Riesgos'!$AA$50="Mayor"),CONCATENATE("R6C",'Mapa de Riesgos'!$O$50),"")</f>
        <v/>
      </c>
      <c r="AF51" s="51" t="str">
        <f>IF(AND('Mapa de Riesgos'!$Y$51="Muy Baja",'Mapa de Riesgos'!$AA$51="Mayor"),CONCATENATE("R6C",'Mapa de Riesgos'!$O$51),"")</f>
        <v/>
      </c>
      <c r="AG51" s="52" t="str">
        <f>IF(AND('Mapa de Riesgos'!$Y$52="Muy Baja",'Mapa de Riesgos'!$AA$52="Mayor"),CONCATENATE("R6C",'Mapa de Riesgos'!$O$52),"")</f>
        <v/>
      </c>
      <c r="AH51" s="53" t="str">
        <f>IF(AND('Mapa de Riesgos'!$Y$47="Muy Baja",'Mapa de Riesgos'!$AA$47="Catastrófico"),CONCATENATE("R6C",'Mapa de Riesgos'!$O$47),"")</f>
        <v/>
      </c>
      <c r="AI51" s="54" t="str">
        <f>IF(AND('Mapa de Riesgos'!$Y$48="Muy Baja",'Mapa de Riesgos'!$AA$48="Catastrófico"),CONCATENATE("R6C",'Mapa de Riesgos'!$O$48),"")</f>
        <v/>
      </c>
      <c r="AJ51" s="54" t="str">
        <f>IF(AND('Mapa de Riesgos'!$Y$49="Muy Baja",'Mapa de Riesgos'!$AA$49="Catastrófico"),CONCATENATE("R6C",'Mapa de Riesgos'!$O$49),"")</f>
        <v/>
      </c>
      <c r="AK51" s="54" t="str">
        <f>IF(AND('Mapa de Riesgos'!$Y$50="Muy Baja",'Mapa de Riesgos'!$AA$50="Catastrófico"),CONCATENATE("R6C",'Mapa de Riesgos'!$O$50),"")</f>
        <v/>
      </c>
      <c r="AL51" s="54" t="str">
        <f>IF(AND('Mapa de Riesgos'!$Y$51="Muy Baja",'Mapa de Riesgos'!$AA$51="Catastrófico"),CONCATENATE("R6C",'Mapa de Riesgos'!$O$51),"")</f>
        <v/>
      </c>
      <c r="AM51" s="55" t="str">
        <f>IF(AND('Mapa de Riesgos'!$Y$52="Muy Baja",'Mapa de Riesgos'!$AA$52="Catastrófico"),CONCATENATE("R6C",'Mapa de Riesgos'!$O$52),"")</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316"/>
      <c r="C52" s="316"/>
      <c r="D52" s="317"/>
      <c r="E52" s="415"/>
      <c r="F52" s="414"/>
      <c r="G52" s="414"/>
      <c r="H52" s="414"/>
      <c r="I52" s="430"/>
      <c r="J52" s="74" t="str">
        <f>IF(AND('Mapa de Riesgos'!$Y$53="Muy Baja",'Mapa de Riesgos'!$AA$53="Leve"),CONCATENATE("R7C",'Mapa de Riesgos'!$O$53),"")</f>
        <v/>
      </c>
      <c r="K52" s="75" t="str">
        <f>IF(AND('Mapa de Riesgos'!$Y$54="Muy Baja",'Mapa de Riesgos'!$AA$54="Leve"),CONCATENATE("R7C",'Mapa de Riesgos'!$O$54),"")</f>
        <v/>
      </c>
      <c r="L52" s="75" t="str">
        <f>IF(AND('Mapa de Riesgos'!$Y$55="Muy Baja",'Mapa de Riesgos'!$AA$55="Leve"),CONCATENATE("R7C",'Mapa de Riesgos'!$O$55),"")</f>
        <v/>
      </c>
      <c r="M52" s="75" t="str">
        <f>IF(AND('Mapa de Riesgos'!$Y$56="Muy Baja",'Mapa de Riesgos'!$AA$56="Leve"),CONCATENATE("R7C",'Mapa de Riesgos'!$O$56),"")</f>
        <v/>
      </c>
      <c r="N52" s="75" t="str">
        <f>IF(AND('Mapa de Riesgos'!$Y$57="Muy Baja",'Mapa de Riesgos'!$AA$57="Leve"),CONCATENATE("R7C",'Mapa de Riesgos'!$O$57),"")</f>
        <v/>
      </c>
      <c r="O52" s="76" t="str">
        <f>IF(AND('Mapa de Riesgos'!$Y$58="Muy Baja",'Mapa de Riesgos'!$AA$58="Leve"),CONCATENATE("R7C",'Mapa de Riesgos'!$O$58),"")</f>
        <v/>
      </c>
      <c r="P52" s="74" t="str">
        <f>IF(AND('Mapa de Riesgos'!$Y$53="Muy Baja",'Mapa de Riesgos'!$AA$53="Menor"),CONCATENATE("R7C",'Mapa de Riesgos'!$O$53),"")</f>
        <v/>
      </c>
      <c r="Q52" s="75" t="str">
        <f>IF(AND('Mapa de Riesgos'!$Y$54="Muy Baja",'Mapa de Riesgos'!$AA$54="Menor"),CONCATENATE("R7C",'Mapa de Riesgos'!$O$54),"")</f>
        <v/>
      </c>
      <c r="R52" s="75" t="str">
        <f>IF(AND('Mapa de Riesgos'!$Y$55="Muy Baja",'Mapa de Riesgos'!$AA$55="Menor"),CONCATENATE("R7C",'Mapa de Riesgos'!$O$55),"")</f>
        <v/>
      </c>
      <c r="S52" s="75" t="str">
        <f>IF(AND('Mapa de Riesgos'!$Y$56="Muy Baja",'Mapa de Riesgos'!$AA$56="Menor"),CONCATENATE("R7C",'Mapa de Riesgos'!$O$56),"")</f>
        <v/>
      </c>
      <c r="T52" s="75" t="str">
        <f>IF(AND('Mapa de Riesgos'!$Y$57="Muy Baja",'Mapa de Riesgos'!$AA$57="Menor"),CONCATENATE("R7C",'Mapa de Riesgos'!$O$57),"")</f>
        <v/>
      </c>
      <c r="U52" s="76" t="str">
        <f>IF(AND('Mapa de Riesgos'!$Y$58="Muy Baja",'Mapa de Riesgos'!$AA$58="Menor"),CONCATENATE("R7C",'Mapa de Riesgos'!$O$58),"")</f>
        <v/>
      </c>
      <c r="V52" s="65" t="str">
        <f>IF(AND('Mapa de Riesgos'!$Y$53="Muy Baja",'Mapa de Riesgos'!$AA$53="Moderado"),CONCATENATE("R7C",'Mapa de Riesgos'!$O$53),"")</f>
        <v/>
      </c>
      <c r="W52" s="66" t="str">
        <f>IF(AND('Mapa de Riesgos'!$Y$54="Muy Baja",'Mapa de Riesgos'!$AA$54="Moderado"),CONCATENATE("R7C",'Mapa de Riesgos'!$O$54),"")</f>
        <v/>
      </c>
      <c r="X52" s="66" t="str">
        <f>IF(AND('Mapa de Riesgos'!$Y$55="Muy Baja",'Mapa de Riesgos'!$AA$55="Moderado"),CONCATENATE("R7C",'Mapa de Riesgos'!$O$55),"")</f>
        <v/>
      </c>
      <c r="Y52" s="66" t="str">
        <f>IF(AND('Mapa de Riesgos'!$Y$56="Muy Baja",'Mapa de Riesgos'!$AA$56="Moderado"),CONCATENATE("R7C",'Mapa de Riesgos'!$O$56),"")</f>
        <v/>
      </c>
      <c r="Z52" s="66" t="str">
        <f>IF(AND('Mapa de Riesgos'!$Y$57="Muy Baja",'Mapa de Riesgos'!$AA$57="Moderado"),CONCATENATE("R7C",'Mapa de Riesgos'!$O$57),"")</f>
        <v/>
      </c>
      <c r="AA52" s="67" t="str">
        <f>IF(AND('Mapa de Riesgos'!$Y$58="Muy Baja",'Mapa de Riesgos'!$AA$58="Moderado"),CONCATENATE("R7C",'Mapa de Riesgos'!$O$58),"")</f>
        <v/>
      </c>
      <c r="AB52" s="50" t="str">
        <f>IF(AND('Mapa de Riesgos'!$Y$53="Muy Baja",'Mapa de Riesgos'!$AA$53="Mayor"),CONCATENATE("R7C",'Mapa de Riesgos'!$O$53),"")</f>
        <v/>
      </c>
      <c r="AC52" s="51" t="str">
        <f>IF(AND('Mapa de Riesgos'!$Y$54="Muy Baja",'Mapa de Riesgos'!$AA$54="Mayor"),CONCATENATE("R7C",'Mapa de Riesgos'!$O$54),"")</f>
        <v/>
      </c>
      <c r="AD52" s="51" t="str">
        <f>IF(AND('Mapa de Riesgos'!$Y$55="Muy Baja",'Mapa de Riesgos'!$AA$55="Mayor"),CONCATENATE("R7C",'Mapa de Riesgos'!$O$55),"")</f>
        <v/>
      </c>
      <c r="AE52" s="51" t="str">
        <f>IF(AND('Mapa de Riesgos'!$Y$56="Muy Baja",'Mapa de Riesgos'!$AA$56="Mayor"),CONCATENATE("R7C",'Mapa de Riesgos'!$O$56),"")</f>
        <v/>
      </c>
      <c r="AF52" s="51" t="str">
        <f>IF(AND('Mapa de Riesgos'!$Y$57="Muy Baja",'Mapa de Riesgos'!$AA$57="Mayor"),CONCATENATE("R7C",'Mapa de Riesgos'!$O$57),"")</f>
        <v/>
      </c>
      <c r="AG52" s="52" t="str">
        <f>IF(AND('Mapa de Riesgos'!$Y$58="Muy Baja",'Mapa de Riesgos'!$AA$58="Mayor"),CONCATENATE("R7C",'Mapa de Riesgos'!$O$58),"")</f>
        <v/>
      </c>
      <c r="AH52" s="53" t="str">
        <f>IF(AND('Mapa de Riesgos'!$Y$53="Muy Baja",'Mapa de Riesgos'!$AA$53="Catastrófico"),CONCATENATE("R7C",'Mapa de Riesgos'!$O$53),"")</f>
        <v/>
      </c>
      <c r="AI52" s="54" t="str">
        <f>IF(AND('Mapa de Riesgos'!$Y$54="Muy Baja",'Mapa de Riesgos'!$AA$54="Catastrófico"),CONCATENATE("R7C",'Mapa de Riesgos'!$O$54),"")</f>
        <v/>
      </c>
      <c r="AJ52" s="54" t="str">
        <f>IF(AND('Mapa de Riesgos'!$Y$55="Muy Baja",'Mapa de Riesgos'!$AA$55="Catastrófico"),CONCATENATE("R7C",'Mapa de Riesgos'!$O$55),"")</f>
        <v/>
      </c>
      <c r="AK52" s="54" t="str">
        <f>IF(AND('Mapa de Riesgos'!$Y$56="Muy Baja",'Mapa de Riesgos'!$AA$56="Catastrófico"),CONCATENATE("R7C",'Mapa de Riesgos'!$O$56),"")</f>
        <v/>
      </c>
      <c r="AL52" s="54" t="str">
        <f>IF(AND('Mapa de Riesgos'!$Y$57="Muy Baja",'Mapa de Riesgos'!$AA$57="Catastrófico"),CONCATENATE("R7C",'Mapa de Riesgos'!$O$57),"")</f>
        <v/>
      </c>
      <c r="AM52" s="55" t="str">
        <f>IF(AND('Mapa de Riesgos'!$Y$58="Muy Baja",'Mapa de Riesgos'!$AA$58="Catastrófico"),CONCATENATE("R7C",'Mapa de Riesgos'!$O$58),"")</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316"/>
      <c r="C53" s="316"/>
      <c r="D53" s="317"/>
      <c r="E53" s="415"/>
      <c r="F53" s="414"/>
      <c r="G53" s="414"/>
      <c r="H53" s="414"/>
      <c r="I53" s="430"/>
      <c r="J53" s="74" t="str">
        <f>IF(AND('Mapa de Riesgos'!$Y$59="Muy Baja",'Mapa de Riesgos'!$AA$59="Leve"),CONCATENATE("R8C",'Mapa de Riesgos'!$O$59),"")</f>
        <v/>
      </c>
      <c r="K53" s="75" t="str">
        <f>IF(AND('Mapa de Riesgos'!$Y$60="Muy Baja",'Mapa de Riesgos'!$AA$60="Leve"),CONCATENATE("R8C",'Mapa de Riesgos'!$O$60),"")</f>
        <v/>
      </c>
      <c r="L53" s="75" t="str">
        <f>IF(AND('Mapa de Riesgos'!$Y$61="Muy Baja",'Mapa de Riesgos'!$AA$61="Leve"),CONCATENATE("R8C",'Mapa de Riesgos'!$O$61),"")</f>
        <v/>
      </c>
      <c r="M53" s="75" t="str">
        <f>IF(AND('Mapa de Riesgos'!$Y$62="Muy Baja",'Mapa de Riesgos'!$AA$62="Leve"),CONCATENATE("R8C",'Mapa de Riesgos'!$O$62),"")</f>
        <v/>
      </c>
      <c r="N53" s="75" t="str">
        <f>IF(AND('Mapa de Riesgos'!$Y$63="Muy Baja",'Mapa de Riesgos'!$AA$63="Leve"),CONCATENATE("R8C",'Mapa de Riesgos'!$O$63),"")</f>
        <v/>
      </c>
      <c r="O53" s="76" t="str">
        <f>IF(AND('Mapa de Riesgos'!$Y$64="Muy Baja",'Mapa de Riesgos'!$AA$64="Leve"),CONCATENATE("R8C",'Mapa de Riesgos'!$O$64),"")</f>
        <v/>
      </c>
      <c r="P53" s="74" t="str">
        <f>IF(AND('Mapa de Riesgos'!$Y$59="Muy Baja",'Mapa de Riesgos'!$AA$59="Menor"),CONCATENATE("R8C",'Mapa de Riesgos'!$O$59),"")</f>
        <v/>
      </c>
      <c r="Q53" s="75" t="str">
        <f>IF(AND('Mapa de Riesgos'!$Y$60="Muy Baja",'Mapa de Riesgos'!$AA$60="Menor"),CONCATENATE("R8C",'Mapa de Riesgos'!$O$60),"")</f>
        <v/>
      </c>
      <c r="R53" s="75" t="str">
        <f>IF(AND('Mapa de Riesgos'!$Y$61="Muy Baja",'Mapa de Riesgos'!$AA$61="Menor"),CONCATENATE("R8C",'Mapa de Riesgos'!$O$61),"")</f>
        <v/>
      </c>
      <c r="S53" s="75" t="str">
        <f>IF(AND('Mapa de Riesgos'!$Y$62="Muy Baja",'Mapa de Riesgos'!$AA$62="Menor"),CONCATENATE("R8C",'Mapa de Riesgos'!$O$62),"")</f>
        <v/>
      </c>
      <c r="T53" s="75" t="str">
        <f>IF(AND('Mapa de Riesgos'!$Y$63="Muy Baja",'Mapa de Riesgos'!$AA$63="Menor"),CONCATENATE("R8C",'Mapa de Riesgos'!$O$63),"")</f>
        <v/>
      </c>
      <c r="U53" s="76" t="str">
        <f>IF(AND('Mapa de Riesgos'!$Y$64="Muy Baja",'Mapa de Riesgos'!$AA$64="Menor"),CONCATENATE("R8C",'Mapa de Riesgos'!$O$64),"")</f>
        <v/>
      </c>
      <c r="V53" s="65" t="str">
        <f>IF(AND('Mapa de Riesgos'!$Y$59="Muy Baja",'Mapa de Riesgos'!$AA$59="Moderado"),CONCATENATE("R8C",'Mapa de Riesgos'!$O$59),"")</f>
        <v>R8C1</v>
      </c>
      <c r="W53" s="66" t="str">
        <f>IF(AND('Mapa de Riesgos'!$Y$60="Muy Baja",'Mapa de Riesgos'!$AA$60="Moderado"),CONCATENATE("R8C",'Mapa de Riesgos'!$O$60),"")</f>
        <v/>
      </c>
      <c r="X53" s="66" t="str">
        <f>IF(AND('Mapa de Riesgos'!$Y$61="Muy Baja",'Mapa de Riesgos'!$AA$61="Moderado"),CONCATENATE("R8C",'Mapa de Riesgos'!$O$61),"")</f>
        <v/>
      </c>
      <c r="Y53" s="66" t="str">
        <f>IF(AND('Mapa de Riesgos'!$Y$62="Muy Baja",'Mapa de Riesgos'!$AA$62="Moderado"),CONCATENATE("R8C",'Mapa de Riesgos'!$O$62),"")</f>
        <v/>
      </c>
      <c r="Z53" s="66" t="str">
        <f>IF(AND('Mapa de Riesgos'!$Y$63="Muy Baja",'Mapa de Riesgos'!$AA$63="Moderado"),CONCATENATE("R8C",'Mapa de Riesgos'!$O$63),"")</f>
        <v/>
      </c>
      <c r="AA53" s="67" t="str">
        <f>IF(AND('Mapa de Riesgos'!$Y$64="Muy Baja",'Mapa de Riesgos'!$AA$64="Moderado"),CONCATENATE("R8C",'Mapa de Riesgos'!$O$64),"")</f>
        <v/>
      </c>
      <c r="AB53" s="50" t="str">
        <f>IF(AND('Mapa de Riesgos'!$Y$59="Muy Baja",'Mapa de Riesgos'!$AA$59="Mayor"),CONCATENATE("R8C",'Mapa de Riesgos'!$O$59),"")</f>
        <v/>
      </c>
      <c r="AC53" s="51" t="str">
        <f>IF(AND('Mapa de Riesgos'!$Y$60="Muy Baja",'Mapa de Riesgos'!$AA$60="Mayor"),CONCATENATE("R8C",'Mapa de Riesgos'!$O$60),"")</f>
        <v/>
      </c>
      <c r="AD53" s="51" t="str">
        <f>IF(AND('Mapa de Riesgos'!$Y$61="Muy Baja",'Mapa de Riesgos'!$AA$61="Mayor"),CONCATENATE("R8C",'Mapa de Riesgos'!$O$61),"")</f>
        <v/>
      </c>
      <c r="AE53" s="51" t="str">
        <f>IF(AND('Mapa de Riesgos'!$Y$62="Muy Baja",'Mapa de Riesgos'!$AA$62="Mayor"),CONCATENATE("R8C",'Mapa de Riesgos'!$O$62),"")</f>
        <v/>
      </c>
      <c r="AF53" s="51" t="str">
        <f>IF(AND('Mapa de Riesgos'!$Y$63="Muy Baja",'Mapa de Riesgos'!$AA$63="Mayor"),CONCATENATE("R8C",'Mapa de Riesgos'!$O$63),"")</f>
        <v/>
      </c>
      <c r="AG53" s="52" t="str">
        <f>IF(AND('Mapa de Riesgos'!$Y$64="Muy Baja",'Mapa de Riesgos'!$AA$64="Mayor"),CONCATENATE("R8C",'Mapa de Riesgos'!$O$64),"")</f>
        <v/>
      </c>
      <c r="AH53" s="53" t="str">
        <f>IF(AND('Mapa de Riesgos'!$Y$59="Muy Baja",'Mapa de Riesgos'!$AA$59="Catastrófico"),CONCATENATE("R8C",'Mapa de Riesgos'!$O$59),"")</f>
        <v/>
      </c>
      <c r="AI53" s="54" t="str">
        <f>IF(AND('Mapa de Riesgos'!$Y$60="Muy Baja",'Mapa de Riesgos'!$AA$60="Catastrófico"),CONCATENATE("R8C",'Mapa de Riesgos'!$O$60),"")</f>
        <v/>
      </c>
      <c r="AJ53" s="54" t="str">
        <f>IF(AND('Mapa de Riesgos'!$Y$61="Muy Baja",'Mapa de Riesgos'!$AA$61="Catastrófico"),CONCATENATE("R8C",'Mapa de Riesgos'!$O$61),"")</f>
        <v/>
      </c>
      <c r="AK53" s="54" t="str">
        <f>IF(AND('Mapa de Riesgos'!$Y$62="Muy Baja",'Mapa de Riesgos'!$AA$62="Catastrófico"),CONCATENATE("R8C",'Mapa de Riesgos'!$O$62),"")</f>
        <v/>
      </c>
      <c r="AL53" s="54" t="str">
        <f>IF(AND('Mapa de Riesgos'!$Y$63="Muy Baja",'Mapa de Riesgos'!$AA$63="Catastrófico"),CONCATENATE("R8C",'Mapa de Riesgos'!$O$63),"")</f>
        <v/>
      </c>
      <c r="AM53" s="55" t="str">
        <f>IF(AND('Mapa de Riesgos'!$Y$64="Muy Baja",'Mapa de Riesgos'!$AA$64="Catastrófico"),CONCATENATE("R8C",'Mapa de Riesgos'!$O$64),"")</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316"/>
      <c r="C54" s="316"/>
      <c r="D54" s="317"/>
      <c r="E54" s="415"/>
      <c r="F54" s="414"/>
      <c r="G54" s="414"/>
      <c r="H54" s="414"/>
      <c r="I54" s="430"/>
      <c r="J54" s="74" t="str">
        <f>IF(AND('Mapa de Riesgos'!$Y$65="Muy Baja",'Mapa de Riesgos'!$AA$65="Leve"),CONCATENATE("R9C",'Mapa de Riesgos'!$O$65),"")</f>
        <v/>
      </c>
      <c r="K54" s="75" t="str">
        <f>IF(AND('Mapa de Riesgos'!$Y$66="Muy Baja",'Mapa de Riesgos'!$AA$66="Leve"),CONCATENATE("R9C",'Mapa de Riesgos'!$O$66),"")</f>
        <v/>
      </c>
      <c r="L54" s="75" t="str">
        <f>IF(AND('Mapa de Riesgos'!$Y$67="Muy Baja",'Mapa de Riesgos'!$AA$67="Leve"),CONCATENATE("R9C",'Mapa de Riesgos'!$O$67),"")</f>
        <v/>
      </c>
      <c r="M54" s="75" t="str">
        <f>IF(AND('Mapa de Riesgos'!$Y$68="Muy Baja",'Mapa de Riesgos'!$AA$68="Leve"),CONCATENATE("R9C",'Mapa de Riesgos'!$O$68),"")</f>
        <v/>
      </c>
      <c r="N54" s="75" t="str">
        <f>IF(AND('Mapa de Riesgos'!$Y$69="Muy Baja",'Mapa de Riesgos'!$AA$69="Leve"),CONCATENATE("R9C",'Mapa de Riesgos'!$O$69),"")</f>
        <v/>
      </c>
      <c r="O54" s="76" t="str">
        <f>IF(AND('Mapa de Riesgos'!$Y$70="Muy Baja",'Mapa de Riesgos'!$AA$70="Leve"),CONCATENATE("R9C",'Mapa de Riesgos'!$O$70),"")</f>
        <v/>
      </c>
      <c r="P54" s="74" t="str">
        <f>IF(AND('Mapa de Riesgos'!$Y$65="Muy Baja",'Mapa de Riesgos'!$AA$65="Menor"),CONCATENATE("R9C",'Mapa de Riesgos'!$O$65),"")</f>
        <v/>
      </c>
      <c r="Q54" s="75" t="str">
        <f>IF(AND('Mapa de Riesgos'!$Y$66="Muy Baja",'Mapa de Riesgos'!$AA$66="Menor"),CONCATENATE("R9C",'Mapa de Riesgos'!$O$66),"")</f>
        <v/>
      </c>
      <c r="R54" s="75" t="str">
        <f>IF(AND('Mapa de Riesgos'!$Y$67="Muy Baja",'Mapa de Riesgos'!$AA$67="Menor"),CONCATENATE("R9C",'Mapa de Riesgos'!$O$67),"")</f>
        <v/>
      </c>
      <c r="S54" s="75" t="str">
        <f>IF(AND('Mapa de Riesgos'!$Y$68="Muy Baja",'Mapa de Riesgos'!$AA$68="Menor"),CONCATENATE("R9C",'Mapa de Riesgos'!$O$68),"")</f>
        <v/>
      </c>
      <c r="T54" s="75" t="str">
        <f>IF(AND('Mapa de Riesgos'!$Y$69="Muy Baja",'Mapa de Riesgos'!$AA$69="Menor"),CONCATENATE("R9C",'Mapa de Riesgos'!$O$69),"")</f>
        <v/>
      </c>
      <c r="U54" s="76" t="str">
        <f>IF(AND('Mapa de Riesgos'!$Y$70="Muy Baja",'Mapa de Riesgos'!$AA$70="Menor"),CONCATENATE("R9C",'Mapa de Riesgos'!$O$70),"")</f>
        <v/>
      </c>
      <c r="V54" s="65" t="str">
        <f>IF(AND('Mapa de Riesgos'!$Y$65="Muy Baja",'Mapa de Riesgos'!$AA$65="Moderado"),CONCATENATE("R9C",'Mapa de Riesgos'!$O$65),"")</f>
        <v/>
      </c>
      <c r="W54" s="66" t="str">
        <f>IF(AND('Mapa de Riesgos'!$Y$66="Muy Baja",'Mapa de Riesgos'!$AA$66="Moderado"),CONCATENATE("R9C",'Mapa de Riesgos'!$O$66),"")</f>
        <v/>
      </c>
      <c r="X54" s="66" t="str">
        <f>IF(AND('Mapa de Riesgos'!$Y$67="Muy Baja",'Mapa de Riesgos'!$AA$67="Moderado"),CONCATENATE("R9C",'Mapa de Riesgos'!$O$67),"")</f>
        <v/>
      </c>
      <c r="Y54" s="66" t="str">
        <f>IF(AND('Mapa de Riesgos'!$Y$68="Muy Baja",'Mapa de Riesgos'!$AA$68="Moderado"),CONCATENATE("R9C",'Mapa de Riesgos'!$O$68),"")</f>
        <v/>
      </c>
      <c r="Z54" s="66" t="str">
        <f>IF(AND('Mapa de Riesgos'!$Y$69="Muy Baja",'Mapa de Riesgos'!$AA$69="Moderado"),CONCATENATE("R9C",'Mapa de Riesgos'!$O$69),"")</f>
        <v/>
      </c>
      <c r="AA54" s="67" t="str">
        <f>IF(AND('Mapa de Riesgos'!$Y$70="Muy Baja",'Mapa de Riesgos'!$AA$70="Moderado"),CONCATENATE("R9C",'Mapa de Riesgos'!$O$70),"")</f>
        <v/>
      </c>
      <c r="AB54" s="50" t="str">
        <f>IF(AND('Mapa de Riesgos'!$Y$65="Muy Baja",'Mapa de Riesgos'!$AA$65="Mayor"),CONCATENATE("R9C",'Mapa de Riesgos'!$O$65),"")</f>
        <v/>
      </c>
      <c r="AC54" s="51" t="str">
        <f>IF(AND('Mapa de Riesgos'!$Y$66="Muy Baja",'Mapa de Riesgos'!$AA$66="Mayor"),CONCATENATE("R9C",'Mapa de Riesgos'!$O$66),"")</f>
        <v/>
      </c>
      <c r="AD54" s="51" t="str">
        <f>IF(AND('Mapa de Riesgos'!$Y$67="Muy Baja",'Mapa de Riesgos'!$AA$67="Mayor"),CONCATENATE("R9C",'Mapa de Riesgos'!$O$67),"")</f>
        <v/>
      </c>
      <c r="AE54" s="51" t="str">
        <f>IF(AND('Mapa de Riesgos'!$Y$68="Muy Baja",'Mapa de Riesgos'!$AA$68="Mayor"),CONCATENATE("R9C",'Mapa de Riesgos'!$O$68),"")</f>
        <v/>
      </c>
      <c r="AF54" s="51" t="str">
        <f>IF(AND('Mapa de Riesgos'!$Y$69="Muy Baja",'Mapa de Riesgos'!$AA$69="Mayor"),CONCATENATE("R9C",'Mapa de Riesgos'!$O$69),"")</f>
        <v/>
      </c>
      <c r="AG54" s="52" t="str">
        <f>IF(AND('Mapa de Riesgos'!$Y$70="Muy Baja",'Mapa de Riesgos'!$AA$70="Mayor"),CONCATENATE("R9C",'Mapa de Riesgos'!$O$70),"")</f>
        <v/>
      </c>
      <c r="AH54" s="53" t="str">
        <f>IF(AND('Mapa de Riesgos'!$Y$65="Muy Baja",'Mapa de Riesgos'!$AA$65="Catastrófico"),CONCATENATE("R9C",'Mapa de Riesgos'!$O$65),"")</f>
        <v/>
      </c>
      <c r="AI54" s="54" t="str">
        <f>IF(AND('Mapa de Riesgos'!$Y$66="Muy Baja",'Mapa de Riesgos'!$AA$66="Catastrófico"),CONCATENATE("R9C",'Mapa de Riesgos'!$O$66),"")</f>
        <v/>
      </c>
      <c r="AJ54" s="54" t="str">
        <f>IF(AND('Mapa de Riesgos'!$Y$67="Muy Baja",'Mapa de Riesgos'!$AA$67="Catastrófico"),CONCATENATE("R9C",'Mapa de Riesgos'!$O$67),"")</f>
        <v/>
      </c>
      <c r="AK54" s="54" t="str">
        <f>IF(AND('Mapa de Riesgos'!$Y$68="Muy Baja",'Mapa de Riesgos'!$AA$68="Catastrófico"),CONCATENATE("R9C",'Mapa de Riesgos'!$O$68),"")</f>
        <v/>
      </c>
      <c r="AL54" s="54" t="str">
        <f>IF(AND('Mapa de Riesgos'!$Y$69="Muy Baja",'Mapa de Riesgos'!$AA$69="Catastrófico"),CONCATENATE("R9C",'Mapa de Riesgos'!$O$69),"")</f>
        <v/>
      </c>
      <c r="AM54" s="55" t="str">
        <f>IF(AND('Mapa de Riesgos'!$Y$70="Muy Baja",'Mapa de Riesgos'!$AA$70="Catastrófico"),CONCATENATE("R9C",'Mapa de Riesgos'!$O$70),"")</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316"/>
      <c r="C55" s="316"/>
      <c r="D55" s="317"/>
      <c r="E55" s="416"/>
      <c r="F55" s="417"/>
      <c r="G55" s="417"/>
      <c r="H55" s="417"/>
      <c r="I55" s="431"/>
      <c r="J55" s="77" t="str">
        <f>IF(AND('Mapa de Riesgos'!$Y$71="Muy Baja",'Mapa de Riesgos'!$AA$71="Leve"),CONCATENATE("R10C",'Mapa de Riesgos'!$O$71),"")</f>
        <v/>
      </c>
      <c r="K55" s="78" t="str">
        <f>IF(AND('Mapa de Riesgos'!$Y$72="Muy Baja",'Mapa de Riesgos'!$AA$72="Leve"),CONCATENATE("R10C",'Mapa de Riesgos'!$O$72),"")</f>
        <v/>
      </c>
      <c r="L55" s="78" t="str">
        <f>IF(AND('Mapa de Riesgos'!$Y$73="Muy Baja",'Mapa de Riesgos'!$AA$73="Leve"),CONCATENATE("R10C",'Mapa de Riesgos'!$O$73),"")</f>
        <v/>
      </c>
      <c r="M55" s="78" t="str">
        <f>IF(AND('Mapa de Riesgos'!$Y$74="Muy Baja",'Mapa de Riesgos'!$AA$74="Leve"),CONCATENATE("R10C",'Mapa de Riesgos'!$O$74),"")</f>
        <v/>
      </c>
      <c r="N55" s="78" t="str">
        <f>IF(AND('Mapa de Riesgos'!$Y$75="Muy Baja",'Mapa de Riesgos'!$AA$75="Leve"),CONCATENATE("R10C",'Mapa de Riesgos'!$O$75),"")</f>
        <v/>
      </c>
      <c r="O55" s="79" t="str">
        <f>IF(AND('Mapa de Riesgos'!$Y$76="Muy Baja",'Mapa de Riesgos'!$AA$76="Leve"),CONCATENATE("R10C",'Mapa de Riesgos'!$O$76),"")</f>
        <v/>
      </c>
      <c r="P55" s="77" t="str">
        <f>IF(AND('Mapa de Riesgos'!$Y$71="Muy Baja",'Mapa de Riesgos'!$AA$71="Menor"),CONCATENATE("R10C",'Mapa de Riesgos'!$O$71),"")</f>
        <v/>
      </c>
      <c r="Q55" s="78" t="str">
        <f>IF(AND('Mapa de Riesgos'!$Y$72="Muy Baja",'Mapa de Riesgos'!$AA$72="Menor"),CONCATENATE("R10C",'Mapa de Riesgos'!$O$72),"")</f>
        <v/>
      </c>
      <c r="R55" s="78" t="str">
        <f>IF(AND('Mapa de Riesgos'!$Y$73="Muy Baja",'Mapa de Riesgos'!$AA$73="Menor"),CONCATENATE("R10C",'Mapa de Riesgos'!$O$73),"")</f>
        <v/>
      </c>
      <c r="S55" s="78" t="str">
        <f>IF(AND('Mapa de Riesgos'!$Y$74="Muy Baja",'Mapa de Riesgos'!$AA$74="Menor"),CONCATENATE("R10C",'Mapa de Riesgos'!$O$74),"")</f>
        <v/>
      </c>
      <c r="T55" s="78" t="str">
        <f>IF(AND('Mapa de Riesgos'!$Y$75="Muy Baja",'Mapa de Riesgos'!$AA$75="Menor"),CONCATENATE("R10C",'Mapa de Riesgos'!$O$75),"")</f>
        <v/>
      </c>
      <c r="U55" s="79" t="str">
        <f>IF(AND('Mapa de Riesgos'!$Y$76="Muy Baja",'Mapa de Riesgos'!$AA$76="Menor"),CONCATENATE("R10C",'Mapa de Riesgos'!$O$76),"")</f>
        <v/>
      </c>
      <c r="V55" s="68" t="str">
        <f>IF(AND('Mapa de Riesgos'!$Y$71="Muy Baja",'Mapa de Riesgos'!$AA$71="Moderado"),CONCATENATE("R10C",'Mapa de Riesgos'!$O$71),"")</f>
        <v/>
      </c>
      <c r="W55" s="69" t="str">
        <f>IF(AND('Mapa de Riesgos'!$Y$72="Muy Baja",'Mapa de Riesgos'!$AA$72="Moderado"),CONCATENATE("R10C",'Mapa de Riesgos'!$O$72),"")</f>
        <v/>
      </c>
      <c r="X55" s="69" t="str">
        <f>IF(AND('Mapa de Riesgos'!$Y$73="Muy Baja",'Mapa de Riesgos'!$AA$73="Moderado"),CONCATENATE("R10C",'Mapa de Riesgos'!$O$73),"")</f>
        <v/>
      </c>
      <c r="Y55" s="69" t="str">
        <f>IF(AND('Mapa de Riesgos'!$Y$74="Muy Baja",'Mapa de Riesgos'!$AA$74="Moderado"),CONCATENATE("R10C",'Mapa de Riesgos'!$O$74),"")</f>
        <v/>
      </c>
      <c r="Z55" s="69" t="str">
        <f>IF(AND('Mapa de Riesgos'!$Y$75="Muy Baja",'Mapa de Riesgos'!$AA$75="Moderado"),CONCATENATE("R10C",'Mapa de Riesgos'!$O$75),"")</f>
        <v/>
      </c>
      <c r="AA55" s="70" t="str">
        <f>IF(AND('Mapa de Riesgos'!$Y$76="Muy Baja",'Mapa de Riesgos'!$AA$76="Moderado"),CONCATENATE("R10C",'Mapa de Riesgos'!$O$76),"")</f>
        <v/>
      </c>
      <c r="AB55" s="56" t="str">
        <f>IF(AND('Mapa de Riesgos'!$Y$71="Muy Baja",'Mapa de Riesgos'!$AA$71="Mayor"),CONCATENATE("R10C",'Mapa de Riesgos'!$O$71),"")</f>
        <v/>
      </c>
      <c r="AC55" s="57" t="str">
        <f>IF(AND('Mapa de Riesgos'!$Y$72="Muy Baja",'Mapa de Riesgos'!$AA$72="Mayor"),CONCATENATE("R10C",'Mapa de Riesgos'!$O$72),"")</f>
        <v/>
      </c>
      <c r="AD55" s="57" t="str">
        <f>IF(AND('Mapa de Riesgos'!$Y$73="Muy Baja",'Mapa de Riesgos'!$AA$73="Mayor"),CONCATENATE("R10C",'Mapa de Riesgos'!$O$73),"")</f>
        <v/>
      </c>
      <c r="AE55" s="57" t="str">
        <f>IF(AND('Mapa de Riesgos'!$Y$74="Muy Baja",'Mapa de Riesgos'!$AA$74="Mayor"),CONCATENATE("R10C",'Mapa de Riesgos'!$O$74),"")</f>
        <v/>
      </c>
      <c r="AF55" s="57" t="str">
        <f>IF(AND('Mapa de Riesgos'!$Y$75="Muy Baja",'Mapa de Riesgos'!$AA$75="Mayor"),CONCATENATE("R10C",'Mapa de Riesgos'!$O$75),"")</f>
        <v/>
      </c>
      <c r="AG55" s="58" t="str">
        <f>IF(AND('Mapa de Riesgos'!$Y$76="Muy Baja",'Mapa de Riesgos'!$AA$76="Mayor"),CONCATENATE("R10C",'Mapa de Riesgos'!$O$76),"")</f>
        <v/>
      </c>
      <c r="AH55" s="59" t="str">
        <f>IF(AND('Mapa de Riesgos'!$Y$71="Muy Baja",'Mapa de Riesgos'!$AA$71="Catastrófico"),CONCATENATE("R10C",'Mapa de Riesgos'!$O$71),"")</f>
        <v/>
      </c>
      <c r="AI55" s="60" t="str">
        <f>IF(AND('Mapa de Riesgos'!$Y$72="Muy Baja",'Mapa de Riesgos'!$AA$72="Catastrófico"),CONCATENATE("R10C",'Mapa de Riesgos'!$O$72),"")</f>
        <v/>
      </c>
      <c r="AJ55" s="60" t="str">
        <f>IF(AND('Mapa de Riesgos'!$Y$73="Muy Baja",'Mapa de Riesgos'!$AA$73="Catastrófico"),CONCATENATE("R10C",'Mapa de Riesgos'!$O$73),"")</f>
        <v/>
      </c>
      <c r="AK55" s="60" t="str">
        <f>IF(AND('Mapa de Riesgos'!$Y$74="Muy Baja",'Mapa de Riesgos'!$AA$74="Catastrófico"),CONCATENATE("R10C",'Mapa de Riesgos'!$O$74),"")</f>
        <v/>
      </c>
      <c r="AL55" s="60" t="str">
        <f>IF(AND('Mapa de Riesgos'!$Y$75="Muy Baja",'Mapa de Riesgos'!$AA$75="Catastrófico"),CONCATENATE("R10C",'Mapa de Riesgos'!$O$75),"")</f>
        <v/>
      </c>
      <c r="AM55" s="61" t="str">
        <f>IF(AND('Mapa de Riesgos'!$Y$76="Muy Baja",'Mapa de Riesgos'!$AA$76="Catastrófico"),CONCATENATE("R10C",'Mapa de Riesgos'!$O$76),"")</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411" t="s">
        <v>241</v>
      </c>
      <c r="K56" s="412"/>
      <c r="L56" s="412"/>
      <c r="M56" s="412"/>
      <c r="N56" s="412"/>
      <c r="O56" s="429"/>
      <c r="P56" s="411" t="s">
        <v>242</v>
      </c>
      <c r="Q56" s="412"/>
      <c r="R56" s="412"/>
      <c r="S56" s="412"/>
      <c r="T56" s="412"/>
      <c r="U56" s="429"/>
      <c r="V56" s="411" t="s">
        <v>243</v>
      </c>
      <c r="W56" s="412"/>
      <c r="X56" s="412"/>
      <c r="Y56" s="412"/>
      <c r="Z56" s="412"/>
      <c r="AA56" s="429"/>
      <c r="AB56" s="411" t="s">
        <v>244</v>
      </c>
      <c r="AC56" s="450"/>
      <c r="AD56" s="412"/>
      <c r="AE56" s="412"/>
      <c r="AF56" s="412"/>
      <c r="AG56" s="429"/>
      <c r="AH56" s="411" t="s">
        <v>245</v>
      </c>
      <c r="AI56" s="412"/>
      <c r="AJ56" s="412"/>
      <c r="AK56" s="412"/>
      <c r="AL56" s="412"/>
      <c r="AM56" s="429"/>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415"/>
      <c r="K57" s="414"/>
      <c r="L57" s="414"/>
      <c r="M57" s="414"/>
      <c r="N57" s="414"/>
      <c r="O57" s="430"/>
      <c r="P57" s="415"/>
      <c r="Q57" s="414"/>
      <c r="R57" s="414"/>
      <c r="S57" s="414"/>
      <c r="T57" s="414"/>
      <c r="U57" s="430"/>
      <c r="V57" s="415"/>
      <c r="W57" s="414"/>
      <c r="X57" s="414"/>
      <c r="Y57" s="414"/>
      <c r="Z57" s="414"/>
      <c r="AA57" s="430"/>
      <c r="AB57" s="415"/>
      <c r="AC57" s="414"/>
      <c r="AD57" s="414"/>
      <c r="AE57" s="414"/>
      <c r="AF57" s="414"/>
      <c r="AG57" s="430"/>
      <c r="AH57" s="415"/>
      <c r="AI57" s="414"/>
      <c r="AJ57" s="414"/>
      <c r="AK57" s="414"/>
      <c r="AL57" s="414"/>
      <c r="AM57" s="430"/>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415"/>
      <c r="K58" s="414"/>
      <c r="L58" s="414"/>
      <c r="M58" s="414"/>
      <c r="N58" s="414"/>
      <c r="O58" s="430"/>
      <c r="P58" s="415"/>
      <c r="Q58" s="414"/>
      <c r="R58" s="414"/>
      <c r="S58" s="414"/>
      <c r="T58" s="414"/>
      <c r="U58" s="430"/>
      <c r="V58" s="415"/>
      <c r="W58" s="414"/>
      <c r="X58" s="414"/>
      <c r="Y58" s="414"/>
      <c r="Z58" s="414"/>
      <c r="AA58" s="430"/>
      <c r="AB58" s="415"/>
      <c r="AC58" s="414"/>
      <c r="AD58" s="414"/>
      <c r="AE58" s="414"/>
      <c r="AF58" s="414"/>
      <c r="AG58" s="430"/>
      <c r="AH58" s="415"/>
      <c r="AI58" s="414"/>
      <c r="AJ58" s="414"/>
      <c r="AK58" s="414"/>
      <c r="AL58" s="414"/>
      <c r="AM58" s="430"/>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415"/>
      <c r="K59" s="414"/>
      <c r="L59" s="414"/>
      <c r="M59" s="414"/>
      <c r="N59" s="414"/>
      <c r="O59" s="430"/>
      <c r="P59" s="415"/>
      <c r="Q59" s="414"/>
      <c r="R59" s="414"/>
      <c r="S59" s="414"/>
      <c r="T59" s="414"/>
      <c r="U59" s="430"/>
      <c r="V59" s="415"/>
      <c r="W59" s="414"/>
      <c r="X59" s="414"/>
      <c r="Y59" s="414"/>
      <c r="Z59" s="414"/>
      <c r="AA59" s="430"/>
      <c r="AB59" s="415"/>
      <c r="AC59" s="414"/>
      <c r="AD59" s="414"/>
      <c r="AE59" s="414"/>
      <c r="AF59" s="414"/>
      <c r="AG59" s="430"/>
      <c r="AH59" s="415"/>
      <c r="AI59" s="414"/>
      <c r="AJ59" s="414"/>
      <c r="AK59" s="414"/>
      <c r="AL59" s="414"/>
      <c r="AM59" s="430"/>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415"/>
      <c r="K60" s="414"/>
      <c r="L60" s="414"/>
      <c r="M60" s="414"/>
      <c r="N60" s="414"/>
      <c r="O60" s="430"/>
      <c r="P60" s="415"/>
      <c r="Q60" s="414"/>
      <c r="R60" s="414"/>
      <c r="S60" s="414"/>
      <c r="T60" s="414"/>
      <c r="U60" s="430"/>
      <c r="V60" s="415"/>
      <c r="W60" s="414"/>
      <c r="X60" s="414"/>
      <c r="Y60" s="414"/>
      <c r="Z60" s="414"/>
      <c r="AA60" s="430"/>
      <c r="AB60" s="415"/>
      <c r="AC60" s="414"/>
      <c r="AD60" s="414"/>
      <c r="AE60" s="414"/>
      <c r="AF60" s="414"/>
      <c r="AG60" s="430"/>
      <c r="AH60" s="415"/>
      <c r="AI60" s="414"/>
      <c r="AJ60" s="414"/>
      <c r="AK60" s="414"/>
      <c r="AL60" s="414"/>
      <c r="AM60" s="43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416"/>
      <c r="K61" s="417"/>
      <c r="L61" s="417"/>
      <c r="M61" s="417"/>
      <c r="N61" s="417"/>
      <c r="O61" s="431"/>
      <c r="P61" s="416"/>
      <c r="Q61" s="417"/>
      <c r="R61" s="417"/>
      <c r="S61" s="417"/>
      <c r="T61" s="417"/>
      <c r="U61" s="431"/>
      <c r="V61" s="416"/>
      <c r="W61" s="417"/>
      <c r="X61" s="417"/>
      <c r="Y61" s="417"/>
      <c r="Z61" s="417"/>
      <c r="AA61" s="431"/>
      <c r="AB61" s="416"/>
      <c r="AC61" s="417"/>
      <c r="AD61" s="417"/>
      <c r="AE61" s="417"/>
      <c r="AF61" s="417"/>
      <c r="AG61" s="431"/>
      <c r="AH61" s="416"/>
      <c r="AI61" s="417"/>
      <c r="AJ61" s="417"/>
      <c r="AK61" s="417"/>
      <c r="AL61" s="417"/>
      <c r="AM61" s="43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451" t="s">
        <v>247</v>
      </c>
      <c r="C1" s="451"/>
      <c r="D1" s="45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9"/>
      <c r="C3" s="10" t="s">
        <v>248</v>
      </c>
      <c r="D3" s="10" t="s">
        <v>231</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1" t="s">
        <v>249</v>
      </c>
      <c r="C4" s="12" t="s">
        <v>250</v>
      </c>
      <c r="D4" s="13">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4" t="s">
        <v>251</v>
      </c>
      <c r="C5" s="15" t="s">
        <v>252</v>
      </c>
      <c r="D5" s="16">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7" t="s">
        <v>253</v>
      </c>
      <c r="C6" s="15" t="s">
        <v>254</v>
      </c>
      <c r="D6" s="16">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8" t="s">
        <v>255</v>
      </c>
      <c r="C7" s="15" t="s">
        <v>256</v>
      </c>
      <c r="D7" s="16">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19" t="s">
        <v>257</v>
      </c>
      <c r="C8" s="15" t="s">
        <v>258</v>
      </c>
      <c r="D8" s="16">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452" t="s">
        <v>259</v>
      </c>
      <c r="C1" s="452"/>
      <c r="D1" s="452"/>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260</v>
      </c>
      <c r="D3" s="34" t="s">
        <v>261</v>
      </c>
      <c r="E3" s="81"/>
      <c r="F3" s="81"/>
      <c r="G3" s="81"/>
      <c r="H3" s="81"/>
      <c r="I3" s="81"/>
      <c r="J3" s="81"/>
      <c r="K3" s="81"/>
      <c r="L3" s="81"/>
      <c r="M3" s="81"/>
      <c r="N3" s="81"/>
      <c r="O3" s="81"/>
      <c r="P3" s="81"/>
      <c r="Q3" s="81"/>
      <c r="R3" s="81"/>
      <c r="S3" s="81"/>
      <c r="T3" s="81"/>
      <c r="U3" s="81"/>
    </row>
    <row r="4" spans="1:21" ht="33.75" x14ac:dyDescent="0.25">
      <c r="A4" s="98" t="s">
        <v>262</v>
      </c>
      <c r="B4" s="37" t="s">
        <v>263</v>
      </c>
      <c r="C4" s="42" t="s">
        <v>264</v>
      </c>
      <c r="D4" s="35" t="s">
        <v>265</v>
      </c>
      <c r="E4" s="81"/>
      <c r="F4" s="81"/>
      <c r="G4" s="81"/>
      <c r="H4" s="81"/>
      <c r="I4" s="81"/>
      <c r="J4" s="81"/>
      <c r="K4" s="81"/>
      <c r="L4" s="81"/>
      <c r="M4" s="81"/>
      <c r="N4" s="81"/>
      <c r="O4" s="81"/>
      <c r="P4" s="81"/>
      <c r="Q4" s="81"/>
      <c r="R4" s="81"/>
      <c r="S4" s="81"/>
      <c r="T4" s="81"/>
      <c r="U4" s="81"/>
    </row>
    <row r="5" spans="1:21" ht="67.5" x14ac:dyDescent="0.25">
      <c r="A5" s="98" t="s">
        <v>266</v>
      </c>
      <c r="B5" s="38" t="s">
        <v>267</v>
      </c>
      <c r="C5" s="43" t="s">
        <v>268</v>
      </c>
      <c r="D5" s="36" t="s">
        <v>269</v>
      </c>
      <c r="E5" s="81"/>
      <c r="F5" s="81"/>
      <c r="G5" s="81"/>
      <c r="H5" s="81"/>
      <c r="I5" s="81"/>
      <c r="J5" s="81"/>
      <c r="K5" s="81"/>
      <c r="L5" s="81"/>
      <c r="M5" s="81"/>
      <c r="N5" s="81"/>
      <c r="O5" s="81"/>
      <c r="P5" s="81"/>
      <c r="Q5" s="81"/>
      <c r="R5" s="81"/>
      <c r="S5" s="81"/>
      <c r="T5" s="81"/>
      <c r="U5" s="81"/>
    </row>
    <row r="6" spans="1:21" ht="67.5" x14ac:dyDescent="0.25">
      <c r="A6" s="98" t="s">
        <v>237</v>
      </c>
      <c r="B6" s="39" t="s">
        <v>270</v>
      </c>
      <c r="C6" s="43" t="s">
        <v>271</v>
      </c>
      <c r="D6" s="36" t="s">
        <v>272</v>
      </c>
      <c r="E6" s="81"/>
      <c r="F6" s="81"/>
      <c r="G6" s="81"/>
      <c r="H6" s="81"/>
      <c r="I6" s="81"/>
      <c r="J6" s="81"/>
      <c r="K6" s="81"/>
      <c r="L6" s="81"/>
      <c r="M6" s="81"/>
      <c r="N6" s="81"/>
      <c r="O6" s="81"/>
      <c r="P6" s="81"/>
      <c r="Q6" s="81"/>
      <c r="R6" s="81"/>
      <c r="S6" s="81"/>
      <c r="T6" s="81"/>
      <c r="U6" s="81"/>
    </row>
    <row r="7" spans="1:21" ht="101.25" x14ac:dyDescent="0.25">
      <c r="A7" s="98" t="s">
        <v>273</v>
      </c>
      <c r="B7" s="40" t="s">
        <v>274</v>
      </c>
      <c r="C7" s="43" t="s">
        <v>275</v>
      </c>
      <c r="D7" s="36" t="s">
        <v>276</v>
      </c>
      <c r="E7" s="81"/>
      <c r="F7" s="81"/>
      <c r="G7" s="81"/>
      <c r="H7" s="81"/>
      <c r="I7" s="81"/>
      <c r="J7" s="81"/>
      <c r="K7" s="81"/>
      <c r="L7" s="81"/>
      <c r="M7" s="81"/>
      <c r="N7" s="81"/>
      <c r="O7" s="81"/>
      <c r="P7" s="81"/>
      <c r="Q7" s="81"/>
      <c r="R7" s="81"/>
      <c r="S7" s="81"/>
      <c r="T7" s="81"/>
      <c r="U7" s="81"/>
    </row>
    <row r="8" spans="1:21" ht="67.5" x14ac:dyDescent="0.25">
      <c r="A8" s="98" t="s">
        <v>277</v>
      </c>
      <c r="B8" s="41" t="s">
        <v>278</v>
      </c>
      <c r="C8" s="43" t="s">
        <v>279</v>
      </c>
      <c r="D8" s="36" t="s">
        <v>280</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281</v>
      </c>
      <c r="C11" s="98" t="s">
        <v>282</v>
      </c>
      <c r="D11" s="98" t="s">
        <v>283</v>
      </c>
      <c r="E11" s="81"/>
      <c r="F11" s="81"/>
      <c r="G11" s="81"/>
      <c r="H11" s="81"/>
      <c r="I11" s="81"/>
      <c r="J11" s="81"/>
      <c r="K11" s="81"/>
      <c r="L11" s="81"/>
      <c r="M11" s="81"/>
      <c r="N11" s="81"/>
      <c r="O11" s="81"/>
      <c r="P11" s="81"/>
      <c r="Q11" s="81"/>
      <c r="R11" s="81"/>
      <c r="S11" s="81"/>
      <c r="T11" s="81"/>
      <c r="U11" s="81"/>
    </row>
    <row r="12" spans="1:21" x14ac:dyDescent="0.25">
      <c r="A12" s="98"/>
      <c r="B12" s="98" t="s">
        <v>284</v>
      </c>
      <c r="C12" s="98" t="s">
        <v>285</v>
      </c>
      <c r="D12" s="98" t="s">
        <v>286</v>
      </c>
      <c r="E12" s="81"/>
      <c r="F12" s="81"/>
      <c r="G12" s="81"/>
      <c r="H12" s="81"/>
      <c r="I12" s="81"/>
      <c r="J12" s="81"/>
      <c r="K12" s="81"/>
      <c r="L12" s="81"/>
      <c r="M12" s="81"/>
      <c r="N12" s="81"/>
      <c r="O12" s="81"/>
      <c r="P12" s="81"/>
      <c r="Q12" s="81"/>
      <c r="R12" s="81"/>
      <c r="S12" s="81"/>
      <c r="T12" s="81"/>
      <c r="U12" s="81"/>
    </row>
    <row r="13" spans="1:21" x14ac:dyDescent="0.25">
      <c r="A13" s="98"/>
      <c r="B13" s="98"/>
      <c r="C13" s="98" t="s">
        <v>287</v>
      </c>
      <c r="D13" s="98" t="s">
        <v>190</v>
      </c>
      <c r="E13" s="81"/>
      <c r="F13" s="81"/>
      <c r="G13" s="81"/>
      <c r="H13" s="81"/>
      <c r="I13" s="81"/>
      <c r="J13" s="81"/>
      <c r="K13" s="81"/>
      <c r="L13" s="81"/>
      <c r="M13" s="81"/>
      <c r="N13" s="81"/>
      <c r="O13" s="81"/>
      <c r="P13" s="81"/>
      <c r="Q13" s="81"/>
      <c r="R13" s="81"/>
      <c r="S13" s="81"/>
      <c r="T13" s="81"/>
      <c r="U13" s="81"/>
    </row>
    <row r="14" spans="1:21" x14ac:dyDescent="0.25">
      <c r="A14" s="98"/>
      <c r="B14" s="98"/>
      <c r="C14" s="98" t="s">
        <v>173</v>
      </c>
      <c r="D14" s="98" t="s">
        <v>288</v>
      </c>
      <c r="E14" s="81"/>
      <c r="F14" s="81"/>
      <c r="G14" s="81"/>
      <c r="H14" s="81"/>
      <c r="I14" s="81"/>
      <c r="J14" s="81"/>
      <c r="K14" s="81"/>
      <c r="L14" s="81"/>
      <c r="M14" s="81"/>
      <c r="N14" s="81"/>
      <c r="O14" s="81"/>
      <c r="P14" s="81"/>
      <c r="Q14" s="81"/>
      <c r="R14" s="81"/>
      <c r="S14" s="81"/>
      <c r="T14" s="81"/>
      <c r="U14" s="81"/>
    </row>
    <row r="15" spans="1:21" x14ac:dyDescent="0.25">
      <c r="A15" s="98"/>
      <c r="B15" s="98"/>
      <c r="C15" s="98" t="s">
        <v>160</v>
      </c>
      <c r="D15" s="98" t="s">
        <v>289</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1"/>
      <c r="C52" s="32"/>
      <c r="D52" s="32"/>
    </row>
    <row r="53" spans="1:15" ht="20.25" x14ac:dyDescent="0.25">
      <c r="A53" s="98"/>
      <c r="B53" s="21"/>
      <c r="C53" s="32"/>
      <c r="D53" s="32"/>
    </row>
    <row r="54" spans="1:15" ht="20.25" x14ac:dyDescent="0.25">
      <c r="A54" s="98"/>
      <c r="B54" s="21"/>
      <c r="C54" s="32"/>
      <c r="D54" s="32"/>
    </row>
    <row r="55" spans="1:15" ht="20.25" x14ac:dyDescent="0.25">
      <c r="A55" s="98"/>
      <c r="B55" s="21"/>
      <c r="C55" s="32"/>
      <c r="D55" s="32"/>
    </row>
    <row r="56" spans="1:15" ht="20.25" x14ac:dyDescent="0.25">
      <c r="A56" s="98"/>
      <c r="B56" s="21"/>
      <c r="C56" s="32"/>
      <c r="D56" s="32"/>
    </row>
    <row r="57" spans="1:15" ht="20.25" x14ac:dyDescent="0.25">
      <c r="A57" s="98"/>
      <c r="B57" s="21"/>
      <c r="C57" s="32"/>
      <c r="D57" s="32"/>
    </row>
    <row r="58" spans="1:15" ht="20.25" x14ac:dyDescent="0.25">
      <c r="A58" s="98"/>
      <c r="B58" s="21"/>
      <c r="C58" s="32"/>
      <c r="D58" s="32"/>
    </row>
    <row r="59" spans="1:15" ht="20.25" x14ac:dyDescent="0.25">
      <c r="A59" s="98"/>
      <c r="B59" s="21"/>
      <c r="C59" s="32"/>
      <c r="D59" s="32"/>
    </row>
    <row r="60" spans="1:15" ht="20.25" x14ac:dyDescent="0.25">
      <c r="A60" s="98"/>
      <c r="B60" s="21"/>
      <c r="C60" s="32"/>
      <c r="D60" s="32"/>
    </row>
    <row r="61" spans="1:15" ht="20.25" x14ac:dyDescent="0.25">
      <c r="A61" s="98"/>
      <c r="B61" s="21"/>
      <c r="C61" s="32"/>
      <c r="D61" s="32"/>
    </row>
    <row r="62" spans="1:15" ht="20.25" x14ac:dyDescent="0.25">
      <c r="A62" s="98"/>
      <c r="B62" s="21"/>
      <c r="C62" s="32"/>
      <c r="D62" s="32"/>
    </row>
    <row r="63" spans="1:15" ht="20.25" x14ac:dyDescent="0.25">
      <c r="A63" s="98"/>
      <c r="B63" s="21"/>
      <c r="C63" s="32"/>
      <c r="D63" s="32"/>
    </row>
    <row r="64" spans="1:15" ht="20.25" x14ac:dyDescent="0.25">
      <c r="A64" s="98"/>
      <c r="B64" s="21"/>
      <c r="C64" s="32"/>
      <c r="D64" s="32"/>
    </row>
    <row r="65" spans="1:4" ht="20.25" x14ac:dyDescent="0.25">
      <c r="A65" s="98"/>
      <c r="B65" s="21"/>
      <c r="C65" s="32"/>
      <c r="D65" s="32"/>
    </row>
    <row r="66" spans="1:4" ht="20.25" x14ac:dyDescent="0.25">
      <c r="A66" s="98"/>
      <c r="B66" s="21"/>
      <c r="C66" s="32"/>
      <c r="D66" s="32"/>
    </row>
    <row r="67" spans="1:4" ht="20.25" x14ac:dyDescent="0.25">
      <c r="A67" s="98"/>
      <c r="B67" s="21"/>
      <c r="C67" s="32"/>
      <c r="D67" s="32"/>
    </row>
    <row r="68" spans="1:4" ht="20.25" x14ac:dyDescent="0.25">
      <c r="A68" s="98"/>
      <c r="B68" s="21"/>
      <c r="C68" s="32"/>
      <c r="D68" s="32"/>
    </row>
    <row r="69" spans="1:4" ht="20.25" x14ac:dyDescent="0.25">
      <c r="A69" s="98"/>
      <c r="B69" s="21"/>
      <c r="C69" s="32"/>
      <c r="D69" s="32"/>
    </row>
    <row r="70" spans="1:4" ht="20.25" x14ac:dyDescent="0.25">
      <c r="A70" s="98"/>
      <c r="B70" s="21"/>
      <c r="C70" s="32"/>
      <c r="D70" s="32"/>
    </row>
    <row r="71" spans="1:4" ht="20.25" x14ac:dyDescent="0.25">
      <c r="A71" s="98"/>
      <c r="B71" s="21"/>
      <c r="C71" s="32"/>
      <c r="D71" s="32"/>
    </row>
    <row r="72" spans="1:4" ht="20.25" x14ac:dyDescent="0.25">
      <c r="A72" s="98"/>
      <c r="B72" s="21"/>
      <c r="C72" s="32"/>
      <c r="D72" s="32"/>
    </row>
    <row r="73" spans="1:4" ht="20.25" x14ac:dyDescent="0.25">
      <c r="A73" s="98"/>
      <c r="B73" s="21"/>
      <c r="C73" s="32"/>
      <c r="D73" s="32"/>
    </row>
    <row r="74" spans="1:4" ht="20.25" x14ac:dyDescent="0.25">
      <c r="A74" s="98"/>
      <c r="B74" s="21"/>
      <c r="C74" s="32"/>
      <c r="D74" s="32"/>
    </row>
    <row r="75" spans="1:4" ht="20.25" x14ac:dyDescent="0.25">
      <c r="A75" s="98"/>
      <c r="B75" s="21"/>
      <c r="C75" s="32"/>
      <c r="D75" s="32"/>
    </row>
    <row r="76" spans="1:4" ht="20.25" x14ac:dyDescent="0.25">
      <c r="A76" s="98"/>
      <c r="B76" s="21"/>
      <c r="C76" s="32"/>
      <c r="D76" s="32"/>
    </row>
    <row r="77" spans="1:4" ht="20.25" x14ac:dyDescent="0.25">
      <c r="A77" s="98"/>
      <c r="B77" s="21"/>
      <c r="C77" s="32"/>
      <c r="D77" s="32"/>
    </row>
    <row r="78" spans="1:4" ht="20.25" x14ac:dyDescent="0.25">
      <c r="A78" s="98"/>
      <c r="B78" s="21"/>
      <c r="C78" s="32"/>
      <c r="D78" s="32"/>
    </row>
    <row r="79" spans="1:4" ht="20.25" x14ac:dyDescent="0.25">
      <c r="A79" s="98"/>
      <c r="B79" s="21"/>
      <c r="C79" s="32"/>
      <c r="D79" s="32"/>
    </row>
    <row r="80" spans="1:4" ht="20.25" x14ac:dyDescent="0.25">
      <c r="A80" s="98"/>
      <c r="B80" s="21"/>
      <c r="C80" s="32"/>
      <c r="D80" s="32"/>
    </row>
    <row r="81" spans="1:4" ht="20.25" x14ac:dyDescent="0.25">
      <c r="A81" s="98"/>
      <c r="B81" s="21"/>
      <c r="C81" s="32"/>
      <c r="D81" s="32"/>
    </row>
    <row r="82" spans="1:4" ht="20.25" x14ac:dyDescent="0.25">
      <c r="A82" s="98"/>
      <c r="B82" s="21"/>
      <c r="C82" s="32"/>
      <c r="D82" s="32"/>
    </row>
    <row r="83" spans="1:4" ht="20.25" x14ac:dyDescent="0.25">
      <c r="A83" s="98"/>
      <c r="B83" s="21"/>
      <c r="C83" s="32"/>
      <c r="D83" s="32"/>
    </row>
    <row r="84" spans="1:4" ht="20.25" x14ac:dyDescent="0.25">
      <c r="A84" s="98"/>
      <c r="B84" s="21"/>
      <c r="C84" s="32"/>
      <c r="D84" s="32"/>
    </row>
    <row r="85" spans="1:4" ht="20.25" x14ac:dyDescent="0.25">
      <c r="A85" s="98"/>
      <c r="B85" s="21"/>
      <c r="C85" s="32"/>
      <c r="D85" s="32"/>
    </row>
    <row r="86" spans="1:4" ht="20.25" x14ac:dyDescent="0.25">
      <c r="A86" s="98"/>
      <c r="B86" s="21"/>
      <c r="C86" s="32"/>
      <c r="D86" s="32"/>
    </row>
    <row r="87" spans="1:4" ht="20.25" x14ac:dyDescent="0.25">
      <c r="A87" s="98"/>
      <c r="B87" s="21"/>
      <c r="C87" s="32"/>
      <c r="D87" s="32"/>
    </row>
    <row r="88" spans="1:4" ht="20.25" x14ac:dyDescent="0.25">
      <c r="A88" s="98"/>
      <c r="B88" s="21"/>
      <c r="C88" s="32"/>
      <c r="D88" s="32"/>
    </row>
    <row r="89" spans="1:4" ht="20.25" x14ac:dyDescent="0.25">
      <c r="A89" s="98"/>
      <c r="B89" s="21"/>
      <c r="C89" s="32"/>
      <c r="D89" s="32"/>
    </row>
    <row r="90" spans="1:4" ht="20.25" x14ac:dyDescent="0.25">
      <c r="A90" s="98"/>
      <c r="B90" s="21"/>
      <c r="C90" s="32"/>
      <c r="D90" s="32"/>
    </row>
    <row r="91" spans="1:4" ht="20.25" x14ac:dyDescent="0.25">
      <c r="A91" s="98"/>
      <c r="B91" s="21"/>
      <c r="C91" s="32"/>
      <c r="D91" s="32"/>
    </row>
    <row r="92" spans="1:4" ht="20.25" x14ac:dyDescent="0.25">
      <c r="A92" s="98"/>
      <c r="B92" s="21"/>
      <c r="C92" s="32"/>
      <c r="D92" s="32"/>
    </row>
    <row r="93" spans="1:4" ht="20.25" x14ac:dyDescent="0.25">
      <c r="A93" s="98"/>
      <c r="B93" s="21"/>
      <c r="C93" s="32"/>
      <c r="D93" s="32"/>
    </row>
    <row r="94" spans="1:4" ht="20.25" x14ac:dyDescent="0.25">
      <c r="A94" s="98"/>
      <c r="B94" s="21"/>
      <c r="C94" s="32"/>
      <c r="D94" s="32"/>
    </row>
    <row r="95" spans="1:4" ht="20.25" x14ac:dyDescent="0.25">
      <c r="A95" s="98"/>
      <c r="B95" s="21"/>
      <c r="C95" s="32"/>
      <c r="D95" s="32"/>
    </row>
    <row r="96" spans="1:4" ht="20.25" x14ac:dyDescent="0.25">
      <c r="A96" s="98"/>
      <c r="B96" s="21"/>
      <c r="C96" s="32"/>
      <c r="D96" s="32"/>
    </row>
    <row r="97" spans="1:4" ht="20.25" x14ac:dyDescent="0.25">
      <c r="A97" s="98"/>
      <c r="B97" s="21"/>
      <c r="C97" s="32"/>
      <c r="D97" s="32"/>
    </row>
    <row r="98" spans="1:4" ht="20.25" x14ac:dyDescent="0.25">
      <c r="A98" s="98"/>
      <c r="B98" s="21"/>
      <c r="C98" s="32"/>
      <c r="D98" s="32"/>
    </row>
    <row r="99" spans="1:4" ht="20.25" x14ac:dyDescent="0.25">
      <c r="A99" s="98"/>
      <c r="B99" s="21"/>
      <c r="C99" s="32"/>
      <c r="D99" s="32"/>
    </row>
    <row r="100" spans="1:4" ht="20.25" x14ac:dyDescent="0.25">
      <c r="A100" s="98"/>
      <c r="B100" s="21"/>
      <c r="C100" s="32"/>
      <c r="D100" s="32"/>
    </row>
    <row r="101" spans="1:4" ht="20.25" x14ac:dyDescent="0.25">
      <c r="A101" s="98"/>
      <c r="B101" s="21"/>
      <c r="C101" s="32"/>
      <c r="D101" s="32"/>
    </row>
    <row r="102" spans="1:4" ht="20.25" x14ac:dyDescent="0.25">
      <c r="A102" s="98"/>
      <c r="B102" s="21"/>
      <c r="C102" s="32"/>
      <c r="D102" s="32"/>
    </row>
    <row r="103" spans="1:4" ht="20.25" x14ac:dyDescent="0.25">
      <c r="A103" s="98"/>
      <c r="B103" s="21"/>
      <c r="C103" s="32"/>
      <c r="D103" s="32"/>
    </row>
    <row r="104" spans="1:4" ht="20.25" x14ac:dyDescent="0.25">
      <c r="A104" s="98"/>
      <c r="B104" s="21"/>
      <c r="C104" s="32"/>
      <c r="D104" s="32"/>
    </row>
    <row r="105" spans="1:4" ht="20.25" x14ac:dyDescent="0.25">
      <c r="A105" s="98"/>
      <c r="B105" s="21"/>
      <c r="C105" s="32"/>
      <c r="D105" s="32"/>
    </row>
    <row r="106" spans="1:4" ht="20.25" x14ac:dyDescent="0.25">
      <c r="A106" s="98"/>
      <c r="B106" s="21"/>
      <c r="C106" s="32"/>
      <c r="D106" s="32"/>
    </row>
    <row r="107" spans="1:4" ht="20.25" x14ac:dyDescent="0.25">
      <c r="A107" s="98"/>
      <c r="B107" s="21"/>
      <c r="C107" s="32"/>
      <c r="D107" s="32"/>
    </row>
    <row r="108" spans="1:4" ht="20.25" x14ac:dyDescent="0.25">
      <c r="A108" s="98"/>
      <c r="B108" s="21"/>
      <c r="C108" s="32"/>
      <c r="D108" s="32"/>
    </row>
    <row r="109" spans="1:4" ht="20.25" x14ac:dyDescent="0.25">
      <c r="A109" s="98"/>
      <c r="B109" s="21"/>
      <c r="C109" s="32"/>
      <c r="D109" s="32"/>
    </row>
    <row r="110" spans="1:4" ht="20.25" x14ac:dyDescent="0.25">
      <c r="A110" s="98"/>
      <c r="B110" s="21"/>
      <c r="C110" s="32"/>
      <c r="D110" s="32"/>
    </row>
    <row r="111" spans="1:4" ht="20.25" x14ac:dyDescent="0.25">
      <c r="A111" s="98"/>
      <c r="B111" s="21"/>
      <c r="C111" s="32"/>
      <c r="D111" s="32"/>
    </row>
    <row r="112" spans="1:4" ht="20.25" x14ac:dyDescent="0.25">
      <c r="A112" s="98"/>
      <c r="B112" s="21"/>
      <c r="C112" s="32"/>
      <c r="D112" s="32"/>
    </row>
    <row r="113" spans="1:4" ht="20.25" x14ac:dyDescent="0.25">
      <c r="A113" s="98"/>
      <c r="B113" s="21"/>
      <c r="C113" s="32"/>
      <c r="D113" s="32"/>
    </row>
    <row r="114" spans="1:4" ht="20.25" x14ac:dyDescent="0.25">
      <c r="A114" s="98"/>
      <c r="B114" s="21"/>
      <c r="C114" s="32"/>
      <c r="D114" s="32"/>
    </row>
    <row r="115" spans="1:4" ht="20.25" x14ac:dyDescent="0.25">
      <c r="A115" s="98"/>
      <c r="B115" s="21"/>
      <c r="C115" s="32"/>
      <c r="D115" s="32"/>
    </row>
    <row r="116" spans="1:4" ht="20.25" x14ac:dyDescent="0.25">
      <c r="A116" s="98"/>
      <c r="B116" s="21"/>
      <c r="C116" s="32"/>
      <c r="D116" s="32"/>
    </row>
    <row r="117" spans="1:4" ht="20.25" x14ac:dyDescent="0.25">
      <c r="A117" s="98"/>
      <c r="B117" s="21"/>
      <c r="C117" s="32"/>
      <c r="D117" s="32"/>
    </row>
    <row r="118" spans="1:4" ht="20.25" x14ac:dyDescent="0.25">
      <c r="A118" s="98"/>
      <c r="B118" s="21"/>
      <c r="C118" s="32"/>
      <c r="D118" s="32"/>
    </row>
    <row r="119" spans="1:4" ht="20.25" x14ac:dyDescent="0.25">
      <c r="A119" s="98"/>
      <c r="B119" s="21"/>
      <c r="C119" s="32"/>
      <c r="D119" s="32"/>
    </row>
    <row r="120" spans="1:4" ht="20.25" x14ac:dyDescent="0.25">
      <c r="A120" s="98"/>
      <c r="B120" s="21"/>
      <c r="C120" s="32"/>
      <c r="D120" s="32"/>
    </row>
    <row r="121" spans="1:4" ht="20.25" x14ac:dyDescent="0.25">
      <c r="A121" s="98"/>
      <c r="B121" s="21"/>
      <c r="C121" s="32"/>
      <c r="D121" s="32"/>
    </row>
    <row r="122" spans="1:4" ht="20.25" x14ac:dyDescent="0.25">
      <c r="A122" s="98"/>
      <c r="B122" s="21"/>
      <c r="C122" s="32"/>
      <c r="D122" s="32"/>
    </row>
    <row r="123" spans="1:4" ht="20.25" x14ac:dyDescent="0.25">
      <c r="A123" s="98"/>
      <c r="B123" s="21"/>
      <c r="C123" s="32"/>
      <c r="D123" s="32"/>
    </row>
    <row r="124" spans="1:4" ht="20.25" x14ac:dyDescent="0.25">
      <c r="A124" s="98"/>
      <c r="B124" s="21"/>
      <c r="C124" s="32"/>
      <c r="D124" s="32"/>
    </row>
    <row r="125" spans="1:4" ht="20.25" x14ac:dyDescent="0.25">
      <c r="A125" s="98"/>
      <c r="B125" s="21"/>
      <c r="C125" s="32"/>
      <c r="D125" s="32"/>
    </row>
    <row r="126" spans="1:4" ht="20.25" x14ac:dyDescent="0.25">
      <c r="A126" s="98"/>
      <c r="B126" s="21"/>
      <c r="C126" s="32"/>
      <c r="D126" s="32"/>
    </row>
    <row r="127" spans="1:4" ht="20.25" x14ac:dyDescent="0.25">
      <c r="A127" s="98"/>
      <c r="B127" s="21"/>
      <c r="C127" s="32"/>
      <c r="D127" s="32"/>
    </row>
    <row r="128" spans="1:4" ht="20.25" x14ac:dyDescent="0.25">
      <c r="A128" s="98"/>
      <c r="B128" s="21"/>
      <c r="C128" s="32"/>
      <c r="D128" s="32"/>
    </row>
    <row r="129" spans="1:4" ht="20.25" x14ac:dyDescent="0.25">
      <c r="A129" s="98"/>
      <c r="B129" s="21"/>
      <c r="C129" s="32"/>
      <c r="D129" s="32"/>
    </row>
    <row r="130" spans="1:4" ht="20.25" x14ac:dyDescent="0.25">
      <c r="A130" s="98"/>
      <c r="B130" s="21"/>
      <c r="C130" s="32"/>
      <c r="D130" s="32"/>
    </row>
    <row r="131" spans="1:4" ht="20.25" x14ac:dyDescent="0.25">
      <c r="A131" s="98"/>
      <c r="B131" s="21"/>
      <c r="C131" s="32"/>
      <c r="D131" s="32"/>
    </row>
    <row r="132" spans="1:4" ht="20.25" x14ac:dyDescent="0.25">
      <c r="A132" s="98"/>
      <c r="B132" s="21"/>
      <c r="C132" s="32"/>
      <c r="D132" s="32"/>
    </row>
    <row r="133" spans="1:4" ht="20.25" x14ac:dyDescent="0.25">
      <c r="A133" s="98"/>
      <c r="B133" s="21"/>
      <c r="C133" s="32"/>
      <c r="D133" s="32"/>
    </row>
    <row r="134" spans="1:4" ht="20.25" x14ac:dyDescent="0.25">
      <c r="A134" s="98"/>
      <c r="B134" s="21"/>
      <c r="C134" s="32"/>
      <c r="D134" s="32"/>
    </row>
    <row r="135" spans="1:4" ht="20.25" x14ac:dyDescent="0.25">
      <c r="A135" s="98"/>
      <c r="B135" s="21"/>
      <c r="C135" s="32"/>
      <c r="D135" s="32"/>
    </row>
    <row r="136" spans="1:4" ht="20.25" x14ac:dyDescent="0.25">
      <c r="A136" s="98"/>
      <c r="B136" s="21"/>
      <c r="C136" s="32"/>
      <c r="D136" s="32"/>
    </row>
    <row r="137" spans="1:4" ht="20.25" x14ac:dyDescent="0.25">
      <c r="A137" s="98"/>
      <c r="B137" s="21"/>
      <c r="C137" s="32"/>
      <c r="D137" s="32"/>
    </row>
    <row r="138" spans="1:4" ht="20.25" x14ac:dyDescent="0.25">
      <c r="A138" s="98"/>
      <c r="B138" s="21"/>
      <c r="C138" s="32"/>
      <c r="D138" s="32"/>
    </row>
    <row r="139" spans="1:4" ht="20.25" x14ac:dyDescent="0.25">
      <c r="A139" s="98"/>
      <c r="B139" s="21"/>
      <c r="C139" s="32"/>
      <c r="D139" s="32"/>
    </row>
    <row r="140" spans="1:4" ht="20.25" x14ac:dyDescent="0.25">
      <c r="A140" s="98"/>
      <c r="B140" s="21"/>
      <c r="C140" s="32"/>
      <c r="D140" s="32"/>
    </row>
    <row r="141" spans="1:4" ht="20.25" x14ac:dyDescent="0.25">
      <c r="A141" s="98"/>
      <c r="B141" s="21"/>
      <c r="C141" s="32"/>
      <c r="D141" s="32"/>
    </row>
    <row r="142" spans="1:4" ht="20.25" x14ac:dyDescent="0.25">
      <c r="A142" s="98"/>
      <c r="B142" s="21"/>
      <c r="C142" s="32"/>
      <c r="D142" s="32"/>
    </row>
    <row r="143" spans="1:4" ht="20.25" x14ac:dyDescent="0.25">
      <c r="A143" s="98"/>
      <c r="B143" s="21"/>
      <c r="C143" s="32"/>
      <c r="D143" s="32"/>
    </row>
    <row r="144" spans="1:4" ht="20.25" x14ac:dyDescent="0.25">
      <c r="A144" s="98"/>
      <c r="B144" s="21"/>
      <c r="C144" s="32"/>
      <c r="D144" s="32"/>
    </row>
    <row r="145" spans="1:4" ht="20.25" x14ac:dyDescent="0.25">
      <c r="A145" s="98"/>
      <c r="B145" s="21"/>
      <c r="C145" s="32"/>
      <c r="D145" s="32"/>
    </row>
    <row r="146" spans="1:4" ht="20.25" x14ac:dyDescent="0.25">
      <c r="A146" s="98"/>
      <c r="B146" s="21"/>
      <c r="C146" s="32"/>
      <c r="D146" s="32"/>
    </row>
    <row r="147" spans="1:4" ht="20.25" x14ac:dyDescent="0.25">
      <c r="A147" s="98"/>
      <c r="B147" s="21"/>
      <c r="C147" s="32"/>
      <c r="D147" s="32"/>
    </row>
    <row r="148" spans="1:4" ht="20.25" x14ac:dyDescent="0.25">
      <c r="A148" s="98"/>
      <c r="B148" s="21"/>
      <c r="C148" s="32"/>
      <c r="D148" s="32"/>
    </row>
    <row r="149" spans="1:4" ht="20.25" x14ac:dyDescent="0.25">
      <c r="A149" s="98"/>
      <c r="B149" s="21"/>
      <c r="C149" s="32"/>
      <c r="D149" s="32"/>
    </row>
    <row r="150" spans="1:4" ht="20.25" x14ac:dyDescent="0.25">
      <c r="A150" s="98"/>
      <c r="B150" s="21"/>
      <c r="C150" s="32"/>
      <c r="D150" s="32"/>
    </row>
    <row r="151" spans="1:4" ht="20.25" x14ac:dyDescent="0.25">
      <c r="A151" s="98"/>
      <c r="B151" s="21"/>
      <c r="C151" s="32"/>
      <c r="D151" s="32"/>
    </row>
    <row r="152" spans="1:4" ht="20.25" x14ac:dyDescent="0.25">
      <c r="A152" s="98"/>
      <c r="B152" s="21"/>
      <c r="C152" s="32"/>
      <c r="D152" s="32"/>
    </row>
    <row r="153" spans="1:4" ht="20.25" x14ac:dyDescent="0.25">
      <c r="A153" s="98"/>
      <c r="B153" s="21"/>
      <c r="C153" s="32"/>
      <c r="D153" s="32"/>
    </row>
    <row r="154" spans="1:4" ht="20.25" x14ac:dyDescent="0.25">
      <c r="A154" s="98"/>
      <c r="B154" s="21"/>
      <c r="C154" s="32"/>
      <c r="D154" s="32"/>
    </row>
    <row r="155" spans="1:4" ht="20.25" x14ac:dyDescent="0.25">
      <c r="A155" s="98"/>
      <c r="B155" s="21"/>
      <c r="C155" s="32"/>
      <c r="D155" s="32"/>
    </row>
    <row r="156" spans="1:4" ht="20.25" x14ac:dyDescent="0.25">
      <c r="A156" s="98"/>
      <c r="B156" s="21"/>
      <c r="C156" s="32"/>
      <c r="D156" s="32"/>
    </row>
    <row r="157" spans="1:4" ht="20.25" x14ac:dyDescent="0.25">
      <c r="A157" s="98"/>
      <c r="B157" s="21"/>
      <c r="C157" s="32"/>
      <c r="D157" s="32"/>
    </row>
    <row r="158" spans="1:4" ht="20.25" x14ac:dyDescent="0.25">
      <c r="A158" s="98"/>
      <c r="B158" s="21"/>
      <c r="C158" s="32"/>
      <c r="D158" s="32"/>
    </row>
    <row r="159" spans="1:4" ht="20.25" x14ac:dyDescent="0.25">
      <c r="A159" s="98"/>
      <c r="B159" s="21"/>
      <c r="C159" s="32"/>
      <c r="D159" s="32"/>
    </row>
    <row r="160" spans="1:4" ht="20.25" x14ac:dyDescent="0.25">
      <c r="A160" s="98"/>
      <c r="B160" s="21"/>
      <c r="C160" s="32"/>
      <c r="D160" s="32"/>
    </row>
    <row r="161" spans="1:4" ht="20.25" x14ac:dyDescent="0.25">
      <c r="A161" s="98"/>
      <c r="B161" s="21"/>
      <c r="C161" s="32"/>
      <c r="D161" s="32"/>
    </row>
    <row r="162" spans="1:4" ht="20.25" x14ac:dyDescent="0.25">
      <c r="A162" s="98"/>
      <c r="B162" s="21"/>
      <c r="C162" s="32"/>
      <c r="D162" s="32"/>
    </row>
    <row r="163" spans="1:4" ht="20.25" x14ac:dyDescent="0.25">
      <c r="A163" s="98"/>
      <c r="B163" s="21"/>
      <c r="C163" s="32"/>
      <c r="D163" s="32"/>
    </row>
    <row r="164" spans="1:4" ht="20.25" x14ac:dyDescent="0.25">
      <c r="A164" s="98"/>
      <c r="B164" s="21"/>
      <c r="C164" s="32"/>
      <c r="D164" s="32"/>
    </row>
    <row r="165" spans="1:4" ht="20.25" x14ac:dyDescent="0.25">
      <c r="A165" s="98"/>
      <c r="B165" s="21"/>
      <c r="C165" s="32"/>
      <c r="D165" s="32"/>
    </row>
    <row r="166" spans="1:4" ht="20.25" x14ac:dyDescent="0.25">
      <c r="A166" s="98"/>
      <c r="B166" s="21"/>
      <c r="C166" s="32"/>
      <c r="D166" s="32"/>
    </row>
    <row r="167" spans="1:4" ht="20.25" x14ac:dyDescent="0.25">
      <c r="A167" s="98"/>
      <c r="B167" s="21"/>
      <c r="C167" s="32"/>
      <c r="D167" s="32"/>
    </row>
    <row r="168" spans="1:4" ht="20.25" x14ac:dyDescent="0.25">
      <c r="A168" s="98"/>
      <c r="B168" s="21"/>
      <c r="C168" s="32"/>
      <c r="D168" s="32"/>
    </row>
    <row r="169" spans="1:4" ht="20.25" x14ac:dyDescent="0.25">
      <c r="A169" s="98"/>
      <c r="B169" s="21"/>
      <c r="C169" s="32"/>
      <c r="D169" s="32"/>
    </row>
    <row r="170" spans="1:4" ht="20.25" x14ac:dyDescent="0.25">
      <c r="A170" s="98"/>
      <c r="B170" s="21"/>
      <c r="C170" s="32"/>
      <c r="D170" s="32"/>
    </row>
    <row r="171" spans="1:4" ht="20.25" x14ac:dyDescent="0.25">
      <c r="A171" s="98"/>
      <c r="B171" s="21"/>
      <c r="C171" s="32"/>
      <c r="D171" s="32"/>
    </row>
    <row r="172" spans="1:4" ht="20.25" x14ac:dyDescent="0.25">
      <c r="A172" s="98"/>
      <c r="B172" s="21"/>
      <c r="C172" s="32"/>
      <c r="D172" s="32"/>
    </row>
    <row r="173" spans="1:4" ht="20.25" x14ac:dyDescent="0.25">
      <c r="A173" s="98"/>
      <c r="B173" s="21"/>
      <c r="C173" s="32"/>
      <c r="D173" s="32"/>
    </row>
    <row r="174" spans="1:4" ht="20.25" x14ac:dyDescent="0.25">
      <c r="A174" s="98"/>
      <c r="B174" s="21"/>
      <c r="C174" s="32"/>
      <c r="D174" s="32"/>
    </row>
    <row r="175" spans="1:4" ht="20.25" x14ac:dyDescent="0.25">
      <c r="A175" s="98"/>
      <c r="B175" s="21"/>
      <c r="C175" s="32"/>
      <c r="D175" s="32"/>
    </row>
    <row r="176" spans="1:4" ht="20.25" x14ac:dyDescent="0.25">
      <c r="A176" s="98"/>
      <c r="B176" s="21"/>
      <c r="C176" s="32"/>
      <c r="D176" s="32"/>
    </row>
    <row r="177" spans="1:4" ht="20.25" x14ac:dyDescent="0.25">
      <c r="A177" s="98"/>
      <c r="B177" s="21"/>
      <c r="C177" s="32"/>
      <c r="D177" s="32"/>
    </row>
    <row r="178" spans="1:4" ht="20.25" x14ac:dyDescent="0.25">
      <c r="A178" s="98"/>
      <c r="B178" s="21"/>
      <c r="C178" s="32"/>
      <c r="D178" s="32"/>
    </row>
    <row r="179" spans="1:4" ht="20.25" x14ac:dyDescent="0.25">
      <c r="A179" s="98"/>
      <c r="B179" s="21"/>
      <c r="C179" s="32"/>
      <c r="D179" s="32"/>
    </row>
    <row r="180" spans="1:4" ht="20.25" x14ac:dyDescent="0.25">
      <c r="A180" s="98"/>
      <c r="B180" s="21"/>
      <c r="C180" s="32"/>
      <c r="D180" s="32"/>
    </row>
    <row r="181" spans="1:4" ht="20.25" x14ac:dyDescent="0.25">
      <c r="A181" s="98"/>
      <c r="B181" s="21"/>
      <c r="C181" s="32"/>
      <c r="D181" s="32"/>
    </row>
    <row r="182" spans="1:4" ht="20.25" x14ac:dyDescent="0.25">
      <c r="A182" s="98"/>
      <c r="B182" s="21"/>
      <c r="C182" s="32"/>
      <c r="D182" s="32"/>
    </row>
    <row r="183" spans="1:4" ht="20.25" x14ac:dyDescent="0.25">
      <c r="A183" s="98"/>
      <c r="B183" s="21"/>
      <c r="C183" s="32"/>
      <c r="D183" s="32"/>
    </row>
    <row r="184" spans="1:4" ht="20.25" x14ac:dyDescent="0.25">
      <c r="A184" s="98"/>
      <c r="B184" s="21"/>
      <c r="C184" s="32"/>
      <c r="D184" s="32"/>
    </row>
    <row r="185" spans="1:4" ht="20.25" x14ac:dyDescent="0.25">
      <c r="A185" s="98"/>
      <c r="B185" s="21"/>
      <c r="C185" s="32"/>
      <c r="D185" s="32"/>
    </row>
    <row r="186" spans="1:4" ht="20.25" x14ac:dyDescent="0.25">
      <c r="A186" s="98"/>
      <c r="B186" s="21"/>
      <c r="C186" s="32"/>
      <c r="D186" s="32"/>
    </row>
    <row r="187" spans="1:4" ht="20.25" x14ac:dyDescent="0.25">
      <c r="A187" s="98"/>
      <c r="B187" s="21"/>
      <c r="C187" s="32"/>
      <c r="D187" s="32"/>
    </row>
    <row r="188" spans="1:4" ht="20.25" x14ac:dyDescent="0.25">
      <c r="A188" s="98"/>
      <c r="B188" s="21"/>
      <c r="C188" s="32"/>
      <c r="D188" s="32"/>
    </row>
    <row r="189" spans="1:4" ht="20.25" x14ac:dyDescent="0.25">
      <c r="A189" s="98"/>
      <c r="B189" s="21"/>
      <c r="C189" s="32"/>
      <c r="D189" s="32"/>
    </row>
    <row r="190" spans="1:4" ht="20.25" x14ac:dyDescent="0.25">
      <c r="A190" s="98"/>
      <c r="B190" s="21"/>
      <c r="C190" s="32"/>
      <c r="D190" s="32"/>
    </row>
    <row r="191" spans="1:4" ht="20.25" x14ac:dyDescent="0.25">
      <c r="A191" s="98"/>
      <c r="B191" s="21"/>
      <c r="C191" s="32"/>
      <c r="D191" s="32"/>
    </row>
    <row r="192" spans="1:4" ht="20.25" x14ac:dyDescent="0.25">
      <c r="A192" s="98"/>
      <c r="B192" s="21"/>
      <c r="C192" s="32"/>
      <c r="D192" s="32"/>
    </row>
    <row r="193" spans="1:4" ht="20.25" x14ac:dyDescent="0.25">
      <c r="A193" s="98"/>
      <c r="B193" s="21"/>
      <c r="C193" s="32"/>
      <c r="D193" s="32"/>
    </row>
    <row r="194" spans="1:4" ht="20.25" x14ac:dyDescent="0.25">
      <c r="A194" s="98"/>
      <c r="B194" s="21"/>
      <c r="C194" s="32"/>
      <c r="D194" s="32"/>
    </row>
    <row r="195" spans="1:4" ht="20.25" x14ac:dyDescent="0.25">
      <c r="A195" s="98"/>
      <c r="B195" s="21"/>
      <c r="C195" s="32"/>
      <c r="D195" s="32"/>
    </row>
    <row r="196" spans="1:4" ht="20.25" x14ac:dyDescent="0.25">
      <c r="A196" s="98"/>
      <c r="B196" s="21"/>
      <c r="C196" s="32"/>
      <c r="D196" s="32"/>
    </row>
    <row r="197" spans="1:4" ht="20.25" x14ac:dyDescent="0.25">
      <c r="A197" s="98"/>
      <c r="B197" s="21"/>
      <c r="C197" s="32"/>
      <c r="D197" s="32"/>
    </row>
    <row r="198" spans="1:4" ht="20.25" x14ac:dyDescent="0.25">
      <c r="A198" s="98"/>
      <c r="B198" s="21"/>
      <c r="C198" s="32"/>
      <c r="D198" s="32"/>
    </row>
    <row r="199" spans="1:4" ht="20.25" x14ac:dyDescent="0.25">
      <c r="A199" s="98"/>
      <c r="B199" s="21"/>
      <c r="C199" s="32"/>
      <c r="D199" s="32"/>
    </row>
    <row r="200" spans="1:4" ht="20.25" x14ac:dyDescent="0.25">
      <c r="A200" s="98"/>
      <c r="B200" s="21"/>
      <c r="C200" s="32"/>
      <c r="D200" s="32"/>
    </row>
    <row r="201" spans="1:4" ht="20.25" x14ac:dyDescent="0.25">
      <c r="A201" s="98"/>
      <c r="B201" s="21"/>
      <c r="C201" s="32"/>
      <c r="D201" s="32"/>
    </row>
    <row r="202" spans="1:4" ht="20.25" x14ac:dyDescent="0.25">
      <c r="A202" s="98"/>
      <c r="B202" s="21"/>
      <c r="C202" s="32"/>
      <c r="D202" s="32"/>
    </row>
    <row r="203" spans="1:4" ht="20.25" x14ac:dyDescent="0.25">
      <c r="A203" s="98"/>
      <c r="B203" s="21"/>
      <c r="C203" s="32"/>
      <c r="D203" s="32"/>
    </row>
    <row r="204" spans="1:4" ht="20.25" x14ac:dyDescent="0.25">
      <c r="A204" s="98"/>
      <c r="B204" s="21"/>
      <c r="C204" s="32"/>
      <c r="D204" s="32"/>
    </row>
    <row r="205" spans="1:4" ht="20.25" x14ac:dyDescent="0.25">
      <c r="A205" s="98"/>
      <c r="B205" s="21"/>
      <c r="C205" s="32"/>
      <c r="D205" s="32"/>
    </row>
    <row r="206" spans="1:4" ht="20.25" x14ac:dyDescent="0.25">
      <c r="A206" s="98"/>
      <c r="B206" s="21"/>
      <c r="C206" s="32"/>
      <c r="D206" s="32"/>
    </row>
    <row r="207" spans="1:4" ht="20.25" x14ac:dyDescent="0.25">
      <c r="A207" s="98"/>
      <c r="B207" s="21"/>
      <c r="C207" s="32"/>
      <c r="D207" s="32"/>
    </row>
    <row r="208" spans="1:4" x14ac:dyDescent="0.25">
      <c r="A208" s="81"/>
      <c r="B208" s="21"/>
      <c r="C208" s="21"/>
      <c r="D208" s="21"/>
    </row>
    <row r="209" spans="1:8" ht="20.25" x14ac:dyDescent="0.25">
      <c r="A209" s="81"/>
      <c r="B209" s="28" t="s">
        <v>290</v>
      </c>
      <c r="C209" s="28" t="s">
        <v>291</v>
      </c>
      <c r="D209" s="31" t="s">
        <v>290</v>
      </c>
      <c r="E209" s="31" t="s">
        <v>291</v>
      </c>
    </row>
    <row r="210" spans="1:8" ht="21" x14ac:dyDescent="0.35">
      <c r="A210" s="81"/>
      <c r="B210" s="29" t="s">
        <v>292</v>
      </c>
      <c r="C210" s="29" t="s">
        <v>293</v>
      </c>
      <c r="D210" t="s">
        <v>292</v>
      </c>
      <c r="F210" t="str">
        <f>IF(NOT(ISBLANK(D210)),D210,IF(NOT(ISBLANK(E210)),"     "&amp;E210,FALSE))</f>
        <v>Afectación Económica o presupuestal</v>
      </c>
      <c r="G210" t="s">
        <v>292</v>
      </c>
      <c r="H210" t="str">
        <f>IF(NOT(ISERROR(MATCH(G210,_xlfn.ANCHORARRAY(B221),0))),F223&amp;"Por favor no seleccionar los criterios de impacto",G210)</f>
        <v>❌Por favor no seleccionar los criterios de impacto</v>
      </c>
    </row>
    <row r="211" spans="1:8" ht="21" x14ac:dyDescent="0.35">
      <c r="A211" s="81"/>
      <c r="B211" s="29" t="s">
        <v>292</v>
      </c>
      <c r="C211" s="29" t="s">
        <v>268</v>
      </c>
      <c r="E211" t="s">
        <v>293</v>
      </c>
      <c r="F211" t="str">
        <f t="shared" ref="F211:F221" si="0">IF(NOT(ISBLANK(D211)),D211,IF(NOT(ISBLANK(E211)),"     "&amp;E211,FALSE))</f>
        <v xml:space="preserve">     Afectación menor a 10 SMLMV .</v>
      </c>
    </row>
    <row r="212" spans="1:8" ht="21" x14ac:dyDescent="0.35">
      <c r="A212" s="81"/>
      <c r="B212" s="29" t="s">
        <v>292</v>
      </c>
      <c r="C212" s="29" t="s">
        <v>271</v>
      </c>
      <c r="E212" t="s">
        <v>268</v>
      </c>
      <c r="F212" t="str">
        <f t="shared" si="0"/>
        <v xml:space="preserve">     Entre 10 y 50 SMLMV </v>
      </c>
    </row>
    <row r="213" spans="1:8" ht="21" x14ac:dyDescent="0.35">
      <c r="A213" s="81"/>
      <c r="B213" s="29" t="s">
        <v>292</v>
      </c>
      <c r="C213" s="29" t="s">
        <v>275</v>
      </c>
      <c r="E213" t="s">
        <v>271</v>
      </c>
      <c r="F213" t="str">
        <f t="shared" si="0"/>
        <v xml:space="preserve">     Entre 50 y 100 SMLMV </v>
      </c>
    </row>
    <row r="214" spans="1:8" ht="21" x14ac:dyDescent="0.35">
      <c r="A214" s="81"/>
      <c r="B214" s="29" t="s">
        <v>292</v>
      </c>
      <c r="C214" s="29" t="s">
        <v>279</v>
      </c>
      <c r="E214" t="s">
        <v>275</v>
      </c>
      <c r="F214" t="str">
        <f t="shared" si="0"/>
        <v xml:space="preserve">     Entre 100 y 500 SMLMV </v>
      </c>
    </row>
    <row r="215" spans="1:8" ht="21" x14ac:dyDescent="0.35">
      <c r="A215" s="81"/>
      <c r="B215" s="29" t="s">
        <v>261</v>
      </c>
      <c r="C215" s="29" t="s">
        <v>265</v>
      </c>
      <c r="E215" t="s">
        <v>279</v>
      </c>
      <c r="F215" t="str">
        <f t="shared" si="0"/>
        <v xml:space="preserve">     Mayor a 500 SMLMV </v>
      </c>
    </row>
    <row r="216" spans="1:8" ht="21" x14ac:dyDescent="0.35">
      <c r="A216" s="81"/>
      <c r="B216" s="29" t="s">
        <v>261</v>
      </c>
      <c r="C216" s="29" t="s">
        <v>269</v>
      </c>
      <c r="D216" t="s">
        <v>261</v>
      </c>
      <c r="F216" t="str">
        <f t="shared" si="0"/>
        <v>Pérdida Reputacional</v>
      </c>
    </row>
    <row r="217" spans="1:8" ht="21" x14ac:dyDescent="0.35">
      <c r="A217" s="81"/>
      <c r="B217" s="29" t="s">
        <v>261</v>
      </c>
      <c r="C217" s="29" t="s">
        <v>272</v>
      </c>
      <c r="E217" t="s">
        <v>265</v>
      </c>
      <c r="F217" t="str">
        <f t="shared" si="0"/>
        <v xml:space="preserve">     El riesgo afecta la imagen de alguna área de la organización</v>
      </c>
    </row>
    <row r="218" spans="1:8" ht="21" x14ac:dyDescent="0.35">
      <c r="A218" s="81"/>
      <c r="B218" s="29" t="s">
        <v>261</v>
      </c>
      <c r="C218" s="29" t="s">
        <v>276</v>
      </c>
      <c r="E218" t="s">
        <v>269</v>
      </c>
      <c r="F218" t="str">
        <f t="shared" si="0"/>
        <v xml:space="preserve">     El riesgo afecta la imagen de la entidad internamente, de conocimiento general, nivel interno, de junta dircetiva y accionistas y/o de provedores</v>
      </c>
    </row>
    <row r="219" spans="1:8" ht="21" x14ac:dyDescent="0.35">
      <c r="A219" s="81"/>
      <c r="B219" s="29" t="s">
        <v>261</v>
      </c>
      <c r="C219" s="29" t="s">
        <v>280</v>
      </c>
      <c r="E219" t="s">
        <v>272</v>
      </c>
      <c r="F219" t="str">
        <f t="shared" si="0"/>
        <v xml:space="preserve">     El riesgo afecta la imagen de la entidad con algunos usuarios de relevancia frente al logro de los objetivos</v>
      </c>
    </row>
    <row r="220" spans="1:8" x14ac:dyDescent="0.25">
      <c r="A220" s="81"/>
      <c r="B220" s="30"/>
      <c r="C220" s="30"/>
      <c r="E220" t="s">
        <v>276</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280</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294</v>
      </c>
    </row>
    <row r="224" spans="1:8" x14ac:dyDescent="0.25">
      <c r="B224" s="20"/>
      <c r="C224" s="20"/>
      <c r="F224" s="33" t="s">
        <v>295</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453" t="s">
        <v>296</v>
      </c>
      <c r="C1" s="454"/>
      <c r="D1" s="454"/>
      <c r="E1" s="454"/>
      <c r="F1" s="455"/>
    </row>
    <row r="2" spans="2:6" ht="16.5" thickBot="1" x14ac:dyDescent="0.3">
      <c r="B2" s="84"/>
      <c r="C2" s="84"/>
      <c r="D2" s="84"/>
      <c r="E2" s="84"/>
      <c r="F2" s="84"/>
    </row>
    <row r="3" spans="2:6" ht="16.5" thickBot="1" x14ac:dyDescent="0.25">
      <c r="B3" s="457" t="s">
        <v>297</v>
      </c>
      <c r="C3" s="458"/>
      <c r="D3" s="458"/>
      <c r="E3" s="96" t="s">
        <v>298</v>
      </c>
      <c r="F3" s="97" t="s">
        <v>299</v>
      </c>
    </row>
    <row r="4" spans="2:6" ht="31.5" x14ac:dyDescent="0.2">
      <c r="B4" s="459" t="s">
        <v>300</v>
      </c>
      <c r="C4" s="461" t="s">
        <v>150</v>
      </c>
      <c r="D4" s="85" t="s">
        <v>162</v>
      </c>
      <c r="E4" s="86" t="s">
        <v>301</v>
      </c>
      <c r="F4" s="87">
        <v>0.25</v>
      </c>
    </row>
    <row r="5" spans="2:6" ht="47.25" x14ac:dyDescent="0.2">
      <c r="B5" s="460"/>
      <c r="C5" s="462"/>
      <c r="D5" s="88" t="s">
        <v>302</v>
      </c>
      <c r="E5" s="89" t="s">
        <v>303</v>
      </c>
      <c r="F5" s="90">
        <v>0.15</v>
      </c>
    </row>
    <row r="6" spans="2:6" ht="47.25" x14ac:dyDescent="0.2">
      <c r="B6" s="460"/>
      <c r="C6" s="462"/>
      <c r="D6" s="88" t="s">
        <v>199</v>
      </c>
      <c r="E6" s="89" t="s">
        <v>304</v>
      </c>
      <c r="F6" s="90">
        <v>0.1</v>
      </c>
    </row>
    <row r="7" spans="2:6" ht="63" x14ac:dyDescent="0.2">
      <c r="B7" s="460"/>
      <c r="C7" s="462" t="s">
        <v>151</v>
      </c>
      <c r="D7" s="88" t="s">
        <v>305</v>
      </c>
      <c r="E7" s="89" t="s">
        <v>306</v>
      </c>
      <c r="F7" s="90">
        <v>0.25</v>
      </c>
    </row>
    <row r="8" spans="2:6" ht="31.5" x14ac:dyDescent="0.2">
      <c r="B8" s="460"/>
      <c r="C8" s="462"/>
      <c r="D8" s="88" t="s">
        <v>163</v>
      </c>
      <c r="E8" s="89" t="s">
        <v>307</v>
      </c>
      <c r="F8" s="90">
        <v>0.15</v>
      </c>
    </row>
    <row r="9" spans="2:6" ht="47.25" x14ac:dyDescent="0.2">
      <c r="B9" s="460" t="s">
        <v>308</v>
      </c>
      <c r="C9" s="462" t="s">
        <v>153</v>
      </c>
      <c r="D9" s="88" t="s">
        <v>164</v>
      </c>
      <c r="E9" s="89" t="s">
        <v>309</v>
      </c>
      <c r="F9" s="91" t="s">
        <v>310</v>
      </c>
    </row>
    <row r="10" spans="2:6" ht="63" x14ac:dyDescent="0.2">
      <c r="B10" s="460"/>
      <c r="C10" s="462"/>
      <c r="D10" s="88" t="s">
        <v>311</v>
      </c>
      <c r="E10" s="89" t="s">
        <v>312</v>
      </c>
      <c r="F10" s="91" t="s">
        <v>310</v>
      </c>
    </row>
    <row r="11" spans="2:6" ht="47.25" x14ac:dyDescent="0.2">
      <c r="B11" s="460"/>
      <c r="C11" s="462" t="s">
        <v>154</v>
      </c>
      <c r="D11" s="88" t="s">
        <v>165</v>
      </c>
      <c r="E11" s="89" t="s">
        <v>313</v>
      </c>
      <c r="F11" s="91" t="s">
        <v>310</v>
      </c>
    </row>
    <row r="12" spans="2:6" ht="47.25" x14ac:dyDescent="0.2">
      <c r="B12" s="460"/>
      <c r="C12" s="462"/>
      <c r="D12" s="88" t="s">
        <v>314</v>
      </c>
      <c r="E12" s="89" t="s">
        <v>315</v>
      </c>
      <c r="F12" s="91" t="s">
        <v>310</v>
      </c>
    </row>
    <row r="13" spans="2:6" ht="31.5" x14ac:dyDescent="0.2">
      <c r="B13" s="460"/>
      <c r="C13" s="462" t="s">
        <v>155</v>
      </c>
      <c r="D13" s="88" t="s">
        <v>166</v>
      </c>
      <c r="E13" s="89" t="s">
        <v>316</v>
      </c>
      <c r="F13" s="91" t="s">
        <v>310</v>
      </c>
    </row>
    <row r="14" spans="2:6" ht="32.25" thickBot="1" x14ac:dyDescent="0.25">
      <c r="B14" s="463"/>
      <c r="C14" s="464"/>
      <c r="D14" s="92" t="s">
        <v>317</v>
      </c>
      <c r="E14" s="93" t="s">
        <v>318</v>
      </c>
      <c r="F14" s="94" t="s">
        <v>310</v>
      </c>
    </row>
    <row r="15" spans="2:6" ht="49.5" customHeight="1" x14ac:dyDescent="0.2">
      <c r="B15" s="456" t="s">
        <v>319</v>
      </c>
      <c r="C15" s="456"/>
      <c r="D15" s="456"/>
      <c r="E15" s="456"/>
      <c r="F15" s="456"/>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320</v>
      </c>
      <c r="E2" t="s">
        <v>321</v>
      </c>
    </row>
    <row r="3" spans="2:5" x14ac:dyDescent="0.25">
      <c r="B3" t="s">
        <v>322</v>
      </c>
      <c r="E3" t="s">
        <v>323</v>
      </c>
    </row>
    <row r="4" spans="2:5" x14ac:dyDescent="0.25">
      <c r="B4" t="s">
        <v>324</v>
      </c>
      <c r="E4" t="s">
        <v>156</v>
      </c>
    </row>
    <row r="5" spans="2:5" x14ac:dyDescent="0.25">
      <c r="B5" t="s">
        <v>167</v>
      </c>
    </row>
    <row r="8" spans="2:5" x14ac:dyDescent="0.25">
      <c r="B8" t="s">
        <v>325</v>
      </c>
    </row>
    <row r="9" spans="2:5" x14ac:dyDescent="0.25">
      <c r="B9" t="s">
        <v>326</v>
      </c>
    </row>
    <row r="10" spans="2:5" x14ac:dyDescent="0.25">
      <c r="B10" t="s">
        <v>327</v>
      </c>
    </row>
    <row r="13" spans="2:5" x14ac:dyDescent="0.25">
      <c r="B13" t="s">
        <v>328</v>
      </c>
    </row>
    <row r="14" spans="2:5" x14ac:dyDescent="0.25">
      <c r="B14" t="s">
        <v>159</v>
      </c>
    </row>
    <row r="15" spans="2:5" x14ac:dyDescent="0.25">
      <c r="B15" t="s">
        <v>329</v>
      </c>
    </row>
    <row r="16" spans="2:5" x14ac:dyDescent="0.25">
      <c r="B16" t="s">
        <v>330</v>
      </c>
    </row>
    <row r="17" spans="2:2" x14ac:dyDescent="0.25">
      <c r="B17" t="s">
        <v>331</v>
      </c>
    </row>
    <row r="18" spans="2:2" x14ac:dyDescent="0.25">
      <c r="B18" t="s">
        <v>332</v>
      </c>
    </row>
    <row r="19" spans="2:2" x14ac:dyDescent="0.25">
      <c r="B19" t="s">
        <v>333</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2025-06-25T13:08:03Z</dcterms:modified>
  <cp:category/>
  <cp:contentStatus/>
</cp:coreProperties>
</file>