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
    </mc:Choice>
  </mc:AlternateContent>
  <xr:revisionPtr revIDLastSave="0" documentId="13_ncr:1_{4606292F-5003-49A8-818E-4ACDFB9A8CBF}" xr6:coauthVersionLast="47" xr6:coauthVersionMax="47" xr10:uidLastSave="{00000000-0000-0000-0000-000000000000}"/>
  <bookViews>
    <workbookView xWindow="-120" yWindow="-120" windowWidth="20730" windowHeight="11040" tabRatio="836"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6" i="1" l="1"/>
  <c r="Q57" i="1"/>
  <c r="Q58" i="1"/>
  <c r="Q59" i="1"/>
  <c r="Q60" i="1"/>
  <c r="Q61" i="1"/>
  <c r="Q50" i="1"/>
  <c r="Q51" i="1"/>
  <c r="Q52" i="1"/>
  <c r="Q53" i="1"/>
  <c r="Q54" i="1"/>
  <c r="Q55" i="1"/>
  <c r="T38" i="1"/>
  <c r="T39" i="1"/>
  <c r="T40" i="1"/>
  <c r="T41" i="1"/>
  <c r="T42" i="1"/>
  <c r="T43" i="1"/>
  <c r="Q38" i="1"/>
  <c r="Q39" i="1"/>
  <c r="Q40" i="1"/>
  <c r="Q41" i="1"/>
  <c r="Q42" i="1"/>
  <c r="Q43" i="1"/>
  <c r="T32" i="1"/>
  <c r="T33" i="1"/>
  <c r="T34" i="1"/>
  <c r="T35" i="1"/>
  <c r="T36" i="1"/>
  <c r="T37" i="1"/>
  <c r="Q26" i="1"/>
  <c r="Q27" i="1"/>
  <c r="Q28" i="1"/>
  <c r="Q29" i="1"/>
  <c r="Q30" i="1"/>
  <c r="Q31" i="1"/>
  <c r="Q32" i="1"/>
  <c r="Q33" i="1"/>
  <c r="Q34" i="1"/>
  <c r="Q35" i="1"/>
  <c r="Q36" i="1"/>
  <c r="Q37" i="1"/>
  <c r="T26" i="1"/>
  <c r="T27" i="1"/>
  <c r="T28" i="1"/>
  <c r="T29" i="1"/>
  <c r="T30" i="1"/>
  <c r="T31" i="1"/>
  <c r="H37" i="1"/>
  <c r="Q12" i="1"/>
  <c r="H61" i="1"/>
  <c r="I61" i="1" s="1"/>
  <c r="T67" i="1"/>
  <c r="T61" i="1"/>
  <c r="K62" i="1"/>
  <c r="Q62" i="1"/>
  <c r="T62" i="1"/>
  <c r="K63" i="1"/>
  <c r="Q63" i="1"/>
  <c r="T63" i="1"/>
  <c r="K64" i="1"/>
  <c r="Q64" i="1"/>
  <c r="T64" i="1"/>
  <c r="K65" i="1"/>
  <c r="Q65" i="1"/>
  <c r="T65" i="1"/>
  <c r="Q66" i="1"/>
  <c r="T66" i="1"/>
  <c r="H67" i="1"/>
  <c r="I67" i="1" s="1"/>
  <c r="Q68" i="1"/>
  <c r="T68" i="1"/>
  <c r="Q69" i="1"/>
  <c r="T69" i="1"/>
  <c r="Q70" i="1"/>
  <c r="T70" i="1"/>
  <c r="K71" i="1"/>
  <c r="Q71" i="1"/>
  <c r="T71" i="1"/>
  <c r="K72" i="1"/>
  <c r="Q72" i="1"/>
  <c r="T72" i="1"/>
  <c r="K66" i="1"/>
  <c r="K68" i="1"/>
  <c r="K70" i="1"/>
  <c r="K69" i="1"/>
  <c r="AB65" i="1" l="1"/>
  <c r="AA65" i="1" s="1"/>
  <c r="X69" i="1"/>
  <c r="Y69" i="1" s="1"/>
  <c r="AB64" i="1"/>
  <c r="AA64" i="1" s="1"/>
  <c r="AB68" i="1"/>
  <c r="AA68" i="1" s="1"/>
  <c r="AB67" i="1"/>
  <c r="AA67" i="1" s="1"/>
  <c r="X67" i="1"/>
  <c r="Z67" i="1" s="1"/>
  <c r="X63" i="1"/>
  <c r="Z63" i="1" s="1"/>
  <c r="X72" i="1"/>
  <c r="Z72" i="1" s="1"/>
  <c r="X68" i="1"/>
  <c r="Z68" i="1" s="1"/>
  <c r="X66" i="1"/>
  <c r="Y66" i="1" s="1"/>
  <c r="X64" i="1"/>
  <c r="Z64" i="1" s="1"/>
  <c r="X71" i="1"/>
  <c r="Y71" i="1" s="1"/>
  <c r="AB69" i="1"/>
  <c r="AA69" i="1" s="1"/>
  <c r="X65" i="1"/>
  <c r="Y65" i="1" s="1"/>
  <c r="X70" i="1"/>
  <c r="Z70" i="1" s="1"/>
  <c r="X61" i="1"/>
  <c r="AB71" i="1"/>
  <c r="AA71" i="1" s="1"/>
  <c r="AB63" i="1"/>
  <c r="AA63" i="1" s="1"/>
  <c r="AB72" i="1"/>
  <c r="AA72" i="1" s="1"/>
  <c r="AB70" i="1"/>
  <c r="AA70" i="1" s="1"/>
  <c r="AB62" i="1"/>
  <c r="AA62" i="1" s="1"/>
  <c r="AB66" i="1"/>
  <c r="AA66" i="1" s="1"/>
  <c r="X62" i="1"/>
  <c r="Z69" i="1" l="1"/>
  <c r="AC66" i="1"/>
  <c r="AC69" i="1"/>
  <c r="Y64" i="1"/>
  <c r="AC64" i="1" s="1"/>
  <c r="AC65" i="1"/>
  <c r="Y63" i="1"/>
  <c r="AC63" i="1" s="1"/>
  <c r="Z66" i="1"/>
  <c r="Y70" i="1"/>
  <c r="AC70" i="1" s="1"/>
  <c r="Y67" i="1"/>
  <c r="AC67" i="1" s="1"/>
  <c r="Y72" i="1"/>
  <c r="AC72" i="1" s="1"/>
  <c r="Y68" i="1"/>
  <c r="AC68" i="1" s="1"/>
  <c r="Z65" i="1"/>
  <c r="Z71" i="1"/>
  <c r="Y61" i="1"/>
  <c r="Z61" i="1"/>
  <c r="AC71" i="1"/>
  <c r="Y62" i="1"/>
  <c r="AC62" i="1" s="1"/>
  <c r="Z62" i="1"/>
  <c r="T25" i="1" l="1"/>
  <c r="T12" i="1" l="1"/>
  <c r="H12" i="1" l="1"/>
  <c r="I12" i="1" s="1"/>
  <c r="K60" i="1"/>
  <c r="K34" i="1"/>
  <c r="K20" i="1"/>
  <c r="K32" i="1"/>
  <c r="K52" i="1"/>
  <c r="K57" i="1"/>
  <c r="K33" i="1"/>
  <c r="K41" i="1"/>
  <c r="K51" i="1"/>
  <c r="K30" i="1"/>
  <c r="K38" i="1"/>
  <c r="K50" i="1"/>
  <c r="K59" i="1"/>
  <c r="K42" i="1"/>
  <c r="K27" i="1"/>
  <c r="K53" i="1"/>
  <c r="K40" i="1"/>
  <c r="K44" i="1"/>
  <c r="K24" i="1"/>
  <c r="K22" i="1"/>
  <c r="K58" i="1"/>
  <c r="K21" i="1"/>
  <c r="K35" i="1"/>
  <c r="K29" i="1"/>
  <c r="K36" i="1"/>
  <c r="K45" i="1"/>
  <c r="K23" i="1"/>
  <c r="K39" i="1"/>
  <c r="K26" i="1"/>
  <c r="K56" i="1"/>
  <c r="K46" i="1"/>
  <c r="K28" i="1"/>
  <c r="K54" i="1"/>
  <c r="K47" i="1"/>
  <c r="K48" i="1"/>
  <c r="G225" i="13" l="1"/>
  <c r="G215" i="13"/>
  <c r="G216" i="13"/>
  <c r="G217" i="13"/>
  <c r="G218" i="13"/>
  <c r="G219" i="13"/>
  <c r="G220" i="13"/>
  <c r="G221" i="13"/>
  <c r="G222" i="13"/>
  <c r="G223" i="13"/>
  <c r="G224" i="13"/>
  <c r="G214" i="13"/>
  <c r="K18" i="1"/>
  <c r="K17" i="1"/>
  <c r="K14" i="1"/>
  <c r="K15" i="1"/>
  <c r="B225" i="13" a="1"/>
  <c r="K16" i="1"/>
  <c r="B225" i="13" l="1"/>
  <c r="Q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60" i="1" l="1"/>
  <c r="T59" i="1"/>
  <c r="T58" i="1"/>
  <c r="T57" i="1"/>
  <c r="T56" i="1"/>
  <c r="T55" i="1"/>
  <c r="H55" i="1"/>
  <c r="I55" i="1" s="1"/>
  <c r="T54" i="1"/>
  <c r="T53" i="1"/>
  <c r="T52" i="1"/>
  <c r="T51" i="1"/>
  <c r="T50" i="1"/>
  <c r="T49" i="1"/>
  <c r="Q49" i="1"/>
  <c r="H49" i="1"/>
  <c r="I49" i="1" s="1"/>
  <c r="T48" i="1"/>
  <c r="Q48" i="1"/>
  <c r="T47" i="1"/>
  <c r="Q47" i="1"/>
  <c r="T46" i="1"/>
  <c r="Q46" i="1"/>
  <c r="T45" i="1"/>
  <c r="Q45" i="1"/>
  <c r="T44" i="1"/>
  <c r="H43" i="1"/>
  <c r="I43" i="1" s="1"/>
  <c r="I37" i="1"/>
  <c r="H31" i="1"/>
  <c r="I31" i="1" s="1"/>
  <c r="Q25" i="1"/>
  <c r="H25" i="1"/>
  <c r="I25" i="1" s="1"/>
  <c r="H19" i="1"/>
  <c r="Q18" i="1"/>
  <c r="Q17" i="1"/>
  <c r="T24" i="1"/>
  <c r="Q24" i="1"/>
  <c r="T23" i="1"/>
  <c r="Q23" i="1"/>
  <c r="T22" i="1"/>
  <c r="Q22" i="1"/>
  <c r="T21" i="1"/>
  <c r="Q21" i="1"/>
  <c r="T20" i="1"/>
  <c r="Q20" i="1"/>
  <c r="T19" i="1"/>
  <c r="Q19" i="1"/>
  <c r="X55" i="1" l="1"/>
  <c r="X28" i="1"/>
  <c r="X39" i="1"/>
  <c r="X47" i="1"/>
  <c r="X59" i="1"/>
  <c r="X33" i="1"/>
  <c r="X30" i="1"/>
  <c r="X41" i="1"/>
  <c r="X53" i="1"/>
  <c r="X36" i="1"/>
  <c r="X35" i="1"/>
  <c r="X34" i="1"/>
  <c r="AB56" i="1"/>
  <c r="X57" i="1"/>
  <c r="X56" i="1"/>
  <c r="X32" i="1"/>
  <c r="X31" i="1"/>
  <c r="X52" i="1"/>
  <c r="X51" i="1"/>
  <c r="X54" i="1"/>
  <c r="X58" i="1"/>
  <c r="X60" i="1"/>
  <c r="X25" i="1"/>
  <c r="X27" i="1"/>
  <c r="X29" i="1"/>
  <c r="X38" i="1"/>
  <c r="X37" i="1"/>
  <c r="X40" i="1"/>
  <c r="X42" i="1"/>
  <c r="X46" i="1"/>
  <c r="X45" i="1"/>
  <c r="X48" i="1"/>
  <c r="AB44" i="1"/>
  <c r="X44" i="1"/>
  <c r="X43" i="1"/>
  <c r="X49" i="1"/>
  <c r="AB32" i="1"/>
  <c r="AB38" i="1"/>
  <c r="AB53" i="1"/>
  <c r="AA53" i="1" s="1"/>
  <c r="AB54" i="1"/>
  <c r="AA54" i="1" s="1"/>
  <c r="I19" i="1"/>
  <c r="X19" i="1" s="1"/>
  <c r="Y55" i="1" l="1"/>
  <c r="Z55" i="1"/>
  <c r="Z56" i="1" s="1"/>
  <c r="Y54" i="1"/>
  <c r="Z54" i="1"/>
  <c r="Y53" i="1"/>
  <c r="Z53" i="1"/>
  <c r="Y49" i="1"/>
  <c r="Z49" i="1"/>
  <c r="X50" i="1" s="1"/>
  <c r="Y43" i="1"/>
  <c r="Z43" i="1"/>
  <c r="Z44" i="1" s="1"/>
  <c r="Y37" i="1"/>
  <c r="Z37" i="1"/>
  <c r="Y31" i="1"/>
  <c r="Z31" i="1"/>
  <c r="Z32" i="1" s="1"/>
  <c r="Y33" i="1" s="1"/>
  <c r="Y25" i="1"/>
  <c r="Z25" i="1"/>
  <c r="Y19" i="1"/>
  <c r="Z19" i="1"/>
  <c r="X20" i="1" s="1"/>
  <c r="X26" i="1" l="1"/>
  <c r="Y26" i="1" s="1"/>
  <c r="Y56" i="1"/>
  <c r="Y44" i="1"/>
  <c r="Y32" i="1"/>
  <c r="Y45" i="1"/>
  <c r="Z45" i="1"/>
  <c r="Z57"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4" i="1"/>
  <c r="T17" i="1"/>
  <c r="T18" i="1"/>
  <c r="Z26" i="1" l="1"/>
  <c r="Y27" i="1" s="1"/>
  <c r="Y58" i="1"/>
  <c r="Z58" i="1"/>
  <c r="Z27" i="1"/>
  <c r="Z28" i="1" s="1"/>
  <c r="Y51" i="1"/>
  <c r="Z51" i="1"/>
  <c r="Y50" i="1"/>
  <c r="Z50" i="1"/>
  <c r="Y38" i="1"/>
  <c r="Z38" i="1"/>
  <c r="Y39" i="1" s="1"/>
  <c r="Y35" i="1"/>
  <c r="Y20" i="1"/>
  <c r="Z20" i="1"/>
  <c r="X21" i="1" s="1"/>
  <c r="Y21" i="1" s="1"/>
  <c r="Z39" i="1" l="1"/>
  <c r="Z40" i="1" s="1"/>
  <c r="Y59" i="1"/>
  <c r="Z59" i="1"/>
  <c r="Y28" i="1"/>
  <c r="Y46" i="1"/>
  <c r="Z46" i="1"/>
  <c r="Y47" i="1" s="1"/>
  <c r="Y40" i="1"/>
  <c r="Y52" i="1"/>
  <c r="Z52" i="1"/>
  <c r="Y34" i="1"/>
  <c r="Z34" i="1"/>
  <c r="Z35" i="1"/>
  <c r="Z21" i="1"/>
  <c r="X22" i="1" s="1"/>
  <c r="Y22" i="1" s="1"/>
  <c r="Y60" i="1" l="1"/>
  <c r="Z60" i="1"/>
  <c r="Z47" i="1"/>
  <c r="Y48" i="1" s="1"/>
  <c r="Z41" i="1"/>
  <c r="Y41" i="1"/>
  <c r="Y29" i="1"/>
  <c r="Z29" i="1"/>
  <c r="Y30" i="1" s="1"/>
  <c r="Y36" i="1"/>
  <c r="Z36" i="1"/>
  <c r="Z22" i="1"/>
  <c r="X23" i="1" s="1"/>
  <c r="Z23" i="1" s="1"/>
  <c r="X24" i="1" s="1"/>
  <c r="X13" i="1"/>
  <c r="Y12" i="1" s="1"/>
  <c r="Y42" i="1" l="1"/>
  <c r="Z42" i="1"/>
  <c r="Z48" i="1"/>
  <c r="Z30" i="1"/>
  <c r="Y23" i="1"/>
  <c r="Y24" i="1"/>
  <c r="Z24" i="1"/>
  <c r="Q14" i="1"/>
  <c r="Z12" i="1" l="1"/>
  <c r="X14" i="1" s="1"/>
  <c r="Y14" i="1" l="1"/>
  <c r="Z14" i="1" l="1"/>
  <c r="X17" i="1" l="1"/>
  <c r="Y17" i="1" l="1"/>
  <c r="Z17" i="1"/>
  <c r="X18" i="1" s="1"/>
  <c r="Y18" i="1" l="1"/>
  <c r="Z18" i="1"/>
  <c r="AB50" i="1" l="1"/>
  <c r="AA50" i="1" s="1"/>
  <c r="AB26" i="1"/>
  <c r="AA26" i="1" s="1"/>
  <c r="AB20" i="1"/>
  <c r="AB21" i="1" s="1"/>
  <c r="AB27"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B39" i="1"/>
  <c r="AA38" i="1"/>
  <c r="AA44" i="1"/>
  <c r="AB45" i="1"/>
  <c r="AA45" i="1" s="1"/>
  <c r="AB46" i="1"/>
  <c r="AB51" i="1"/>
  <c r="AA51" i="1" s="1"/>
  <c r="AB52" i="1"/>
  <c r="AA52" i="1" s="1"/>
  <c r="AA56" i="1"/>
  <c r="AB57" i="1"/>
  <c r="AA32" i="1"/>
  <c r="AB33" i="1"/>
  <c r="AA20" i="1" l="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2" i="1"/>
  <c r="AA21" i="1"/>
  <c r="AA33" i="1"/>
  <c r="AB34" i="1"/>
  <c r="AA57" i="1"/>
  <c r="AB58"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AC38" i="1"/>
  <c r="K10" i="19"/>
  <c r="Q40" i="19"/>
  <c r="K30" i="19"/>
  <c r="AI50" i="19"/>
  <c r="AI20" i="19"/>
  <c r="K50" i="19"/>
  <c r="AI40" i="19"/>
  <c r="W40" i="19"/>
  <c r="K20" i="19"/>
  <c r="AC10" i="19"/>
  <c r="AI10" i="19"/>
  <c r="AC20" i="19"/>
  <c r="AI30" i="19"/>
  <c r="AC30" i="19"/>
  <c r="W30" i="19"/>
  <c r="Q20" i="19"/>
  <c r="AB28" i="1"/>
  <c r="AA27"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9" i="1"/>
  <c r="AB40"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6" i="1"/>
  <c r="K7" i="19" l="1"/>
  <c r="Q7" i="19"/>
  <c r="AI37" i="19"/>
  <c r="AC17" i="19"/>
  <c r="AC27" i="19"/>
  <c r="Q27" i="19"/>
  <c r="AI7" i="19"/>
  <c r="K17" i="19"/>
  <c r="W37" i="19"/>
  <c r="AI27" i="19"/>
  <c r="K27" i="19"/>
  <c r="AC37" i="19"/>
  <c r="W47" i="19"/>
  <c r="AI47" i="19"/>
  <c r="AC7" i="19"/>
  <c r="K47" i="19"/>
  <c r="Q17" i="19"/>
  <c r="K37" i="19"/>
  <c r="AI17" i="19"/>
  <c r="AC20" i="1"/>
  <c r="W7" i="19"/>
  <c r="Q47" i="19"/>
  <c r="Q37" i="19"/>
  <c r="AC47" i="19"/>
  <c r="W17" i="19"/>
  <c r="AA17" i="1"/>
  <c r="AB18" i="1"/>
  <c r="AA18" i="1" s="1"/>
  <c r="R40" i="19"/>
  <c r="AD10" i="19"/>
  <c r="X40" i="19"/>
  <c r="AJ10" i="19"/>
  <c r="R50" i="19"/>
  <c r="X10" i="19"/>
  <c r="R30" i="19"/>
  <c r="AC39" i="1"/>
  <c r="L10" i="19"/>
  <c r="L50" i="19"/>
  <c r="AJ20" i="19"/>
  <c r="AJ40" i="19"/>
  <c r="AD30" i="19"/>
  <c r="R20" i="19"/>
  <c r="AD50" i="19"/>
  <c r="AJ30" i="19"/>
  <c r="AJ50" i="19"/>
  <c r="X30" i="19"/>
  <c r="AD20" i="19"/>
  <c r="L40" i="19"/>
  <c r="X50" i="19"/>
  <c r="X20" i="19"/>
  <c r="AD40" i="19"/>
  <c r="R10" i="19"/>
  <c r="L30" i="19"/>
  <c r="L20" i="19"/>
  <c r="AA58" i="1"/>
  <c r="AB59" i="1"/>
  <c r="AD47" i="19"/>
  <c r="AJ27" i="19"/>
  <c r="AD27" i="19"/>
  <c r="AJ7" i="19"/>
  <c r="AJ37" i="19"/>
  <c r="L27" i="19"/>
  <c r="AD17" i="19"/>
  <c r="L37" i="19"/>
  <c r="R17" i="19"/>
  <c r="AJ17" i="19"/>
  <c r="X7" i="19"/>
  <c r="X47" i="19"/>
  <c r="L7" i="19"/>
  <c r="L17" i="19"/>
  <c r="R27" i="19"/>
  <c r="X27" i="19"/>
  <c r="R7" i="19"/>
  <c r="X17" i="19"/>
  <c r="AJ47" i="19"/>
  <c r="L47" i="19"/>
  <c r="R37" i="19"/>
  <c r="AD7" i="19"/>
  <c r="X37" i="19"/>
  <c r="AC21" i="1"/>
  <c r="R47" i="19"/>
  <c r="AD37" i="19"/>
  <c r="AB29" i="1"/>
  <c r="AA29" i="1" s="1"/>
  <c r="AA28" i="1"/>
  <c r="AB30" i="1"/>
  <c r="AA30"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2" i="1"/>
  <c r="AB23"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0" i="1"/>
  <c r="AB41"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A41" i="1" l="1"/>
  <c r="AB42" i="1"/>
  <c r="AA42" i="1" s="1"/>
  <c r="AG39" i="19"/>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8"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B60" i="1"/>
  <c r="AA60"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4" i="1"/>
  <c r="AA24" i="1" s="1"/>
  <c r="AA23" i="1"/>
  <c r="O8" i="19"/>
  <c r="AA48" i="19"/>
  <c r="AM38" i="19"/>
  <c r="U48" i="19"/>
  <c r="AA18" i="19"/>
  <c r="AG18" i="19"/>
  <c r="AG48" i="19"/>
  <c r="AM18" i="19"/>
  <c r="AA28" i="19"/>
  <c r="AG28" i="19"/>
  <c r="AA8" i="19"/>
  <c r="U18" i="19"/>
  <c r="AG38" i="19"/>
  <c r="U38" i="19"/>
  <c r="AM8" i="19"/>
  <c r="AA38" i="19"/>
  <c r="AM48" i="19"/>
  <c r="U28" i="19"/>
  <c r="O38" i="19"/>
  <c r="U8" i="19"/>
  <c r="AG8" i="19"/>
  <c r="AC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4" i="1"/>
  <c r="AA17" i="19"/>
  <c r="O7" i="19"/>
  <c r="AA37" i="19"/>
  <c r="AA27" i="19"/>
  <c r="AM27" i="19"/>
  <c r="U17" i="19"/>
  <c r="U47" i="19"/>
  <c r="AG17" i="19"/>
  <c r="O47" i="19"/>
  <c r="Z40" i="19"/>
  <c r="AC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14" i="1" l="1"/>
  <c r="AA14" i="1" s="1"/>
  <c r="AI6" i="19" l="1"/>
  <c r="AI16" i="19"/>
  <c r="Q36" i="19"/>
  <c r="W6" i="19"/>
  <c r="W26" i="19"/>
  <c r="K26" i="19"/>
  <c r="W46" i="19"/>
  <c r="AI36" i="19"/>
  <c r="AI26" i="19"/>
  <c r="AC6" i="19"/>
  <c r="Q46" i="19"/>
  <c r="AC16" i="19"/>
  <c r="AC14" i="1"/>
  <c r="W36" i="19"/>
  <c r="AC36" i="19"/>
  <c r="K16" i="19"/>
  <c r="AC26" i="19"/>
  <c r="K46" i="19"/>
  <c r="AI46" i="19"/>
  <c r="AC46" i="19"/>
  <c r="Q6" i="19"/>
  <c r="W16" i="19"/>
  <c r="K36" i="19"/>
  <c r="Q26" i="19"/>
  <c r="K6" i="19"/>
  <c r="Q16" i="19"/>
  <c r="K67" i="1" l="1"/>
  <c r="L67" i="1" s="1"/>
  <c r="K13" i="1"/>
  <c r="L12" i="1" s="1"/>
  <c r="K61" i="1"/>
  <c r="L61" i="1" s="1"/>
  <c r="K43" i="1"/>
  <c r="L43" i="1" s="1"/>
  <c r="K31" i="1"/>
  <c r="L31" i="1" s="1"/>
  <c r="K49" i="1"/>
  <c r="L49" i="1" s="1"/>
  <c r="K25" i="1"/>
  <c r="L25" i="1" s="1"/>
  <c r="K37" i="1"/>
  <c r="L37" i="1" s="1"/>
  <c r="K19" i="1"/>
  <c r="L19" i="1" s="1"/>
  <c r="K55" i="1"/>
  <c r="L55" i="1" s="1"/>
  <c r="X30" i="18" l="1"/>
  <c r="X38" i="18"/>
  <c r="L14" i="18"/>
  <c r="L38" i="18"/>
  <c r="L22" i="18"/>
  <c r="L30" i="18"/>
  <c r="AD14" i="18"/>
  <c r="L6" i="18"/>
  <c r="R38" i="18"/>
  <c r="X6" i="18"/>
  <c r="X22" i="18"/>
  <c r="R14" i="18"/>
  <c r="AD30" i="18"/>
  <c r="AJ30" i="18"/>
  <c r="AD38" i="18"/>
  <c r="AJ6" i="18"/>
  <c r="AJ38" i="18"/>
  <c r="R22" i="18"/>
  <c r="AD22" i="18"/>
  <c r="AD6" i="18"/>
  <c r="X14" i="18"/>
  <c r="N19" i="1"/>
  <c r="R30" i="18"/>
  <c r="M19" i="1"/>
  <c r="AB19" i="1" s="1"/>
  <c r="AA19" i="1" s="1"/>
  <c r="AJ14" i="18"/>
  <c r="R6" i="18"/>
  <c r="AJ22" i="18"/>
  <c r="AJ40" i="18"/>
  <c r="AD32" i="18"/>
  <c r="N37" i="1"/>
  <c r="AD40" i="18"/>
  <c r="AJ24" i="18"/>
  <c r="L32" i="18"/>
  <c r="L24" i="18"/>
  <c r="R32" i="18"/>
  <c r="X8" i="18"/>
  <c r="R40" i="18"/>
  <c r="L16" i="18"/>
  <c r="R8" i="18"/>
  <c r="AD24" i="18"/>
  <c r="L40" i="18"/>
  <c r="R24" i="18"/>
  <c r="AJ32" i="18"/>
  <c r="AJ8" i="18"/>
  <c r="X16" i="18"/>
  <c r="L8" i="18"/>
  <c r="X40" i="18"/>
  <c r="AJ16" i="18"/>
  <c r="R16" i="18"/>
  <c r="X24" i="18"/>
  <c r="M37" i="1"/>
  <c r="AB37" i="1" s="1"/>
  <c r="AA37" i="1" s="1"/>
  <c r="X32" i="18"/>
  <c r="AD16" i="18"/>
  <c r="AD8" i="18"/>
  <c r="Z14" i="18"/>
  <c r="Z30" i="18"/>
  <c r="AF38" i="18"/>
  <c r="Z38" i="18"/>
  <c r="T38" i="18"/>
  <c r="M25" i="1"/>
  <c r="AB25" i="1" s="1"/>
  <c r="AA25" i="1" s="1"/>
  <c r="AF30" i="18"/>
  <c r="T14" i="18"/>
  <c r="N22" i="18"/>
  <c r="AL30" i="18"/>
  <c r="Z22" i="18"/>
  <c r="AL38" i="18"/>
  <c r="AF22" i="18"/>
  <c r="AL22" i="18"/>
  <c r="T30" i="18"/>
  <c r="AL14" i="18"/>
  <c r="N6" i="18"/>
  <c r="AL6" i="18"/>
  <c r="AF6" i="18"/>
  <c r="AF14" i="18"/>
  <c r="N30" i="18"/>
  <c r="T6" i="18"/>
  <c r="N25" i="1"/>
  <c r="N38" i="18"/>
  <c r="N14" i="18"/>
  <c r="T22" i="18"/>
  <c r="Z6" i="18"/>
  <c r="V10" i="18"/>
  <c r="AH34" i="18"/>
  <c r="J34" i="18"/>
  <c r="M49" i="1"/>
  <c r="AB49" i="1" s="1"/>
  <c r="AA49" i="1" s="1"/>
  <c r="P10" i="18"/>
  <c r="J10" i="18"/>
  <c r="N49" i="1"/>
  <c r="AB18" i="18"/>
  <c r="AH42" i="18"/>
  <c r="AB34" i="18"/>
  <c r="AH10" i="18"/>
  <c r="AB26" i="18"/>
  <c r="AH26" i="18"/>
  <c r="P34" i="18"/>
  <c r="P18" i="18"/>
  <c r="V18" i="18"/>
  <c r="AB10" i="18"/>
  <c r="V34" i="18"/>
  <c r="P26" i="18"/>
  <c r="J42" i="18"/>
  <c r="J18" i="18"/>
  <c r="P42" i="18"/>
  <c r="AB42" i="18"/>
  <c r="J26" i="18"/>
  <c r="V26" i="18"/>
  <c r="V42" i="18"/>
  <c r="AH18" i="18"/>
  <c r="J24" i="18"/>
  <c r="AH32" i="18"/>
  <c r="P40" i="18"/>
  <c r="J32" i="18"/>
  <c r="AB24" i="18"/>
  <c r="V32" i="18"/>
  <c r="M31" i="1"/>
  <c r="AB31" i="1" s="1"/>
  <c r="AA31" i="1" s="1"/>
  <c r="P32" i="18"/>
  <c r="V8" i="18"/>
  <c r="J8" i="18"/>
  <c r="V40" i="18"/>
  <c r="V24" i="18"/>
  <c r="AH24" i="18"/>
  <c r="J16" i="18"/>
  <c r="AB32" i="18"/>
  <c r="AB8" i="18"/>
  <c r="P16" i="18"/>
  <c r="P8" i="18"/>
  <c r="AB16" i="18"/>
  <c r="J40" i="18"/>
  <c r="V16" i="18"/>
  <c r="N31" i="1"/>
  <c r="AH40" i="18"/>
  <c r="AH8" i="18"/>
  <c r="AB40" i="18"/>
  <c r="AH16" i="18"/>
  <c r="P24" i="18"/>
  <c r="T16" i="18"/>
  <c r="T40" i="18"/>
  <c r="AL24" i="18"/>
  <c r="T8" i="18"/>
  <c r="AF40" i="18"/>
  <c r="T24" i="18"/>
  <c r="M43" i="1"/>
  <c r="AB43" i="1" s="1"/>
  <c r="AA43" i="1" s="1"/>
  <c r="AL32" i="18"/>
  <c r="AL40" i="18"/>
  <c r="Z32" i="18"/>
  <c r="AF16" i="18"/>
  <c r="Z40" i="18"/>
  <c r="N16" i="18"/>
  <c r="N8" i="18"/>
  <c r="AL8" i="18"/>
  <c r="Z8" i="18"/>
  <c r="N24" i="18"/>
  <c r="AF24" i="18"/>
  <c r="AF8" i="18"/>
  <c r="N40" i="18"/>
  <c r="N32" i="18"/>
  <c r="T32" i="18"/>
  <c r="Z24" i="18"/>
  <c r="AF32" i="18"/>
  <c r="N43" i="1"/>
  <c r="Z16" i="18"/>
  <c r="AL16" i="18"/>
  <c r="N61" i="1"/>
  <c r="N10" i="18"/>
  <c r="T42" i="18"/>
  <c r="T34" i="18"/>
  <c r="M61" i="1"/>
  <c r="AB61" i="1" s="1"/>
  <c r="AA61" i="1" s="1"/>
  <c r="AF26" i="18"/>
  <c r="Z34" i="18"/>
  <c r="AL10" i="18"/>
  <c r="N18" i="18"/>
  <c r="AF10" i="18"/>
  <c r="AF42" i="18"/>
  <c r="T26" i="18"/>
  <c r="Z10" i="18"/>
  <c r="AL34" i="18"/>
  <c r="T18" i="18"/>
  <c r="AF34" i="18"/>
  <c r="Z18" i="18"/>
  <c r="N26" i="18"/>
  <c r="AF18" i="18"/>
  <c r="AL26" i="18"/>
  <c r="AL18" i="18"/>
  <c r="AL42" i="18"/>
  <c r="Z26" i="18"/>
  <c r="N34" i="18"/>
  <c r="N42" i="18"/>
  <c r="T10" i="18"/>
  <c r="Z42" i="18"/>
  <c r="R18" i="18"/>
  <c r="AJ18" i="18"/>
  <c r="AD18" i="18"/>
  <c r="X18" i="18"/>
  <c r="AJ10" i="18"/>
  <c r="L34" i="18"/>
  <c r="L10" i="18"/>
  <c r="R34" i="18"/>
  <c r="AD42" i="18"/>
  <c r="N55" i="1"/>
  <c r="X42" i="18"/>
  <c r="X26" i="18"/>
  <c r="R26" i="18"/>
  <c r="AJ26" i="18"/>
  <c r="AD10" i="18"/>
  <c r="M55" i="1"/>
  <c r="AB55" i="1" s="1"/>
  <c r="AA55" i="1" s="1"/>
  <c r="X34" i="18"/>
  <c r="AJ42" i="18"/>
  <c r="L18" i="18"/>
  <c r="AD26" i="18"/>
  <c r="L42" i="18"/>
  <c r="R42" i="18"/>
  <c r="X10" i="18"/>
  <c r="AD34" i="18"/>
  <c r="L26" i="18"/>
  <c r="AJ34" i="18"/>
  <c r="R10" i="18"/>
  <c r="AH6" i="18"/>
  <c r="V14" i="18"/>
  <c r="P22" i="18"/>
  <c r="AB30" i="18"/>
  <c r="V6" i="18"/>
  <c r="AB22" i="18"/>
  <c r="AH30" i="18"/>
  <c r="V38" i="18"/>
  <c r="M12" i="1"/>
  <c r="AB12" i="1" s="1"/>
  <c r="AA12" i="1" s="1"/>
  <c r="AH14" i="18"/>
  <c r="P38" i="18"/>
  <c r="AB38" i="18"/>
  <c r="AH38" i="18"/>
  <c r="AB6" i="18"/>
  <c r="P6" i="18"/>
  <c r="J30" i="18"/>
  <c r="V22" i="18"/>
  <c r="AH22" i="18"/>
  <c r="AB14" i="18"/>
  <c r="P30" i="18"/>
  <c r="J6" i="18"/>
  <c r="J22" i="18"/>
  <c r="J14" i="18"/>
  <c r="J38" i="18"/>
  <c r="V30" i="18"/>
  <c r="N12" i="1"/>
  <c r="P14" i="18"/>
  <c r="V20" i="18"/>
  <c r="J20" i="18"/>
  <c r="AB44" i="18"/>
  <c r="M67" i="1"/>
  <c r="J28" i="18"/>
  <c r="P12" i="18"/>
  <c r="V44" i="18"/>
  <c r="N67" i="1"/>
  <c r="AB20" i="18"/>
  <c r="P28" i="18"/>
  <c r="V28" i="18"/>
  <c r="J12" i="18"/>
  <c r="AB12" i="18"/>
  <c r="AH44" i="18"/>
  <c r="J44" i="18"/>
  <c r="AH28" i="18"/>
  <c r="V12" i="18"/>
  <c r="AB28" i="18"/>
  <c r="AH36" i="18"/>
  <c r="P20" i="18"/>
  <c r="P36" i="18"/>
  <c r="V36" i="18"/>
  <c r="AB36" i="18"/>
  <c r="AH12" i="18"/>
  <c r="J36" i="18"/>
  <c r="P44" i="18"/>
  <c r="AH20" i="18"/>
  <c r="P43" i="19" l="1"/>
  <c r="AH13" i="19"/>
  <c r="AB23" i="19"/>
  <c r="AB53" i="19"/>
  <c r="P53" i="19"/>
  <c r="AH53" i="19"/>
  <c r="AC55" i="1"/>
  <c r="V33" i="19"/>
  <c r="V43" i="19"/>
  <c r="P23" i="19"/>
  <c r="AB33" i="19"/>
  <c r="P13" i="19"/>
  <c r="J13" i="19"/>
  <c r="AB13" i="19"/>
  <c r="V13" i="19"/>
  <c r="J43" i="19"/>
  <c r="P33" i="19"/>
  <c r="AH23" i="19"/>
  <c r="V23" i="19"/>
  <c r="J33" i="19"/>
  <c r="J23" i="19"/>
  <c r="J53" i="19"/>
  <c r="V53" i="19"/>
  <c r="AB43" i="19"/>
  <c r="AH43" i="19"/>
  <c r="AH33" i="19"/>
  <c r="V22" i="19"/>
  <c r="AH32" i="19"/>
  <c r="AC49" i="1"/>
  <c r="AB42" i="19"/>
  <c r="AB32" i="19"/>
  <c r="AH42" i="19"/>
  <c r="AB52" i="19"/>
  <c r="AB22" i="19"/>
  <c r="J52" i="19"/>
  <c r="P22" i="19"/>
  <c r="J32" i="19"/>
  <c r="P52" i="19"/>
  <c r="V32" i="19"/>
  <c r="V12" i="19"/>
  <c r="V42" i="19"/>
  <c r="AH22" i="19"/>
  <c r="AB12" i="19"/>
  <c r="J42" i="19"/>
  <c r="AH12" i="19"/>
  <c r="AH52" i="19"/>
  <c r="J22" i="19"/>
  <c r="J12" i="19"/>
  <c r="P42" i="19"/>
  <c r="V52" i="19"/>
  <c r="P32" i="19"/>
  <c r="P12" i="19"/>
  <c r="J31" i="19"/>
  <c r="P21" i="19"/>
  <c r="V51" i="19"/>
  <c r="AH21" i="19"/>
  <c r="P11" i="19"/>
  <c r="AB51" i="19"/>
  <c r="AB41" i="19"/>
  <c r="V41" i="19"/>
  <c r="J51" i="19"/>
  <c r="AH11" i="19"/>
  <c r="J21" i="19"/>
  <c r="AC43" i="1"/>
  <c r="V31" i="19"/>
  <c r="AH51" i="19"/>
  <c r="AH31" i="19"/>
  <c r="AH41" i="19"/>
  <c r="J11" i="19"/>
  <c r="P41" i="19"/>
  <c r="AB11" i="19"/>
  <c r="J41" i="19"/>
  <c r="P51" i="19"/>
  <c r="V21" i="19"/>
  <c r="V11" i="19"/>
  <c r="AB21" i="19"/>
  <c r="AB31" i="19"/>
  <c r="P31" i="19"/>
  <c r="AH10" i="19"/>
  <c r="AB10" i="19"/>
  <c r="P20" i="19"/>
  <c r="AH40" i="19"/>
  <c r="P40" i="19"/>
  <c r="V30" i="19"/>
  <c r="AB20" i="19"/>
  <c r="V20" i="19"/>
  <c r="P10" i="19"/>
  <c r="AH30" i="19"/>
  <c r="J20" i="19"/>
  <c r="AB50" i="19"/>
  <c r="AB40" i="19"/>
  <c r="V10" i="19"/>
  <c r="J40" i="19"/>
  <c r="J50" i="19"/>
  <c r="J10" i="19"/>
  <c r="V40" i="19"/>
  <c r="AB30" i="19"/>
  <c r="AC37" i="1"/>
  <c r="AH20" i="19"/>
  <c r="P30" i="19"/>
  <c r="AH50" i="19"/>
  <c r="J30" i="19"/>
  <c r="V50" i="19"/>
  <c r="P50" i="19"/>
  <c r="P9" i="19"/>
  <c r="AB9" i="19"/>
  <c r="AB49" i="19"/>
  <c r="AH19" i="19"/>
  <c r="V39" i="19"/>
  <c r="AB29" i="19"/>
  <c r="AH29" i="19"/>
  <c r="J49" i="19"/>
  <c r="P39" i="19"/>
  <c r="AC31" i="1"/>
  <c r="V9" i="19"/>
  <c r="P49" i="19"/>
  <c r="AB19" i="19"/>
  <c r="J39" i="19"/>
  <c r="AH9" i="19"/>
  <c r="J9" i="19"/>
  <c r="V29" i="19"/>
  <c r="P29" i="19"/>
  <c r="AB39" i="19"/>
  <c r="J29" i="19"/>
  <c r="P19" i="19"/>
  <c r="AH49" i="19"/>
  <c r="J19" i="19"/>
  <c r="V49" i="19"/>
  <c r="AH39" i="19"/>
  <c r="V19" i="19"/>
  <c r="AB28" i="19"/>
  <c r="P28" i="19"/>
  <c r="P8" i="19"/>
  <c r="AH48" i="19"/>
  <c r="V8" i="19"/>
  <c r="AB18" i="19"/>
  <c r="AH8" i="19"/>
  <c r="AC25" i="1"/>
  <c r="J28" i="19"/>
  <c r="J8" i="19"/>
  <c r="AB8" i="19"/>
  <c r="J38" i="19"/>
  <c r="P48" i="19"/>
  <c r="AH18" i="19"/>
  <c r="AB38" i="19"/>
  <c r="P38" i="19"/>
  <c r="V38" i="19"/>
  <c r="AB48" i="19"/>
  <c r="V48" i="19"/>
  <c r="J48" i="19"/>
  <c r="J18" i="19"/>
  <c r="AH28" i="19"/>
  <c r="V18" i="19"/>
  <c r="V28" i="19"/>
  <c r="AH38" i="19"/>
  <c r="P18" i="19"/>
  <c r="J47" i="19"/>
  <c r="AH17" i="19"/>
  <c r="V37" i="19"/>
  <c r="J7" i="19"/>
  <c r="P47" i="19"/>
  <c r="V27" i="19"/>
  <c r="V47" i="19"/>
  <c r="AH7" i="19"/>
  <c r="AH27" i="19"/>
  <c r="V17" i="19"/>
  <c r="AB7" i="19"/>
  <c r="P17" i="19"/>
  <c r="J17" i="19"/>
  <c r="AC19" i="1"/>
  <c r="P7" i="19"/>
  <c r="J27" i="19"/>
  <c r="AH47" i="19"/>
  <c r="AB47" i="19"/>
  <c r="AB27" i="19"/>
  <c r="V7" i="19"/>
  <c r="P27" i="19"/>
  <c r="J37" i="19"/>
  <c r="AH37" i="19"/>
  <c r="AB17" i="19"/>
  <c r="AB37" i="19"/>
  <c r="P37" i="19"/>
  <c r="AB24" i="19"/>
  <c r="V34" i="19"/>
  <c r="J44" i="19"/>
  <c r="AC61" i="1"/>
  <c r="AB14" i="19"/>
  <c r="J34" i="19"/>
  <c r="J54" i="19"/>
  <c r="P54" i="19"/>
  <c r="J14" i="19"/>
  <c r="AH54" i="19"/>
  <c r="J24" i="19"/>
  <c r="AH44" i="19"/>
  <c r="V44" i="19"/>
  <c r="AB44" i="19"/>
  <c r="P24" i="19"/>
  <c r="P44" i="19"/>
  <c r="P14" i="19"/>
  <c r="V14" i="19"/>
  <c r="V24" i="19"/>
  <c r="AH34" i="19"/>
  <c r="AH24" i="19"/>
  <c r="P34" i="19"/>
  <c r="V54" i="19"/>
  <c r="AB34" i="19"/>
  <c r="AH14" i="19"/>
  <c r="AB54" i="19"/>
  <c r="AH26" i="19"/>
  <c r="AB36" i="19"/>
  <c r="J46" i="19"/>
  <c r="AB46" i="19"/>
  <c r="J16" i="19"/>
  <c r="AB6" i="19"/>
  <c r="P16" i="19"/>
  <c r="V26" i="19"/>
  <c r="P36" i="19"/>
  <c r="P6" i="19"/>
  <c r="AH36" i="19"/>
  <c r="J36" i="19"/>
  <c r="AH6" i="19"/>
  <c r="P26" i="19"/>
  <c r="AH46" i="19"/>
  <c r="V46" i="19"/>
  <c r="V16" i="19"/>
  <c r="AH16" i="19"/>
  <c r="J6" i="19"/>
  <c r="V36" i="19"/>
  <c r="J26" i="19"/>
  <c r="P46" i="19"/>
  <c r="AB16" i="19"/>
  <c r="AC12" i="1"/>
  <c r="V6" i="19"/>
  <c r="AB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<sst xmlns="http://schemas.openxmlformats.org/spreadsheetml/2006/main" count="605" uniqueCount="402">
  <si>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</si>
  <si>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</si>
  <si>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</si>
  <si>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</si>
  <si>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</si>
  <si>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</si>
  <si>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</si>
  <si>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</si>
  <si>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</si>
  <si>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</si>
  <si>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</si>
  <si>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</si>
  <si>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</si>
  <si>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</si>
  <si>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</si>
  <si>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</si>
  <si>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</si>
  <si>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</si>
  <si>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</si>
  <si>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</si>
  <si>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</si>
  <si>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</si>
  <si>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</si>
  <si>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</si>
  <si>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</si>
  <si>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</si>
  <si>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</si>
  <si>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</si>
  <si>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</si>
  <si>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</si>
  <si>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</si>
  <si>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</si>
  <si>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</si>
  <si>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</si>
  <si>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</si>
  <si>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</si>
  <si>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</si>
  <si>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</si>
  <si>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</si>
  <si>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</si>
  <si>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</si>
  <si>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</si>
  <si>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</si>
  <si>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</si>
  <si>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</si>
  <si>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</si>
  <si>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</si>
  <si>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</si>
  <si>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</si>
  <si>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</si>
  <si>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</si>
  <si>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</si>
  <si>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</si>
  <si>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</si>
  <si>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</si>
  <si>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</si>
  <si>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</si>
  <si>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</si>
  <si>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</si>
  <si>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</si>
  <si>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</si>
  <si>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</si>
  <si>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</si>
  <si>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</si>
  <si>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</si>
  <si>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</si>
  <si>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</si>
  <si>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</si>
  <si>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</si>
  <si>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</si>
  <si>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</si>
  <si>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</si>
  <si>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</si>
  <si>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</si>
  <si>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 xml:space="preserve">GESTÓN Y DESARROLLO DE LA INFRAESTRUCTURA </t>
  </si>
  <si>
    <t>Objetivo:</t>
  </si>
  <si>
    <t>Diseñar, construir y mantener la infraestructura del municipio de Bucaramanga, a través de la gestión transparente en la contratación y ejecución de obras, que contribuya al mejoramiento de la calidad de vida de los ciudadanos</t>
  </si>
  <si>
    <t>Alcance:</t>
  </si>
  <si>
    <t>Incluye todas las actividades necesarias para diseñar, construir y mantener la infraestructura del municipio de Bucaramanga, asegurando una gestión transparente en la contratación y ejecución de obras y alumbrado Público. Esto implica planificar, supervisar y ejecutar proyectos de infraestructura de manera que se cumplan con los estándares de calidad y se promueva la mejora de la calidad de vida de los ciudadanos. Además, se busca fomentar la participación ciudadana y asegurar que todos los procesos sean eficientes, efectivos y en cumplimiento con las normativas aplicables.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</si>
  <si>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</si>
  <si>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</si>
  <si>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</si>
  <si>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</si>
  <si>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</si>
  <si>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</si>
  <si>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</si>
  <si>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</si>
  <si>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</si>
  <si>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</si>
  <si>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</si>
  <si>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</si>
  <si>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</si>
  <si>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</si>
  <si>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</si>
  <si>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</si>
  <si>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</si>
  <si>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</si>
  <si>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</si>
  <si>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</si>
  <si>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</si>
  <si>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</si>
  <si>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</si>
  <si>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</si>
  <si>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</si>
  <si>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</si>
  <si>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</si>
  <si>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</si>
  <si>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Secretaría de Infraestructura y a su área</t>
  </si>
  <si>
    <t>Posibilidad de efecto dañoso sobre bienes por pérdida, extravío, hurto, robo o declaratoria de bienes muebles faltantes pertenecientes a la Secretaría de Infraestructura y a su área de alumbrado público, a causa de la omisión en la aplicación del procedimiento para actualización del inventario de bienes muebles</t>
  </si>
  <si>
    <t>Daños Activos Fisicos</t>
  </si>
  <si>
    <t xml:space="preserve">     Entre 100 y 500 SMLMV </t>
  </si>
  <si>
    <t xml:space="preserve">Los profesionales encargados de la secretaría de infraestructura y del área de alumbrado público ejercerán el control periódico para verificar que los datos registrados en el sistema de inventarios coincida con los inventarios físicos teniendo en cuenta la información documentada establecida por el proceso de Gestión de Almacén e Inventarios. </t>
  </si>
  <si>
    <t>Preventivo</t>
  </si>
  <si>
    <t>Manual</t>
  </si>
  <si>
    <t>Documentado</t>
  </si>
  <si>
    <t>Continua</t>
  </si>
  <si>
    <t>Con Registro</t>
  </si>
  <si>
    <t>Reducir (mitigar)</t>
  </si>
  <si>
    <t>Realizar el levantamiento del Inventario de Alumbrado Público, de acuerdo a los procedimientos vigentes..</t>
  </si>
  <si>
    <t>Secretaria de Infraestructura
Profesional del Área de Alumbrado Publico</t>
  </si>
  <si>
    <t xml:space="preserve">Documento concertado con el área de Inventario </t>
  </si>
  <si>
    <t>Realizar semestralmente la verificación de la totalidad de los bienes a cargo de cada servidor público de la Secretaría de Infraestructura y del Área de Alumbrado Público, reportado en el formato ESTADO ACTUAL DEL INVENTARIO RESUMIDO DEL SERVIDOR PÚBLICO F-INV-8500-238,37-015 y dar respuesta a través de correo al área de inventarios informando la conformidad o novedad que presenta del mismo.</t>
  </si>
  <si>
    <t>Correo de reporte de conformidad o novedad al proceso de inventarios</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</si>
  <si>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</si>
  <si>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</si>
  <si>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</si>
  <si>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Ejecución y Administración de procesos</t>
  </si>
  <si>
    <t>El supervisor designado ejercerá el control y seguimiento a la ejecución contractual para verificar el cumplimiento de las condiciones y especificaciones técnicas pactadas y establecidas en la etapa precontractual, de acuerdo a las normas vigentes.</t>
  </si>
  <si>
    <t>Realizar 1 seguimiento semestral a las actividades y obligaciones contractuales tomando una muestra aleatoria del 20% de los contratos en ejecución de la Secretaría Infraestructura, con el fin de verificar el cumplimiento de las condiciones y especificaciones pactadas y establecidas en la etapa precontractual, de acuerdo a las normas vigentes.</t>
  </si>
  <si>
    <t>Secretaria de Infraestructura
Profesionales del área de contratación.</t>
  </si>
  <si>
    <t>Informe de Seguimiento 
(2)</t>
  </si>
  <si>
    <t xml:space="preserve">Pago de sanción e intereses moratorios. </t>
  </si>
  <si>
    <t xml:space="preserve"> Trámite inoportuno a los requerimientos de los entes de control y vigilancia, de acuerdo con sus lineamientos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</si>
  <si>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</si>
  <si>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El profesional encargado de dar trámite oportuno a los requerimientos de los entes de control y vigilancia verifica los términos de acuerdo con los lineamientos y la normatividad vigente</t>
  </si>
  <si>
    <t>Dar respuesta oportuna al 100% de las PQRSD enviadas por los entes de control y vigilancia asignadas a la Secretaría de Infraestructura a través del Sistema Gestión de Solicitudes del Ciudadano - GSC</t>
  </si>
  <si>
    <t>Los Profesionales encargados</t>
  </si>
  <si>
    <t>Indicador semestral de respuesta a tiempo / total de PQRSD de entes de control asignadas mediante el GSC</t>
  </si>
  <si>
    <t xml:space="preserve">fallos en contra del ente territorial,  que impone el deber de sufragar estos conceptos  a favor de los actores populares. </t>
  </si>
  <si>
    <t xml:space="preserve">Posibilidad de efecto dañoso sobre recursos públicos por pago de agencias en derecho y costas procesales, en  primera y segunda instancia por fallos en contra del ente territorial,  que impone el deber de sufragar estos conceptos  a favor de los actores populares. </t>
  </si>
  <si>
    <t xml:space="preserve">     Mayor a 500 SMLMV </t>
  </si>
  <si>
    <t>El apoderado judicial de las acciones populares deberá cumplir con los trámites relacionados con el cumplimiento de sentencias judiciales, pago de agencias en derecho y costas procesales dentro de las acciones populares, de acuerdo a lo contemplado en la ley 472 de 1998, artículo 192 del CPACA y al "PROCEDIMIENTO DE PAGO DE SENTENCIAS JUDICIALES, CONCILIACIONES Y LAUDOS ARBITRALES P-GJ-1120-170-002".</t>
  </si>
  <si>
    <t>Correctivo</t>
  </si>
  <si>
    <t>Realizar seguimiento semestral al pago de costas procesales de las acciones populares vinculadas a la Secretaría de Infraestructura</t>
  </si>
  <si>
    <t>Informe de seguimiento 
(2)</t>
  </si>
  <si>
    <t>Anticipos entregados al contratista</t>
  </si>
  <si>
    <t>Posibilidad de efecto dañoso sobre recursos públicos por anticipos entregados al contratista, a causa de la deficiencia en el seguimiento en la legalización de amortización del anticipo.</t>
  </si>
  <si>
    <t>El profesional asignado de la supervisión de la obra, deberá dar cumplimiento a lo estipulado en los pliegos de condiciones a través de las legalizaciones de la amortización en los pagos de actas parciales y en la última antes del recibo final</t>
  </si>
  <si>
    <t>Realizar 1 seguimiento semestral a los contratos de obra que se le hayan entregado anticipo, tomando una muestra aleatoria del 30% a los contratos que se encuentra en ejecución, suscritos en la Secretaría Infraestructura, con el fin de dar cumplimiento a lo estipulado en los pliegos de condiciones.</t>
  </si>
  <si>
    <t>Informe de seguimiento
 (2)</t>
  </si>
  <si>
    <t>Posibilidad de efecto dañoso sobre recursos públicos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</si>
  <si>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Los profesionales encargados de la contratación y/o supervisores designados revisaran el cumplimiento de las normas vigentes en las diferentes etapas de contratación (precontractual, contractual y etc.), de los procesos celebrados por la Secretaría de Infraestructura diferentes a contratos de prestación de servicios.</t>
  </si>
  <si>
    <t>Realizar un informe de seguimiento semestral al 100% de los contratos suscritos por la Secretaría de Infraestructura, diferentes a contratos de prestación de servicios donde se verifique el cumplimiento de las normas vigentes en las diferentes etapas de contratación (precontractual, contractual y postcontractual).</t>
  </si>
  <si>
    <t>Informe de seguimiento (2)</t>
  </si>
  <si>
    <t>Posibles investigaciones, sanciones y/o condenas promovidas por entes de control</t>
  </si>
  <si>
    <t>Incumplimiento en la cobertura de las garantías que amparan los riesgos definidos en la etapa precontractual de acuerdo al Manual de Contratación M-GJ-1140-170-001</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</si>
  <si>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</si>
  <si>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 xml:space="preserve">     Entre 50 y 100 SMLMV </t>
  </si>
  <si>
    <t>La persona encargada por el ordenador del gasto realizará la verificación de los amparos exigidos en los contratos suscritos en la Secretaría de Infraestructura, dando aplicación al Manual de Contratación M-GJ-1140-170-001.</t>
  </si>
  <si>
    <t xml:space="preserve">Realizar seguimiento semestral a los amparos exigidos al 100% a los contratos suscritos en la Secretaría de Infraestructura diferentes a los contratos de prestación de servicios, dando aplicación al Manual de Contratación M-GJ-1140-170-001 </t>
  </si>
  <si>
    <t xml:space="preserve">Investigaciones de entes de control </t>
  </si>
  <si>
    <t>Posibilidad de afectación reputacional por investigaciones de entes de control debido al incumplimiento de las acciones correctivas en los tiempos estipulados y plasmados en los Planes de Mejoramiento suscritos</t>
  </si>
  <si>
    <t>El profesional encargado revisa las acciones correctivas establecidas y plasmadas en los Planes de Mejoramiento suscritos con los entes de control, a través de seguimientos con los responsables de su cumplimiento</t>
  </si>
  <si>
    <t>Realizar seguimiento trimestral a las acciones establecidas en los Planes de Mejoramiento suscritos con los entes de control</t>
  </si>
  <si>
    <t>Líder de proceso
Profesional encargada</t>
  </si>
  <si>
    <t>Actas de seguimiento (3)</t>
  </si>
  <si>
    <t>Posibilidad de afectación económica y reputacional por investigaciones de entes de control debido al reporte extemporáneo de la Secretaría de Infraestructura al área TIC del formato de las Obras Inconclusas a la Contraloría General de la República a través de la plataforma SIRECI</t>
  </si>
  <si>
    <t xml:space="preserve">     El riesgo afecta la imagen de la entidad con algunos usuarios de relevancia frente al logro de los objetivos</t>
  </si>
  <si>
    <t>Realizar una reunión de seguimiento trimestral con el propósito de verificar el reporte oportuno del formato de obras inconclusas al área de TICs acorde al cronograma establecido para su envío</t>
  </si>
  <si>
    <t xml:space="preserve">
Actas de seguimiento (4)
Oficios enviados a Tics (12)</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</si>
  <si>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Secretaría de Planeación o Gerencia de Riesgos.</t>
    </r>
  </si>
  <si>
    <t>Fuente:  Adaptado de Curso Riesgo Operativo Universidad del Rosario por Dirección de Gestión y Desempeño Institucional de Función Pública,  2020.</t>
  </si>
  <si>
    <t xml:space="preserve">Versión </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</si>
  <si>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</si>
  <si>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</si>
  <si>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</si>
  <si>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</si>
  <si>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</si>
  <si>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</si>
  <si>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</si>
  <si>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</si>
  <si>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</si>
  <si>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</si>
  <si>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</si>
  <si>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</si>
  <si>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</si>
  <si>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</si>
  <si>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</si>
  <si>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</si>
  <si>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</si>
  <si>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</si>
  <si>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</si>
  <si>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</si>
  <si>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</si>
  <si>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</si>
  <si>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</si>
  <si>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</si>
  <si>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</si>
  <si>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</si>
  <si>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</si>
  <si>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</si>
  <si>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</si>
  <si>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</si>
  <si>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</si>
  <si>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</si>
  <si>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</si>
  <si>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</si>
  <si>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</si>
  <si>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</si>
  <si>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</si>
  <si>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</si>
  <si>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</si>
  <si>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</si>
  <si>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</si>
  <si>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</si>
  <si>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</si>
  <si>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</si>
  <si>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</si>
  <si>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</si>
  <si>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</si>
  <si>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</si>
  <si>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</si>
  <si>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</si>
  <si>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</si>
  <si>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</si>
  <si>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</si>
  <si>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</si>
  <si>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</si>
  <si>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</si>
  <si>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</si>
  <si>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</si>
  <si>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</si>
  <si>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</si>
  <si>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</si>
  <si>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</si>
  <si>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</si>
  <si>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</si>
  <si>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</si>
  <si>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</si>
  <si>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</si>
  <si>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</si>
  <si>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</si>
  <si>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</si>
  <si>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</si>
  <si>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</si>
  <si>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</si>
  <si>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</si>
  <si>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</si>
  <si>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</si>
  <si>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</si>
  <si>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</si>
  <si>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</si>
  <si>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</si>
  <si>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</si>
  <si>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</si>
  <si>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</si>
  <si>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</si>
  <si>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</si>
  <si>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</si>
  <si>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</si>
  <si>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</si>
  <si>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</si>
  <si>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</si>
  <si>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</si>
  <si>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</si>
  <si>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</si>
  <si>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</si>
  <si>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</si>
  <si>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</si>
  <si>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</si>
  <si>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</si>
  <si>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</si>
  <si>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</si>
  <si>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</si>
  <si>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</si>
  <si>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</si>
  <si>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</si>
  <si>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</si>
  <si>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</si>
  <si>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</si>
  <si>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</si>
  <si>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</si>
  <si>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</si>
  <si>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</si>
  <si>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</si>
  <si>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</si>
  <si>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</si>
  <si>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</si>
  <si>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</si>
  <si>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</si>
  <si>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</si>
  <si>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</si>
  <si>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</si>
  <si>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</si>
  <si>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</si>
  <si>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</si>
  <si>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</si>
  <si>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</si>
  <si>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</si>
  <si>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</si>
  <si>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</si>
  <si>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</si>
  <si>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</si>
  <si>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</si>
  <si>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</si>
  <si>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</si>
  <si>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</si>
  <si>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</si>
  <si>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</si>
  <si>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</si>
  <si>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</si>
  <si>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</si>
  <si>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</si>
  <si>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</si>
  <si>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</si>
  <si>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</si>
  <si>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</si>
  <si>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</si>
  <si>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</si>
  <si>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</si>
  <si>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</si>
  <si>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</si>
  <si>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</si>
  <si>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</si>
  <si>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</si>
  <si>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</si>
  <si>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</si>
  <si>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</si>
  <si>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</si>
  <si>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</si>
  <si>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</si>
  <si>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</si>
  <si>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</si>
  <si>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</si>
  <si>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</si>
  <si>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</si>
  <si>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</si>
  <si>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</si>
  <si>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</si>
  <si>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</si>
  <si>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</si>
  <si>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</si>
  <si>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</si>
  <si>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</si>
  <si>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</si>
  <si>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</si>
  <si>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</si>
  <si>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</si>
  <si>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</si>
  <si>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</si>
  <si>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</si>
  <si>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</si>
  <si>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</si>
  <si>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</si>
  <si>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</si>
  <si>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</si>
  <si>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</si>
  <si>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</si>
  <si>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</si>
  <si>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</si>
  <si>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</si>
  <si>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</si>
  <si>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</si>
  <si>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</si>
  <si>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</si>
  <si>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</si>
  <si>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</si>
  <si>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</si>
  <si>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</si>
  <si>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</si>
  <si>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</si>
  <si>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</si>
  <si>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</si>
  <si>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</si>
  <si>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</si>
  <si>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</si>
  <si>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</si>
  <si>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</si>
  <si>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</si>
  <si>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</si>
  <si>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</si>
  <si>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</si>
  <si>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</si>
  <si>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</si>
  <si>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</si>
  <si>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</si>
  <si>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</si>
  <si>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</si>
  <si>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</si>
  <si>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</si>
  <si>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</si>
  <si>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</si>
  <si>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</si>
  <si>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omisión en la aplicación del procedimiento para actualización del inventario de bienes muebles</t>
  </si>
  <si>
    <t>Pago de agencias en derecho y costas procesales, en  primera y segunda instancia</t>
  </si>
  <si>
    <t>deficiencia en el seguimiento en la legalización de amortización del anticipo.</t>
  </si>
  <si>
    <t>investigaciones disciplinarias y sanciones por entes de control</t>
  </si>
  <si>
    <t>incumplimiento en las normas vigentes en las diferentes etapas de la contratación (precontractual, contractual y postcontractual) que puedan afectar la obtención y cumplimiento del objeto contractual</t>
  </si>
  <si>
    <t xml:space="preserve">Coordinador Jurídico de Acciones Constitucionales </t>
  </si>
  <si>
    <t>El ordenador del gasto y profesional asignado, ejercerán el control y seguimiento al reporte oportuno del formato de Obras Inconclusas al área de TICS</t>
  </si>
  <si>
    <t xml:space="preserve"> incumplimiento de las acciones correctivas en los tiempos estipulados y plasmados en los Planes de Mejoramiento suscritos</t>
  </si>
  <si>
    <t xml:space="preserve"> reporte extemporáneo de la Secretaría de Infraestructura al área TIC del formato de las Obras Inconclusas a la Contraloría General de la República a través de la plataforma SIRECI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</si>
</sst>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39" fillId="0" borderId="16" xfId="0" applyFont="1" applyBorder="1" applyAlignment="1">
      <alignment horizontal="center" vertical="center" wrapText="1"/>
    </xf>
    <xf numFmtId="0" fontId="40"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8" fillId="0" borderId="14" xfId="0" applyFont="1" applyBorder="1" applyAlignment="1">
      <alignment horizontal="center" vertical="center" wrapText="1"/>
    </xf>
    <xf numFmtId="0" fontId="42"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6" fillId="0" borderId="0" xfId="0" applyFont="1"/>
    <xf numFmtId="0" fontId="46" fillId="3" borderId="0" xfId="0" applyFont="1" applyFill="1"/>
    <xf numFmtId="0" fontId="46" fillId="3" borderId="30" xfId="0" applyFont="1" applyFill="1" applyBorder="1"/>
    <xf numFmtId="0" fontId="49" fillId="3" borderId="0" xfId="0" applyFont="1" applyFill="1"/>
    <xf numFmtId="0" fontId="50" fillId="5" borderId="30" xfId="0" applyFont="1" applyFill="1" applyBorder="1" applyAlignment="1">
      <alignment horizontal="center" vertical="center" wrapText="1" readingOrder="1"/>
    </xf>
    <xf numFmtId="0" fontId="50" fillId="7" borderId="30" xfId="0" applyFont="1" applyFill="1" applyBorder="1" applyAlignment="1">
      <alignment horizontal="center" vertical="center" wrapText="1" readingOrder="1"/>
    </xf>
    <xf numFmtId="0" fontId="50" fillId="4" borderId="30" xfId="0" applyFont="1" applyFill="1" applyBorder="1" applyAlignment="1">
      <alignment horizontal="center" vertical="center" wrapText="1" readingOrder="1"/>
    </xf>
    <xf numFmtId="0" fontId="50" fillId="8" borderId="30" xfId="0" applyFont="1" applyFill="1" applyBorder="1" applyAlignment="1">
      <alignment horizontal="center" vertical="center" wrapText="1" readingOrder="1"/>
    </xf>
    <xf numFmtId="0" fontId="51" fillId="9" borderId="30" xfId="0" applyFont="1" applyFill="1" applyBorder="1" applyAlignment="1">
      <alignment horizontal="center" vertical="center" wrapText="1" readingOrder="1"/>
    </xf>
    <xf numFmtId="0" fontId="52" fillId="3" borderId="0" xfId="0" applyFont="1" applyFill="1" applyAlignment="1">
      <alignment horizontal="justify" vertical="center" wrapText="1" readingOrder="1"/>
    </xf>
    <xf numFmtId="0" fontId="53" fillId="3" borderId="0" xfId="0" applyFont="1" applyFill="1" applyAlignment="1">
      <alignment vertical="center"/>
    </xf>
    <xf numFmtId="0" fontId="43" fillId="3" borderId="0" xfId="0" applyFont="1" applyFill="1"/>
    <xf numFmtId="0" fontId="49" fillId="0" borderId="0" xfId="0" applyFont="1"/>
    <xf numFmtId="0" fontId="52" fillId="0" borderId="0" xfId="0" applyFont="1" applyAlignment="1">
      <alignment horizontal="justify" vertical="center" wrapText="1" readingOrder="1"/>
    </xf>
    <xf numFmtId="0" fontId="54" fillId="0" borderId="0" xfId="0" applyFont="1" applyAlignment="1">
      <alignment vertical="center"/>
    </xf>
    <xf numFmtId="0" fontId="46" fillId="0" borderId="0" xfId="0" pivotButton="1" applyFont="1"/>
    <xf numFmtId="0" fontId="54" fillId="0" borderId="0" xfId="0" applyFont="1"/>
    <xf numFmtId="0" fontId="55" fillId="0" borderId="0" xfId="0" applyFont="1"/>
    <xf numFmtId="0" fontId="43" fillId="0" borderId="0" xfId="0" applyFont="1"/>
    <xf numFmtId="0" fontId="53" fillId="3" borderId="0" xfId="0" applyFont="1" applyFill="1" applyAlignment="1">
      <alignment horizontal="left" vertical="center"/>
    </xf>
    <xf numFmtId="0" fontId="57" fillId="0" borderId="30" xfId="0" applyFont="1" applyBorder="1" applyAlignment="1">
      <alignment horizontal="center" vertical="center" wrapText="1"/>
    </xf>
    <xf numFmtId="0" fontId="58" fillId="6" borderId="30" xfId="0" applyFont="1" applyFill="1" applyBorder="1" applyAlignment="1">
      <alignment horizontal="center" vertical="center" wrapText="1" readingOrder="1"/>
    </xf>
    <xf numFmtId="0" fontId="59" fillId="5" borderId="30" xfId="0" applyFont="1" applyFill="1" applyBorder="1" applyAlignment="1">
      <alignment horizontal="center" vertical="center" wrapText="1" readingOrder="1"/>
    </xf>
    <xf numFmtId="0" fontId="59" fillId="0" borderId="30" xfId="0" applyFont="1" applyBorder="1" applyAlignment="1">
      <alignment horizontal="justify" vertical="center" wrapText="1" readingOrder="1"/>
    </xf>
    <xf numFmtId="9" fontId="59" fillId="0" borderId="30" xfId="0" applyNumberFormat="1" applyFont="1" applyBorder="1" applyAlignment="1">
      <alignment horizontal="center" vertical="center" wrapText="1" readingOrder="1"/>
    </xf>
    <xf numFmtId="0" fontId="59" fillId="7" borderId="30" xfId="0" applyFont="1" applyFill="1" applyBorder="1" applyAlignment="1">
      <alignment horizontal="center" vertical="center" wrapText="1" readingOrder="1"/>
    </xf>
    <xf numFmtId="0" fontId="59" fillId="4" borderId="30" xfId="0" applyFont="1" applyFill="1" applyBorder="1" applyAlignment="1">
      <alignment horizontal="center" vertical="center" wrapText="1" readingOrder="1"/>
    </xf>
    <xf numFmtId="0" fontId="59" fillId="8" borderId="30" xfId="0" applyFont="1" applyFill="1" applyBorder="1" applyAlignment="1">
      <alignment horizontal="center" vertical="center" wrapText="1" readingOrder="1"/>
    </xf>
    <xf numFmtId="0" fontId="60" fillId="9" borderId="30" xfId="0" applyFont="1" applyFill="1" applyBorder="1" applyAlignment="1">
      <alignment horizontal="center" vertical="center" wrapText="1" readingOrder="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6" fillId="3" borderId="30" xfId="0" applyFont="1" applyFill="1" applyBorder="1" applyAlignment="1">
      <alignment horizontal="center" vertical="center" wrapText="1"/>
    </xf>
    <xf numFmtId="0" fontId="43" fillId="3" borderId="30" xfId="2" quotePrefix="1" applyFont="1" applyFill="1" applyBorder="1" applyAlignment="1">
      <alignment horizontal="left" vertical="top" wrapText="1"/>
    </xf>
    <xf numFmtId="0" fontId="42" fillId="3" borderId="30" xfId="0" applyFont="1" applyFill="1" applyBorder="1" applyAlignment="1">
      <alignment horizontal="left" vertical="center" wrapText="1"/>
    </xf>
    <xf numFmtId="0" fontId="43" fillId="3" borderId="30" xfId="0" applyFont="1" applyFill="1" applyBorder="1" applyAlignment="1">
      <alignment horizontal="left" vertical="top" wrapText="1"/>
    </xf>
    <xf numFmtId="0" fontId="43" fillId="3" borderId="30" xfId="2" applyFont="1" applyFill="1" applyBorder="1" applyAlignment="1">
      <alignment horizontal="left" vertical="top" wrapText="1"/>
    </xf>
    <xf numFmtId="0" fontId="46" fillId="3" borderId="0" xfId="0" applyFont="1" applyFill="1" applyAlignment="1">
      <alignment wrapText="1"/>
    </xf>
    <xf numFmtId="0" fontId="43" fillId="3" borderId="30" xfId="2" applyFont="1" applyFill="1" applyBorder="1" applyAlignment="1">
      <alignment wrapText="1"/>
    </xf>
    <xf numFmtId="0" fontId="53" fillId="3" borderId="52" xfId="0" applyFont="1" applyFill="1" applyBorder="1" applyAlignment="1">
      <alignment horizontal="center" vertical="center" wrapText="1"/>
    </xf>
    <xf numFmtId="14" fontId="46" fillId="3" borderId="31" xfId="0" applyNumberFormat="1" applyFont="1" applyFill="1" applyBorder="1" applyAlignment="1">
      <alignment horizontal="center" vertical="center" wrapText="1"/>
    </xf>
    <xf numFmtId="0" fontId="46" fillId="3" borderId="31" xfId="0" applyFont="1" applyFill="1" applyBorder="1" applyAlignment="1">
      <alignment horizontal="center" vertical="center" wrapText="1"/>
    </xf>
    <xf numFmtId="0" fontId="53" fillId="3" borderId="59" xfId="0" applyFont="1" applyFill="1" applyBorder="1" applyAlignment="1">
      <alignment horizontal="center" vertical="center" wrapText="1"/>
    </xf>
    <xf numFmtId="0" fontId="64" fillId="0" borderId="2" xfId="0" applyFont="1" applyBorder="1" applyAlignment="1" applyProtection="1">
      <alignment horizontal="justify" vertical="center" wrapText="1"/>
      <protection locked="0"/>
    </xf>
    <xf numFmtId="0" fontId="64" fillId="0" borderId="2" xfId="0" applyFont="1" applyBorder="1" applyAlignment="1" applyProtection="1">
      <alignment horizontal="center" vertical="center" wrapText="1"/>
      <protection locked="0"/>
    </xf>
    <xf numFmtId="14" fontId="64" fillId="0" borderId="2" xfId="0" applyNumberFormat="1" applyFont="1" applyBorder="1" applyAlignment="1" applyProtection="1">
      <alignment horizontal="center" vertical="center"/>
      <protection locked="0"/>
    </xf>
    <xf numFmtId="0" fontId="64" fillId="0" borderId="2" xfId="0" applyFont="1" applyBorder="1" applyAlignment="1" applyProtection="1">
      <alignment horizontal="left" vertical="center" wrapText="1"/>
      <protection locked="0"/>
    </xf>
    <xf numFmtId="14" fontId="64" fillId="0" borderId="2" xfId="0" applyNumberFormat="1" applyFont="1" applyBorder="1" applyAlignment="1" applyProtection="1">
      <alignment horizontal="center" vertical="center" wrapText="1"/>
      <protection locked="0"/>
    </xf>
    <xf numFmtId="14" fontId="64" fillId="0" borderId="10" xfId="0" applyNumberFormat="1" applyFont="1" applyBorder="1" applyAlignment="1" applyProtection="1">
      <alignment horizontal="center" vertical="center"/>
      <protection locked="0"/>
    </xf>
    <xf numFmtId="0" fontId="64" fillId="0" borderId="2" xfId="0"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6" fillId="3" borderId="52" xfId="0" applyFont="1" applyFill="1" applyBorder="1" applyAlignment="1">
      <alignment horizontal="center" wrapText="1"/>
    </xf>
    <xf numFmtId="0" fontId="46" fillId="3" borderId="57" xfId="0" applyFont="1" applyFill="1" applyBorder="1" applyAlignment="1">
      <alignment horizontal="center" wrapText="1"/>
    </xf>
    <xf numFmtId="0" fontId="46" fillId="3" borderId="53" xfId="0" applyFont="1" applyFill="1" applyBorder="1" applyAlignment="1">
      <alignment horizontal="center" wrapText="1"/>
    </xf>
    <xf numFmtId="0" fontId="43" fillId="3" borderId="52" xfId="2" applyFont="1" applyFill="1" applyBorder="1" applyAlignment="1">
      <alignment horizontal="center" wrapText="1"/>
    </xf>
    <xf numFmtId="0" fontId="43" fillId="3" borderId="57" xfId="2" applyFont="1" applyFill="1" applyBorder="1" applyAlignment="1">
      <alignment horizontal="center" wrapText="1"/>
    </xf>
    <xf numFmtId="0" fontId="43" fillId="3" borderId="53" xfId="2" applyFont="1" applyFill="1" applyBorder="1" applyAlignment="1">
      <alignment horizontal="center" wrapText="1"/>
    </xf>
    <xf numFmtId="0" fontId="46" fillId="3" borderId="30" xfId="0" applyFont="1" applyFill="1" applyBorder="1" applyAlignment="1">
      <alignment horizontal="center" wrapText="1"/>
    </xf>
    <xf numFmtId="0" fontId="53" fillId="3" borderId="30" xfId="0" applyFont="1" applyFill="1" applyBorder="1" applyAlignment="1">
      <alignment horizontal="center" vertical="center" wrapText="1"/>
    </xf>
    <xf numFmtId="0" fontId="42" fillId="15" borderId="30" xfId="2" applyFont="1" applyFill="1" applyBorder="1" applyAlignment="1">
      <alignment horizontal="center" vertical="center" wrapText="1"/>
    </xf>
    <xf numFmtId="0" fontId="43" fillId="0" borderId="30" xfId="2" quotePrefix="1" applyFont="1" applyBorder="1" applyAlignment="1">
      <alignment horizontal="left" vertical="center" wrapText="1"/>
    </xf>
    <xf numFmtId="0" fontId="61" fillId="3" borderId="30" xfId="2" quotePrefix="1" applyFont="1" applyFill="1" applyBorder="1" applyAlignment="1">
      <alignment horizontal="left" vertical="top" wrapText="1"/>
    </xf>
    <xf numFmtId="0" fontId="42" fillId="3" borderId="30" xfId="2" quotePrefix="1" applyFont="1" applyFill="1" applyBorder="1" applyAlignment="1">
      <alignment horizontal="left" vertical="top" wrapText="1"/>
    </xf>
    <xf numFmtId="0" fontId="43" fillId="3" borderId="30" xfId="2" quotePrefix="1" applyFont="1" applyFill="1" applyBorder="1" applyAlignment="1">
      <alignment horizontal="justify" vertical="center" wrapText="1"/>
    </xf>
    <xf numFmtId="0" fontId="43" fillId="3" borderId="30" xfId="2" quotePrefix="1" applyFont="1" applyFill="1" applyBorder="1" applyAlignment="1">
      <alignment horizontal="left" vertical="top" wrapText="1"/>
    </xf>
    <xf numFmtId="0" fontId="42" fillId="3" borderId="30" xfId="3" applyFont="1" applyFill="1" applyBorder="1" applyAlignment="1">
      <alignment horizontal="left" vertical="top" wrapText="1"/>
    </xf>
    <xf numFmtId="0" fontId="43" fillId="3" borderId="30" xfId="2" applyFont="1" applyFill="1" applyBorder="1" applyAlignment="1">
      <alignment horizontal="justify" vertical="center" wrapText="1"/>
    </xf>
    <xf numFmtId="0" fontId="42" fillId="3" borderId="30" xfId="2" quotePrefix="1" applyFont="1" applyFill="1" applyBorder="1" applyAlignment="1">
      <alignment horizontal="center" vertical="top" wrapText="1"/>
    </xf>
    <xf numFmtId="0" fontId="42" fillId="15" borderId="30" xfId="3" applyFont="1" applyFill="1" applyBorder="1" applyAlignment="1">
      <alignment horizontal="center" vertical="center" wrapText="1"/>
    </xf>
    <xf numFmtId="0" fontId="42" fillId="3" borderId="30" xfId="0" applyFont="1" applyFill="1" applyBorder="1" applyAlignment="1">
      <alignment horizontal="left" vertical="center" wrapText="1"/>
    </xf>
    <xf numFmtId="0" fontId="53" fillId="3" borderId="59" xfId="0" applyFont="1" applyFill="1" applyBorder="1" applyAlignment="1">
      <alignment horizontal="center" vertical="center" wrapText="1"/>
    </xf>
    <xf numFmtId="0" fontId="46" fillId="3" borderId="56" xfId="0" applyFont="1" applyFill="1" applyBorder="1" applyAlignment="1">
      <alignment horizontal="center" vertical="center" wrapText="1"/>
    </xf>
    <xf numFmtId="0" fontId="46" fillId="3" borderId="58" xfId="0" applyFont="1" applyFill="1" applyBorder="1" applyAlignment="1">
      <alignment horizontal="center" vertical="center" wrapText="1"/>
    </xf>
    <xf numFmtId="0" fontId="46" fillId="3" borderId="43" xfId="0" applyFont="1" applyFill="1" applyBorder="1" applyAlignment="1">
      <alignment horizontal="center" vertical="center" wrapText="1"/>
    </xf>
    <xf numFmtId="0" fontId="53" fillId="3" borderId="60" xfId="0" applyFont="1" applyFill="1" applyBorder="1" applyAlignment="1">
      <alignment horizontal="center" vertical="center" wrapText="1"/>
    </xf>
    <xf numFmtId="0" fontId="53" fillId="3" borderId="61" xfId="0" applyFont="1" applyFill="1" applyBorder="1" applyAlignment="1">
      <alignment horizontal="center" vertical="center" wrapText="1"/>
    </xf>
    <xf numFmtId="0" fontId="53" fillId="3" borderId="62" xfId="0" applyFont="1" applyFill="1" applyBorder="1" applyAlignment="1">
      <alignment horizontal="center" vertical="center" wrapText="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6" fillId="3" borderId="31" xfId="0" applyFont="1" applyFill="1" applyBorder="1" applyAlignment="1">
      <alignment horizontal="center" vertical="center" wrapText="1"/>
    </xf>
    <xf numFmtId="14" fontId="46" fillId="3" borderId="76" xfId="0" applyNumberFormat="1" applyFont="1" applyFill="1" applyBorder="1" applyAlignment="1">
      <alignment horizontal="center" vertical="center" wrapText="1"/>
    </xf>
    <xf numFmtId="14" fontId="46" fillId="3" borderId="74" xfId="0" applyNumberFormat="1" applyFont="1" applyFill="1" applyBorder="1" applyAlignment="1">
      <alignment horizontal="center" vertical="center" wrapText="1"/>
    </xf>
    <xf numFmtId="0" fontId="46" fillId="3" borderId="75" xfId="0" applyFont="1" applyFill="1" applyBorder="1" applyAlignment="1">
      <alignment horizontal="center" vertical="center" wrapText="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36" fillId="14" borderId="67" xfId="0" applyFont="1" applyFill="1" applyBorder="1" applyAlignment="1">
      <alignment horizontal="center" vertical="center" wrapText="1"/>
    </xf>
    <xf numFmtId="0" fontId="36" fillId="14" borderId="68" xfId="0" applyFont="1" applyFill="1" applyBorder="1" applyAlignment="1">
      <alignment horizontal="center" vertical="center" wrapText="1"/>
    </xf>
    <xf numFmtId="0" fontId="36" fillId="14" borderId="69" xfId="0" applyFont="1" applyFill="1" applyBorder="1" applyAlignment="1">
      <alignment horizontal="center" vertical="center" wrapText="1"/>
    </xf>
    <xf numFmtId="0" fontId="36" fillId="14" borderId="70" xfId="0" applyFont="1" applyFill="1" applyBorder="1" applyAlignment="1">
      <alignment horizontal="center" vertical="center" wrapText="1"/>
    </xf>
    <xf numFmtId="0" fontId="36" fillId="14" borderId="0" xfId="0" applyFont="1" applyFill="1" applyAlignment="1">
      <alignment horizontal="center" vertical="center" wrapText="1"/>
    </xf>
    <xf numFmtId="0" fontId="36" fillId="14" borderId="63" xfId="0" applyFont="1" applyFill="1" applyBorder="1" applyAlignment="1">
      <alignment horizontal="center" vertical="center" wrapText="1"/>
    </xf>
    <xf numFmtId="0" fontId="36" fillId="14" borderId="71" xfId="0" applyFont="1" applyFill="1" applyBorder="1" applyAlignment="1">
      <alignment horizontal="center" vertical="center" wrapText="1"/>
    </xf>
    <xf numFmtId="0" fontId="36" fillId="14" borderId="72" xfId="0" applyFont="1" applyFill="1" applyBorder="1" applyAlignment="1">
      <alignment horizontal="center" vertical="center" wrapText="1"/>
    </xf>
    <xf numFmtId="0" fontId="36" fillId="14" borderId="73" xfId="0" applyFont="1" applyFill="1" applyBorder="1" applyAlignment="1">
      <alignment horizontal="center" vertical="center" wrapText="1"/>
    </xf>
    <xf numFmtId="0" fontId="42" fillId="14" borderId="64" xfId="0" applyFont="1" applyFill="1" applyBorder="1" applyAlignment="1">
      <alignment horizontal="left" vertical="center" wrapText="1"/>
    </xf>
    <xf numFmtId="0" fontId="42" fillId="14" borderId="65" xfId="0" applyFont="1" applyFill="1" applyBorder="1" applyAlignment="1">
      <alignment horizontal="left" vertical="center" wrapText="1"/>
    </xf>
    <xf numFmtId="0" fontId="42" fillId="14" borderId="66"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8" xfId="0" applyFont="1" applyFill="1" applyBorder="1" applyAlignment="1">
      <alignment horizontal="center"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56" fillId="0" borderId="30" xfId="0" applyFont="1" applyBorder="1" applyAlignment="1">
      <alignment horizontal="center" vertical="center"/>
    </xf>
    <xf numFmtId="0" fontId="46" fillId="0" borderId="51" xfId="0" applyFont="1" applyBorder="1" applyAlignment="1">
      <alignment horizontal="center"/>
    </xf>
    <xf numFmtId="0" fontId="46" fillId="0" borderId="48" xfId="0" applyFont="1" applyBorder="1" applyAlignment="1">
      <alignment horizontal="center"/>
    </xf>
    <xf numFmtId="0" fontId="46" fillId="0" borderId="31" xfId="0" applyFont="1" applyBorder="1" applyAlignment="1">
      <alignment horizontal="center"/>
    </xf>
    <xf numFmtId="0" fontId="44" fillId="0" borderId="51" xfId="0" applyFont="1" applyBorder="1" applyAlignment="1">
      <alignment horizontal="center" vertical="center"/>
    </xf>
    <xf numFmtId="0" fontId="46" fillId="0" borderId="48" xfId="0" applyFont="1" applyBorder="1" applyAlignment="1">
      <alignment horizontal="center" vertical="center"/>
    </xf>
    <xf numFmtId="0" fontId="46" fillId="0" borderId="31" xfId="0" applyFont="1" applyBorder="1" applyAlignment="1">
      <alignment horizontal="center" vertical="center"/>
    </xf>
    <xf numFmtId="0" fontId="50" fillId="0" borderId="52" xfId="0" applyFont="1" applyBorder="1" applyAlignment="1">
      <alignment horizontal="center" vertical="center" wrapText="1" readingOrder="1"/>
    </xf>
    <xf numFmtId="0" fontId="50" fillId="0" borderId="57" xfId="0" applyFont="1" applyBorder="1" applyAlignment="1">
      <alignment horizontal="center" vertical="center" wrapText="1" readingOrder="1"/>
    </xf>
    <xf numFmtId="0" fontId="50" fillId="0" borderId="53" xfId="0" applyFont="1" applyBorder="1" applyAlignment="1">
      <alignment horizontal="center" vertical="center" wrapText="1" readingOrder="1"/>
    </xf>
    <xf numFmtId="0" fontId="48" fillId="6" borderId="52" xfId="0" applyFont="1" applyFill="1" applyBorder="1" applyAlignment="1">
      <alignment horizontal="center" vertical="center" wrapText="1" readingOrder="1"/>
    </xf>
    <xf numFmtId="0" fontId="48" fillId="6" borderId="57" xfId="0" applyFont="1" applyFill="1" applyBorder="1" applyAlignment="1">
      <alignment horizontal="center" vertical="center" wrapText="1" readingOrder="1"/>
    </xf>
    <xf numFmtId="0" fontId="48" fillId="6" borderId="53" xfId="0" applyFont="1" applyFill="1" applyBorder="1" applyAlignment="1">
      <alignment horizontal="center" vertical="center" wrapText="1" readingOrder="1"/>
    </xf>
    <xf numFmtId="0" fontId="47" fillId="0" borderId="30" xfId="0" applyFont="1" applyBorder="1" applyAlignment="1">
      <alignment horizontal="center" vertical="center"/>
    </xf>
    <xf numFmtId="0" fontId="46" fillId="0" borderId="30" xfId="0" applyFont="1" applyBorder="1" applyAlignment="1">
      <alignment horizontal="center"/>
    </xf>
    <xf numFmtId="0" fontId="45" fillId="0" borderId="54" xfId="0" applyFont="1" applyBorder="1" applyAlignment="1">
      <alignment horizontal="center" vertical="center"/>
    </xf>
    <xf numFmtId="0" fontId="45" fillId="0" borderId="42" xfId="0" applyFont="1" applyBorder="1" applyAlignment="1">
      <alignment horizontal="center" vertical="center"/>
    </xf>
    <xf numFmtId="0" fontId="45" fillId="0" borderId="55" xfId="0" applyFont="1" applyBorder="1" applyAlignment="1">
      <alignment horizontal="center" vertical="center"/>
    </xf>
    <xf numFmtId="0" fontId="45" fillId="0" borderId="44" xfId="0" applyFont="1" applyBorder="1" applyAlignment="1">
      <alignment horizontal="center" vertical="center"/>
    </xf>
    <xf numFmtId="0" fontId="45" fillId="0" borderId="56" xfId="0" applyFont="1" applyBorder="1" applyAlignment="1">
      <alignment horizontal="center" vertical="center"/>
    </xf>
    <xf numFmtId="0" fontId="45" fillId="0" borderId="43" xfId="0" applyFont="1" applyBorder="1" applyAlignment="1">
      <alignment horizontal="center" vertical="center"/>
    </xf>
    <xf numFmtId="0" fontId="5" fillId="3" borderId="30" xfId="0" applyFont="1" applyFill="1" applyBorder="1" applyAlignment="1">
      <alignment horizontal="center"/>
    </xf>
    <xf numFmtId="0" fontId="44"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30" xfId="0" applyBorder="1" applyAlignment="1">
      <alignment horizontal="center"/>
    </xf>
    <xf numFmtId="0" fontId="44"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0" xfId="0" applyFont="1" applyBorder="1" applyAlignment="1">
      <alignment horizontal="center" vertical="center" wrapText="1"/>
    </xf>
    <xf numFmtId="0" fontId="37"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8" fillId="0" borderId="46" xfId="0" applyFont="1" applyBorder="1" applyAlignment="1">
      <alignment horizontal="center" vertical="center" wrapText="1"/>
    </xf>
    <xf numFmtId="0" fontId="38" fillId="0" borderId="45" xfId="0" applyFont="1" applyBorder="1" applyAlignment="1">
      <alignment horizontal="center"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6">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rgb="FF9C0006"/>
      </font>
      <fill>
        <patternFill>
          <bgColor rgb="FFFFC7CE"/>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44" customWidth="1" collapsed="1"/>
    <col min="2" max="3" width="24.7109375" style="144" customWidth="1" collapsed="1"/>
    <col min="4" max="4" width="16" style="144" customWidth="1" collapsed="1"/>
    <col min="5" max="5" width="24.7109375" style="144" customWidth="1" collapsed="1"/>
    <col min="6" max="6" width="27.7109375" style="144" customWidth="1" collapsed="1"/>
    <col min="7" max="7" width="24.7109375" style="144" customWidth="1" collapsed="1"/>
    <col min="8" max="8" width="38.42578125" style="144" customWidth="1" collapsed="1"/>
    <col min="9" max="16384" width="11.42578125" style="144" collapsed="1"/>
  </cols>
  <sheetData>
    <row r="1" spans="2:8" ht="15" x14ac:dyDescent="0.2">
      <c r="B1" s="165"/>
      <c r="C1" s="166" t="s">
        <v>0</v>
      </c>
      <c r="D1" s="166"/>
      <c r="E1" s="166"/>
      <c r="F1" s="166"/>
      <c r="G1" s="166"/>
      <c r="H1" s="141" t="s">
        <v>1</v>
      </c>
    </row>
    <row r="2" spans="2:8" ht="15" x14ac:dyDescent="0.2">
      <c r="B2" s="165"/>
      <c r="C2" s="166"/>
      <c r="D2" s="166"/>
      <c r="E2" s="166"/>
      <c r="F2" s="166"/>
      <c r="G2" s="166"/>
      <c r="H2" s="141" t="s">
        <v>2</v>
      </c>
    </row>
    <row r="3" spans="2:8" ht="15" x14ac:dyDescent="0.2">
      <c r="B3" s="165"/>
      <c r="C3" s="166"/>
      <c r="D3" s="166"/>
      <c r="E3" s="166"/>
      <c r="F3" s="166"/>
      <c r="G3" s="166"/>
      <c r="H3" s="141" t="s">
        <v>3</v>
      </c>
    </row>
    <row r="4" spans="2:8" ht="15" x14ac:dyDescent="0.2">
      <c r="B4" s="165"/>
      <c r="C4" s="166"/>
      <c r="D4" s="166"/>
      <c r="E4" s="166"/>
      <c r="F4" s="166"/>
      <c r="G4" s="166"/>
      <c r="H4" s="141" t="s">
        <v>4</v>
      </c>
    </row>
    <row r="5" spans="2:8" x14ac:dyDescent="0.2">
      <c r="B5" s="159"/>
      <c r="C5" s="160"/>
      <c r="D5" s="160"/>
      <c r="E5" s="160"/>
      <c r="F5" s="160"/>
      <c r="G5" s="160"/>
      <c r="H5" s="161"/>
    </row>
    <row r="6" spans="2:8" ht="15" x14ac:dyDescent="0.2">
      <c r="B6" s="167" t="s">
        <v>5</v>
      </c>
      <c r="C6" s="167"/>
      <c r="D6" s="167"/>
      <c r="E6" s="167"/>
      <c r="F6" s="167"/>
      <c r="G6" s="167"/>
      <c r="H6" s="167"/>
    </row>
    <row r="7" spans="2:8" x14ac:dyDescent="0.2">
      <c r="B7" s="162"/>
      <c r="C7" s="163"/>
      <c r="D7" s="163"/>
      <c r="E7" s="163"/>
      <c r="F7" s="163"/>
      <c r="G7" s="163"/>
      <c r="H7" s="164"/>
    </row>
    <row r="8" spans="2:8" ht="63" customHeight="1" x14ac:dyDescent="0.2">
      <c r="B8" s="168" t="s">
        <v>6</v>
      </c>
      <c r="C8" s="168"/>
      <c r="D8" s="168"/>
      <c r="E8" s="168"/>
      <c r="F8" s="168"/>
      <c r="G8" s="168"/>
      <c r="H8" s="168"/>
    </row>
    <row r="9" spans="2:8" ht="63" customHeight="1" x14ac:dyDescent="0.2">
      <c r="B9" s="168"/>
      <c r="C9" s="168"/>
      <c r="D9" s="168"/>
      <c r="E9" s="168"/>
      <c r="F9" s="168"/>
      <c r="G9" s="168"/>
      <c r="H9" s="168"/>
    </row>
    <row r="10" spans="2:8" ht="15" x14ac:dyDescent="0.2">
      <c r="B10" s="169" t="s">
        <v>7</v>
      </c>
      <c r="C10" s="170"/>
      <c r="D10" s="170"/>
      <c r="E10" s="170"/>
      <c r="F10" s="170"/>
      <c r="G10" s="170"/>
      <c r="H10" s="170"/>
    </row>
    <row r="11" spans="2:8" ht="95.25" customHeight="1" x14ac:dyDescent="0.2">
      <c r="B11" s="171" t="s">
        <v>8</v>
      </c>
      <c r="C11" s="171"/>
      <c r="D11" s="171"/>
      <c r="E11" s="171"/>
      <c r="F11" s="171"/>
      <c r="G11" s="171"/>
      <c r="H11" s="171"/>
    </row>
    <row r="12" spans="2:8" ht="15" x14ac:dyDescent="0.2">
      <c r="B12" s="137"/>
      <c r="C12" s="138"/>
      <c r="D12" s="138"/>
      <c r="E12" s="138"/>
      <c r="F12" s="138"/>
      <c r="G12" s="138"/>
      <c r="H12" s="138"/>
    </row>
    <row r="13" spans="2:8" ht="16.5" customHeight="1" x14ac:dyDescent="0.2">
      <c r="B13" s="172" t="s">
        <v>9</v>
      </c>
      <c r="C13" s="172"/>
      <c r="D13" s="172"/>
      <c r="E13" s="172"/>
      <c r="F13" s="172"/>
      <c r="G13" s="172"/>
      <c r="H13" s="172"/>
    </row>
    <row r="14" spans="2:8" ht="16.5" customHeight="1" x14ac:dyDescent="0.2">
      <c r="B14" s="172"/>
      <c r="C14" s="172"/>
      <c r="D14" s="172"/>
      <c r="E14" s="172"/>
      <c r="F14" s="172"/>
      <c r="G14" s="172"/>
      <c r="H14" s="172"/>
    </row>
    <row r="15" spans="2:8" ht="11.85" customHeight="1" x14ac:dyDescent="0.2">
      <c r="B15" s="140"/>
      <c r="C15" s="138"/>
      <c r="D15" s="138"/>
      <c r="E15" s="138"/>
      <c r="F15" s="138"/>
      <c r="G15" s="140"/>
      <c r="H15" s="140"/>
    </row>
    <row r="16" spans="2:8" ht="27.6" customHeight="1" x14ac:dyDescent="0.2">
      <c r="B16" s="175" t="s">
        <v>10</v>
      </c>
      <c r="C16" s="175"/>
      <c r="D16" s="175"/>
      <c r="E16" s="175"/>
      <c r="F16" s="175"/>
      <c r="G16" s="175"/>
      <c r="H16" s="175"/>
    </row>
    <row r="17" spans="2:8" ht="15" x14ac:dyDescent="0.2">
      <c r="B17" s="138"/>
      <c r="C17" s="176" t="s">
        <v>11</v>
      </c>
      <c r="D17" s="176"/>
      <c r="E17" s="167" t="s">
        <v>12</v>
      </c>
      <c r="F17" s="167"/>
      <c r="G17" s="138"/>
      <c r="H17" s="138"/>
    </row>
    <row r="18" spans="2:8" ht="13.5" customHeight="1" x14ac:dyDescent="0.2">
      <c r="B18" s="145"/>
      <c r="C18" s="173" t="s">
        <v>13</v>
      </c>
      <c r="D18" s="173"/>
      <c r="E18" s="174" t="s">
        <v>14</v>
      </c>
      <c r="F18" s="174"/>
      <c r="G18" s="145"/>
      <c r="H18" s="145"/>
    </row>
    <row r="19" spans="2:8" ht="13.5" customHeight="1" x14ac:dyDescent="0.2">
      <c r="B19" s="145"/>
      <c r="C19" s="173" t="s">
        <v>15</v>
      </c>
      <c r="D19" s="173"/>
      <c r="E19" s="174" t="s">
        <v>16</v>
      </c>
      <c r="F19" s="174"/>
      <c r="G19" s="145"/>
      <c r="H19" s="145"/>
    </row>
    <row r="20" spans="2:8" ht="13.5" customHeight="1" x14ac:dyDescent="0.2">
      <c r="B20" s="145"/>
      <c r="C20" s="173" t="s">
        <v>17</v>
      </c>
      <c r="D20" s="173"/>
      <c r="E20" s="174" t="s">
        <v>18</v>
      </c>
      <c r="F20" s="174"/>
      <c r="G20" s="145"/>
      <c r="H20" s="145"/>
    </row>
    <row r="21" spans="2:8" ht="27" customHeight="1" x14ac:dyDescent="0.2">
      <c r="B21" s="145"/>
      <c r="C21" s="173" t="s">
        <v>19</v>
      </c>
      <c r="D21" s="173"/>
      <c r="E21" s="174" t="s">
        <v>20</v>
      </c>
      <c r="F21" s="174"/>
      <c r="G21" s="145"/>
      <c r="H21" s="145"/>
    </row>
    <row r="22" spans="2:8" ht="30" customHeight="1" x14ac:dyDescent="0.2">
      <c r="B22" s="145"/>
      <c r="C22" s="177" t="s">
        <v>21</v>
      </c>
      <c r="D22" s="177"/>
      <c r="E22" s="174" t="s">
        <v>22</v>
      </c>
      <c r="F22" s="174"/>
      <c r="G22" s="145"/>
      <c r="H22" s="145"/>
    </row>
    <row r="23" spans="2:8" ht="44.25" customHeight="1" x14ac:dyDescent="0.2">
      <c r="B23" s="145"/>
      <c r="C23" s="177" t="s">
        <v>23</v>
      </c>
      <c r="D23" s="177"/>
      <c r="E23" s="174" t="s">
        <v>24</v>
      </c>
      <c r="F23" s="174"/>
      <c r="G23" s="145"/>
      <c r="H23" s="145"/>
    </row>
    <row r="24" spans="2:8" ht="69" customHeight="1" x14ac:dyDescent="0.2">
      <c r="B24" s="145"/>
      <c r="C24" s="177" t="s">
        <v>25</v>
      </c>
      <c r="D24" s="177"/>
      <c r="E24" s="174" t="s">
        <v>26</v>
      </c>
      <c r="F24" s="174"/>
      <c r="G24" s="145"/>
      <c r="H24" s="145"/>
    </row>
    <row r="25" spans="2:8" ht="69.75" customHeight="1" x14ac:dyDescent="0.2">
      <c r="B25" s="145"/>
      <c r="C25" s="177" t="s">
        <v>27</v>
      </c>
      <c r="D25" s="177"/>
      <c r="E25" s="174" t="s">
        <v>28</v>
      </c>
      <c r="F25" s="174"/>
      <c r="G25" s="145"/>
      <c r="H25" s="145"/>
    </row>
    <row r="26" spans="2:8" ht="63.75" customHeight="1" x14ac:dyDescent="0.2">
      <c r="B26" s="145"/>
      <c r="C26" s="177" t="s">
        <v>29</v>
      </c>
      <c r="D26" s="177"/>
      <c r="E26" s="174" t="s">
        <v>30</v>
      </c>
      <c r="F26" s="174"/>
      <c r="G26" s="145"/>
      <c r="H26" s="145"/>
    </row>
    <row r="27" spans="2:8" ht="64.5" customHeight="1" x14ac:dyDescent="0.2">
      <c r="B27" s="145"/>
      <c r="C27" s="177" t="s">
        <v>31</v>
      </c>
      <c r="D27" s="177"/>
      <c r="E27" s="174" t="s">
        <v>32</v>
      </c>
      <c r="F27" s="174"/>
      <c r="G27" s="145"/>
      <c r="H27" s="145"/>
    </row>
    <row r="28" spans="2:8" ht="41.25" customHeight="1" x14ac:dyDescent="0.2">
      <c r="B28" s="145"/>
      <c r="C28" s="177" t="s">
        <v>33</v>
      </c>
      <c r="D28" s="177"/>
      <c r="E28" s="174" t="s">
        <v>34</v>
      </c>
      <c r="F28" s="174"/>
      <c r="G28" s="145"/>
      <c r="H28" s="145"/>
    </row>
    <row r="29" spans="2:8" ht="40.5" customHeight="1" x14ac:dyDescent="0.2">
      <c r="B29" s="145"/>
      <c r="C29" s="177" t="s">
        <v>35</v>
      </c>
      <c r="D29" s="177"/>
      <c r="E29" s="174" t="s">
        <v>36</v>
      </c>
      <c r="F29" s="174"/>
      <c r="G29" s="145"/>
      <c r="H29" s="145"/>
    </row>
    <row r="30" spans="2:8" ht="42" customHeight="1" x14ac:dyDescent="0.2">
      <c r="B30" s="145"/>
      <c r="C30" s="177" t="s">
        <v>37</v>
      </c>
      <c r="D30" s="177"/>
      <c r="E30" s="174" t="s">
        <v>38</v>
      </c>
      <c r="F30" s="174"/>
      <c r="G30" s="145"/>
      <c r="H30" s="145"/>
    </row>
    <row r="31" spans="2:8" ht="24.75" customHeight="1" x14ac:dyDescent="0.2">
      <c r="B31" s="145"/>
      <c r="C31" s="177" t="s">
        <v>39</v>
      </c>
      <c r="D31" s="177"/>
      <c r="E31" s="174" t="s">
        <v>40</v>
      </c>
      <c r="F31" s="174"/>
      <c r="G31" s="145"/>
      <c r="H31" s="145"/>
    </row>
    <row r="32" spans="2:8" ht="23.25" customHeight="1" x14ac:dyDescent="0.2">
      <c r="B32" s="145"/>
      <c r="C32" s="177" t="s">
        <v>41</v>
      </c>
      <c r="D32" s="177"/>
      <c r="E32" s="174" t="s">
        <v>42</v>
      </c>
      <c r="F32" s="174"/>
      <c r="G32" s="145"/>
      <c r="H32" s="145"/>
    </row>
    <row r="33" spans="2:8" ht="30.75" customHeight="1" x14ac:dyDescent="0.2">
      <c r="B33" s="145"/>
      <c r="C33" s="177" t="s">
        <v>43</v>
      </c>
      <c r="D33" s="177"/>
      <c r="E33" s="174" t="s">
        <v>44</v>
      </c>
      <c r="F33" s="174"/>
      <c r="G33" s="145"/>
      <c r="H33" s="145"/>
    </row>
    <row r="34" spans="2:8" ht="35.25" customHeight="1" x14ac:dyDescent="0.2">
      <c r="B34" s="145"/>
      <c r="C34" s="177" t="s">
        <v>43</v>
      </c>
      <c r="D34" s="177"/>
      <c r="E34" s="174" t="s">
        <v>44</v>
      </c>
      <c r="F34" s="174"/>
      <c r="G34" s="145"/>
      <c r="H34" s="145"/>
    </row>
    <row r="35" spans="2:8" ht="33" customHeight="1" x14ac:dyDescent="0.2">
      <c r="B35" s="145"/>
      <c r="C35" s="177" t="s">
        <v>45</v>
      </c>
      <c r="D35" s="177"/>
      <c r="E35" s="174" t="s">
        <v>46</v>
      </c>
      <c r="F35" s="174"/>
      <c r="G35" s="145"/>
      <c r="H35" s="145"/>
    </row>
    <row r="36" spans="2:8" ht="30" customHeight="1" x14ac:dyDescent="0.2">
      <c r="B36" s="145"/>
      <c r="C36" s="177" t="s">
        <v>47</v>
      </c>
      <c r="D36" s="177"/>
      <c r="E36" s="174" t="s">
        <v>48</v>
      </c>
      <c r="F36" s="174"/>
      <c r="G36" s="145"/>
      <c r="H36" s="145"/>
    </row>
    <row r="37" spans="2:8" ht="35.25" customHeight="1" x14ac:dyDescent="0.2">
      <c r="B37" s="145"/>
      <c r="C37" s="177" t="s">
        <v>49</v>
      </c>
      <c r="D37" s="177"/>
      <c r="E37" s="174" t="s">
        <v>50</v>
      </c>
      <c r="F37" s="174"/>
      <c r="G37" s="145"/>
      <c r="H37" s="145"/>
    </row>
    <row r="38" spans="2:8" ht="31.5" customHeight="1" x14ac:dyDescent="0.2">
      <c r="B38" s="145"/>
      <c r="C38" s="177" t="s">
        <v>51</v>
      </c>
      <c r="D38" s="177"/>
      <c r="E38" s="174" t="s">
        <v>52</v>
      </c>
      <c r="F38" s="174"/>
      <c r="G38" s="145"/>
      <c r="H38" s="145"/>
    </row>
    <row r="39" spans="2:8" ht="54" customHeight="1" x14ac:dyDescent="0.2">
      <c r="B39" s="145"/>
      <c r="C39" s="177" t="s">
        <v>53</v>
      </c>
      <c r="D39" s="177"/>
      <c r="E39" s="174" t="s">
        <v>54</v>
      </c>
      <c r="F39" s="174"/>
      <c r="G39" s="145"/>
      <c r="H39" s="145"/>
    </row>
    <row r="40" spans="2:8" ht="30.75" customHeight="1" x14ac:dyDescent="0.2">
      <c r="B40" s="145"/>
      <c r="C40" s="177" t="s">
        <v>55</v>
      </c>
      <c r="D40" s="177"/>
      <c r="E40" s="174" t="s">
        <v>56</v>
      </c>
      <c r="F40" s="174"/>
      <c r="G40" s="145"/>
      <c r="H40" s="145"/>
    </row>
    <row r="41" spans="2:8" ht="85.5" customHeight="1" x14ac:dyDescent="0.2">
      <c r="B41" s="145"/>
      <c r="C41" s="177" t="s">
        <v>57</v>
      </c>
      <c r="D41" s="177"/>
      <c r="E41" s="174" t="s">
        <v>58</v>
      </c>
      <c r="F41" s="174"/>
      <c r="G41" s="145"/>
      <c r="H41" s="145"/>
    </row>
    <row r="42" spans="2:8" ht="82.5" customHeight="1" x14ac:dyDescent="0.2">
      <c r="B42" s="145"/>
      <c r="C42" s="177"/>
      <c r="D42" s="177"/>
      <c r="E42" s="174"/>
      <c r="F42" s="174"/>
      <c r="G42" s="145"/>
      <c r="H42" s="145"/>
    </row>
    <row r="43" spans="2:8" ht="6.75" customHeight="1" x14ac:dyDescent="0.2">
      <c r="B43" s="145"/>
      <c r="C43" s="141"/>
      <c r="D43" s="141"/>
      <c r="E43" s="142"/>
      <c r="F43" s="142"/>
      <c r="G43" s="145"/>
      <c r="H43" s="145"/>
    </row>
    <row r="44" spans="2:8" x14ac:dyDescent="0.2">
      <c r="B44" s="145"/>
      <c r="C44" s="143"/>
      <c r="D44" s="143"/>
      <c r="E44" s="143"/>
      <c r="F44" s="143"/>
      <c r="G44" s="145"/>
      <c r="H44" s="145"/>
    </row>
    <row r="45" spans="2:8" ht="21" customHeight="1" x14ac:dyDescent="0.2">
      <c r="B45" s="143" t="s">
        <v>59</v>
      </c>
      <c r="C45" s="143"/>
      <c r="D45" s="143"/>
      <c r="E45" s="143"/>
      <c r="F45" s="143"/>
      <c r="G45" s="143"/>
      <c r="H45" s="143"/>
    </row>
    <row r="46" spans="2:8" ht="20.25" customHeight="1" x14ac:dyDescent="0.2">
      <c r="B46" s="143" t="s">
        <v>60</v>
      </c>
      <c r="C46" s="143"/>
      <c r="D46" s="143"/>
      <c r="E46" s="143"/>
      <c r="F46" s="143"/>
      <c r="G46" s="143"/>
      <c r="H46" s="143"/>
    </row>
    <row r="47" spans="2:8" ht="20.25" customHeight="1" x14ac:dyDescent="0.2">
      <c r="B47" s="143" t="s">
        <v>61</v>
      </c>
      <c r="C47" s="143"/>
      <c r="D47" s="143"/>
      <c r="E47" s="143"/>
      <c r="F47" s="143"/>
      <c r="G47" s="143"/>
      <c r="H47" s="143"/>
    </row>
    <row r="48" spans="2:8" ht="20.25" customHeight="1" x14ac:dyDescent="0.2">
      <c r="B48" s="143" t="s">
        <v>62</v>
      </c>
      <c r="C48" s="143"/>
      <c r="D48" s="143"/>
      <c r="E48" s="143"/>
      <c r="F48" s="143"/>
      <c r="G48" s="143"/>
      <c r="H48" s="143"/>
    </row>
    <row r="49" spans="2:8" ht="16.5" customHeight="1" x14ac:dyDescent="0.2">
      <c r="B49" s="143" t="s">
        <v>63</v>
      </c>
      <c r="C49" s="143"/>
      <c r="D49" s="143"/>
      <c r="E49" s="143"/>
      <c r="F49" s="143"/>
      <c r="G49" s="143"/>
      <c r="H49" s="143"/>
    </row>
    <row r="50" spans="2:8" ht="17.25" customHeight="1" x14ac:dyDescent="0.2">
      <c r="B50" s="143" t="s">
        <v>64</v>
      </c>
      <c r="C50" s="145"/>
      <c r="D50" s="145"/>
      <c r="E50" s="145"/>
      <c r="F50" s="145"/>
      <c r="G50" s="145"/>
      <c r="H50" s="145"/>
    </row>
    <row r="51" spans="2:8" ht="26.25" customHeight="1" thickBot="1" x14ac:dyDescent="0.25"/>
    <row r="52" spans="2:8" ht="15.75" customHeight="1" thickTop="1" thickBot="1" x14ac:dyDescent="0.25">
      <c r="C52" s="182" t="s">
        <v>65</v>
      </c>
      <c r="D52" s="183"/>
      <c r="E52" s="183"/>
      <c r="F52" s="183"/>
      <c r="G52" s="183"/>
      <c r="H52" s="184"/>
    </row>
    <row r="53" spans="2:8" ht="16.5" thickTop="1" thickBot="1" x14ac:dyDescent="0.25">
      <c r="B53" s="146" t="s">
        <v>66</v>
      </c>
      <c r="C53" s="149" t="s">
        <v>67</v>
      </c>
      <c r="D53" s="178" t="s">
        <v>68</v>
      </c>
      <c r="E53" s="178"/>
      <c r="F53" s="178"/>
      <c r="G53" s="178"/>
      <c r="H53" s="149" t="s">
        <v>69</v>
      </c>
    </row>
    <row r="54" spans="2:8" ht="42.75" customHeight="1" thickTop="1" x14ac:dyDescent="0.2">
      <c r="B54" s="139" t="s">
        <v>70</v>
      </c>
      <c r="C54" s="147">
        <v>45723</v>
      </c>
      <c r="D54" s="179" t="s">
        <v>71</v>
      </c>
      <c r="E54" s="180"/>
      <c r="F54" s="180"/>
      <c r="G54" s="181"/>
      <c r="H54" s="148" t="s">
        <v>72</v>
      </c>
    </row>
  </sheetData>
  <mergeCells count="65">
    <mergeCell ref="D53:G53"/>
    <mergeCell ref="D54:G54"/>
    <mergeCell ref="C41:D41"/>
    <mergeCell ref="E41:F41"/>
    <mergeCell ref="C42:D42"/>
    <mergeCell ref="E42:F42"/>
    <mergeCell ref="C52:H5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253</v>
      </c>
    </row>
    <row r="5" spans="1:1" x14ac:dyDescent="0.2">
      <c r="A5" s="10" t="s">
        <v>142</v>
      </c>
    </row>
    <row r="6" spans="1:1" x14ac:dyDescent="0.2">
      <c r="A6" s="10" t="s">
        <v>256</v>
      </c>
    </row>
    <row r="7" spans="1:1" x14ac:dyDescent="0.2">
      <c r="A7" s="10" t="s">
        <v>113</v>
      </c>
    </row>
    <row r="8" spans="1:1" x14ac:dyDescent="0.2">
      <c r="A8" s="10" t="s">
        <v>114</v>
      </c>
    </row>
    <row r="9" spans="1:1" x14ac:dyDescent="0.2">
      <c r="A9" s="10" t="s">
        <v>262</v>
      </c>
    </row>
    <row r="10" spans="1:1" x14ac:dyDescent="0.2">
      <c r="A10" s="10" t="s">
        <v>115</v>
      </c>
    </row>
    <row r="11" spans="1:1" x14ac:dyDescent="0.2">
      <c r="A11" s="10" t="s">
        <v>265</v>
      </c>
    </row>
    <row r="12" spans="1:1" x14ac:dyDescent="0.2">
      <c r="A12" s="10" t="s">
        <v>388</v>
      </c>
    </row>
    <row r="13" spans="1:1" x14ac:dyDescent="0.2">
      <c r="A13" s="10" t="s">
        <v>389</v>
      </c>
    </row>
    <row r="14" spans="1:1" x14ac:dyDescent="0.2">
      <c r="A14" s="10" t="s">
        <v>390</v>
      </c>
    </row>
    <row r="16" spans="1:1" x14ac:dyDescent="0.2">
      <c r="A16" s="10" t="s">
        <v>391</v>
      </c>
    </row>
    <row r="17" spans="1:1" x14ac:dyDescent="0.2">
      <c r="A17" s="10" t="s">
        <v>376</v>
      </c>
    </row>
    <row r="18" spans="1:1" x14ac:dyDescent="0.2">
      <c r="A18" s="10" t="s">
        <v>377</v>
      </c>
    </row>
    <row r="20" spans="1:1" x14ac:dyDescent="0.2">
      <c r="A20" s="10" t="s">
        <v>380</v>
      </c>
    </row>
    <row r="21" spans="1:1" x14ac:dyDescent="0.2">
      <c r="A21" s="10" t="s">
        <v>381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81"/>
  <sheetViews>
    <sheetView tabSelected="1" zoomScale="82" zoomScaleNormal="82" workbookViewId="0">
      <selection activeCell="E1" sqref="E1:AF4"/>
    </sheetView>
  </sheetViews>
  <sheetFormatPr baseColWidth="10" defaultColWidth="11.42578125" defaultRowHeight="16.5" x14ac:dyDescent="0.3"/>
  <cols>
    <col min="1" max="1" width="4" style="2" bestFit="1" customWidth="1"/>
    <col min="2" max="2" width="14.140625" style="2" customWidth="1"/>
    <col min="3" max="3" width="26" style="2" customWidth="1"/>
    <col min="4" max="4" width="27.28515625" style="2" customWidth="1"/>
    <col min="5" max="5" width="37.85546875"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1" customWidth="1"/>
    <col min="16" max="16" width="43.42578125" style="100"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1.140625" style="1" customWidth="1"/>
    <col min="32" max="32" width="21.28515625" style="1" customWidth="1"/>
    <col min="33" max="33" width="21.42578125" style="1" customWidth="1"/>
    <col min="34" max="35" width="14.42578125" style="1" customWidth="1"/>
    <col min="36" max="16384" width="11.42578125" style="1"/>
  </cols>
  <sheetData>
    <row r="1" spans="1:67" ht="19.5" customHeight="1" x14ac:dyDescent="0.3">
      <c r="A1" s="258"/>
      <c r="B1" s="259"/>
      <c r="C1" s="259"/>
      <c r="D1" s="259"/>
      <c r="E1" s="225" t="s">
        <v>392</v>
      </c>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7"/>
      <c r="AG1" s="234" t="s">
        <v>1</v>
      </c>
      <c r="AH1" s="235"/>
      <c r="AI1" s="236"/>
    </row>
    <row r="2" spans="1:67" ht="19.5" customHeight="1" x14ac:dyDescent="0.3">
      <c r="A2" s="260"/>
      <c r="B2" s="261"/>
      <c r="C2" s="261"/>
      <c r="D2" s="261"/>
      <c r="E2" s="228"/>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30"/>
      <c r="AG2" s="234" t="s">
        <v>2</v>
      </c>
      <c r="AH2" s="235"/>
      <c r="AI2" s="236"/>
    </row>
    <row r="3" spans="1:67" ht="19.5" customHeight="1" x14ac:dyDescent="0.3">
      <c r="A3" s="260"/>
      <c r="B3" s="261"/>
      <c r="C3" s="261"/>
      <c r="D3" s="261"/>
      <c r="E3" s="228"/>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30"/>
      <c r="AG3" s="234" t="s">
        <v>3</v>
      </c>
      <c r="AH3" s="235"/>
      <c r="AI3" s="23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62"/>
      <c r="B4" s="263"/>
      <c r="C4" s="263"/>
      <c r="D4" s="263"/>
      <c r="E4" s="231"/>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3"/>
      <c r="AG4" s="234" t="s">
        <v>4</v>
      </c>
      <c r="AH4" s="235"/>
      <c r="AI4" s="23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9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43" t="s">
        <v>73</v>
      </c>
      <c r="B6" s="244"/>
      <c r="C6" s="276" t="s">
        <v>74</v>
      </c>
      <c r="D6" s="277"/>
      <c r="E6" s="277"/>
      <c r="F6" s="277"/>
      <c r="G6" s="277"/>
      <c r="H6" s="277"/>
      <c r="I6" s="277"/>
      <c r="J6" s="277"/>
      <c r="K6" s="277"/>
      <c r="L6" s="277"/>
      <c r="M6" s="277"/>
      <c r="N6" s="278"/>
      <c r="O6" s="294"/>
      <c r="P6" s="294"/>
      <c r="Q6" s="29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3.75" customHeight="1" x14ac:dyDescent="0.3">
      <c r="A7" s="243" t="s">
        <v>75</v>
      </c>
      <c r="B7" s="244"/>
      <c r="C7" s="254" t="s">
        <v>76</v>
      </c>
      <c r="D7" s="255"/>
      <c r="E7" s="255"/>
      <c r="F7" s="255"/>
      <c r="G7" s="255"/>
      <c r="H7" s="255"/>
      <c r="I7" s="255"/>
      <c r="J7" s="255"/>
      <c r="K7" s="255"/>
      <c r="L7" s="255"/>
      <c r="M7" s="255"/>
      <c r="N7" s="256"/>
      <c r="O7" s="8"/>
      <c r="P7" s="9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9.25" customHeight="1" x14ac:dyDescent="0.3">
      <c r="A8" s="243" t="s">
        <v>77</v>
      </c>
      <c r="B8" s="244"/>
      <c r="C8" s="254" t="s">
        <v>78</v>
      </c>
      <c r="D8" s="255"/>
      <c r="E8" s="255"/>
      <c r="F8" s="255"/>
      <c r="G8" s="255"/>
      <c r="H8" s="255"/>
      <c r="I8" s="255"/>
      <c r="J8" s="255"/>
      <c r="K8" s="255"/>
      <c r="L8" s="255"/>
      <c r="M8" s="255"/>
      <c r="N8" s="256"/>
      <c r="O8" s="8"/>
      <c r="P8" s="9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79" t="s">
        <v>79</v>
      </c>
      <c r="B9" s="280"/>
      <c r="C9" s="280"/>
      <c r="D9" s="280"/>
      <c r="E9" s="280"/>
      <c r="F9" s="280"/>
      <c r="G9" s="281"/>
      <c r="H9" s="279" t="s">
        <v>80</v>
      </c>
      <c r="I9" s="280"/>
      <c r="J9" s="280"/>
      <c r="K9" s="280"/>
      <c r="L9" s="280"/>
      <c r="M9" s="280"/>
      <c r="N9" s="281"/>
      <c r="O9" s="279" t="s">
        <v>81</v>
      </c>
      <c r="P9" s="280"/>
      <c r="Q9" s="280"/>
      <c r="R9" s="280"/>
      <c r="S9" s="280"/>
      <c r="T9" s="280"/>
      <c r="U9" s="280"/>
      <c r="V9" s="280"/>
      <c r="W9" s="281"/>
      <c r="X9" s="279" t="s">
        <v>82</v>
      </c>
      <c r="Y9" s="280"/>
      <c r="Z9" s="280"/>
      <c r="AA9" s="280"/>
      <c r="AB9" s="280"/>
      <c r="AC9" s="280"/>
      <c r="AD9" s="281"/>
      <c r="AE9" s="279" t="s">
        <v>83</v>
      </c>
      <c r="AF9" s="280"/>
      <c r="AG9" s="280"/>
      <c r="AH9" s="280"/>
      <c r="AI9" s="280"/>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50" t="s">
        <v>84</v>
      </c>
      <c r="B10" s="253" t="s">
        <v>21</v>
      </c>
      <c r="C10" s="248" t="s">
        <v>23</v>
      </c>
      <c r="D10" s="248" t="s">
        <v>25</v>
      </c>
      <c r="E10" s="252" t="s">
        <v>27</v>
      </c>
      <c r="F10" s="249" t="s">
        <v>29</v>
      </c>
      <c r="G10" s="248" t="s">
        <v>85</v>
      </c>
      <c r="H10" s="257" t="s">
        <v>86</v>
      </c>
      <c r="I10" s="245" t="s">
        <v>87</v>
      </c>
      <c r="J10" s="249" t="s">
        <v>88</v>
      </c>
      <c r="K10" s="249" t="s">
        <v>89</v>
      </c>
      <c r="L10" s="247" t="s">
        <v>90</v>
      </c>
      <c r="M10" s="245" t="s">
        <v>87</v>
      </c>
      <c r="N10" s="248" t="s">
        <v>35</v>
      </c>
      <c r="O10" s="240" t="s">
        <v>91</v>
      </c>
      <c r="P10" s="237" t="s">
        <v>37</v>
      </c>
      <c r="Q10" s="249" t="s">
        <v>39</v>
      </c>
      <c r="R10" s="237" t="s">
        <v>92</v>
      </c>
      <c r="S10" s="237"/>
      <c r="T10" s="237"/>
      <c r="U10" s="237"/>
      <c r="V10" s="237"/>
      <c r="W10" s="237"/>
      <c r="X10" s="242" t="s">
        <v>93</v>
      </c>
      <c r="Y10" s="242" t="s">
        <v>94</v>
      </c>
      <c r="Z10" s="242" t="s">
        <v>87</v>
      </c>
      <c r="AA10" s="242" t="s">
        <v>95</v>
      </c>
      <c r="AB10" s="242" t="s">
        <v>87</v>
      </c>
      <c r="AC10" s="242" t="s">
        <v>96</v>
      </c>
      <c r="AD10" s="240" t="s">
        <v>55</v>
      </c>
      <c r="AE10" s="237" t="s">
        <v>83</v>
      </c>
      <c r="AF10" s="237" t="s">
        <v>69</v>
      </c>
      <c r="AG10" s="237" t="s">
        <v>97</v>
      </c>
      <c r="AH10" s="237" t="s">
        <v>98</v>
      </c>
      <c r="AI10" s="249"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51"/>
      <c r="B11" s="253"/>
      <c r="C11" s="237"/>
      <c r="D11" s="237"/>
      <c r="E11" s="253"/>
      <c r="F11" s="248"/>
      <c r="G11" s="237"/>
      <c r="H11" s="248"/>
      <c r="I11" s="246"/>
      <c r="J11" s="248"/>
      <c r="K11" s="248"/>
      <c r="L11" s="246"/>
      <c r="M11" s="246"/>
      <c r="N11" s="237"/>
      <c r="O11" s="241"/>
      <c r="P11" s="237"/>
      <c r="Q11" s="248"/>
      <c r="R11" s="7" t="s">
        <v>100</v>
      </c>
      <c r="S11" s="7" t="s">
        <v>101</v>
      </c>
      <c r="T11" s="7" t="s">
        <v>102</v>
      </c>
      <c r="U11" s="7" t="s">
        <v>103</v>
      </c>
      <c r="V11" s="7" t="s">
        <v>104</v>
      </c>
      <c r="W11" s="7" t="s">
        <v>105</v>
      </c>
      <c r="X11" s="242"/>
      <c r="Y11" s="242"/>
      <c r="Z11" s="242"/>
      <c r="AA11" s="242"/>
      <c r="AB11" s="242"/>
      <c r="AC11" s="242"/>
      <c r="AD11" s="241"/>
      <c r="AE11" s="237"/>
      <c r="AF11" s="237"/>
      <c r="AG11" s="237"/>
      <c r="AH11" s="237"/>
      <c r="AI11" s="248"/>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4" customFormat="1" ht="65.25" customHeight="1" x14ac:dyDescent="0.25">
      <c r="A12" s="195">
        <v>1</v>
      </c>
      <c r="B12" s="189" t="s">
        <v>106</v>
      </c>
      <c r="C12" s="189" t="s">
        <v>107</v>
      </c>
      <c r="D12" s="189" t="s">
        <v>393</v>
      </c>
      <c r="E12" s="192" t="s">
        <v>108</v>
      </c>
      <c r="F12" s="189" t="s">
        <v>109</v>
      </c>
      <c r="G12" s="204">
        <v>360</v>
      </c>
      <c r="H12" s="207" t="str">
        <f>IF(G12&lt;=0,"",IF(G12&lt;=2,"Muy Baja",IF(G12&lt;=24,"Baja",IF(G12&lt;=500,"Media",IF(G12&lt;=5000,"Alta","Muy Alta")))))</f>
        <v>Media</v>
      </c>
      <c r="I12" s="210">
        <f>IF(H12="","",IF(H12="Muy Baja",0.2,IF(H12="Baja",0.4,IF(H12="Media",0.6,IF(H12="Alta",0.8,IF(H12="Muy Alta",1,))))))</f>
        <v>0.6</v>
      </c>
      <c r="J12" s="219" t="s">
        <v>110</v>
      </c>
      <c r="K12" s="158"/>
      <c r="L12" s="207" t="str">
        <f>IF(OR(K13='Tabla Impacto'!$C$15,K13='Tabla Impacto'!$E$15),"Leve",IF(OR(K13='Tabla Impacto'!$C$16,K13='Tabla Impacto'!$E$16),"Menor",IF(OR(K13='Tabla Impacto'!$C$17,K13='Tabla Impacto'!$E$17),"Moderado",IF(OR(K13='Tabla Impacto'!$C$18,K13='Tabla Impacto'!$E$18),"Mayor",IF(OR(K13='Tabla Impacto'!$C$19,K13='Tabla Impacto'!$E$19),"Catastrófico","")))))</f>
        <v>Mayor</v>
      </c>
      <c r="M12" s="210">
        <f>IF(L12="","",IF(L12="Leve",0.2,IF(L12="Menor",0.4,IF(L12="Moderado",0.6,IF(L12="Mayor",0.8,IF(L12="Catastrófico",1,))))))</f>
        <v>0.8</v>
      </c>
      <c r="N12" s="22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95">
        <v>1</v>
      </c>
      <c r="P12" s="238" t="s">
        <v>111</v>
      </c>
      <c r="Q12" s="198" t="str">
        <f>IF(OR(R12="Preventivo",R12="Detectivo"),"Probabilidad",IF(R12="Correctivo","Impacto",""))</f>
        <v>Probabilidad</v>
      </c>
      <c r="R12" s="187" t="s">
        <v>112</v>
      </c>
      <c r="S12" s="187" t="s">
        <v>113</v>
      </c>
      <c r="T12" s="202" t="str">
        <f>IF(AND(R12="Preventivo",S12="Automático"),"50%",IF(AND(R12="Preventivo",S12="Manual"),"40%",IF(AND(R12="Detectivo",S12="Automático"),"40%",IF(AND(R12="Detectivo",S12="Manual"),"30%",IF(AND(R12="Correctivo",S12="Automático"),"35%",IF(AND(R12="Correctivo",S12="Manual"),"25%",""))))))</f>
        <v>40%</v>
      </c>
      <c r="U12" s="187" t="s">
        <v>114</v>
      </c>
      <c r="V12" s="187" t="s">
        <v>115</v>
      </c>
      <c r="W12" s="187" t="s">
        <v>116</v>
      </c>
      <c r="X12" s="157"/>
      <c r="Y12" s="200" t="str">
        <f>IFERROR(IF(X13="","",IF(X13&lt;=0.2,"Muy Baja",IF(X13&lt;=0.4,"Baja",IF(X13&lt;=0.6,"Media",IF(X13&lt;=0.8,"Alta","Muy Alta"))))),"")</f>
        <v>Baja</v>
      </c>
      <c r="Z12" s="202">
        <f>+X13</f>
        <v>0.36</v>
      </c>
      <c r="AA12" s="200" t="str">
        <f>IFERROR(IF(AB12="","",IF(AB12&lt;=0.2,"Leve",IF(AB12&lt;=0.4,"Menor",IF(AB12&lt;=0.6,"Moderado",IF(AB12&lt;=0.8,"Mayor","Catastrófico"))))),"")</f>
        <v>Mayor</v>
      </c>
      <c r="AB12" s="202">
        <f>IFERROR(IF(Q12="Impacto",(M12-(+M12*T12)),IF(Q12="Probabilidad",M12,"")),"")</f>
        <v>0.8</v>
      </c>
      <c r="AC12" s="18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87" t="s">
        <v>117</v>
      </c>
      <c r="AE12" s="150" t="s">
        <v>118</v>
      </c>
      <c r="AF12" s="151" t="s">
        <v>119</v>
      </c>
      <c r="AG12" s="151" t="s">
        <v>120</v>
      </c>
      <c r="AH12" s="152">
        <v>45658</v>
      </c>
      <c r="AI12" s="152">
        <v>45838</v>
      </c>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row>
    <row r="13" spans="1:67" s="3" customFormat="1" ht="116.25" customHeight="1" x14ac:dyDescent="0.25">
      <c r="A13" s="196"/>
      <c r="B13" s="190"/>
      <c r="C13" s="190"/>
      <c r="D13" s="190"/>
      <c r="E13" s="193"/>
      <c r="F13" s="190"/>
      <c r="G13" s="205"/>
      <c r="H13" s="208"/>
      <c r="I13" s="211"/>
      <c r="J13" s="220"/>
      <c r="K13" s="210" t="str">
        <f>IF(NOT(ISERROR(MATCH(J12,'Tabla Impacto'!$B$225:$B$227,0))),'Tabla Impacto'!$G$227&amp;"Por favor no seleccionar los criterios de impacto(Afectación Económica o presupuestal y Pérdida Reputacional)",J12)</f>
        <v xml:space="preserve">     Entre 100 y 500 SMLMV </v>
      </c>
      <c r="L13" s="208"/>
      <c r="M13" s="211"/>
      <c r="N13" s="223"/>
      <c r="O13" s="197"/>
      <c r="P13" s="239"/>
      <c r="Q13" s="199"/>
      <c r="R13" s="188"/>
      <c r="S13" s="188"/>
      <c r="T13" s="203"/>
      <c r="U13" s="188"/>
      <c r="V13" s="188"/>
      <c r="W13" s="188"/>
      <c r="X13" s="84">
        <f>IFERROR(IF(Q12="Probabilidad",(I12-(+I12*T12)),IF(Q12="Impacto",I12,"")),"")</f>
        <v>0.36</v>
      </c>
      <c r="Y13" s="201"/>
      <c r="Z13" s="203"/>
      <c r="AA13" s="201"/>
      <c r="AB13" s="203"/>
      <c r="AC13" s="186"/>
      <c r="AD13" s="188"/>
      <c r="AE13" s="150" t="s">
        <v>121</v>
      </c>
      <c r="AF13" s="151" t="s">
        <v>119</v>
      </c>
      <c r="AG13" s="154" t="s">
        <v>122</v>
      </c>
      <c r="AH13" s="152">
        <v>45748</v>
      </c>
      <c r="AI13" s="152">
        <v>46010</v>
      </c>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row>
    <row r="14" spans="1:67" ht="18" customHeight="1" x14ac:dyDescent="0.3">
      <c r="A14" s="196"/>
      <c r="B14" s="190"/>
      <c r="C14" s="190"/>
      <c r="D14" s="190"/>
      <c r="E14" s="193"/>
      <c r="F14" s="190"/>
      <c r="G14" s="205"/>
      <c r="H14" s="208"/>
      <c r="I14" s="211"/>
      <c r="J14" s="220"/>
      <c r="K14" s="211">
        <f>IF(NOT(ISERROR(MATCH(J14,_xlfn.ANCHORARRAY(E25),0))),I27&amp;"Por favor no seleccionar los criterios de impacto",J14)</f>
        <v>0</v>
      </c>
      <c r="L14" s="208"/>
      <c r="M14" s="211"/>
      <c r="N14" s="223"/>
      <c r="O14" s="6">
        <v>2</v>
      </c>
      <c r="P14" s="96"/>
      <c r="Q14" s="85" t="str">
        <f>IF(OR(R14="Preventivo",R14="Detectivo"),"Probabilidad",IF(R14="Correctivo","Impacto",""))</f>
        <v/>
      </c>
      <c r="R14" s="86"/>
      <c r="S14" s="86"/>
      <c r="T14" s="87" t="str">
        <f t="shared" ref="T14:T18" si="0">IF(AND(R14="Preventivo",S14="Automático"),"50%",IF(AND(R14="Preventivo",S14="Manual"),"40%",IF(AND(R14="Detectivo",S14="Automático"),"40%",IF(AND(R14="Detectivo",S14="Manual"),"30%",IF(AND(R14="Correctivo",S14="Automático"),"35%",IF(AND(R14="Correctivo",S14="Manual"),"25%",""))))))</f>
        <v/>
      </c>
      <c r="U14" s="86"/>
      <c r="V14" s="86"/>
      <c r="W14" s="86"/>
      <c r="X14" s="84" t="str">
        <f>IFERROR(IF(AND(Q12="Probabilidad",Q14="Probabilidad"),(Z12-(+Z12*T14)),IF(Q14="Probabilidad",(I12-(+I12*T14)),IF(Q14="Impacto",Z12,""))),"")</f>
        <v/>
      </c>
      <c r="Y14" s="88" t="str">
        <f t="shared" ref="Y14:Y72" si="1">IFERROR(IF(X14="","",IF(X14&lt;=0.2,"Muy Baja",IF(X14&lt;=0.4,"Baja",IF(X14&lt;=0.6,"Media",IF(X14&lt;=0.8,"Alta","Muy Alta"))))),"")</f>
        <v/>
      </c>
      <c r="Z14" s="89" t="str">
        <f t="shared" ref="Z14:Z18" si="2">+X14</f>
        <v/>
      </c>
      <c r="AA14" s="88" t="str">
        <f t="shared" ref="AA14:AA72" si="3">IFERROR(IF(AB14="","",IF(AB14&lt;=0.2,"Leve",IF(AB14&lt;=0.4,"Menor",IF(AB14&lt;=0.6,"Moderado",IF(AB14&lt;=0.8,"Mayor","Catastrófico"))))),"")</f>
        <v/>
      </c>
      <c r="AB14" s="89" t="str">
        <f>IFERROR(IF(AND(Q12="Impacto",Q14="Impacto"),(AB12-(+AB12*T14)),IF(Q14="Impacto",(M12-(+M12*T14)),IF(Q14="Probabilidad",AB12,""))),"")</f>
        <v/>
      </c>
      <c r="AC14" s="90" t="str">
        <f t="shared" ref="AC14:AC18" si="4">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
      </c>
      <c r="AD14" s="91"/>
      <c r="AE14" s="153"/>
      <c r="AF14" s="151"/>
      <c r="AG14" s="154"/>
      <c r="AH14" s="152"/>
      <c r="AI14" s="152"/>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196"/>
      <c r="B15" s="190"/>
      <c r="C15" s="190"/>
      <c r="D15" s="190"/>
      <c r="E15" s="193"/>
      <c r="F15" s="190"/>
      <c r="G15" s="205"/>
      <c r="H15" s="208"/>
      <c r="I15" s="211"/>
      <c r="J15" s="220"/>
      <c r="K15" s="211">
        <f>IF(NOT(ISERROR(MATCH(J15,_xlfn.ANCHORARRAY(E26),0))),I28&amp;"Por favor no seleccionar los criterios de impacto",J15)</f>
        <v>0</v>
      </c>
      <c r="L15" s="208"/>
      <c r="M15" s="211"/>
      <c r="N15" s="223"/>
      <c r="O15" s="72">
        <v>3</v>
      </c>
      <c r="P15" s="97"/>
      <c r="Q15" s="73"/>
      <c r="R15" s="74"/>
      <c r="S15" s="74"/>
      <c r="T15" s="75"/>
      <c r="U15" s="74"/>
      <c r="V15" s="74"/>
      <c r="W15" s="74"/>
      <c r="X15" s="76"/>
      <c r="Y15" s="77"/>
      <c r="Z15" s="78"/>
      <c r="AA15" s="77"/>
      <c r="AB15" s="78"/>
      <c r="AC15" s="79"/>
      <c r="AD15" s="80"/>
      <c r="AE15" s="81"/>
      <c r="AF15" s="82"/>
      <c r="AG15" s="82"/>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96"/>
      <c r="B16" s="190"/>
      <c r="C16" s="190"/>
      <c r="D16" s="190"/>
      <c r="E16" s="193"/>
      <c r="F16" s="190"/>
      <c r="G16" s="205"/>
      <c r="H16" s="208"/>
      <c r="I16" s="211"/>
      <c r="J16" s="220"/>
      <c r="K16" s="211">
        <f>IF(NOT(ISERROR(MATCH(J16,_xlfn.ANCHORARRAY(E27),0))),I29&amp;"Por favor no seleccionar los criterios de impacto",J16)</f>
        <v>0</v>
      </c>
      <c r="L16" s="208"/>
      <c r="M16" s="211"/>
      <c r="N16" s="223"/>
      <c r="O16" s="72">
        <v>4</v>
      </c>
      <c r="P16" s="96"/>
      <c r="Q16" s="73"/>
      <c r="R16" s="74"/>
      <c r="S16" s="74"/>
      <c r="T16" s="75"/>
      <c r="U16" s="74"/>
      <c r="V16" s="74"/>
      <c r="W16" s="74"/>
      <c r="X16" s="76"/>
      <c r="Y16" s="77"/>
      <c r="Z16" s="78"/>
      <c r="AA16" s="77"/>
      <c r="AB16" s="78"/>
      <c r="AC16" s="79"/>
      <c r="AD16" s="80"/>
      <c r="AE16" s="81"/>
      <c r="AF16" s="82"/>
      <c r="AG16" s="82"/>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96"/>
      <c r="B17" s="190"/>
      <c r="C17" s="190"/>
      <c r="D17" s="190"/>
      <c r="E17" s="193"/>
      <c r="F17" s="190"/>
      <c r="G17" s="205"/>
      <c r="H17" s="208"/>
      <c r="I17" s="211"/>
      <c r="J17" s="220"/>
      <c r="K17" s="211">
        <f>IF(NOT(ISERROR(MATCH(J17,_xlfn.ANCHORARRAY(E28),0))),I30&amp;"Por favor no seleccionar los criterios de impacto",J17)</f>
        <v>0</v>
      </c>
      <c r="L17" s="208"/>
      <c r="M17" s="211"/>
      <c r="N17" s="223"/>
      <c r="O17" s="72">
        <v>5</v>
      </c>
      <c r="P17" s="96"/>
      <c r="Q17" s="73" t="str">
        <f t="shared" ref="Q17:Q18" si="5">IF(OR(R17="Preventivo",R17="Detectivo"),"Probabilidad",IF(R17="Correctivo","Impacto",""))</f>
        <v/>
      </c>
      <c r="R17" s="74"/>
      <c r="S17" s="74"/>
      <c r="T17" s="75" t="str">
        <f t="shared" si="0"/>
        <v/>
      </c>
      <c r="U17" s="74"/>
      <c r="V17" s="74"/>
      <c r="W17" s="74"/>
      <c r="X17" s="76" t="str">
        <f t="shared" ref="X17:X18" si="6">IFERROR(IF(AND(Q16="Probabilidad",Q17="Probabilidad"),(Z16-(+Z16*T17)),IF(AND(Q16="Impacto",Q17="Probabilidad"),(Z15-(+Z15*T17)),IF(Q17="Impacto",Z16,""))),"")</f>
        <v/>
      </c>
      <c r="Y17" s="77" t="str">
        <f t="shared" si="1"/>
        <v/>
      </c>
      <c r="Z17" s="78" t="str">
        <f t="shared" si="2"/>
        <v/>
      </c>
      <c r="AA17" s="77" t="str">
        <f t="shared" si="3"/>
        <v/>
      </c>
      <c r="AB17" s="78" t="str">
        <f t="shared" ref="AB17:AB18" si="7">IFERROR(IF(AND(Q16="Impacto",Q17="Impacto"),(AB16-(+AB16*T17)),IF(AND(Q16="Probabilidad",Q17="Impacto"),(AB15-(+AB15*T17)),IF(Q17="Probabilidad",AB16,""))),"")</f>
        <v/>
      </c>
      <c r="AC17" s="79" t="str">
        <f t="shared" si="4"/>
        <v/>
      </c>
      <c r="AD17" s="80"/>
      <c r="AE17" s="81"/>
      <c r="AF17" s="82"/>
      <c r="AG17" s="82"/>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197"/>
      <c r="B18" s="191"/>
      <c r="C18" s="191"/>
      <c r="D18" s="191"/>
      <c r="E18" s="194"/>
      <c r="F18" s="191"/>
      <c r="G18" s="206"/>
      <c r="H18" s="209"/>
      <c r="I18" s="212"/>
      <c r="J18" s="221"/>
      <c r="K18" s="212">
        <f>IF(NOT(ISERROR(MATCH(J18,_xlfn.ANCHORARRAY(E29),0))),I31&amp;"Por favor no seleccionar los criterios de impacto",J18)</f>
        <v>0</v>
      </c>
      <c r="L18" s="209"/>
      <c r="M18" s="212"/>
      <c r="N18" s="224"/>
      <c r="O18" s="72">
        <v>6</v>
      </c>
      <c r="P18" s="96"/>
      <c r="Q18" s="73" t="str">
        <f t="shared" si="5"/>
        <v/>
      </c>
      <c r="R18" s="74"/>
      <c r="S18" s="74"/>
      <c r="T18" s="75" t="str">
        <f t="shared" si="0"/>
        <v/>
      </c>
      <c r="U18" s="74"/>
      <c r="V18" s="74"/>
      <c r="W18" s="74"/>
      <c r="X18" s="76" t="str">
        <f t="shared" si="6"/>
        <v/>
      </c>
      <c r="Y18" s="77" t="str">
        <f t="shared" si="1"/>
        <v/>
      </c>
      <c r="Z18" s="78" t="str">
        <f t="shared" si="2"/>
        <v/>
      </c>
      <c r="AA18" s="77" t="str">
        <f t="shared" si="3"/>
        <v/>
      </c>
      <c r="AB18" s="78" t="str">
        <f t="shared" si="7"/>
        <v/>
      </c>
      <c r="AC18" s="79" t="str">
        <f t="shared" si="4"/>
        <v/>
      </c>
      <c r="AD18" s="80"/>
      <c r="AE18" s="81"/>
      <c r="AF18" s="82"/>
      <c r="AG18" s="82"/>
      <c r="AH18" s="83"/>
      <c r="AI18" s="83"/>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07.25" customHeight="1" x14ac:dyDescent="0.3">
      <c r="A19" s="195">
        <v>2</v>
      </c>
      <c r="B19" s="189" t="s">
        <v>106</v>
      </c>
      <c r="C19" s="189" t="s">
        <v>123</v>
      </c>
      <c r="D19" s="189" t="s">
        <v>124</v>
      </c>
      <c r="E19" s="192" t="s">
        <v>125</v>
      </c>
      <c r="F19" s="189" t="s">
        <v>126</v>
      </c>
      <c r="G19" s="204">
        <v>1400</v>
      </c>
      <c r="H19" s="207" t="str">
        <f>IF(G19&lt;=0,"",IF(G19&lt;=2,"Muy Baja",IF(G19&lt;=24,"Baja",IF(G19&lt;=500,"Media",IF(G19&lt;=5000,"Alta","Muy Alta")))))</f>
        <v>Alta</v>
      </c>
      <c r="I19" s="210">
        <f>IF(H19="","",IF(H19="Muy Baja",0.2,IF(H19="Baja",0.4,IF(H19="Media",0.6,IF(H19="Alta",0.8,IF(H19="Muy Alta",1,))))))</f>
        <v>0.8</v>
      </c>
      <c r="J19" s="219" t="s">
        <v>110</v>
      </c>
      <c r="K19" s="210" t="str">
        <f>IF(NOT(ISERROR(MATCH(J19,'Tabla Impacto'!$B$225:$B$227,0))),'Tabla Impacto'!$G$227&amp;"Por favor no seleccionar los criterios de impacto(Afectación Económica o presupuestal y Pérdida Reputacional)",J19)</f>
        <v xml:space="preserve">     Entre 100 y 500 SMLMV </v>
      </c>
      <c r="L19" s="207" t="str">
        <f>IF(OR(K19='Tabla Impacto'!$C$15,K19='Tabla Impacto'!$E$15),"Leve",IF(OR(K19='Tabla Impacto'!$C$16,K19='Tabla Impacto'!$E$16),"Menor",IF(OR(K19='Tabla Impacto'!$C$17,K19='Tabla Impacto'!$E$17),"Moderado",IF(OR(K19='Tabla Impacto'!$C$18,K19='Tabla Impacto'!$E$18),"Mayor",IF(OR(K19='Tabla Impacto'!$C$19,K19='Tabla Impacto'!$E$19),"Catastrófico","")))))</f>
        <v>Mayor</v>
      </c>
      <c r="M19" s="210">
        <f>IF(L19="","",IF(L19="Leve",0.2,IF(L19="Menor",0.4,IF(L19="Moderado",0.6,IF(L19="Mayor",0.8,IF(L19="Catastrófico",1,))))))</f>
        <v>0.8</v>
      </c>
      <c r="N19" s="222"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72">
        <v>1</v>
      </c>
      <c r="P19" s="96" t="s">
        <v>127</v>
      </c>
      <c r="Q19" s="85" t="str">
        <f>IF(OR(R19="Preventivo",R19="Detectivo"),"Probabilidad",IF(R19="Correctivo","Impacto",""))</f>
        <v>Probabilidad</v>
      </c>
      <c r="R19" s="86" t="s">
        <v>112</v>
      </c>
      <c r="S19" s="86" t="s">
        <v>113</v>
      </c>
      <c r="T19" s="87" t="str">
        <f>IF(AND(R19="Preventivo",S19="Automático"),"50%",IF(AND(R19="Preventivo",S19="Manual"),"40%",IF(AND(R19="Detectivo",S19="Automático"),"40%",IF(AND(R19="Detectivo",S19="Manual"),"30%",IF(AND(R19="Correctivo",S19="Automático"),"35%",IF(AND(R19="Correctivo",S19="Manual"),"25%",""))))))</f>
        <v>40%</v>
      </c>
      <c r="U19" s="86" t="s">
        <v>114</v>
      </c>
      <c r="V19" s="86" t="s">
        <v>115</v>
      </c>
      <c r="W19" s="86" t="s">
        <v>116</v>
      </c>
      <c r="X19" s="84">
        <f>IFERROR(IF(Q19="Probabilidad",(I19-(+I19*T19)),IF(Q19="Impacto",I19,"")),"")</f>
        <v>0.48</v>
      </c>
      <c r="Y19" s="88" t="str">
        <f>IFERROR(IF(X19="","",IF(X19&lt;=0.2,"Muy Baja",IF(X19&lt;=0.4,"Baja",IF(X19&lt;=0.6,"Media",IF(X19&lt;=0.8,"Alta","Muy Alta"))))),"")</f>
        <v>Media</v>
      </c>
      <c r="Z19" s="89">
        <f>+X19</f>
        <v>0.48</v>
      </c>
      <c r="AA19" s="88" t="str">
        <f>IFERROR(IF(AB19="","",IF(AB19&lt;=0.2,"Leve",IF(AB19&lt;=0.4,"Menor",IF(AB19&lt;=0.6,"Moderado",IF(AB19&lt;=0.8,"Mayor","Catastrófico"))))),"")</f>
        <v>Mayor</v>
      </c>
      <c r="AB19" s="89">
        <f>IFERROR(IF(Q19="Impacto",(M19-(+M19*T19)),IF(Q19="Probabilidad",M19,"")),"")</f>
        <v>0.8</v>
      </c>
      <c r="AC19" s="9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91" t="s">
        <v>117</v>
      </c>
      <c r="AE19" s="150" t="s">
        <v>128</v>
      </c>
      <c r="AF19" s="151" t="s">
        <v>129</v>
      </c>
      <c r="AG19" s="151" t="s">
        <v>130</v>
      </c>
      <c r="AH19" s="152">
        <v>45748</v>
      </c>
      <c r="AI19" s="152">
        <v>46010</v>
      </c>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196"/>
      <c r="B20" s="190"/>
      <c r="C20" s="190"/>
      <c r="D20" s="190"/>
      <c r="E20" s="193"/>
      <c r="F20" s="190"/>
      <c r="G20" s="205"/>
      <c r="H20" s="208"/>
      <c r="I20" s="211"/>
      <c r="J20" s="220"/>
      <c r="K20" s="211">
        <f>IF(NOT(ISERROR(MATCH(J20,_xlfn.ANCHORARRAY(E31),0))),I33&amp;"Por favor no seleccionar los criterios de impacto",J20)</f>
        <v>0</v>
      </c>
      <c r="L20" s="208"/>
      <c r="M20" s="211"/>
      <c r="N20" s="223"/>
      <c r="O20" s="72">
        <v>2</v>
      </c>
      <c r="P20" s="96"/>
      <c r="Q20" s="85" t="str">
        <f>IF(OR(R20="Preventivo",R20="Detectivo"),"Probabilidad",IF(R20="Correctivo","Impacto",""))</f>
        <v/>
      </c>
      <c r="R20" s="86"/>
      <c r="S20" s="86"/>
      <c r="T20" s="87" t="str">
        <f t="shared" ref="T20:T24" si="8">IF(AND(R20="Preventivo",S20="Automático"),"50%",IF(AND(R20="Preventivo",S20="Manual"),"40%",IF(AND(R20="Detectivo",S20="Automático"),"40%",IF(AND(R20="Detectivo",S20="Manual"),"30%",IF(AND(R20="Correctivo",S20="Automático"),"35%",IF(AND(R20="Correctivo",S20="Manual"),"25%",""))))))</f>
        <v/>
      </c>
      <c r="U20" s="86"/>
      <c r="V20" s="86"/>
      <c r="W20" s="86"/>
      <c r="X20" s="84" t="str">
        <f>IFERROR(IF(AND(Q19="Probabilidad",Q20="Probabilidad"),(Z19-(+Z19*T20)),IF(Q20="Probabilidad",(I19-(+I19*T20)),IF(Q20="Impacto",Z19,""))),"")</f>
        <v/>
      </c>
      <c r="Y20" s="88" t="str">
        <f t="shared" si="1"/>
        <v/>
      </c>
      <c r="Z20" s="89" t="str">
        <f t="shared" ref="Z20:Z24" si="9">+X20</f>
        <v/>
      </c>
      <c r="AA20" s="88" t="str">
        <f t="shared" si="3"/>
        <v/>
      </c>
      <c r="AB20" s="89" t="str">
        <f>IFERROR(IF(AND(Q19="Impacto",Q20="Impacto"),(AB19-(+AB19*T20)),IF(Q20="Impacto",(M19-(+M19*T20)),IF(Q20="Probabilidad",AB19,""))),"")</f>
        <v/>
      </c>
      <c r="AC20" s="90" t="str">
        <f t="shared" ref="AC20:AC21" si="10">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91"/>
      <c r="AE20" s="93"/>
      <c r="AF20" s="93"/>
      <c r="AG20" s="93"/>
      <c r="AH20" s="94"/>
      <c r="AI20" s="94"/>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96"/>
      <c r="B21" s="190"/>
      <c r="C21" s="190"/>
      <c r="D21" s="190"/>
      <c r="E21" s="193"/>
      <c r="F21" s="190"/>
      <c r="G21" s="205"/>
      <c r="H21" s="208"/>
      <c r="I21" s="211"/>
      <c r="J21" s="220"/>
      <c r="K21" s="211">
        <f>IF(NOT(ISERROR(MATCH(J21,_xlfn.ANCHORARRAY(E32),0))),I34&amp;"Por favor no seleccionar los criterios de impacto",J21)</f>
        <v>0</v>
      </c>
      <c r="L21" s="208"/>
      <c r="M21" s="211"/>
      <c r="N21" s="223"/>
      <c r="O21" s="72">
        <v>3</v>
      </c>
      <c r="P21" s="98"/>
      <c r="Q21" s="85" t="str">
        <f>IF(OR(R21="Preventivo",R21="Detectivo"),"Probabilidad",IF(R21="Correctivo","Impacto",""))</f>
        <v/>
      </c>
      <c r="R21" s="86"/>
      <c r="S21" s="86"/>
      <c r="T21" s="87" t="str">
        <f t="shared" si="8"/>
        <v/>
      </c>
      <c r="U21" s="86"/>
      <c r="V21" s="86"/>
      <c r="W21" s="86"/>
      <c r="X21" s="84" t="str">
        <f>IFERROR(IF(AND(Q20="Probabilidad",Q21="Probabilidad"),(Z20-(+Z20*T21)),IF(AND(Q20="Impacto",Q21="Probabilidad"),(Z19-(+Z19*T21)),IF(Q21="Impacto",Z20,""))),"")</f>
        <v/>
      </c>
      <c r="Y21" s="88" t="str">
        <f t="shared" si="1"/>
        <v/>
      </c>
      <c r="Z21" s="89" t="str">
        <f t="shared" si="9"/>
        <v/>
      </c>
      <c r="AA21" s="88" t="str">
        <f t="shared" si="3"/>
        <v/>
      </c>
      <c r="AB21" s="89" t="str">
        <f>IFERROR(IF(AND(Q20="Impacto",Q21="Impacto"),(AB20-(+AB20*T21)),IF(AND(Q20="Probabilidad",Q21="Impacto"),(AB19-(+AB19*T21)),IF(Q21="Probabilidad",AB20,""))),"")</f>
        <v/>
      </c>
      <c r="AC21" s="90" t="str">
        <f t="shared" si="10"/>
        <v/>
      </c>
      <c r="AD21" s="91"/>
      <c r="AE21" s="93"/>
      <c r="AF21" s="95"/>
      <c r="AG21" s="95"/>
      <c r="AH21" s="94"/>
      <c r="AI21" s="94"/>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96"/>
      <c r="B22" s="190"/>
      <c r="C22" s="190"/>
      <c r="D22" s="190"/>
      <c r="E22" s="193"/>
      <c r="F22" s="190"/>
      <c r="G22" s="205"/>
      <c r="H22" s="208"/>
      <c r="I22" s="211"/>
      <c r="J22" s="220"/>
      <c r="K22" s="211">
        <f>IF(NOT(ISERROR(MATCH(J22,_xlfn.ANCHORARRAY(E33),0))),I35&amp;"Por favor no seleccionar los criterios de impacto",J22)</f>
        <v>0</v>
      </c>
      <c r="L22" s="208"/>
      <c r="M22" s="211"/>
      <c r="N22" s="223"/>
      <c r="O22" s="72">
        <v>4</v>
      </c>
      <c r="P22" s="96"/>
      <c r="Q22" s="73" t="str">
        <f t="shared" ref="Q22:Q24" si="11">IF(OR(R22="Preventivo",R22="Detectivo"),"Probabilidad",IF(R22="Correctivo","Impacto",""))</f>
        <v/>
      </c>
      <c r="R22" s="74"/>
      <c r="S22" s="74"/>
      <c r="T22" s="75" t="str">
        <f t="shared" si="8"/>
        <v/>
      </c>
      <c r="U22" s="74"/>
      <c r="V22" s="74"/>
      <c r="W22" s="74"/>
      <c r="X22" s="76" t="str">
        <f t="shared" ref="X22:X24" si="12">IFERROR(IF(AND(Q21="Probabilidad",Q22="Probabilidad"),(Z21-(+Z21*T22)),IF(AND(Q21="Impacto",Q22="Probabilidad"),(Z20-(+Z20*T22)),IF(Q22="Impacto",Z21,""))),"")</f>
        <v/>
      </c>
      <c r="Y22" s="77" t="str">
        <f t="shared" si="1"/>
        <v/>
      </c>
      <c r="Z22" s="78" t="str">
        <f t="shared" si="9"/>
        <v/>
      </c>
      <c r="AA22" s="77" t="str">
        <f t="shared" si="3"/>
        <v/>
      </c>
      <c r="AB22" s="78" t="str">
        <f t="shared" ref="AB22:AB24" si="13">IFERROR(IF(AND(Q21="Impacto",Q22="Impacto"),(AB21-(+AB21*T22)),IF(AND(Q21="Probabilidad",Q22="Impacto"),(AB20-(+AB20*T22)),IF(Q22="Probabilidad",AB21,""))),"")</f>
        <v/>
      </c>
      <c r="AC22" s="79"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2"/>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96"/>
      <c r="B23" s="190"/>
      <c r="C23" s="190"/>
      <c r="D23" s="190"/>
      <c r="E23" s="193"/>
      <c r="F23" s="190"/>
      <c r="G23" s="205"/>
      <c r="H23" s="208"/>
      <c r="I23" s="211"/>
      <c r="J23" s="220"/>
      <c r="K23" s="211">
        <f>IF(NOT(ISERROR(MATCH(J23,_xlfn.ANCHORARRAY(E34),0))),I36&amp;"Por favor no seleccionar los criterios de impacto",J23)</f>
        <v>0</v>
      </c>
      <c r="L23" s="208"/>
      <c r="M23" s="211"/>
      <c r="N23" s="223"/>
      <c r="O23" s="72">
        <v>5</v>
      </c>
      <c r="P23" s="96"/>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ref="AC23:AC24" si="14">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80"/>
      <c r="AE23" s="81"/>
      <c r="AF23" s="82"/>
      <c r="AG23" s="82"/>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197"/>
      <c r="B24" s="191"/>
      <c r="C24" s="191"/>
      <c r="D24" s="191"/>
      <c r="E24" s="194"/>
      <c r="F24" s="191"/>
      <c r="G24" s="206"/>
      <c r="H24" s="209"/>
      <c r="I24" s="212"/>
      <c r="J24" s="221"/>
      <c r="K24" s="212">
        <f>IF(NOT(ISERROR(MATCH(J24,_xlfn.ANCHORARRAY(E35),0))),I37&amp;"Por favor no seleccionar los criterios de impacto",J24)</f>
        <v>0</v>
      </c>
      <c r="L24" s="209"/>
      <c r="M24" s="212"/>
      <c r="N24" s="224"/>
      <c r="O24" s="72">
        <v>6</v>
      </c>
      <c r="P24" s="96"/>
      <c r="Q24" s="73" t="str">
        <f t="shared" si="11"/>
        <v/>
      </c>
      <c r="R24" s="74"/>
      <c r="S24" s="74"/>
      <c r="T24" s="75" t="str">
        <f t="shared" si="8"/>
        <v/>
      </c>
      <c r="U24" s="74"/>
      <c r="V24" s="74"/>
      <c r="W24" s="74"/>
      <c r="X24" s="76" t="str">
        <f t="shared" si="12"/>
        <v/>
      </c>
      <c r="Y24" s="77" t="str">
        <f t="shared" si="1"/>
        <v/>
      </c>
      <c r="Z24" s="78" t="str">
        <f t="shared" si="9"/>
        <v/>
      </c>
      <c r="AA24" s="77" t="str">
        <f t="shared" si="3"/>
        <v/>
      </c>
      <c r="AB24" s="78" t="str">
        <f t="shared" si="13"/>
        <v/>
      </c>
      <c r="AC24" s="79" t="str">
        <f t="shared" si="14"/>
        <v/>
      </c>
      <c r="AD24" s="80"/>
      <c r="AE24" s="81"/>
      <c r="AF24" s="82"/>
      <c r="AG24" s="82"/>
      <c r="AH24" s="83"/>
      <c r="AI24" s="83"/>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69" customHeight="1" x14ac:dyDescent="0.3">
      <c r="A25" s="195">
        <v>3</v>
      </c>
      <c r="B25" s="189" t="s">
        <v>106</v>
      </c>
      <c r="C25" s="189" t="s">
        <v>131</v>
      </c>
      <c r="D25" s="189" t="s">
        <v>132</v>
      </c>
      <c r="E25" s="192" t="s">
        <v>133</v>
      </c>
      <c r="F25" s="189" t="s">
        <v>126</v>
      </c>
      <c r="G25" s="204">
        <v>435</v>
      </c>
      <c r="H25" s="207" t="str">
        <f>IF(G25&lt;=0,"",IF(G25&lt;=2,"Muy Baja",IF(G25&lt;=24,"Baja",IF(G25&lt;=500,"Media",IF(G25&lt;=5000,"Alta","Muy Alta")))))</f>
        <v>Media</v>
      </c>
      <c r="I25" s="210">
        <f>IF(H25="","",IF(H25="Muy Baja",0.2,IF(H25="Baja",0.4,IF(H25="Media",0.6,IF(H25="Alta",0.8,IF(H25="Muy Alta",1,))))))</f>
        <v>0.6</v>
      </c>
      <c r="J25" s="219" t="s">
        <v>110</v>
      </c>
      <c r="K25" s="210" t="str">
        <f>IF(NOT(ISERROR(MATCH(J25,'Tabla Impacto'!$B$225:$B$227,0))),'Tabla Impacto'!$G$227&amp;"Por favor no seleccionar los criterios de impacto(Afectación Económica o presupuestal y Pérdida Reputacional)",J25)</f>
        <v xml:space="preserve">     Entre 100 y 500 SMLMV </v>
      </c>
      <c r="L25" s="207" t="str">
        <f>IF(OR(K25='Tabla Impacto'!$C$15,K25='Tabla Impacto'!$E$15),"Leve",IF(OR(K25='Tabla Impacto'!$C$16,K25='Tabla Impacto'!$E$16),"Menor",IF(OR(K25='Tabla Impacto'!$C$17,K25='Tabla Impacto'!$E$17),"Moderado",IF(OR(K25='Tabla Impacto'!$C$18,K25='Tabla Impacto'!$E$18),"Mayor",IF(OR(K25='Tabla Impacto'!$C$19,K25='Tabla Impacto'!$E$19),"Catastrófico","")))))</f>
        <v>Mayor</v>
      </c>
      <c r="M25" s="210">
        <f>IF(L25="","",IF(L25="Leve",0.2,IF(L25="Menor",0.4,IF(L25="Moderado",0.6,IF(L25="Mayor",0.8,IF(L25="Catastrófico",1,))))))</f>
        <v>0.8</v>
      </c>
      <c r="N25" s="222"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Alto</v>
      </c>
      <c r="O25" s="72">
        <v>1</v>
      </c>
      <c r="P25" s="96" t="s">
        <v>134</v>
      </c>
      <c r="Q25" s="85" t="str">
        <f>IF(OR(R25="Preventivo",R25="Detectivo"),"Probabilidad",IF(R25="Correctivo","Impacto",""))</f>
        <v>Probabilidad</v>
      </c>
      <c r="R25" s="86" t="s">
        <v>112</v>
      </c>
      <c r="S25" s="86" t="s">
        <v>113</v>
      </c>
      <c r="T25" s="87" t="str">
        <f>IF(AND(R25="Preventivo",S25="Automático"),"50%",IF(AND(R25="Preventivo",S25="Manual"),"40%",IF(AND(R25="Detectivo",S25="Automático"),"40%",IF(AND(R25="Detectivo",S25="Manual"),"30%",IF(AND(R25="Correctivo",S25="Automático"),"35%",IF(AND(R25="Correctivo",S25="Manual"),"25%",""))))))</f>
        <v>40%</v>
      </c>
      <c r="U25" s="86" t="s">
        <v>114</v>
      </c>
      <c r="V25" s="86" t="s">
        <v>115</v>
      </c>
      <c r="W25" s="86" t="s">
        <v>116</v>
      </c>
      <c r="X25" s="84">
        <f>IFERROR(IF(Q25="Probabilidad",(I25-(+I25*T25)),IF(Q25="Impacto",I25,"")),"")</f>
        <v>0.36</v>
      </c>
      <c r="Y25" s="88" t="str">
        <f>IFERROR(IF(X25="","",IF(X25&lt;=0.2,"Muy Baja",IF(X25&lt;=0.4,"Baja",IF(X25&lt;=0.6,"Media",IF(X25&lt;=0.8,"Alta","Muy Alta"))))),"")</f>
        <v>Baja</v>
      </c>
      <c r="Z25" s="89">
        <f>+X25</f>
        <v>0.36</v>
      </c>
      <c r="AA25" s="88" t="str">
        <f>IFERROR(IF(AB25="","",IF(AB25&lt;=0.2,"Leve",IF(AB25&lt;=0.4,"Menor",IF(AB25&lt;=0.6,"Moderado",IF(AB25&lt;=0.8,"Mayor","Catastrófico"))))),"")</f>
        <v>Mayor</v>
      </c>
      <c r="AB25" s="89">
        <f>IFERROR(IF(Q25="Impacto",(M25-(+M25*T25)),IF(Q25="Probabilidad",M25,"")),"")</f>
        <v>0.8</v>
      </c>
      <c r="AC25" s="9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91" t="s">
        <v>117</v>
      </c>
      <c r="AE25" s="150" t="s">
        <v>135</v>
      </c>
      <c r="AF25" s="151" t="s">
        <v>136</v>
      </c>
      <c r="AG25" s="151" t="s">
        <v>137</v>
      </c>
      <c r="AH25" s="152">
        <v>45658</v>
      </c>
      <c r="AI25" s="152">
        <v>46021</v>
      </c>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196"/>
      <c r="B26" s="190"/>
      <c r="C26" s="190"/>
      <c r="D26" s="190"/>
      <c r="E26" s="193"/>
      <c r="F26" s="190"/>
      <c r="G26" s="205"/>
      <c r="H26" s="208"/>
      <c r="I26" s="211"/>
      <c r="J26" s="220"/>
      <c r="K26" s="211">
        <f>IF(NOT(ISERROR(MATCH(J26,_xlfn.ANCHORARRAY(E37),0))),I39&amp;"Por favor no seleccionar los criterios de impacto",J26)</f>
        <v>0</v>
      </c>
      <c r="L26" s="208"/>
      <c r="M26" s="211"/>
      <c r="N26" s="223"/>
      <c r="O26" s="72">
        <v>2</v>
      </c>
      <c r="P26" s="96"/>
      <c r="Q26" s="85" t="str">
        <f t="shared" ref="Q26:Q43" si="15">IF(OR(R26="Preventivo",R26="Detectivo"),"Probabilidad",IF(R26="Correctivo","Impacto",""))</f>
        <v/>
      </c>
      <c r="R26" s="86"/>
      <c r="S26" s="86"/>
      <c r="T26" s="87" t="str">
        <f t="shared" ref="T26:T43" si="16">IF(AND(R26="Preventivo",S26="Automático"),"50%",IF(AND(R26="Preventivo",S26="Manual"),"40%",IF(AND(R26="Detectivo",S26="Automático"),"40%",IF(AND(R26="Detectivo",S26="Manual"),"30%",IF(AND(R26="Correctivo",S26="Automático"),"35%",IF(AND(R26="Correctivo",S26="Manual"),"25%",""))))))</f>
        <v/>
      </c>
      <c r="U26" s="86"/>
      <c r="V26" s="86"/>
      <c r="W26" s="86"/>
      <c r="X26" s="84" t="str">
        <f>IFERROR(IF(AND(Q25="Probabilidad",Q26="Probabilidad"),(Z25-(+Z25*T26)),IF(Q26="Probabilidad",(I25-(+I25*T26)),IF(Q26="Impacto",Z25,""))),"")</f>
        <v/>
      </c>
      <c r="Y26" s="88" t="str">
        <f t="shared" si="1"/>
        <v/>
      </c>
      <c r="Z26" s="89" t="str">
        <f t="shared" ref="Z26:Z30" si="17">+X26</f>
        <v/>
      </c>
      <c r="AA26" s="88" t="str">
        <f t="shared" si="3"/>
        <v/>
      </c>
      <c r="AB26" s="89" t="str">
        <f>IFERROR(IF(AND(Q25="Impacto",Q26="Impacto"),(AB25-(+AB25*T26)),IF(Q26="Impacto",(M25-(+M25*T26)),IF(Q26="Probabilidad",AB25,""))),"")</f>
        <v/>
      </c>
      <c r="AC26" s="90" t="str">
        <f t="shared" ref="AC26:AC27" si="18">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91"/>
      <c r="AE26" s="93"/>
      <c r="AF26" s="92"/>
      <c r="AG26" s="92"/>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196"/>
      <c r="B27" s="190"/>
      <c r="C27" s="190"/>
      <c r="D27" s="190"/>
      <c r="E27" s="193"/>
      <c r="F27" s="190"/>
      <c r="G27" s="205"/>
      <c r="H27" s="208"/>
      <c r="I27" s="211"/>
      <c r="J27" s="220"/>
      <c r="K27" s="211">
        <f>IF(NOT(ISERROR(MATCH(J27,_xlfn.ANCHORARRAY(E38),0))),I40&amp;"Por favor no seleccionar los criterios de impacto",J27)</f>
        <v>0</v>
      </c>
      <c r="L27" s="208"/>
      <c r="M27" s="211"/>
      <c r="N27" s="223"/>
      <c r="O27" s="72">
        <v>3</v>
      </c>
      <c r="P27" s="97"/>
      <c r="Q27" s="85" t="str">
        <f t="shared" si="15"/>
        <v/>
      </c>
      <c r="R27" s="74"/>
      <c r="S27" s="74"/>
      <c r="T27" s="87" t="str">
        <f t="shared" si="16"/>
        <v/>
      </c>
      <c r="U27" s="74"/>
      <c r="V27" s="74"/>
      <c r="W27" s="74"/>
      <c r="X27" s="76" t="str">
        <f>IFERROR(IF(AND(Q26="Probabilidad",Q27="Probabilidad"),(Z26-(+Z26*T27)),IF(AND(Q26="Impacto",Q27="Probabilidad"),(Z25-(+Z25*T27)),IF(Q27="Impacto",Z26,""))),"")</f>
        <v/>
      </c>
      <c r="Y27" s="77" t="str">
        <f t="shared" si="1"/>
        <v/>
      </c>
      <c r="Z27" s="78" t="str">
        <f t="shared" si="17"/>
        <v/>
      </c>
      <c r="AA27" s="77" t="str">
        <f t="shared" si="3"/>
        <v/>
      </c>
      <c r="AB27" s="78" t="str">
        <f>IFERROR(IF(AND(Q26="Impacto",Q27="Impacto"),(AB26-(+AB26*T27)),IF(AND(Q26="Probabilidad",Q27="Impacto"),(AB25-(+AB25*T27)),IF(Q27="Probabilidad",AB26,""))),"")</f>
        <v/>
      </c>
      <c r="AC27" s="79" t="str">
        <f t="shared" si="18"/>
        <v/>
      </c>
      <c r="AD27" s="80"/>
      <c r="AE27" s="81"/>
      <c r="AF27" s="82"/>
      <c r="AG27" s="82"/>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196"/>
      <c r="B28" s="190"/>
      <c r="C28" s="190"/>
      <c r="D28" s="190"/>
      <c r="E28" s="193"/>
      <c r="F28" s="190"/>
      <c r="G28" s="205"/>
      <c r="H28" s="208"/>
      <c r="I28" s="211"/>
      <c r="J28" s="220"/>
      <c r="K28" s="211">
        <f>IF(NOT(ISERROR(MATCH(J28,_xlfn.ANCHORARRAY(E39),0))),I41&amp;"Por favor no seleccionar los criterios de impacto",J28)</f>
        <v>0</v>
      </c>
      <c r="L28" s="208"/>
      <c r="M28" s="211"/>
      <c r="N28" s="223"/>
      <c r="O28" s="72">
        <v>4</v>
      </c>
      <c r="P28" s="96"/>
      <c r="Q28" s="85" t="str">
        <f t="shared" si="15"/>
        <v/>
      </c>
      <c r="R28" s="74"/>
      <c r="S28" s="74"/>
      <c r="T28" s="87" t="str">
        <f t="shared" si="16"/>
        <v/>
      </c>
      <c r="U28" s="74"/>
      <c r="V28" s="74"/>
      <c r="W28" s="74"/>
      <c r="X28" s="76" t="str">
        <f t="shared" ref="X28:X30" si="19">IFERROR(IF(AND(Q27="Probabilidad",Q28="Probabilidad"),(Z27-(+Z27*T28)),IF(AND(Q27="Impacto",Q28="Probabilidad"),(Z26-(+Z26*T28)),IF(Q28="Impacto",Z27,""))),"")</f>
        <v/>
      </c>
      <c r="Y28" s="77" t="str">
        <f t="shared" si="1"/>
        <v/>
      </c>
      <c r="Z28" s="78" t="str">
        <f t="shared" si="17"/>
        <v/>
      </c>
      <c r="AA28" s="77" t="str">
        <f t="shared" si="3"/>
        <v/>
      </c>
      <c r="AB28" s="78" t="str">
        <f t="shared" ref="AB28:AB30" si="20">IFERROR(IF(AND(Q27="Impacto",Q28="Impacto"),(AB27-(+AB27*T28)),IF(AND(Q27="Probabilidad",Q28="Impacto"),(AB26-(+AB26*T28)),IF(Q28="Probabilidad",AB27,""))),"")</f>
        <v/>
      </c>
      <c r="AC28" s="79"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2"/>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196"/>
      <c r="B29" s="190"/>
      <c r="C29" s="190"/>
      <c r="D29" s="190"/>
      <c r="E29" s="193"/>
      <c r="F29" s="190"/>
      <c r="G29" s="205"/>
      <c r="H29" s="208"/>
      <c r="I29" s="211"/>
      <c r="J29" s="220"/>
      <c r="K29" s="211">
        <f>IF(NOT(ISERROR(MATCH(J29,_xlfn.ANCHORARRAY(E40),0))),I42&amp;"Por favor no seleccionar los criterios de impacto",J29)</f>
        <v>0</v>
      </c>
      <c r="L29" s="208"/>
      <c r="M29" s="211"/>
      <c r="N29" s="223"/>
      <c r="O29" s="72">
        <v>5</v>
      </c>
      <c r="P29" s="96"/>
      <c r="Q29" s="85" t="str">
        <f t="shared" si="15"/>
        <v/>
      </c>
      <c r="R29" s="74"/>
      <c r="S29" s="74"/>
      <c r="T29" s="87" t="str">
        <f t="shared" si="16"/>
        <v/>
      </c>
      <c r="U29" s="74"/>
      <c r="V29" s="74"/>
      <c r="W29" s="74"/>
      <c r="X29" s="76" t="str">
        <f t="shared" si="19"/>
        <v/>
      </c>
      <c r="Y29" s="77" t="str">
        <f t="shared" si="1"/>
        <v/>
      </c>
      <c r="Z29" s="78" t="str">
        <f t="shared" si="17"/>
        <v/>
      </c>
      <c r="AA29" s="77" t="str">
        <f t="shared" si="3"/>
        <v/>
      </c>
      <c r="AB29" s="78" t="str">
        <f t="shared" si="20"/>
        <v/>
      </c>
      <c r="AC29" s="79" t="str">
        <f t="shared" ref="AC29:AC30" si="2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80"/>
      <c r="AE29" s="81"/>
      <c r="AF29" s="82"/>
      <c r="AG29" s="82"/>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197"/>
      <c r="B30" s="191"/>
      <c r="C30" s="191"/>
      <c r="D30" s="191"/>
      <c r="E30" s="194"/>
      <c r="F30" s="191"/>
      <c r="G30" s="206"/>
      <c r="H30" s="209"/>
      <c r="I30" s="212"/>
      <c r="J30" s="221"/>
      <c r="K30" s="212">
        <f>IF(NOT(ISERROR(MATCH(J30,_xlfn.ANCHORARRAY(E41),0))),I43&amp;"Por favor no seleccionar los criterios de impacto",J30)</f>
        <v>0</v>
      </c>
      <c r="L30" s="209"/>
      <c r="M30" s="212"/>
      <c r="N30" s="224"/>
      <c r="O30" s="72">
        <v>6</v>
      </c>
      <c r="P30" s="96"/>
      <c r="Q30" s="85" t="str">
        <f t="shared" si="15"/>
        <v/>
      </c>
      <c r="R30" s="74"/>
      <c r="S30" s="74"/>
      <c r="T30" s="87" t="str">
        <f t="shared" si="16"/>
        <v/>
      </c>
      <c r="U30" s="74"/>
      <c r="V30" s="74"/>
      <c r="W30" s="74"/>
      <c r="X30" s="76" t="str">
        <f t="shared" si="19"/>
        <v/>
      </c>
      <c r="Y30" s="77" t="str">
        <f t="shared" si="1"/>
        <v/>
      </c>
      <c r="Z30" s="78" t="str">
        <f t="shared" si="17"/>
        <v/>
      </c>
      <c r="AA30" s="77" t="str">
        <f t="shared" si="3"/>
        <v/>
      </c>
      <c r="AB30" s="78" t="str">
        <f t="shared" si="20"/>
        <v/>
      </c>
      <c r="AC30" s="79" t="str">
        <f t="shared" si="21"/>
        <v/>
      </c>
      <c r="AD30" s="80"/>
      <c r="AE30" s="81"/>
      <c r="AF30" s="82"/>
      <c r="AG30" s="82"/>
      <c r="AH30" s="83"/>
      <c r="AI30" s="83"/>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10.25" customHeight="1" x14ac:dyDescent="0.3">
      <c r="A31" s="195">
        <v>4</v>
      </c>
      <c r="B31" s="189" t="s">
        <v>106</v>
      </c>
      <c r="C31" s="189" t="s">
        <v>394</v>
      </c>
      <c r="D31" s="189" t="s">
        <v>138</v>
      </c>
      <c r="E31" s="192" t="s">
        <v>139</v>
      </c>
      <c r="F31" s="189" t="s">
        <v>126</v>
      </c>
      <c r="G31" s="204">
        <v>90</v>
      </c>
      <c r="H31" s="207" t="str">
        <f>IF(G31&lt;=0,"",IF(G31&lt;=2,"Muy Baja",IF(G31&lt;=24,"Baja",IF(G31&lt;=500,"Media",IF(G31&lt;=5000,"Alta","Muy Alta")))))</f>
        <v>Media</v>
      </c>
      <c r="I31" s="210">
        <f>IF(H31="","",IF(H31="Muy Baja",0.2,IF(H31="Baja",0.4,IF(H31="Media",0.6,IF(H31="Alta",0.8,IF(H31="Muy Alta",1,))))))</f>
        <v>0.6</v>
      </c>
      <c r="J31" s="219" t="s">
        <v>140</v>
      </c>
      <c r="K31" s="210" t="str">
        <f>IF(NOT(ISERROR(MATCH(J31,'Tabla Impacto'!$B$225:$B$227,0))),'Tabla Impacto'!$G$227&amp;"Por favor no seleccionar los criterios de impacto(Afectación Económica o presupuestal y Pérdida Reputacional)",J31)</f>
        <v xml:space="preserve">     Mayor a 500 SMLMV </v>
      </c>
      <c r="L31" s="207" t="str">
        <f>IF(OR(K31='Tabla Impacto'!$C$15,K31='Tabla Impacto'!$E$15),"Leve",IF(OR(K31='Tabla Impacto'!$C$16,K31='Tabla Impacto'!$E$16),"Menor",IF(OR(K31='Tabla Impacto'!$C$17,K31='Tabla Impacto'!$E$17),"Moderado",IF(OR(K31='Tabla Impacto'!$C$18,K31='Tabla Impacto'!$E$18),"Mayor",IF(OR(K31='Tabla Impacto'!$C$19,K31='Tabla Impacto'!$E$19),"Catastrófico","")))))</f>
        <v>Catastrófico</v>
      </c>
      <c r="M31" s="210">
        <f>IF(L31="","",IF(L31="Leve",0.2,IF(L31="Menor",0.4,IF(L31="Moderado",0.6,IF(L31="Mayor",0.8,IF(L31="Catastrófico",1,))))))</f>
        <v>1</v>
      </c>
      <c r="N31" s="222"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Extremo</v>
      </c>
      <c r="O31" s="72">
        <v>1</v>
      </c>
      <c r="P31" s="96" t="s">
        <v>141</v>
      </c>
      <c r="Q31" s="85" t="str">
        <f t="shared" si="15"/>
        <v>Impacto</v>
      </c>
      <c r="R31" s="86" t="s">
        <v>142</v>
      </c>
      <c r="S31" s="86" t="s">
        <v>113</v>
      </c>
      <c r="T31" s="87" t="str">
        <f t="shared" si="16"/>
        <v>25%</v>
      </c>
      <c r="U31" s="86" t="s">
        <v>114</v>
      </c>
      <c r="V31" s="86" t="s">
        <v>115</v>
      </c>
      <c r="W31" s="86" t="s">
        <v>116</v>
      </c>
      <c r="X31" s="84">
        <f>IFERROR(IF(Q31="Probabilidad",(I31-(+I31*T31)),IF(Q31="Impacto",I31,"")),"")</f>
        <v>0.6</v>
      </c>
      <c r="Y31" s="88" t="str">
        <f>IFERROR(IF(X31="","",IF(X31&lt;=0.2,"Muy Baja",IF(X31&lt;=0.4,"Baja",IF(X31&lt;=0.6,"Media",IF(X31&lt;=0.8,"Alta","Muy Alta"))))),"")</f>
        <v>Media</v>
      </c>
      <c r="Z31" s="89">
        <f>+X31</f>
        <v>0.6</v>
      </c>
      <c r="AA31" s="88" t="str">
        <f>IFERROR(IF(AB31="","",IF(AB31&lt;=0.2,"Leve",IF(AB31&lt;=0.4,"Menor",IF(AB31&lt;=0.6,"Moderado",IF(AB31&lt;=0.8,"Mayor","Catastrófico"))))),"")</f>
        <v>Mayor</v>
      </c>
      <c r="AB31" s="89">
        <f>IFERROR(IF(Q31="Impacto",(M31-(+M31*T31)),IF(Q31="Probabilidad",M31,"")),"")</f>
        <v>0.75</v>
      </c>
      <c r="AC31" s="90"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Alto</v>
      </c>
      <c r="AD31" s="91" t="s">
        <v>117</v>
      </c>
      <c r="AE31" s="150" t="s">
        <v>143</v>
      </c>
      <c r="AF31" s="151" t="s">
        <v>398</v>
      </c>
      <c r="AG31" s="151" t="s">
        <v>144</v>
      </c>
      <c r="AH31" s="152">
        <v>45658</v>
      </c>
      <c r="AI31" s="152">
        <v>46010</v>
      </c>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196"/>
      <c r="B32" s="190"/>
      <c r="C32" s="190"/>
      <c r="D32" s="190"/>
      <c r="E32" s="193"/>
      <c r="F32" s="190"/>
      <c r="G32" s="205"/>
      <c r="H32" s="208"/>
      <c r="I32" s="211"/>
      <c r="J32" s="220"/>
      <c r="K32" s="211">
        <f>IF(NOT(ISERROR(MATCH(J32,_xlfn.ANCHORARRAY(E43),0))),I45&amp;"Por favor no seleccionar los criterios de impacto",J32)</f>
        <v>0</v>
      </c>
      <c r="L32" s="208"/>
      <c r="M32" s="211"/>
      <c r="N32" s="223"/>
      <c r="O32" s="72">
        <v>2</v>
      </c>
      <c r="P32" s="96"/>
      <c r="Q32" s="85" t="str">
        <f t="shared" si="15"/>
        <v/>
      </c>
      <c r="R32" s="74"/>
      <c r="S32" s="74"/>
      <c r="T32" s="87" t="str">
        <f t="shared" si="16"/>
        <v/>
      </c>
      <c r="U32" s="74"/>
      <c r="V32" s="74"/>
      <c r="W32" s="74"/>
      <c r="X32" s="76" t="str">
        <f>IFERROR(IF(AND(Q31="Probabilidad",Q32="Probabilidad"),(Z31-(+Z31*T32)),IF(Q32="Probabilidad",(I31-(+I31*T32)),IF(Q32="Impacto",Z31,""))),"")</f>
        <v/>
      </c>
      <c r="Y32" s="77" t="str">
        <f t="shared" si="1"/>
        <v/>
      </c>
      <c r="Z32" s="78" t="str">
        <f t="shared" ref="Z32:Z36" si="22">+X32</f>
        <v/>
      </c>
      <c r="AA32" s="77" t="str">
        <f t="shared" si="3"/>
        <v/>
      </c>
      <c r="AB32" s="78" t="str">
        <f>IFERROR(IF(AND(Q31="Impacto",Q32="Impacto"),(AB31-(+AB31*T32)),IF(Q32="Impacto",(M31-(+M31*T32)),IF(Q32="Probabilidad",AB31,""))),"")</f>
        <v/>
      </c>
      <c r="AC32" s="79" t="str">
        <f t="shared" ref="AC32:AC33" si="23">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80"/>
      <c r="AE32" s="81"/>
      <c r="AF32" s="82"/>
      <c r="AG32" s="82"/>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196"/>
      <c r="B33" s="190"/>
      <c r="C33" s="190"/>
      <c r="D33" s="190"/>
      <c r="E33" s="193"/>
      <c r="F33" s="190"/>
      <c r="G33" s="205"/>
      <c r="H33" s="208"/>
      <c r="I33" s="211"/>
      <c r="J33" s="220"/>
      <c r="K33" s="211">
        <f>IF(NOT(ISERROR(MATCH(J33,_xlfn.ANCHORARRAY(E44),0))),I46&amp;"Por favor no seleccionar los criterios de impacto",J33)</f>
        <v>0</v>
      </c>
      <c r="L33" s="208"/>
      <c r="M33" s="211"/>
      <c r="N33" s="223"/>
      <c r="O33" s="72">
        <v>3</v>
      </c>
      <c r="P33" s="97"/>
      <c r="Q33" s="85" t="str">
        <f t="shared" si="15"/>
        <v/>
      </c>
      <c r="R33" s="74"/>
      <c r="S33" s="74"/>
      <c r="T33" s="87" t="str">
        <f t="shared" si="16"/>
        <v/>
      </c>
      <c r="U33" s="74"/>
      <c r="V33" s="74"/>
      <c r="W33" s="74"/>
      <c r="X33" s="76" t="str">
        <f>IFERROR(IF(AND(Q32="Probabilidad",Q33="Probabilidad"),(Z32-(+Z32*T33)),IF(AND(Q32="Impacto",Q33="Probabilidad"),(Z31-(+Z31*T33)),IF(Q33="Impacto",Z32,""))),"")</f>
        <v/>
      </c>
      <c r="Y33" s="77" t="str">
        <f t="shared" si="1"/>
        <v/>
      </c>
      <c r="Z33" s="78" t="str">
        <f t="shared" si="22"/>
        <v/>
      </c>
      <c r="AA33" s="77" t="str">
        <f t="shared" si="3"/>
        <v/>
      </c>
      <c r="AB33" s="78" t="str">
        <f>IFERROR(IF(AND(Q32="Impacto",Q33="Impacto"),(AB32-(+AB32*T33)),IF(AND(Q32="Probabilidad",Q33="Impacto"),(AB31-(+AB31*T33)),IF(Q33="Probabilidad",AB32,""))),"")</f>
        <v/>
      </c>
      <c r="AC33" s="79" t="str">
        <f t="shared" si="23"/>
        <v/>
      </c>
      <c r="AD33" s="80"/>
      <c r="AE33" s="81"/>
      <c r="AF33" s="82"/>
      <c r="AG33" s="82"/>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196"/>
      <c r="B34" s="190"/>
      <c r="C34" s="190"/>
      <c r="D34" s="190"/>
      <c r="E34" s="193"/>
      <c r="F34" s="190"/>
      <c r="G34" s="205"/>
      <c r="H34" s="208"/>
      <c r="I34" s="211"/>
      <c r="J34" s="220"/>
      <c r="K34" s="211">
        <f>IF(NOT(ISERROR(MATCH(J34,_xlfn.ANCHORARRAY(E45),0))),I47&amp;"Por favor no seleccionar los criterios de impacto",J34)</f>
        <v>0</v>
      </c>
      <c r="L34" s="208"/>
      <c r="M34" s="211"/>
      <c r="N34" s="223"/>
      <c r="O34" s="72">
        <v>4</v>
      </c>
      <c r="P34" s="96"/>
      <c r="Q34" s="85" t="str">
        <f t="shared" si="15"/>
        <v/>
      </c>
      <c r="R34" s="74"/>
      <c r="S34" s="74"/>
      <c r="T34" s="87" t="str">
        <f t="shared" si="16"/>
        <v/>
      </c>
      <c r="U34" s="74"/>
      <c r="V34" s="74"/>
      <c r="W34" s="74"/>
      <c r="X34" s="76" t="str">
        <f t="shared" ref="X34:X36" si="24">IFERROR(IF(AND(Q33="Probabilidad",Q34="Probabilidad"),(Z33-(+Z33*T34)),IF(AND(Q33="Impacto",Q34="Probabilidad"),(Z32-(+Z32*T34)),IF(Q34="Impacto",Z33,""))),"")</f>
        <v/>
      </c>
      <c r="Y34" s="77" t="str">
        <f t="shared" si="1"/>
        <v/>
      </c>
      <c r="Z34" s="78" t="str">
        <f t="shared" si="22"/>
        <v/>
      </c>
      <c r="AA34" s="77" t="str">
        <f t="shared" si="3"/>
        <v/>
      </c>
      <c r="AB34" s="78" t="str">
        <f t="shared" ref="AB34:AB36" si="25">IFERROR(IF(AND(Q33="Impacto",Q34="Impacto"),(AB33-(+AB33*T34)),IF(AND(Q33="Probabilidad",Q34="Impacto"),(AB32-(+AB32*T34)),IF(Q34="Probabilidad",AB33,""))),"")</f>
        <v/>
      </c>
      <c r="AC34" s="79"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2"/>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196"/>
      <c r="B35" s="190"/>
      <c r="C35" s="190"/>
      <c r="D35" s="190"/>
      <c r="E35" s="193"/>
      <c r="F35" s="190"/>
      <c r="G35" s="205"/>
      <c r="H35" s="208"/>
      <c r="I35" s="211"/>
      <c r="J35" s="220"/>
      <c r="K35" s="211">
        <f>IF(NOT(ISERROR(MATCH(J35,_xlfn.ANCHORARRAY(E46),0))),I48&amp;"Por favor no seleccionar los criterios de impacto",J35)</f>
        <v>0</v>
      </c>
      <c r="L35" s="208"/>
      <c r="M35" s="211"/>
      <c r="N35" s="223"/>
      <c r="O35" s="72">
        <v>5</v>
      </c>
      <c r="P35" s="96"/>
      <c r="Q35" s="85" t="str">
        <f t="shared" si="15"/>
        <v/>
      </c>
      <c r="R35" s="74"/>
      <c r="S35" s="74"/>
      <c r="T35" s="87" t="str">
        <f t="shared" si="16"/>
        <v/>
      </c>
      <c r="U35" s="74"/>
      <c r="V35" s="74"/>
      <c r="W35" s="74"/>
      <c r="X35" s="76" t="str">
        <f t="shared" si="24"/>
        <v/>
      </c>
      <c r="Y35" s="77" t="str">
        <f>IFERROR(IF(X35="","",IF(X35&lt;=0.2,"Muy Baja",IF(X35&lt;=0.4,"Baja",IF(X35&lt;=0.6,"Media",IF(X35&lt;=0.8,"Alta","Muy Alta"))))),"")</f>
        <v/>
      </c>
      <c r="Z35" s="78" t="str">
        <f t="shared" si="22"/>
        <v/>
      </c>
      <c r="AA35" s="77" t="str">
        <f t="shared" si="3"/>
        <v/>
      </c>
      <c r="AB35" s="78" t="str">
        <f t="shared" si="25"/>
        <v/>
      </c>
      <c r="AC35" s="79"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80"/>
      <c r="AE35" s="81"/>
      <c r="AF35" s="82"/>
      <c r="AG35" s="82"/>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197"/>
      <c r="B36" s="191"/>
      <c r="C36" s="191"/>
      <c r="D36" s="191"/>
      <c r="E36" s="194"/>
      <c r="F36" s="191"/>
      <c r="G36" s="206"/>
      <c r="H36" s="209"/>
      <c r="I36" s="212"/>
      <c r="J36" s="221"/>
      <c r="K36" s="212">
        <f>IF(NOT(ISERROR(MATCH(J36,_xlfn.ANCHORARRAY(E47),0))),I49&amp;"Por favor no seleccionar los criterios de impacto",J36)</f>
        <v>0</v>
      </c>
      <c r="L36" s="209"/>
      <c r="M36" s="212"/>
      <c r="N36" s="224"/>
      <c r="O36" s="72">
        <v>6</v>
      </c>
      <c r="P36" s="96"/>
      <c r="Q36" s="85" t="str">
        <f t="shared" si="15"/>
        <v/>
      </c>
      <c r="R36" s="74"/>
      <c r="S36" s="74"/>
      <c r="T36" s="87" t="str">
        <f t="shared" si="16"/>
        <v/>
      </c>
      <c r="U36" s="74"/>
      <c r="V36" s="74"/>
      <c r="W36" s="74"/>
      <c r="X36" s="76" t="str">
        <f t="shared" si="24"/>
        <v/>
      </c>
      <c r="Y36" s="77" t="str">
        <f t="shared" si="1"/>
        <v/>
      </c>
      <c r="Z36" s="78" t="str">
        <f t="shared" si="22"/>
        <v/>
      </c>
      <c r="AA36" s="77" t="str">
        <f t="shared" si="3"/>
        <v/>
      </c>
      <c r="AB36" s="78" t="str">
        <f t="shared" si="25"/>
        <v/>
      </c>
      <c r="AC36" s="79" t="str">
        <f t="shared" si="26"/>
        <v/>
      </c>
      <c r="AD36" s="80"/>
      <c r="AE36" s="81"/>
      <c r="AF36" s="82"/>
      <c r="AG36" s="82"/>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93.75" customHeight="1" x14ac:dyDescent="0.3">
      <c r="A37" s="195">
        <v>5</v>
      </c>
      <c r="B37" s="189" t="s">
        <v>106</v>
      </c>
      <c r="C37" s="189" t="s">
        <v>145</v>
      </c>
      <c r="D37" s="189" t="s">
        <v>395</v>
      </c>
      <c r="E37" s="192" t="s">
        <v>146</v>
      </c>
      <c r="F37" s="189" t="s">
        <v>126</v>
      </c>
      <c r="G37" s="204">
        <v>32</v>
      </c>
      <c r="H37" s="207" t="str">
        <f>IF(G37&lt;=0,"",IF(G37&lt;=2,"Muy Baja",IF(G37&lt;=24,"Baja",IF(G37&lt;=500,"Media",IF(G37&lt;=5000,"Alta","Muy Alta")))))</f>
        <v>Media</v>
      </c>
      <c r="I37" s="210">
        <f>IF(H37="","",IF(H37="Muy Baja",0.2,IF(H37="Baja",0.4,IF(H37="Media",0.6,IF(H37="Alta",0.8,IF(H37="Muy Alta",1,))))))</f>
        <v>0.6</v>
      </c>
      <c r="J37" s="219" t="s">
        <v>140</v>
      </c>
      <c r="K37" s="210" t="str">
        <f>IF(NOT(ISERROR(MATCH(J37,'Tabla Impacto'!$B$225:$B$227,0))),'Tabla Impacto'!$G$227&amp;"Por favor no seleccionar los criterios de impacto(Afectación Económica o presupuestal y Pérdida Reputacional)",J37)</f>
        <v xml:space="preserve">     Mayor a 500 SMLMV </v>
      </c>
      <c r="L37" s="207" t="str">
        <f>IF(OR(K37='Tabla Impacto'!$C$15,K37='Tabla Impacto'!$E$15),"Leve",IF(OR(K37='Tabla Impacto'!$C$16,K37='Tabla Impacto'!$E$16),"Menor",IF(OR(K37='Tabla Impacto'!$C$17,K37='Tabla Impacto'!$E$17),"Moderado",IF(OR(K37='Tabla Impacto'!$C$18,K37='Tabla Impacto'!$E$18),"Mayor",IF(OR(K37='Tabla Impacto'!$C$19,K37='Tabla Impacto'!$E$19),"Catastrófico","")))))</f>
        <v>Catastrófico</v>
      </c>
      <c r="M37" s="210">
        <f>IF(L37="","",IF(L37="Leve",0.2,IF(L37="Menor",0.4,IF(L37="Moderado",0.6,IF(L37="Mayor",0.8,IF(L37="Catastrófico",1,))))))</f>
        <v>1</v>
      </c>
      <c r="N37" s="222"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Extremo</v>
      </c>
      <c r="O37" s="72">
        <v>1</v>
      </c>
      <c r="P37" s="96" t="s">
        <v>147</v>
      </c>
      <c r="Q37" s="85" t="str">
        <f t="shared" si="15"/>
        <v>Probabilidad</v>
      </c>
      <c r="R37" s="86" t="s">
        <v>112</v>
      </c>
      <c r="S37" s="86" t="s">
        <v>113</v>
      </c>
      <c r="T37" s="87" t="str">
        <f t="shared" si="16"/>
        <v>40%</v>
      </c>
      <c r="U37" s="86" t="s">
        <v>114</v>
      </c>
      <c r="V37" s="86" t="s">
        <v>115</v>
      </c>
      <c r="W37" s="86" t="s">
        <v>116</v>
      </c>
      <c r="X37" s="84">
        <f>IFERROR(IF(Q37="Probabilidad",(I37-(+I37*T37)),IF(Q37="Impacto",I37,"")),"")</f>
        <v>0.36</v>
      </c>
      <c r="Y37" s="88" t="str">
        <f>IFERROR(IF(X37="","",IF(X37&lt;=0.2,"Muy Baja",IF(X37&lt;=0.4,"Baja",IF(X37&lt;=0.6,"Media",IF(X37&lt;=0.8,"Alta","Muy Alta"))))),"")</f>
        <v>Baja</v>
      </c>
      <c r="Z37" s="89">
        <f>+X37</f>
        <v>0.36</v>
      </c>
      <c r="AA37" s="88" t="str">
        <f>IFERROR(IF(AB37="","",IF(AB37&lt;=0.2,"Leve",IF(AB37&lt;=0.4,"Menor",IF(AB37&lt;=0.6,"Moderado",IF(AB37&lt;=0.8,"Mayor","Catastrófico"))))),"")</f>
        <v>Catastrófico</v>
      </c>
      <c r="AB37" s="89">
        <f>IFERROR(IF(Q37="Impacto",(M37-(+M37*T37)),IF(Q37="Probabilidad",M37,"")),"")</f>
        <v>1</v>
      </c>
      <c r="AC37" s="9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Extremo</v>
      </c>
      <c r="AD37" s="91" t="s">
        <v>117</v>
      </c>
      <c r="AE37" s="150" t="s">
        <v>148</v>
      </c>
      <c r="AF37" s="151" t="s">
        <v>129</v>
      </c>
      <c r="AG37" s="151" t="s">
        <v>149</v>
      </c>
      <c r="AH37" s="152">
        <v>45658</v>
      </c>
      <c r="AI37" s="152">
        <v>46010</v>
      </c>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196"/>
      <c r="B38" s="190"/>
      <c r="C38" s="190"/>
      <c r="D38" s="190"/>
      <c r="E38" s="193"/>
      <c r="F38" s="190"/>
      <c r="G38" s="205"/>
      <c r="H38" s="208"/>
      <c r="I38" s="211"/>
      <c r="J38" s="220"/>
      <c r="K38" s="211">
        <f>IF(NOT(ISERROR(MATCH(J38,_xlfn.ANCHORARRAY(E49),0))),I51&amp;"Por favor no seleccionar los criterios de impacto",J38)</f>
        <v>0</v>
      </c>
      <c r="L38" s="208"/>
      <c r="M38" s="211"/>
      <c r="N38" s="223"/>
      <c r="O38" s="72">
        <v>2</v>
      </c>
      <c r="P38" s="96"/>
      <c r="Q38" s="85" t="str">
        <f t="shared" si="15"/>
        <v/>
      </c>
      <c r="R38" s="74"/>
      <c r="S38" s="74"/>
      <c r="T38" s="87" t="str">
        <f t="shared" si="16"/>
        <v/>
      </c>
      <c r="U38" s="74"/>
      <c r="V38" s="74"/>
      <c r="W38" s="74"/>
      <c r="X38" s="76" t="str">
        <f>IFERROR(IF(AND(Q37="Probabilidad",Q38="Probabilidad"),(Z37-(+Z37*T38)),IF(Q38="Probabilidad",(I37-(+I37*T38)),IF(Q38="Impacto",Z37,""))),"")</f>
        <v/>
      </c>
      <c r="Y38" s="77" t="str">
        <f t="shared" si="1"/>
        <v/>
      </c>
      <c r="Z38" s="78" t="str">
        <f t="shared" ref="Z38:Z42" si="27">+X38</f>
        <v/>
      </c>
      <c r="AA38" s="77" t="str">
        <f t="shared" si="3"/>
        <v/>
      </c>
      <c r="AB38" s="78" t="str">
        <f>IFERROR(IF(AND(Q37="Impacto",Q38="Impacto"),(AB37-(+AB37*T38)),IF(Q38="Impacto",(M37-(+M37*T38)),IF(Q38="Probabilidad",AB37,""))),"")</f>
        <v/>
      </c>
      <c r="AC38" s="79" t="str">
        <f t="shared" ref="AC38:AC39" si="2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80"/>
      <c r="AE38" s="81"/>
      <c r="AF38" s="82"/>
      <c r="AG38" s="82"/>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196"/>
      <c r="B39" s="190"/>
      <c r="C39" s="190"/>
      <c r="D39" s="190"/>
      <c r="E39" s="193"/>
      <c r="F39" s="190"/>
      <c r="G39" s="205"/>
      <c r="H39" s="208"/>
      <c r="I39" s="211"/>
      <c r="J39" s="220"/>
      <c r="K39" s="211">
        <f>IF(NOT(ISERROR(MATCH(J39,_xlfn.ANCHORARRAY(E50),0))),I52&amp;"Por favor no seleccionar los criterios de impacto",J39)</f>
        <v>0</v>
      </c>
      <c r="L39" s="208"/>
      <c r="M39" s="211"/>
      <c r="N39" s="223"/>
      <c r="O39" s="72">
        <v>3</v>
      </c>
      <c r="P39" s="97"/>
      <c r="Q39" s="85" t="str">
        <f t="shared" si="15"/>
        <v/>
      </c>
      <c r="R39" s="74"/>
      <c r="S39" s="74"/>
      <c r="T39" s="87" t="str">
        <f t="shared" si="16"/>
        <v/>
      </c>
      <c r="U39" s="74"/>
      <c r="V39" s="74"/>
      <c r="W39" s="74"/>
      <c r="X39" s="76" t="str">
        <f>IFERROR(IF(AND(Q38="Probabilidad",Q39="Probabilidad"),(Z38-(+Z38*T39)),IF(AND(Q38="Impacto",Q39="Probabilidad"),(Z37-(+Z37*T39)),IF(Q39="Impacto",Z38,""))),"")</f>
        <v/>
      </c>
      <c r="Y39" s="77" t="str">
        <f t="shared" si="1"/>
        <v/>
      </c>
      <c r="Z39" s="78" t="str">
        <f t="shared" si="27"/>
        <v/>
      </c>
      <c r="AA39" s="77" t="str">
        <f t="shared" si="3"/>
        <v/>
      </c>
      <c r="AB39" s="78" t="str">
        <f>IFERROR(IF(AND(Q38="Impacto",Q39="Impacto"),(AB38-(+AB38*T39)),IF(AND(Q38="Probabilidad",Q39="Impacto"),(AB37-(+AB37*T39)),IF(Q39="Probabilidad",AB38,""))),"")</f>
        <v/>
      </c>
      <c r="AC39" s="79" t="str">
        <f t="shared" si="28"/>
        <v/>
      </c>
      <c r="AD39" s="80"/>
      <c r="AE39" s="81"/>
      <c r="AF39" s="82"/>
      <c r="AG39" s="82"/>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customHeight="1" x14ac:dyDescent="0.3">
      <c r="A40" s="196"/>
      <c r="B40" s="190"/>
      <c r="C40" s="190"/>
      <c r="D40" s="190"/>
      <c r="E40" s="193"/>
      <c r="F40" s="190"/>
      <c r="G40" s="205"/>
      <c r="H40" s="208"/>
      <c r="I40" s="211"/>
      <c r="J40" s="220"/>
      <c r="K40" s="211">
        <f>IF(NOT(ISERROR(MATCH(J40,_xlfn.ANCHORARRAY(E51),0))),I53&amp;"Por favor no seleccionar los criterios de impacto",J40)</f>
        <v>0</v>
      </c>
      <c r="L40" s="208"/>
      <c r="M40" s="211"/>
      <c r="N40" s="223"/>
      <c r="O40" s="72">
        <v>4</v>
      </c>
      <c r="P40" s="96"/>
      <c r="Q40" s="85" t="str">
        <f t="shared" si="15"/>
        <v/>
      </c>
      <c r="R40" s="74"/>
      <c r="S40" s="74"/>
      <c r="T40" s="87" t="str">
        <f t="shared" si="16"/>
        <v/>
      </c>
      <c r="U40" s="74"/>
      <c r="V40" s="74"/>
      <c r="W40" s="74"/>
      <c r="X40" s="76" t="str">
        <f t="shared" ref="X40:X42" si="29">IFERROR(IF(AND(Q39="Probabilidad",Q40="Probabilidad"),(Z39-(+Z39*T40)),IF(AND(Q39="Impacto",Q40="Probabilidad"),(Z38-(+Z38*T40)),IF(Q40="Impacto",Z39,""))),"")</f>
        <v/>
      </c>
      <c r="Y40" s="77" t="str">
        <f t="shared" si="1"/>
        <v/>
      </c>
      <c r="Z40" s="78" t="str">
        <f t="shared" si="27"/>
        <v/>
      </c>
      <c r="AA40" s="77" t="str">
        <f t="shared" si="3"/>
        <v/>
      </c>
      <c r="AB40" s="78" t="str">
        <f t="shared" ref="AB40:AB42" si="30">IFERROR(IF(AND(Q39="Impacto",Q40="Impacto"),(AB39-(+AB39*T40)),IF(AND(Q39="Probabilidad",Q40="Impacto"),(AB38-(+AB38*T40)),IF(Q40="Probabilidad",AB39,""))),"")</f>
        <v/>
      </c>
      <c r="AC40" s="79"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2"/>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196"/>
      <c r="B41" s="190"/>
      <c r="C41" s="190"/>
      <c r="D41" s="190"/>
      <c r="E41" s="193"/>
      <c r="F41" s="190"/>
      <c r="G41" s="205"/>
      <c r="H41" s="208"/>
      <c r="I41" s="211"/>
      <c r="J41" s="220"/>
      <c r="K41" s="211">
        <f>IF(NOT(ISERROR(MATCH(J41,_xlfn.ANCHORARRAY(E52),0))),I54&amp;"Por favor no seleccionar los criterios de impacto",J41)</f>
        <v>0</v>
      </c>
      <c r="L41" s="208"/>
      <c r="M41" s="211"/>
      <c r="N41" s="223"/>
      <c r="O41" s="72">
        <v>5</v>
      </c>
      <c r="P41" s="96"/>
      <c r="Q41" s="85" t="str">
        <f t="shared" si="15"/>
        <v/>
      </c>
      <c r="R41" s="74"/>
      <c r="S41" s="74"/>
      <c r="T41" s="87" t="str">
        <f t="shared" si="16"/>
        <v/>
      </c>
      <c r="U41" s="74"/>
      <c r="V41" s="74"/>
      <c r="W41" s="74"/>
      <c r="X41" s="76" t="str">
        <f t="shared" si="29"/>
        <v/>
      </c>
      <c r="Y41" s="77" t="str">
        <f t="shared" si="1"/>
        <v/>
      </c>
      <c r="Z41" s="78" t="str">
        <f t="shared" si="27"/>
        <v/>
      </c>
      <c r="AA41" s="77" t="str">
        <f t="shared" si="3"/>
        <v/>
      </c>
      <c r="AB41" s="78" t="str">
        <f t="shared" si="30"/>
        <v/>
      </c>
      <c r="AC41" s="79" t="str">
        <f t="shared" ref="AC41:AC42" si="31">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80"/>
      <c r="AE41" s="81"/>
      <c r="AF41" s="82"/>
      <c r="AG41" s="82"/>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197"/>
      <c r="B42" s="191"/>
      <c r="C42" s="191"/>
      <c r="D42" s="191"/>
      <c r="E42" s="194"/>
      <c r="F42" s="191"/>
      <c r="G42" s="206"/>
      <c r="H42" s="209"/>
      <c r="I42" s="212"/>
      <c r="J42" s="221"/>
      <c r="K42" s="212">
        <f>IF(NOT(ISERROR(MATCH(J42,_xlfn.ANCHORARRAY(E53),0))),I55&amp;"Por favor no seleccionar los criterios de impacto",J42)</f>
        <v>0</v>
      </c>
      <c r="L42" s="209"/>
      <c r="M42" s="212"/>
      <c r="N42" s="224"/>
      <c r="O42" s="72">
        <v>6</v>
      </c>
      <c r="P42" s="96"/>
      <c r="Q42" s="85" t="str">
        <f t="shared" si="15"/>
        <v/>
      </c>
      <c r="R42" s="74"/>
      <c r="S42" s="74"/>
      <c r="T42" s="87" t="str">
        <f t="shared" si="16"/>
        <v/>
      </c>
      <c r="U42" s="74"/>
      <c r="V42" s="74"/>
      <c r="W42" s="74"/>
      <c r="X42" s="76" t="str">
        <f t="shared" si="29"/>
        <v/>
      </c>
      <c r="Y42" s="77" t="str">
        <f t="shared" si="1"/>
        <v/>
      </c>
      <c r="Z42" s="78" t="str">
        <f t="shared" si="27"/>
        <v/>
      </c>
      <c r="AA42" s="77" t="str">
        <f t="shared" si="3"/>
        <v/>
      </c>
      <c r="AB42" s="78" t="str">
        <f t="shared" si="30"/>
        <v/>
      </c>
      <c r="AC42" s="79" t="str">
        <f t="shared" si="31"/>
        <v/>
      </c>
      <c r="AD42" s="80"/>
      <c r="AE42" s="81"/>
      <c r="AF42" s="82"/>
      <c r="AG42" s="82"/>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93" customHeight="1" x14ac:dyDescent="0.3">
      <c r="A43" s="195">
        <v>6</v>
      </c>
      <c r="B43" s="189" t="s">
        <v>106</v>
      </c>
      <c r="C43" s="189" t="s">
        <v>396</v>
      </c>
      <c r="D43" s="189" t="s">
        <v>397</v>
      </c>
      <c r="E43" s="192" t="s">
        <v>150</v>
      </c>
      <c r="F43" s="189" t="s">
        <v>126</v>
      </c>
      <c r="G43" s="204">
        <v>10</v>
      </c>
      <c r="H43" s="207" t="str">
        <f>IF(G43&lt;=0,"",IF(G43&lt;=2,"Muy Baja",IF(G43&lt;=24,"Baja",IF(G43&lt;=500,"Media",IF(G43&lt;=5000,"Alta","Muy Alta")))))</f>
        <v>Baja</v>
      </c>
      <c r="I43" s="210">
        <f>IF(H43="","",IF(H43="Muy Baja",0.2,IF(H43="Baja",0.4,IF(H43="Media",0.6,IF(H43="Alta",0.8,IF(H43="Muy Alta",1,))))))</f>
        <v>0.4</v>
      </c>
      <c r="J43" s="219" t="s">
        <v>110</v>
      </c>
      <c r="K43" s="210" t="str">
        <f>IF(NOT(ISERROR(MATCH(J43,'Tabla Impacto'!$B$225:$B$227,0))),'Tabla Impacto'!$G$227&amp;"Por favor no seleccionar los criterios de impacto(Afectación Económica o presupuestal y Pérdida Reputacional)",J43)</f>
        <v xml:space="preserve">     Entre 100 y 500 SMLMV </v>
      </c>
      <c r="L43" s="207" t="str">
        <f>IF(OR(K43='Tabla Impacto'!$C$15,K43='Tabla Impacto'!$E$15),"Leve",IF(OR(K43='Tabla Impacto'!$C$16,K43='Tabla Impacto'!$E$16),"Menor",IF(OR(K43='Tabla Impacto'!$C$17,K43='Tabla Impacto'!$E$17),"Moderado",IF(OR(K43='Tabla Impacto'!$C$18,K43='Tabla Impacto'!$E$18),"Mayor",IF(OR(K43='Tabla Impacto'!$C$19,K43='Tabla Impacto'!$E$19),"Catastrófico","")))))</f>
        <v>Mayor</v>
      </c>
      <c r="M43" s="210">
        <f>IF(L43="","",IF(L43="Leve",0.2,IF(L43="Menor",0.4,IF(L43="Moderado",0.6,IF(L43="Mayor",0.8,IF(L43="Catastrófico",1,))))))</f>
        <v>0.8</v>
      </c>
      <c r="N43" s="222"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Alto</v>
      </c>
      <c r="O43" s="72">
        <v>1</v>
      </c>
      <c r="P43" s="98" t="s">
        <v>151</v>
      </c>
      <c r="Q43" s="85" t="str">
        <f t="shared" si="15"/>
        <v>Probabilidad</v>
      </c>
      <c r="R43" s="74" t="s">
        <v>112</v>
      </c>
      <c r="S43" s="74" t="s">
        <v>113</v>
      </c>
      <c r="T43" s="87" t="str">
        <f t="shared" si="16"/>
        <v>40%</v>
      </c>
      <c r="U43" s="74" t="s">
        <v>114</v>
      </c>
      <c r="V43" s="74" t="s">
        <v>115</v>
      </c>
      <c r="W43" s="74" t="s">
        <v>116</v>
      </c>
      <c r="X43" s="76">
        <f>IFERROR(IF(Q43="Probabilidad",(I43-(+I43*T43)),IF(Q43="Impacto",I43,"")),"")</f>
        <v>0.24</v>
      </c>
      <c r="Y43" s="77" t="str">
        <f>IFERROR(IF(X43="","",IF(X43&lt;=0.2,"Muy Baja",IF(X43&lt;=0.4,"Baja",IF(X43&lt;=0.6,"Media",IF(X43&lt;=0.8,"Alta","Muy Alta"))))),"")</f>
        <v>Baja</v>
      </c>
      <c r="Z43" s="78">
        <f>+X43</f>
        <v>0.24</v>
      </c>
      <c r="AA43" s="77" t="str">
        <f>IFERROR(IF(AB43="","",IF(AB43&lt;=0.2,"Leve",IF(AB43&lt;=0.4,"Menor",IF(AB43&lt;=0.6,"Moderado",IF(AB43&lt;=0.8,"Mayor","Catastrófico"))))),"")</f>
        <v>Mayor</v>
      </c>
      <c r="AB43" s="78">
        <f>IFERROR(IF(Q43="Impacto",(M43-(+M43*T43)),IF(Q43="Probabilidad",M43,"")),"")</f>
        <v>0.8</v>
      </c>
      <c r="AC43" s="79"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Alto</v>
      </c>
      <c r="AD43" s="80" t="s">
        <v>117</v>
      </c>
      <c r="AE43" s="150" t="s">
        <v>152</v>
      </c>
      <c r="AF43" s="151" t="s">
        <v>129</v>
      </c>
      <c r="AG43" s="151" t="s">
        <v>153</v>
      </c>
      <c r="AH43" s="152">
        <v>45658</v>
      </c>
      <c r="AI43" s="152">
        <v>46010</v>
      </c>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196"/>
      <c r="B44" s="190"/>
      <c r="C44" s="190"/>
      <c r="D44" s="190"/>
      <c r="E44" s="193"/>
      <c r="F44" s="190"/>
      <c r="G44" s="205"/>
      <c r="H44" s="208"/>
      <c r="I44" s="211"/>
      <c r="J44" s="220"/>
      <c r="K44" s="211">
        <f>IF(NOT(ISERROR(MATCH(J44,_xlfn.ANCHORARRAY(E55),0))),I57&amp;"Por favor no seleccionar los criterios de impacto",J44)</f>
        <v>0</v>
      </c>
      <c r="L44" s="208"/>
      <c r="M44" s="211"/>
      <c r="N44" s="223"/>
      <c r="O44" s="72">
        <v>2</v>
      </c>
      <c r="P44" s="96"/>
      <c r="Q44" s="73" t="str">
        <f>IF(OR(R44="Preventivo",R44="Detectivo"),"Probabilidad",IF(R44="Correctivo","Impacto",""))</f>
        <v/>
      </c>
      <c r="R44" s="74"/>
      <c r="S44" s="74"/>
      <c r="T44" s="75" t="str">
        <f t="shared" ref="T44:T48" si="32">IF(AND(R44="Preventivo",S44="Automático"),"50%",IF(AND(R44="Preventivo",S44="Manual"),"40%",IF(AND(R44="Detectivo",S44="Automático"),"40%",IF(AND(R44="Detectivo",S44="Manual"),"30%",IF(AND(R44="Correctivo",S44="Automático"),"35%",IF(AND(R44="Correctivo",S44="Manual"),"25%",""))))))</f>
        <v/>
      </c>
      <c r="U44" s="74"/>
      <c r="V44" s="74"/>
      <c r="W44" s="74"/>
      <c r="X44" s="76" t="str">
        <f>IFERROR(IF(AND(Q43="Probabilidad",Q44="Probabilidad"),(Z43-(+Z43*T44)),IF(Q44="Probabilidad",(I43-(+I43*T44)),IF(Q44="Impacto",Z43,""))),"")</f>
        <v/>
      </c>
      <c r="Y44" s="77" t="str">
        <f t="shared" si="1"/>
        <v/>
      </c>
      <c r="Z44" s="78" t="str">
        <f t="shared" ref="Z44:Z48" si="33">+X44</f>
        <v/>
      </c>
      <c r="AA44" s="77" t="str">
        <f t="shared" si="3"/>
        <v/>
      </c>
      <c r="AB44" s="78" t="str">
        <f>IFERROR(IF(AND(Q43="Impacto",Q44="Impacto"),(AB43-(+AB43*T44)),IF(Q44="Impacto",(M43-(+M43*T44)),IF(Q44="Probabilidad",AB43,""))),"")</f>
        <v/>
      </c>
      <c r="AC44" s="79" t="str">
        <f t="shared" ref="AC44:AC45" si="34">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80"/>
      <c r="AE44" s="81"/>
      <c r="AF44" s="82"/>
      <c r="AG44" s="82"/>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196"/>
      <c r="B45" s="190"/>
      <c r="C45" s="190"/>
      <c r="D45" s="190"/>
      <c r="E45" s="193"/>
      <c r="F45" s="190"/>
      <c r="G45" s="205"/>
      <c r="H45" s="208"/>
      <c r="I45" s="211"/>
      <c r="J45" s="220"/>
      <c r="K45" s="211">
        <f>IF(NOT(ISERROR(MATCH(J45,_xlfn.ANCHORARRAY(E56),0))),I58&amp;"Por favor no seleccionar los criterios de impacto",J45)</f>
        <v>0</v>
      </c>
      <c r="L45" s="208"/>
      <c r="M45" s="211"/>
      <c r="N45" s="223"/>
      <c r="O45" s="72">
        <v>3</v>
      </c>
      <c r="P45" s="97"/>
      <c r="Q45" s="73" t="str">
        <f>IF(OR(R45="Preventivo",R45="Detectivo"),"Probabilidad",IF(R45="Correctivo","Impacto",""))</f>
        <v/>
      </c>
      <c r="R45" s="74"/>
      <c r="S45" s="74"/>
      <c r="T45" s="75" t="str">
        <f t="shared" si="32"/>
        <v/>
      </c>
      <c r="U45" s="74"/>
      <c r="V45" s="74"/>
      <c r="W45" s="74"/>
      <c r="X45" s="76" t="str">
        <f>IFERROR(IF(AND(Q44="Probabilidad",Q45="Probabilidad"),(Z44-(+Z44*T45)),IF(AND(Q44="Impacto",Q45="Probabilidad"),(Z43-(+Z43*T45)),IF(Q45="Impacto",Z44,""))),"")</f>
        <v/>
      </c>
      <c r="Y45" s="77" t="str">
        <f t="shared" si="1"/>
        <v/>
      </c>
      <c r="Z45" s="78" t="str">
        <f t="shared" si="33"/>
        <v/>
      </c>
      <c r="AA45" s="77" t="str">
        <f t="shared" si="3"/>
        <v/>
      </c>
      <c r="AB45" s="78" t="str">
        <f>IFERROR(IF(AND(Q44="Impacto",Q45="Impacto"),(AB44-(+AB44*T45)),IF(AND(Q44="Probabilidad",Q45="Impacto"),(AB43-(+AB43*T45)),IF(Q45="Probabilidad",AB44,""))),"")</f>
        <v/>
      </c>
      <c r="AC45" s="79" t="str">
        <f t="shared" si="34"/>
        <v/>
      </c>
      <c r="AD45" s="80"/>
      <c r="AE45" s="81"/>
      <c r="AF45" s="82"/>
      <c r="AG45" s="82"/>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customHeight="1" x14ac:dyDescent="0.3">
      <c r="A46" s="196"/>
      <c r="B46" s="190"/>
      <c r="C46" s="190"/>
      <c r="D46" s="190"/>
      <c r="E46" s="193"/>
      <c r="F46" s="190"/>
      <c r="G46" s="205"/>
      <c r="H46" s="208"/>
      <c r="I46" s="211"/>
      <c r="J46" s="220"/>
      <c r="K46" s="211">
        <f>IF(NOT(ISERROR(MATCH(J46,_xlfn.ANCHORARRAY(E57),0))),I59&amp;"Por favor no seleccionar los criterios de impacto",J46)</f>
        <v>0</v>
      </c>
      <c r="L46" s="208"/>
      <c r="M46" s="211"/>
      <c r="N46" s="223"/>
      <c r="O46" s="72">
        <v>4</v>
      </c>
      <c r="P46" s="96"/>
      <c r="Q46" s="73" t="str">
        <f t="shared" ref="Q46:Q48" si="35">IF(OR(R46="Preventivo",R46="Detectivo"),"Probabilidad",IF(R46="Correctivo","Impacto",""))</f>
        <v/>
      </c>
      <c r="R46" s="74"/>
      <c r="S46" s="74"/>
      <c r="T46" s="75" t="str">
        <f t="shared" si="32"/>
        <v/>
      </c>
      <c r="U46" s="74"/>
      <c r="V46" s="74"/>
      <c r="W46" s="74"/>
      <c r="X46" s="76" t="str">
        <f t="shared" ref="X46:X48" si="36">IFERROR(IF(AND(Q45="Probabilidad",Q46="Probabilidad"),(Z45-(+Z45*T46)),IF(AND(Q45="Impacto",Q46="Probabilidad"),(Z44-(+Z44*T46)),IF(Q46="Impacto",Z45,""))),"")</f>
        <v/>
      </c>
      <c r="Y46" s="77" t="str">
        <f t="shared" si="1"/>
        <v/>
      </c>
      <c r="Z46" s="78" t="str">
        <f t="shared" si="33"/>
        <v/>
      </c>
      <c r="AA46" s="77" t="str">
        <f t="shared" si="3"/>
        <v/>
      </c>
      <c r="AB46" s="78" t="str">
        <f t="shared" ref="AB46:AB48" si="37">IFERROR(IF(AND(Q45="Impacto",Q46="Impacto"),(AB45-(+AB45*T46)),IF(AND(Q45="Probabilidad",Q46="Impacto"),(AB44-(+AB44*T46)),IF(Q46="Probabilidad",AB45,""))),"")</f>
        <v/>
      </c>
      <c r="AC46" s="79"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2"/>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196"/>
      <c r="B47" s="190"/>
      <c r="C47" s="190"/>
      <c r="D47" s="190"/>
      <c r="E47" s="193"/>
      <c r="F47" s="190"/>
      <c r="G47" s="205"/>
      <c r="H47" s="208"/>
      <c r="I47" s="211"/>
      <c r="J47" s="220"/>
      <c r="K47" s="211">
        <f>IF(NOT(ISERROR(MATCH(J47,_xlfn.ANCHORARRAY(E58),0))),I60&amp;"Por favor no seleccionar los criterios de impacto",J47)</f>
        <v>0</v>
      </c>
      <c r="L47" s="208"/>
      <c r="M47" s="211"/>
      <c r="N47" s="223"/>
      <c r="O47" s="72">
        <v>5</v>
      </c>
      <c r="P47" s="96"/>
      <c r="Q47" s="73" t="str">
        <f t="shared" si="35"/>
        <v/>
      </c>
      <c r="R47" s="74"/>
      <c r="S47" s="74"/>
      <c r="T47" s="75" t="str">
        <f t="shared" si="32"/>
        <v/>
      </c>
      <c r="U47" s="74"/>
      <c r="V47" s="74"/>
      <c r="W47" s="74"/>
      <c r="X47" s="76" t="str">
        <f t="shared" si="36"/>
        <v/>
      </c>
      <c r="Y47" s="77" t="str">
        <f t="shared" si="1"/>
        <v/>
      </c>
      <c r="Z47" s="78" t="str">
        <f t="shared" si="33"/>
        <v/>
      </c>
      <c r="AA47" s="77" t="str">
        <f t="shared" si="3"/>
        <v/>
      </c>
      <c r="AB47" s="78" t="str">
        <f t="shared" si="37"/>
        <v/>
      </c>
      <c r="AC47" s="79" t="str">
        <f t="shared" ref="AC47"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2"/>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7.25" customHeight="1" x14ac:dyDescent="0.3">
      <c r="A48" s="197"/>
      <c r="B48" s="191"/>
      <c r="C48" s="191"/>
      <c r="D48" s="191"/>
      <c r="E48" s="194"/>
      <c r="F48" s="191"/>
      <c r="G48" s="206"/>
      <c r="H48" s="209"/>
      <c r="I48" s="212"/>
      <c r="J48" s="221"/>
      <c r="K48" s="212">
        <f>IF(NOT(ISERROR(MATCH(J48,_xlfn.ANCHORARRAY(E59),0))),I61&amp;"Por favor no seleccionar los criterios de impacto",J48)</f>
        <v>0</v>
      </c>
      <c r="L48" s="209"/>
      <c r="M48" s="212"/>
      <c r="N48" s="224"/>
      <c r="O48" s="72">
        <v>6</v>
      </c>
      <c r="P48" s="96"/>
      <c r="Q48" s="73" t="str">
        <f t="shared" si="35"/>
        <v/>
      </c>
      <c r="R48" s="74"/>
      <c r="S48" s="74"/>
      <c r="T48" s="75" t="str">
        <f t="shared" si="32"/>
        <v/>
      </c>
      <c r="U48" s="74"/>
      <c r="V48" s="74"/>
      <c r="W48" s="74"/>
      <c r="X48" s="76" t="str">
        <f t="shared" si="36"/>
        <v/>
      </c>
      <c r="Y48" s="77" t="str">
        <f t="shared" si="1"/>
        <v/>
      </c>
      <c r="Z48" s="78" t="str">
        <f t="shared" si="33"/>
        <v/>
      </c>
      <c r="AA48" s="77" t="str">
        <f>IFERROR(IF(AB48="","",IF(AB48&lt;=0.2,"Leve",IF(AB48&lt;=0.4,"Menor",IF(AB48&lt;=0.6,"Moderado",IF(AB48&lt;=0.8,"Mayor","Catastrófico"))))),"")</f>
        <v/>
      </c>
      <c r="AB48" s="78" t="str">
        <f t="shared" si="37"/>
        <v/>
      </c>
      <c r="AC48" s="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80"/>
      <c r="AE48" s="81"/>
      <c r="AF48" s="82"/>
      <c r="AG48" s="82"/>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75" customHeight="1" x14ac:dyDescent="0.3">
      <c r="A49" s="195">
        <v>7</v>
      </c>
      <c r="B49" s="189" t="s">
        <v>106</v>
      </c>
      <c r="C49" s="189" t="s">
        <v>154</v>
      </c>
      <c r="D49" s="189" t="s">
        <v>155</v>
      </c>
      <c r="E49" s="192" t="s">
        <v>156</v>
      </c>
      <c r="F49" s="189" t="s">
        <v>126</v>
      </c>
      <c r="G49" s="204">
        <v>32</v>
      </c>
      <c r="H49" s="207" t="str">
        <f>IF(G49&lt;=0,"",IF(G49&lt;=2,"Muy Baja",IF(G49&lt;=24,"Baja",IF(G49&lt;=500,"Media",IF(G49&lt;=5000,"Alta","Muy Alta")))))</f>
        <v>Media</v>
      </c>
      <c r="I49" s="210">
        <f>IF(H49="","",IF(H49="Muy Baja",0.2,IF(H49="Baja",0.4,IF(H49="Media",0.6,IF(H49="Alta",0.8,IF(H49="Muy Alta",1,))))))</f>
        <v>0.6</v>
      </c>
      <c r="J49" s="219" t="s">
        <v>157</v>
      </c>
      <c r="K49" s="210" t="str">
        <f>IF(NOT(ISERROR(MATCH(J49,'Tabla Impacto'!$B$225:$B$227,0))),'Tabla Impacto'!$G$227&amp;"Por favor no seleccionar los criterios de impacto(Afectación Económica o presupuestal y Pérdida Reputacional)",J49)</f>
        <v xml:space="preserve">     Entre 50 y 100 SMLMV </v>
      </c>
      <c r="L49" s="207" t="str">
        <f>IF(OR(K49='Tabla Impacto'!$C$15,K49='Tabla Impacto'!$E$15),"Leve",IF(OR(K49='Tabla Impacto'!$C$16,K49='Tabla Impacto'!$E$16),"Menor",IF(OR(K49='Tabla Impacto'!$C$17,K49='Tabla Impacto'!$E$17),"Moderado",IF(OR(K49='Tabla Impacto'!$C$18,K49='Tabla Impacto'!$E$18),"Mayor",IF(OR(K49='Tabla Impacto'!$C$19,K49='Tabla Impacto'!$E$19),"Catastrófico","")))))</f>
        <v>Moderado</v>
      </c>
      <c r="M49" s="210">
        <f>IF(L49="","",IF(L49="Leve",0.2,IF(L49="Menor",0.4,IF(L49="Moderado",0.6,IF(L49="Mayor",0.8,IF(L49="Catastrófico",1,))))))</f>
        <v>0.6</v>
      </c>
      <c r="N49" s="222"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72">
        <v>1</v>
      </c>
      <c r="P49" s="96" t="s">
        <v>158</v>
      </c>
      <c r="Q49" s="85" t="str">
        <f>IF(OR(R49="Preventivo",R49="Detectivo"),"Probabilidad",IF(R49="Correctivo","Impacto",""))</f>
        <v>Probabilidad</v>
      </c>
      <c r="R49" s="86" t="s">
        <v>112</v>
      </c>
      <c r="S49" s="86" t="s">
        <v>113</v>
      </c>
      <c r="T49" s="87" t="str">
        <f>IF(AND(R49="Preventivo",S49="Automático"),"50%",IF(AND(R49="Preventivo",S49="Manual"),"40%",IF(AND(R49="Detectivo",S49="Automático"),"40%",IF(AND(R49="Detectivo",S49="Manual"),"30%",IF(AND(R49="Correctivo",S49="Automático"),"35%",IF(AND(R49="Correctivo",S49="Manual"),"25%",""))))))</f>
        <v>40%</v>
      </c>
      <c r="U49" s="86" t="s">
        <v>114</v>
      </c>
      <c r="V49" s="86" t="s">
        <v>115</v>
      </c>
      <c r="W49" s="86" t="s">
        <v>116</v>
      </c>
      <c r="X49" s="84">
        <f>IFERROR(IF(Q49="Probabilidad",(I49-(+I49*T49)),IF(Q49="Impacto",I49,"")),"")</f>
        <v>0.36</v>
      </c>
      <c r="Y49" s="88" t="str">
        <f>IFERROR(IF(X49="","",IF(X49&lt;=0.2,"Muy Baja",IF(X49&lt;=0.4,"Baja",IF(X49&lt;=0.6,"Media",IF(X49&lt;=0.8,"Alta","Muy Alta"))))),"")</f>
        <v>Baja</v>
      </c>
      <c r="Z49" s="89">
        <f>+X49</f>
        <v>0.36</v>
      </c>
      <c r="AA49" s="88" t="str">
        <f>IFERROR(IF(AB49="","",IF(AB49&lt;=0.2,"Leve",IF(AB49&lt;=0.4,"Menor",IF(AB49&lt;=0.6,"Moderado",IF(AB49&lt;=0.8,"Mayor","Catastrófico"))))),"")</f>
        <v>Moderado</v>
      </c>
      <c r="AB49" s="89">
        <f>IFERROR(IF(Q49="Impacto",(M49-(+M49*T49)),IF(Q49="Probabilidad",M49,"")),"")</f>
        <v>0.6</v>
      </c>
      <c r="AC49" s="9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91" t="s">
        <v>117</v>
      </c>
      <c r="AE49" s="150" t="s">
        <v>159</v>
      </c>
      <c r="AF49" s="151" t="s">
        <v>129</v>
      </c>
      <c r="AG49" s="151" t="s">
        <v>153</v>
      </c>
      <c r="AH49" s="152">
        <v>45658</v>
      </c>
      <c r="AI49" s="152">
        <v>46010</v>
      </c>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196"/>
      <c r="B50" s="190"/>
      <c r="C50" s="190"/>
      <c r="D50" s="190"/>
      <c r="E50" s="193"/>
      <c r="F50" s="190"/>
      <c r="G50" s="205"/>
      <c r="H50" s="208"/>
      <c r="I50" s="211"/>
      <c r="J50" s="220"/>
      <c r="K50" s="211">
        <f>IF(NOT(ISERROR(MATCH(J50,_xlfn.ANCHORARRAY(E61),0))),I63&amp;"Por favor no seleccionar los criterios de impacto",J50)</f>
        <v>0</v>
      </c>
      <c r="L50" s="208"/>
      <c r="M50" s="211"/>
      <c r="N50" s="223"/>
      <c r="O50" s="72">
        <v>2</v>
      </c>
      <c r="P50" s="96"/>
      <c r="Q50" s="85" t="str">
        <f t="shared" ref="Q50:Q61" si="39">IF(OR(R50="Preventivo",R50="Detectivo"),"Probabilidad",IF(R50="Correctivo","Impacto",""))</f>
        <v/>
      </c>
      <c r="R50" s="86"/>
      <c r="S50" s="86"/>
      <c r="T50" s="87" t="str">
        <f t="shared" ref="T50:T54" si="40">IF(AND(R50="Preventivo",S50="Automático"),"50%",IF(AND(R50="Preventivo",S50="Manual"),"40%",IF(AND(R50="Detectivo",S50="Automático"),"40%",IF(AND(R50="Detectivo",S50="Manual"),"30%",IF(AND(R50="Correctivo",S50="Automático"),"35%",IF(AND(R50="Correctivo",S50="Manual"),"25%",""))))))</f>
        <v/>
      </c>
      <c r="U50" s="86"/>
      <c r="V50" s="86"/>
      <c r="W50" s="86"/>
      <c r="X50" s="84" t="str">
        <f>IFERROR(IF(AND(Q49="Probabilidad",Q50="Probabilidad"),(Z49-(+Z49*T50)),IF(Q50="Probabilidad",(I49-(+I49*T50)),IF(Q50="Impacto",Z49,""))),"")</f>
        <v/>
      </c>
      <c r="Y50" s="88" t="str">
        <f t="shared" si="1"/>
        <v/>
      </c>
      <c r="Z50" s="89" t="str">
        <f t="shared" ref="Z50:Z54" si="41">+X50</f>
        <v/>
      </c>
      <c r="AA50" s="88" t="str">
        <f t="shared" si="3"/>
        <v/>
      </c>
      <c r="AB50" s="89" t="str">
        <f>IFERROR(IF(AND(Q49="Impacto",Q50="Impacto"),(AB49-(+AB49*T50)),IF(Q50="Impacto",(M49-(+M49*T50)),IF(Q50="Probabilidad",AB49,""))),"")</f>
        <v/>
      </c>
      <c r="AC50" s="90" t="str">
        <f t="shared" ref="AC50:AC51" si="4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91"/>
      <c r="AE50" s="81"/>
      <c r="AF50" s="82"/>
      <c r="AG50" s="82"/>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196"/>
      <c r="B51" s="190"/>
      <c r="C51" s="190"/>
      <c r="D51" s="190"/>
      <c r="E51" s="193"/>
      <c r="F51" s="190"/>
      <c r="G51" s="205"/>
      <c r="H51" s="208"/>
      <c r="I51" s="211"/>
      <c r="J51" s="220"/>
      <c r="K51" s="211">
        <f>IF(NOT(ISERROR(MATCH(J51,_xlfn.ANCHORARRAY(E62),0))),I64&amp;"Por favor no seleccionar los criterios de impacto",J51)</f>
        <v>0</v>
      </c>
      <c r="L51" s="208"/>
      <c r="M51" s="211"/>
      <c r="N51" s="223"/>
      <c r="O51" s="72">
        <v>3</v>
      </c>
      <c r="P51" s="97"/>
      <c r="Q51" s="85" t="str">
        <f t="shared" si="39"/>
        <v/>
      </c>
      <c r="R51" s="74"/>
      <c r="S51" s="74"/>
      <c r="T51" s="75" t="str">
        <f t="shared" si="40"/>
        <v/>
      </c>
      <c r="U51" s="74"/>
      <c r="V51" s="74"/>
      <c r="W51" s="74"/>
      <c r="X51" s="76" t="str">
        <f>IFERROR(IF(AND(Q50="Probabilidad",Q51="Probabilidad"),(Z50-(+Z50*T51)),IF(AND(Q50="Impacto",Q51="Probabilidad"),(Z49-(+Z49*T51)),IF(Q51="Impacto",Z50,""))),"")</f>
        <v/>
      </c>
      <c r="Y51" s="77" t="str">
        <f t="shared" si="1"/>
        <v/>
      </c>
      <c r="Z51" s="78" t="str">
        <f t="shared" si="41"/>
        <v/>
      </c>
      <c r="AA51" s="77" t="str">
        <f t="shared" si="3"/>
        <v/>
      </c>
      <c r="AB51" s="78" t="str">
        <f>IFERROR(IF(AND(Q50="Impacto",Q51="Impacto"),(AB50-(+AB50*T51)),IF(AND(Q50="Probabilidad",Q51="Impacto"),(AB49-(+AB49*T51)),IF(Q51="Probabilidad",AB50,""))),"")</f>
        <v/>
      </c>
      <c r="AC51" s="79" t="str">
        <f t="shared" si="42"/>
        <v/>
      </c>
      <c r="AD51" s="80"/>
      <c r="AE51" s="81"/>
      <c r="AF51" s="82"/>
      <c r="AG51" s="82"/>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customHeight="1" x14ac:dyDescent="0.3">
      <c r="A52" s="196"/>
      <c r="B52" s="190"/>
      <c r="C52" s="190"/>
      <c r="D52" s="190"/>
      <c r="E52" s="193"/>
      <c r="F52" s="190"/>
      <c r="G52" s="205"/>
      <c r="H52" s="208"/>
      <c r="I52" s="211"/>
      <c r="J52" s="220"/>
      <c r="K52" s="211">
        <f>IF(NOT(ISERROR(MATCH(J52,_xlfn.ANCHORARRAY(E63),0))),I65&amp;"Por favor no seleccionar los criterios de impacto",J52)</f>
        <v>0</v>
      </c>
      <c r="L52" s="208"/>
      <c r="M52" s="211"/>
      <c r="N52" s="223"/>
      <c r="O52" s="72">
        <v>4</v>
      </c>
      <c r="P52" s="96"/>
      <c r="Q52" s="85" t="str">
        <f t="shared" si="39"/>
        <v/>
      </c>
      <c r="R52" s="74"/>
      <c r="S52" s="74"/>
      <c r="T52" s="75" t="str">
        <f t="shared" si="40"/>
        <v/>
      </c>
      <c r="U52" s="74"/>
      <c r="V52" s="74"/>
      <c r="W52" s="74"/>
      <c r="X52" s="76" t="str">
        <f t="shared" ref="X52:X54" si="43">IFERROR(IF(AND(Q51="Probabilidad",Q52="Probabilidad"),(Z51-(+Z51*T52)),IF(AND(Q51="Impacto",Q52="Probabilidad"),(Z50-(+Z50*T52)),IF(Q52="Impacto",Z51,""))),"")</f>
        <v/>
      </c>
      <c r="Y52" s="77" t="str">
        <f t="shared" si="1"/>
        <v/>
      </c>
      <c r="Z52" s="78" t="str">
        <f t="shared" si="41"/>
        <v/>
      </c>
      <c r="AA52" s="77" t="str">
        <f t="shared" si="3"/>
        <v/>
      </c>
      <c r="AB52" s="78" t="str">
        <f t="shared" ref="AB52:AB54" si="44">IFERROR(IF(AND(Q51="Impacto",Q52="Impacto"),(AB51-(+AB51*T52)),IF(AND(Q51="Probabilidad",Q52="Impacto"),(AB50-(+AB50*T52)),IF(Q52="Probabilidad",AB51,""))),"")</f>
        <v/>
      </c>
      <c r="AC52" s="79"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2"/>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customHeight="1" x14ac:dyDescent="0.3">
      <c r="A53" s="196"/>
      <c r="B53" s="190"/>
      <c r="C53" s="190"/>
      <c r="D53" s="190"/>
      <c r="E53" s="193"/>
      <c r="F53" s="190"/>
      <c r="G53" s="205"/>
      <c r="H53" s="208"/>
      <c r="I53" s="211"/>
      <c r="J53" s="220"/>
      <c r="K53" s="211">
        <f>IF(NOT(ISERROR(MATCH(J53,_xlfn.ANCHORARRAY(E64),0))),I66&amp;"Por favor no seleccionar los criterios de impacto",J53)</f>
        <v>0</v>
      </c>
      <c r="L53" s="208"/>
      <c r="M53" s="211"/>
      <c r="N53" s="223"/>
      <c r="O53" s="72">
        <v>5</v>
      </c>
      <c r="P53" s="96"/>
      <c r="Q53" s="85" t="str">
        <f t="shared" si="39"/>
        <v/>
      </c>
      <c r="R53" s="74"/>
      <c r="S53" s="74"/>
      <c r="T53" s="75" t="str">
        <f t="shared" si="40"/>
        <v/>
      </c>
      <c r="U53" s="74"/>
      <c r="V53" s="74"/>
      <c r="W53" s="74"/>
      <c r="X53" s="76" t="str">
        <f t="shared" si="43"/>
        <v/>
      </c>
      <c r="Y53" s="77" t="str">
        <f t="shared" si="1"/>
        <v/>
      </c>
      <c r="Z53" s="78" t="str">
        <f t="shared" si="41"/>
        <v/>
      </c>
      <c r="AA53" s="77" t="str">
        <f t="shared" si="3"/>
        <v/>
      </c>
      <c r="AB53" s="78" t="str">
        <f t="shared" si="44"/>
        <v/>
      </c>
      <c r="AC53" s="79" t="str">
        <f t="shared" ref="AC53:AC54" si="4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80"/>
      <c r="AE53" s="81"/>
      <c r="AF53" s="82"/>
      <c r="AG53" s="82"/>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75" customHeight="1" x14ac:dyDescent="0.3">
      <c r="A54" s="197"/>
      <c r="B54" s="191"/>
      <c r="C54" s="191"/>
      <c r="D54" s="191"/>
      <c r="E54" s="194"/>
      <c r="F54" s="191"/>
      <c r="G54" s="206"/>
      <c r="H54" s="209"/>
      <c r="I54" s="212"/>
      <c r="J54" s="221"/>
      <c r="K54" s="212">
        <f>IF(NOT(ISERROR(MATCH(J54,_xlfn.ANCHORARRAY(E65),0))),I67&amp;"Por favor no seleccionar los criterios de impacto",J54)</f>
        <v>0</v>
      </c>
      <c r="L54" s="209"/>
      <c r="M54" s="212"/>
      <c r="N54" s="224"/>
      <c r="O54" s="72">
        <v>6</v>
      </c>
      <c r="P54" s="96"/>
      <c r="Q54" s="85" t="str">
        <f t="shared" si="39"/>
        <v/>
      </c>
      <c r="R54" s="74"/>
      <c r="S54" s="74"/>
      <c r="T54" s="75" t="str">
        <f t="shared" si="40"/>
        <v/>
      </c>
      <c r="U54" s="74"/>
      <c r="V54" s="74"/>
      <c r="W54" s="74"/>
      <c r="X54" s="76" t="str">
        <f t="shared" si="43"/>
        <v/>
      </c>
      <c r="Y54" s="77" t="str">
        <f t="shared" si="1"/>
        <v/>
      </c>
      <c r="Z54" s="78" t="str">
        <f t="shared" si="41"/>
        <v/>
      </c>
      <c r="AA54" s="77" t="str">
        <f t="shared" si="3"/>
        <v/>
      </c>
      <c r="AB54" s="78" t="str">
        <f t="shared" si="44"/>
        <v/>
      </c>
      <c r="AC54" s="79" t="str">
        <f t="shared" si="45"/>
        <v/>
      </c>
      <c r="AD54" s="80"/>
      <c r="AE54" s="81"/>
      <c r="AF54" s="82"/>
      <c r="AG54" s="82"/>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63" customHeight="1" x14ac:dyDescent="0.3">
      <c r="A55" s="195">
        <v>8</v>
      </c>
      <c r="B55" s="189" t="s">
        <v>106</v>
      </c>
      <c r="C55" s="189" t="s">
        <v>160</v>
      </c>
      <c r="D55" s="189" t="s">
        <v>400</v>
      </c>
      <c r="E55" s="192" t="s">
        <v>161</v>
      </c>
      <c r="F55" s="189" t="s">
        <v>126</v>
      </c>
      <c r="G55" s="204">
        <v>5</v>
      </c>
      <c r="H55" s="207" t="str">
        <f>IF(G55&lt;=0,"",IF(G55&lt;=2,"Muy Baja",IF(G55&lt;=24,"Baja",IF(G55&lt;=500,"Media",IF(G55&lt;=5000,"Alta","Muy Alta")))))</f>
        <v>Baja</v>
      </c>
      <c r="I55" s="210">
        <f>IF(H55="","",IF(H55="Muy Baja",0.2,IF(H55="Baja",0.4,IF(H55="Media",0.6,IF(H55="Alta",0.8,IF(H55="Muy Alta",1,))))))</f>
        <v>0.4</v>
      </c>
      <c r="J55" s="219" t="s">
        <v>157</v>
      </c>
      <c r="K55" s="210" t="str">
        <f>IF(NOT(ISERROR(MATCH(J55,'Tabla Impacto'!$B$225:$B$227,0))),'Tabla Impacto'!$G$227&amp;"Por favor no seleccionar los criterios de impacto(Afectación Económica o presupuestal y Pérdida Reputacional)",J55)</f>
        <v xml:space="preserve">     Entre 50 y 100 SMLMV </v>
      </c>
      <c r="L55" s="207" t="str">
        <f>IF(OR(K55='Tabla Impacto'!$C$15,K55='Tabla Impacto'!$E$15),"Leve",IF(OR(K55='Tabla Impacto'!$C$16,K55='Tabla Impacto'!$E$16),"Menor",IF(OR(K55='Tabla Impacto'!$C$17,K55='Tabla Impacto'!$E$17),"Moderado",IF(OR(K55='Tabla Impacto'!$C$18,K55='Tabla Impacto'!$E$18),"Mayor",IF(OR(K55='Tabla Impacto'!$C$19,K55='Tabla Impacto'!$E$19),"Catastrófico","")))))</f>
        <v>Moderado</v>
      </c>
      <c r="M55" s="210">
        <f>IF(L55="","",IF(L55="Leve",0.2,IF(L55="Menor",0.4,IF(L55="Moderado",0.6,IF(L55="Mayor",0.8,IF(L55="Catastrófico",1,))))))</f>
        <v>0.6</v>
      </c>
      <c r="N55" s="222"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Moderado</v>
      </c>
      <c r="O55" s="72">
        <v>1</v>
      </c>
      <c r="P55" s="96" t="s">
        <v>162</v>
      </c>
      <c r="Q55" s="85" t="str">
        <f t="shared" si="39"/>
        <v>Probabilidad</v>
      </c>
      <c r="R55" s="86" t="s">
        <v>112</v>
      </c>
      <c r="S55" s="86" t="s">
        <v>113</v>
      </c>
      <c r="T55" s="87" t="str">
        <f>IF(AND(R55="Preventivo",S55="Automático"),"50%",IF(AND(R55="Preventivo",S55="Manual"),"40%",IF(AND(R55="Detectivo",S55="Automático"),"40%",IF(AND(R55="Detectivo",S55="Manual"),"30%",IF(AND(R55="Correctivo",S55="Automático"),"35%",IF(AND(R55="Correctivo",S55="Manual"),"25%",""))))))</f>
        <v>40%</v>
      </c>
      <c r="U55" s="86" t="s">
        <v>114</v>
      </c>
      <c r="V55" s="86" t="s">
        <v>115</v>
      </c>
      <c r="W55" s="86" t="s">
        <v>116</v>
      </c>
      <c r="X55" s="84">
        <f>IFERROR(IF(Q55="Probabilidad",(I55-(+I55*T55)),IF(Q55="Impacto",I55,"")),"")</f>
        <v>0.24</v>
      </c>
      <c r="Y55" s="88" t="str">
        <f>IFERROR(IF(X55="","",IF(X55&lt;=0.2,"Muy Baja",IF(X55&lt;=0.4,"Baja",IF(X55&lt;=0.6,"Media",IF(X55&lt;=0.8,"Alta","Muy Alta"))))),"")</f>
        <v>Baja</v>
      </c>
      <c r="Z55" s="89">
        <f>+X55</f>
        <v>0.24</v>
      </c>
      <c r="AA55" s="88" t="str">
        <f>IFERROR(IF(AB55="","",IF(AB55&lt;=0.2,"Leve",IF(AB55&lt;=0.4,"Menor",IF(AB55&lt;=0.6,"Moderado",IF(AB55&lt;=0.8,"Mayor","Catastrófico"))))),"")</f>
        <v>Moderado</v>
      </c>
      <c r="AB55" s="89">
        <f>IFERROR(IF(Q55="Impacto",(M55-(+M55*T55)),IF(Q55="Probabilidad",M55,"")),"")</f>
        <v>0.6</v>
      </c>
      <c r="AC55" s="9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Moderado</v>
      </c>
      <c r="AD55" s="91" t="s">
        <v>117</v>
      </c>
      <c r="AE55" s="150" t="s">
        <v>163</v>
      </c>
      <c r="AF55" s="151" t="s">
        <v>164</v>
      </c>
      <c r="AG55" s="151" t="s">
        <v>165</v>
      </c>
      <c r="AH55" s="155">
        <v>45717</v>
      </c>
      <c r="AI55" s="152">
        <v>46010</v>
      </c>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customHeight="1" x14ac:dyDescent="0.3">
      <c r="A56" s="196"/>
      <c r="B56" s="190"/>
      <c r="C56" s="190"/>
      <c r="D56" s="190"/>
      <c r="E56" s="193"/>
      <c r="F56" s="190"/>
      <c r="G56" s="205"/>
      <c r="H56" s="208"/>
      <c r="I56" s="211"/>
      <c r="J56" s="220"/>
      <c r="K56" s="211">
        <f>IF(NOT(ISERROR(MATCH(J56,_xlfn.ANCHORARRAY(E67),0))),I69&amp;"Por favor no seleccionar los criterios de impacto",J56)</f>
        <v>0</v>
      </c>
      <c r="L56" s="208"/>
      <c r="M56" s="211"/>
      <c r="N56" s="223"/>
      <c r="O56" s="72">
        <v>2</v>
      </c>
      <c r="P56" s="96"/>
      <c r="Q56" s="85" t="str">
        <f t="shared" si="39"/>
        <v/>
      </c>
      <c r="R56" s="74"/>
      <c r="S56" s="74"/>
      <c r="T56" s="75" t="str">
        <f t="shared" ref="T56:T60" si="46">IF(AND(R56="Preventivo",S56="Automático"),"50%",IF(AND(R56="Preventivo",S56="Manual"),"40%",IF(AND(R56="Detectivo",S56="Automático"),"40%",IF(AND(R56="Detectivo",S56="Manual"),"30%",IF(AND(R56="Correctivo",S56="Automático"),"35%",IF(AND(R56="Correctivo",S56="Manual"),"25%",""))))))</f>
        <v/>
      </c>
      <c r="U56" s="74"/>
      <c r="V56" s="74"/>
      <c r="W56" s="74"/>
      <c r="X56" s="76" t="str">
        <f>IFERROR(IF(AND(Q55="Probabilidad",Q56="Probabilidad"),(Z55-(+Z55*T56)),IF(Q56="Probabilidad",(I55-(+I55*T56)),IF(Q56="Impacto",Z55,""))),"")</f>
        <v/>
      </c>
      <c r="Y56" s="77" t="str">
        <f t="shared" si="1"/>
        <v/>
      </c>
      <c r="Z56" s="78" t="str">
        <f t="shared" ref="Z56:Z60" si="47">+X56</f>
        <v/>
      </c>
      <c r="AA56" s="77" t="str">
        <f t="shared" si="3"/>
        <v/>
      </c>
      <c r="AB56" s="78" t="str">
        <f>IFERROR(IF(AND(Q55="Impacto",Q56="Impacto"),(AB55-(+AB55*T56)),IF(Q56="Impacto",(M55-(+M55*T56)),IF(Q56="Probabilidad",AB55,""))),"")</f>
        <v/>
      </c>
      <c r="AC56" s="79" t="str">
        <f t="shared" ref="AC56:AC57" si="48">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80"/>
      <c r="AE56" s="81"/>
      <c r="AF56" s="82"/>
      <c r="AG56" s="82"/>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customHeight="1" x14ac:dyDescent="0.3">
      <c r="A57" s="196"/>
      <c r="B57" s="190"/>
      <c r="C57" s="190"/>
      <c r="D57" s="190"/>
      <c r="E57" s="193"/>
      <c r="F57" s="190"/>
      <c r="G57" s="205"/>
      <c r="H57" s="208"/>
      <c r="I57" s="211"/>
      <c r="J57" s="220"/>
      <c r="K57" s="211">
        <f>IF(NOT(ISERROR(MATCH(J57,_xlfn.ANCHORARRAY(E68),0))),I70&amp;"Por favor no seleccionar los criterios de impacto",J57)</f>
        <v>0</v>
      </c>
      <c r="L57" s="208"/>
      <c r="M57" s="211"/>
      <c r="N57" s="223"/>
      <c r="O57" s="72">
        <v>3</v>
      </c>
      <c r="P57" s="97"/>
      <c r="Q57" s="85" t="str">
        <f t="shared" si="39"/>
        <v/>
      </c>
      <c r="R57" s="74"/>
      <c r="S57" s="74"/>
      <c r="T57" s="75" t="str">
        <f t="shared" si="46"/>
        <v/>
      </c>
      <c r="U57" s="74"/>
      <c r="V57" s="74"/>
      <c r="W57" s="74"/>
      <c r="X57" s="76" t="str">
        <f>IFERROR(IF(AND(Q56="Probabilidad",Q57="Probabilidad"),(Z56-(+Z56*T57)),IF(AND(Q56="Impacto",Q57="Probabilidad"),(Z55-(+Z55*T57)),IF(Q57="Impacto",Z56,""))),"")</f>
        <v/>
      </c>
      <c r="Y57" s="77" t="str">
        <f t="shared" si="1"/>
        <v/>
      </c>
      <c r="Z57" s="78" t="str">
        <f t="shared" si="47"/>
        <v/>
      </c>
      <c r="AA57" s="77" t="str">
        <f t="shared" si="3"/>
        <v/>
      </c>
      <c r="AB57" s="78" t="str">
        <f>IFERROR(IF(AND(Q56="Impacto",Q57="Impacto"),(AB56-(+AB56*T57)),IF(AND(Q56="Probabilidad",Q57="Impacto"),(AB55-(+AB55*T57)),IF(Q57="Probabilidad",AB56,""))),"")</f>
        <v/>
      </c>
      <c r="AC57" s="79" t="str">
        <f t="shared" si="48"/>
        <v/>
      </c>
      <c r="AD57" s="80"/>
      <c r="AE57" s="81"/>
      <c r="AF57" s="82"/>
      <c r="AG57" s="82"/>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customHeight="1" x14ac:dyDescent="0.3">
      <c r="A58" s="196"/>
      <c r="B58" s="190"/>
      <c r="C58" s="190"/>
      <c r="D58" s="190"/>
      <c r="E58" s="193"/>
      <c r="F58" s="190"/>
      <c r="G58" s="205"/>
      <c r="H58" s="208"/>
      <c r="I58" s="211"/>
      <c r="J58" s="220"/>
      <c r="K58" s="211">
        <f>IF(NOT(ISERROR(MATCH(J58,_xlfn.ANCHORARRAY(E69),0))),I71&amp;"Por favor no seleccionar los criterios de impacto",J58)</f>
        <v>0</v>
      </c>
      <c r="L58" s="208"/>
      <c r="M58" s="211"/>
      <c r="N58" s="223"/>
      <c r="O58" s="72">
        <v>4</v>
      </c>
      <c r="P58" s="96"/>
      <c r="Q58" s="85" t="str">
        <f t="shared" si="39"/>
        <v/>
      </c>
      <c r="R58" s="74"/>
      <c r="S58" s="74"/>
      <c r="T58" s="75" t="str">
        <f t="shared" si="46"/>
        <v/>
      </c>
      <c r="U58" s="74"/>
      <c r="V58" s="74"/>
      <c r="W58" s="74"/>
      <c r="X58" s="76" t="str">
        <f t="shared" ref="X58:X60" si="49">IFERROR(IF(AND(Q57="Probabilidad",Q58="Probabilidad"),(Z57-(+Z57*T58)),IF(AND(Q57="Impacto",Q58="Probabilidad"),(Z56-(+Z56*T58)),IF(Q58="Impacto",Z57,""))),"")</f>
        <v/>
      </c>
      <c r="Y58" s="77" t="str">
        <f t="shared" si="1"/>
        <v/>
      </c>
      <c r="Z58" s="78" t="str">
        <f t="shared" si="47"/>
        <v/>
      </c>
      <c r="AA58" s="77" t="str">
        <f t="shared" si="3"/>
        <v/>
      </c>
      <c r="AB58" s="78" t="str">
        <f t="shared" ref="AB58:AB60" si="50">IFERROR(IF(AND(Q57="Impacto",Q58="Impacto"),(AB57-(+AB57*T58)),IF(AND(Q57="Probabilidad",Q58="Impacto"),(AB56-(+AB56*T58)),IF(Q58="Probabilidad",AB57,""))),"")</f>
        <v/>
      </c>
      <c r="AC58" s="79"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2"/>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customHeight="1" x14ac:dyDescent="0.3">
      <c r="A59" s="196"/>
      <c r="B59" s="190"/>
      <c r="C59" s="190"/>
      <c r="D59" s="190"/>
      <c r="E59" s="193"/>
      <c r="F59" s="190"/>
      <c r="G59" s="205"/>
      <c r="H59" s="208"/>
      <c r="I59" s="211"/>
      <c r="J59" s="220"/>
      <c r="K59" s="211">
        <f>IF(NOT(ISERROR(MATCH(J59,_xlfn.ANCHORARRAY(E70),0))),I72&amp;"Por favor no seleccionar los criterios de impacto",J59)</f>
        <v>0</v>
      </c>
      <c r="L59" s="208"/>
      <c r="M59" s="211"/>
      <c r="N59" s="223"/>
      <c r="O59" s="72">
        <v>5</v>
      </c>
      <c r="P59" s="96"/>
      <c r="Q59" s="85" t="str">
        <f t="shared" si="39"/>
        <v/>
      </c>
      <c r="R59" s="74"/>
      <c r="S59" s="74"/>
      <c r="T59" s="75" t="str">
        <f t="shared" si="46"/>
        <v/>
      </c>
      <c r="U59" s="74"/>
      <c r="V59" s="74"/>
      <c r="W59" s="74"/>
      <c r="X59" s="76" t="str">
        <f t="shared" si="49"/>
        <v/>
      </c>
      <c r="Y59" s="77" t="str">
        <f t="shared" si="1"/>
        <v/>
      </c>
      <c r="Z59" s="78" t="str">
        <f t="shared" si="47"/>
        <v/>
      </c>
      <c r="AA59" s="77" t="str">
        <f t="shared" si="3"/>
        <v/>
      </c>
      <c r="AB59" s="78" t="str">
        <f t="shared" si="50"/>
        <v/>
      </c>
      <c r="AC59" s="79" t="str">
        <f t="shared" ref="AC59:AC60" si="51">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80"/>
      <c r="AE59" s="81"/>
      <c r="AF59" s="82"/>
      <c r="AG59" s="82"/>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customHeight="1" x14ac:dyDescent="0.3">
      <c r="A60" s="197"/>
      <c r="B60" s="191"/>
      <c r="C60" s="191"/>
      <c r="D60" s="191"/>
      <c r="E60" s="194"/>
      <c r="F60" s="191"/>
      <c r="G60" s="206"/>
      <c r="H60" s="209"/>
      <c r="I60" s="212"/>
      <c r="J60" s="221"/>
      <c r="K60" s="212">
        <f>IF(NOT(ISERROR(MATCH(J60,_xlfn.ANCHORARRAY(E71),0))),I73&amp;"Por favor no seleccionar los criterios de impacto",J60)</f>
        <v>0</v>
      </c>
      <c r="L60" s="209"/>
      <c r="M60" s="212"/>
      <c r="N60" s="224"/>
      <c r="O60" s="72">
        <v>6</v>
      </c>
      <c r="P60" s="96"/>
      <c r="Q60" s="85" t="str">
        <f t="shared" si="39"/>
        <v/>
      </c>
      <c r="R60" s="74"/>
      <c r="S60" s="74"/>
      <c r="T60" s="75" t="str">
        <f t="shared" si="46"/>
        <v/>
      </c>
      <c r="U60" s="74"/>
      <c r="V60" s="74"/>
      <c r="W60" s="74"/>
      <c r="X60" s="76" t="str">
        <f t="shared" si="49"/>
        <v/>
      </c>
      <c r="Y60" s="77" t="str">
        <f t="shared" si="1"/>
        <v/>
      </c>
      <c r="Z60" s="78" t="str">
        <f t="shared" si="47"/>
        <v/>
      </c>
      <c r="AA60" s="77" t="str">
        <f t="shared" si="3"/>
        <v/>
      </c>
      <c r="AB60" s="78" t="str">
        <f t="shared" si="50"/>
        <v/>
      </c>
      <c r="AC60" s="79" t="str">
        <f t="shared" si="51"/>
        <v/>
      </c>
      <c r="AD60" s="80"/>
      <c r="AE60" s="81"/>
      <c r="AF60" s="82"/>
      <c r="AG60" s="82"/>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63" customHeight="1" x14ac:dyDescent="0.3">
      <c r="A61" s="195">
        <v>9</v>
      </c>
      <c r="B61" s="189" t="s">
        <v>106</v>
      </c>
      <c r="C61" s="189" t="s">
        <v>160</v>
      </c>
      <c r="D61" s="189" t="s">
        <v>401</v>
      </c>
      <c r="E61" s="192" t="s">
        <v>166</v>
      </c>
      <c r="F61" s="189" t="s">
        <v>126</v>
      </c>
      <c r="G61" s="288">
        <v>12</v>
      </c>
      <c r="H61" s="207" t="str">
        <f>IF(G61&lt;=0,"",IF(G61&lt;=2,"Muy Baja",IF(G61&lt;=24,"Baja",IF(G61&lt;=500,"Media",IF(G61&lt;=5000,"Alta","Muy Alta")))))</f>
        <v>Baja</v>
      </c>
      <c r="I61" s="210">
        <f>IF(H61="","",IF(H61="Muy Baja",0.2,IF(H61="Baja",0.4,IF(H61="Media",0.6,IF(H61="Alta",0.8,IF(H61="Muy Alta",1,))))))</f>
        <v>0.4</v>
      </c>
      <c r="J61" s="219" t="s">
        <v>167</v>
      </c>
      <c r="K61" s="210" t="str">
        <f>IF(NOT(ISERROR(MATCH(J61,'Tabla Impacto'!$B$225:$B$227,0))),'Tabla Impacto'!$G$227&amp;"Por favor no seleccionar los criterios de impacto(Afectación Económica o presupuestal y Pérdida Reputacional)",J61)</f>
        <v xml:space="preserve">     El riesgo afecta la imagen de la entidad con algunos usuarios de relevancia frente al logro de los objetivos</v>
      </c>
      <c r="L61" s="207" t="str">
        <f>IF(OR(K61='Tabla Impacto'!$C$15,K61='Tabla Impacto'!$E$15),"Leve",IF(OR(K61='Tabla Impacto'!$C$16,K61='Tabla Impacto'!$E$16),"Menor",IF(OR(K61='Tabla Impacto'!$C$17,K61='Tabla Impacto'!$E$17),"Moderado",IF(OR(K61='Tabla Impacto'!$C$18,K61='Tabla Impacto'!$E$18),"Mayor",IF(OR(K61='Tabla Impacto'!$C$19,K61='Tabla Impacto'!$E$19),"Catastrófico","")))))</f>
        <v>Moderado</v>
      </c>
      <c r="M61" s="210">
        <f>IF(L61="","",IF(L61="Leve",0.2,IF(L61="Menor",0.4,IF(L61="Moderado",0.6,IF(L61="Mayor",0.8,IF(L61="Catastrófico",1,))))))</f>
        <v>0.6</v>
      </c>
      <c r="N61" s="222"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Moderado</v>
      </c>
      <c r="O61" s="72">
        <v>1</v>
      </c>
      <c r="P61" s="96" t="s">
        <v>399</v>
      </c>
      <c r="Q61" s="85" t="str">
        <f t="shared" si="39"/>
        <v>Probabilidad</v>
      </c>
      <c r="R61" s="86" t="s">
        <v>112</v>
      </c>
      <c r="S61" s="86" t="s">
        <v>113</v>
      </c>
      <c r="T61" s="87" t="str">
        <f>IF(AND(R61="Preventivo",S61="Automático"),"50%",IF(AND(R61="Preventivo",S61="Manual"),"40%",IF(AND(R61="Detectivo",S61="Automático"),"40%",IF(AND(R61="Detectivo",S61="Manual"),"30%",IF(AND(R61="Correctivo",S61="Automático"),"35%",IF(AND(R61="Correctivo",S61="Manual"),"25%",""))))))</f>
        <v>40%</v>
      </c>
      <c r="U61" s="86" t="s">
        <v>114</v>
      </c>
      <c r="V61" s="86" t="s">
        <v>115</v>
      </c>
      <c r="W61" s="86" t="s">
        <v>116</v>
      </c>
      <c r="X61" s="84">
        <f>IFERROR(IF(Q61="Probabilidad",(I61-(+I61*T61)),IF(Q61="Impacto",I61,"")),"")</f>
        <v>0.24</v>
      </c>
      <c r="Y61" s="88" t="str">
        <f>IFERROR(IF(X61="","",IF(X61&lt;=0.2,"Muy Baja",IF(X61&lt;=0.4,"Baja",IF(X61&lt;=0.6,"Media",IF(X61&lt;=0.8,"Alta","Muy Alta"))))),"")</f>
        <v>Baja</v>
      </c>
      <c r="Z61" s="89">
        <f>+X61</f>
        <v>0.24</v>
      </c>
      <c r="AA61" s="88" t="str">
        <f>IFERROR(IF(AB61="","",IF(AB61&lt;=0.2,"Leve",IF(AB61&lt;=0.4,"Menor",IF(AB61&lt;=0.6,"Moderado",IF(AB61&lt;=0.8,"Mayor","Catastrófico"))))),"")</f>
        <v>Moderado</v>
      </c>
      <c r="AB61" s="89">
        <f>IFERROR(IF(Q61="Impacto",(M61-(+M61*T61)),IF(Q61="Probabilidad",M61,"")),"")</f>
        <v>0.6</v>
      </c>
      <c r="AC61" s="9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Moderado</v>
      </c>
      <c r="AD61" s="91" t="s">
        <v>117</v>
      </c>
      <c r="AE61" s="150" t="s">
        <v>168</v>
      </c>
      <c r="AF61" s="151" t="s">
        <v>129</v>
      </c>
      <c r="AG61" s="156" t="s">
        <v>169</v>
      </c>
      <c r="AH61" s="155">
        <v>45658</v>
      </c>
      <c r="AI61" s="152">
        <v>46010</v>
      </c>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customHeight="1" x14ac:dyDescent="0.3">
      <c r="A62" s="196"/>
      <c r="B62" s="190"/>
      <c r="C62" s="190"/>
      <c r="D62" s="190"/>
      <c r="E62" s="193"/>
      <c r="F62" s="190"/>
      <c r="G62" s="289"/>
      <c r="H62" s="208"/>
      <c r="I62" s="211"/>
      <c r="J62" s="220"/>
      <c r="K62" s="211">
        <f>IF(NOT(ISERROR(MATCH(J62,_xlfn.ANCHORARRAY(E73),0))),I75&amp;"Por favor no seleccionar los criterios de impacto",J62)</f>
        <v>0</v>
      </c>
      <c r="L62" s="208"/>
      <c r="M62" s="211"/>
      <c r="N62" s="223"/>
      <c r="O62" s="72">
        <v>2</v>
      </c>
      <c r="P62" s="96"/>
      <c r="Q62" s="73" t="str">
        <f>IF(OR(R62="Preventivo",R62="Detectivo"),"Probabilidad",IF(R62="Correctivo","Impacto",""))</f>
        <v/>
      </c>
      <c r="R62" s="74"/>
      <c r="S62" s="74"/>
      <c r="T62" s="75" t="str">
        <f t="shared" ref="T62:T66" si="52">IF(AND(R62="Preventivo",S62="Automático"),"50%",IF(AND(R62="Preventivo",S62="Manual"),"40%",IF(AND(R62="Detectivo",S62="Automático"),"40%",IF(AND(R62="Detectivo",S62="Manual"),"30%",IF(AND(R62="Correctivo",S62="Automático"),"35%",IF(AND(R62="Correctivo",S62="Manual"),"25%",""))))))</f>
        <v/>
      </c>
      <c r="U62" s="74"/>
      <c r="V62" s="74"/>
      <c r="W62" s="74"/>
      <c r="X62" s="76" t="str">
        <f>IFERROR(IF(AND(Q61="Probabilidad",Q62="Probabilidad"),(Z61-(+Z61*T62)),IF(Q62="Probabilidad",(I61-(+I61*T62)),IF(Q62="Impacto",Z61,""))),"")</f>
        <v/>
      </c>
      <c r="Y62" s="77" t="str">
        <f t="shared" si="1"/>
        <v/>
      </c>
      <c r="Z62" s="78" t="str">
        <f t="shared" ref="Z62:Z66" si="53">+X62</f>
        <v/>
      </c>
      <c r="AA62" s="77" t="str">
        <f t="shared" si="3"/>
        <v/>
      </c>
      <c r="AB62" s="78" t="str">
        <f>IFERROR(IF(AND(Q61="Impacto",Q62="Impacto"),(AB61-(+AB61*T62)),IF(Q62="Impacto",(M61-(+M61*T62)),IF(Q62="Probabilidad",AB61,""))),"")</f>
        <v/>
      </c>
      <c r="AC62" s="79" t="str">
        <f t="shared" ref="AC62:AC63" si="54">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80"/>
      <c r="AE62" s="81"/>
      <c r="AF62" s="82"/>
      <c r="AG62" s="82"/>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customHeight="1" x14ac:dyDescent="0.3">
      <c r="A63" s="196"/>
      <c r="B63" s="190"/>
      <c r="C63" s="190"/>
      <c r="D63" s="190"/>
      <c r="E63" s="193"/>
      <c r="F63" s="190"/>
      <c r="G63" s="289"/>
      <c r="H63" s="208"/>
      <c r="I63" s="211"/>
      <c r="J63" s="220"/>
      <c r="K63" s="211">
        <f>IF(NOT(ISERROR(MATCH(J63,_xlfn.ANCHORARRAY(E74),0))),I76&amp;"Por favor no seleccionar los criterios de impacto",J63)</f>
        <v>0</v>
      </c>
      <c r="L63" s="208"/>
      <c r="M63" s="211"/>
      <c r="N63" s="223"/>
      <c r="O63" s="72">
        <v>3</v>
      </c>
      <c r="P63" s="97"/>
      <c r="Q63" s="73" t="str">
        <f>IF(OR(R63="Preventivo",R63="Detectivo"),"Probabilidad",IF(R63="Correctivo","Impacto",""))</f>
        <v/>
      </c>
      <c r="R63" s="74"/>
      <c r="S63" s="74"/>
      <c r="T63" s="75" t="str">
        <f t="shared" si="52"/>
        <v/>
      </c>
      <c r="U63" s="74"/>
      <c r="V63" s="74"/>
      <c r="W63" s="74"/>
      <c r="X63" s="76" t="str">
        <f>IFERROR(IF(AND(Q62="Probabilidad",Q63="Probabilidad"),(Z62-(+Z62*T63)),IF(AND(Q62="Impacto",Q63="Probabilidad"),(Z61-(+Z61*T63)),IF(Q63="Impacto",Z62,""))),"")</f>
        <v/>
      </c>
      <c r="Y63" s="77" t="str">
        <f t="shared" si="1"/>
        <v/>
      </c>
      <c r="Z63" s="78" t="str">
        <f t="shared" si="53"/>
        <v/>
      </c>
      <c r="AA63" s="77" t="str">
        <f t="shared" si="3"/>
        <v/>
      </c>
      <c r="AB63" s="78" t="str">
        <f>IFERROR(IF(AND(Q62="Impacto",Q63="Impacto"),(AB62-(+AB62*T63)),IF(AND(Q62="Probabilidad",Q63="Impacto"),(AB61-(+AB61*T63)),IF(Q63="Probabilidad",AB62,""))),"")</f>
        <v/>
      </c>
      <c r="AC63" s="79" t="str">
        <f t="shared" si="54"/>
        <v/>
      </c>
      <c r="AD63" s="80"/>
      <c r="AE63" s="81"/>
      <c r="AF63" s="82"/>
      <c r="AG63" s="82"/>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customHeight="1" x14ac:dyDescent="0.3">
      <c r="A64" s="196"/>
      <c r="B64" s="190"/>
      <c r="C64" s="190"/>
      <c r="D64" s="190"/>
      <c r="E64" s="193"/>
      <c r="F64" s="190"/>
      <c r="G64" s="289"/>
      <c r="H64" s="208"/>
      <c r="I64" s="211"/>
      <c r="J64" s="220"/>
      <c r="K64" s="211">
        <f>IF(NOT(ISERROR(MATCH(J64,_xlfn.ANCHORARRAY(E75),0))),I77&amp;"Por favor no seleccionar los criterios de impacto",J64)</f>
        <v>0</v>
      </c>
      <c r="L64" s="208"/>
      <c r="M64" s="211"/>
      <c r="N64" s="223"/>
      <c r="O64" s="72">
        <v>4</v>
      </c>
      <c r="P64" s="96"/>
      <c r="Q64" s="73" t="str">
        <f t="shared" ref="Q64:Q66" si="55">IF(OR(R64="Preventivo",R64="Detectivo"),"Probabilidad",IF(R64="Correctivo","Impacto",""))</f>
        <v/>
      </c>
      <c r="R64" s="74"/>
      <c r="S64" s="74"/>
      <c r="T64" s="75" t="str">
        <f t="shared" si="52"/>
        <v/>
      </c>
      <c r="U64" s="74"/>
      <c r="V64" s="74"/>
      <c r="W64" s="74"/>
      <c r="X64" s="76" t="str">
        <f t="shared" ref="X64:X65" si="56">IFERROR(IF(AND(Q63="Probabilidad",Q64="Probabilidad"),(Z63-(+Z63*T64)),IF(AND(Q63="Impacto",Q64="Probabilidad"),(Z62-(+Z62*T64)),IF(Q64="Impacto",Z63,""))),"")</f>
        <v/>
      </c>
      <c r="Y64" s="77" t="str">
        <f t="shared" si="1"/>
        <v/>
      </c>
      <c r="Z64" s="78" t="str">
        <f t="shared" si="53"/>
        <v/>
      </c>
      <c r="AA64" s="77" t="str">
        <f t="shared" si="3"/>
        <v/>
      </c>
      <c r="AB64" s="78" t="str">
        <f t="shared" ref="AB64:AB65" si="57">IFERROR(IF(AND(Q63="Impacto",Q64="Impacto"),(AB63-(+AB63*T64)),IF(AND(Q63="Probabilidad",Q64="Impacto"),(AB62-(+AB62*T64)),IF(Q64="Probabilidad",AB63,""))),"")</f>
        <v/>
      </c>
      <c r="AC64" s="79"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2"/>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customHeight="1" x14ac:dyDescent="0.3">
      <c r="A65" s="196"/>
      <c r="B65" s="190"/>
      <c r="C65" s="190"/>
      <c r="D65" s="190"/>
      <c r="E65" s="193"/>
      <c r="F65" s="190"/>
      <c r="G65" s="289"/>
      <c r="H65" s="208"/>
      <c r="I65" s="211"/>
      <c r="J65" s="220"/>
      <c r="K65" s="211">
        <f>IF(NOT(ISERROR(MATCH(J65,_xlfn.ANCHORARRAY(E76),0))),I78&amp;"Por favor no seleccionar los criterios de impacto",J65)</f>
        <v>0</v>
      </c>
      <c r="L65" s="208"/>
      <c r="M65" s="211"/>
      <c r="N65" s="223"/>
      <c r="O65" s="72">
        <v>5</v>
      </c>
      <c r="P65" s="96"/>
      <c r="Q65" s="73" t="str">
        <f t="shared" si="55"/>
        <v/>
      </c>
      <c r="R65" s="74"/>
      <c r="S65" s="74"/>
      <c r="T65" s="75" t="str">
        <f t="shared" si="52"/>
        <v/>
      </c>
      <c r="U65" s="74"/>
      <c r="V65" s="74"/>
      <c r="W65" s="74"/>
      <c r="X65" s="76" t="str">
        <f t="shared" si="56"/>
        <v/>
      </c>
      <c r="Y65" s="77" t="str">
        <f t="shared" si="1"/>
        <v/>
      </c>
      <c r="Z65" s="78" t="str">
        <f t="shared" si="53"/>
        <v/>
      </c>
      <c r="AA65" s="77" t="str">
        <f t="shared" si="3"/>
        <v/>
      </c>
      <c r="AB65" s="78" t="str">
        <f t="shared" si="57"/>
        <v/>
      </c>
      <c r="AC65" s="79" t="str">
        <f t="shared" ref="AC65:AC66" si="58">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80"/>
      <c r="AE65" s="81"/>
      <c r="AF65" s="82"/>
      <c r="AG65" s="82"/>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customHeight="1" x14ac:dyDescent="0.3">
      <c r="A66" s="197"/>
      <c r="B66" s="191"/>
      <c r="C66" s="191"/>
      <c r="D66" s="191"/>
      <c r="E66" s="194"/>
      <c r="F66" s="191"/>
      <c r="G66" s="290"/>
      <c r="H66" s="209"/>
      <c r="I66" s="212"/>
      <c r="J66" s="221"/>
      <c r="K66" s="212">
        <f>IF(NOT(ISERROR(MATCH(J66,_xlfn.ANCHORARRAY(E77),0))),I79&amp;"Por favor no seleccionar los criterios de impacto",J66)</f>
        <v>0</v>
      </c>
      <c r="L66" s="209"/>
      <c r="M66" s="212"/>
      <c r="N66" s="224"/>
      <c r="O66" s="72">
        <v>6</v>
      </c>
      <c r="P66" s="96"/>
      <c r="Q66" s="73" t="str">
        <f t="shared" si="55"/>
        <v/>
      </c>
      <c r="R66" s="74"/>
      <c r="S66" s="74"/>
      <c r="T66" s="75" t="str">
        <f t="shared" si="52"/>
        <v/>
      </c>
      <c r="U66" s="74"/>
      <c r="V66" s="74"/>
      <c r="W66" s="74"/>
      <c r="X66" s="76" t="str">
        <f>IFERROR(IF(AND(Q65="Probabilidad",Q66="Probabilidad"),(Z65-(+Z65*T66)),IF(AND(Q65="Impacto",Q66="Probabilidad"),(Z64-(+Z64*T66)),IF(Q66="Impacto",Z65,""))),"")</f>
        <v/>
      </c>
      <c r="Y66" s="77" t="str">
        <f t="shared" si="1"/>
        <v/>
      </c>
      <c r="Z66" s="78" t="str">
        <f t="shared" si="53"/>
        <v/>
      </c>
      <c r="AA66" s="77" t="str">
        <f t="shared" si="3"/>
        <v/>
      </c>
      <c r="AB66" s="78" t="str">
        <f>IFERROR(IF(AND(Q65="Impacto",Q66="Impacto"),(AB65-(+AB65*T66)),IF(AND(Q65="Probabilidad",Q66="Impacto"),(AB64-(+AB64*T66)),IF(Q66="Probabilidad",AB65,""))),"")</f>
        <v/>
      </c>
      <c r="AC66" s="79" t="str">
        <f t="shared" si="58"/>
        <v/>
      </c>
      <c r="AD66" s="80"/>
      <c r="AE66" s="81"/>
      <c r="AF66" s="82"/>
      <c r="AG66" s="82"/>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95">
        <v>10</v>
      </c>
      <c r="B67" s="264"/>
      <c r="C67" s="264"/>
      <c r="D67" s="264"/>
      <c r="E67" s="267"/>
      <c r="F67" s="264"/>
      <c r="G67" s="270"/>
      <c r="H67" s="273" t="str">
        <f>IF(G67&lt;=0,"",IF(G67&lt;=2,"Muy Baja",IF(G67&lt;=24,"Baja",IF(G67&lt;=500,"Media",IF(G67&lt;=5000,"Alta","Muy Alta")))))</f>
        <v/>
      </c>
      <c r="I67" s="285" t="str">
        <f>IF(H67="","",IF(H67="Muy Baja",0.2,IF(H67="Baja",0.4,IF(H67="Media",0.6,IF(H67="Alta",0.8,IF(H67="Muy Alta",1,))))))</f>
        <v/>
      </c>
      <c r="J67" s="282"/>
      <c r="K67" s="285">
        <f>IF(NOT(ISERROR(MATCH(J67,'Tabla Impacto'!$B$225:$B$227,0))),'Tabla Impacto'!$G$227&amp;"Por favor no seleccionar los criterios de impacto(Afectación Económica o presupuestal y Pérdida Reputacional)",J67)</f>
        <v>0</v>
      </c>
      <c r="L67" s="273" t="str">
        <f>IF(OR(K67='Tabla Impacto'!$C$15,K67='Tabla Impacto'!$E$15),"Leve",IF(OR(K67='Tabla Impacto'!$C$16,K67='Tabla Impacto'!$E$16),"Menor",IF(OR(K67='Tabla Impacto'!$C$17,K67='Tabla Impacto'!$E$17),"Moderado",IF(OR(K67='Tabla Impacto'!$C$18,K67='Tabla Impacto'!$E$18),"Mayor",IF(OR(K67='Tabla Impacto'!$C$19,K67='Tabla Impacto'!$E$19),"Catastrófico","")))))</f>
        <v/>
      </c>
      <c r="M67" s="285" t="str">
        <f>IF(L67="","",IF(L67="Leve",0.2,IF(L67="Menor",0.4,IF(L67="Moderado",0.6,IF(L67="Mayor",0.8,IF(L67="Catastrófico",1,))))))</f>
        <v/>
      </c>
      <c r="N67" s="291"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72">
        <v>1</v>
      </c>
      <c r="P67" s="96"/>
      <c r="Q67" s="85"/>
      <c r="R67" s="86"/>
      <c r="S67" s="86"/>
      <c r="T67" s="87" t="str">
        <f>IF(AND(R67="Preventivo",S67="Automático"),"50%",IF(AND(R67="Preventivo",S67="Manual"),"40%",IF(AND(R67="Detectivo",S67="Automático"),"40%",IF(AND(R67="Detectivo",S67="Manual"),"30%",IF(AND(R67="Correctivo",S67="Automático"),"35%",IF(AND(R67="Correctivo",S67="Manual"),"25%",""))))))</f>
        <v/>
      </c>
      <c r="U67" s="86"/>
      <c r="V67" s="86"/>
      <c r="W67" s="86"/>
      <c r="X67" s="84" t="str">
        <f>IFERROR(IF(Q67="Probabilidad",(I67-(+I67*T67)),IF(Q67="Impacto",I67,"")),"")</f>
        <v/>
      </c>
      <c r="Y67" s="88" t="str">
        <f>IFERROR(IF(X67="","",IF(X67&lt;=0.2,"Muy Baja",IF(X67&lt;=0.4,"Baja",IF(X67&lt;=0.6,"Media",IF(X67&lt;=0.8,"Alta","Muy Alta"))))),"")</f>
        <v/>
      </c>
      <c r="Z67" s="89" t="str">
        <f>+X67</f>
        <v/>
      </c>
      <c r="AA67" s="88" t="str">
        <f>IFERROR(IF(AB67="","",IF(AB67&lt;=0.2,"Leve",IF(AB67&lt;=0.4,"Menor",IF(AB67&lt;=0.6,"Moderado",IF(AB67&lt;=0.8,"Mayor","Catastrófico"))))),"")</f>
        <v/>
      </c>
      <c r="AB67" s="89" t="str">
        <f>IFERROR(IF(Q67="Impacto",(M67-(+M67*T67)),IF(Q67="Probabilidad",M67,"")),"")</f>
        <v/>
      </c>
      <c r="AC67" s="9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91"/>
      <c r="AE67" s="81"/>
      <c r="AF67" s="82"/>
      <c r="AG67" s="82"/>
      <c r="AH67" s="83"/>
      <c r="AI67" s="83"/>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196"/>
      <c r="B68" s="265"/>
      <c r="C68" s="265"/>
      <c r="D68" s="265"/>
      <c r="E68" s="268"/>
      <c r="F68" s="265"/>
      <c r="G68" s="271"/>
      <c r="H68" s="274"/>
      <c r="I68" s="286"/>
      <c r="J68" s="283"/>
      <c r="K68" s="286">
        <f>IF(NOT(ISERROR(MATCH(J68,_xlfn.ANCHORARRAY(E79),0))),#REF!&amp;"Por favor no seleccionar los criterios de impacto",J68)</f>
        <v>0</v>
      </c>
      <c r="L68" s="274"/>
      <c r="M68" s="286"/>
      <c r="N68" s="292"/>
      <c r="O68" s="72">
        <v>2</v>
      </c>
      <c r="P68" s="96"/>
      <c r="Q68" s="73" t="str">
        <f>IF(OR(R68="Preventivo",R68="Detectivo"),"Probabilidad",IF(R68="Correctivo","Impacto",""))</f>
        <v/>
      </c>
      <c r="R68" s="74"/>
      <c r="S68" s="74"/>
      <c r="T68" s="75" t="str">
        <f t="shared" ref="T68:T72" si="59">IF(AND(R68="Preventivo",S68="Automático"),"50%",IF(AND(R68="Preventivo",S68="Manual"),"40%",IF(AND(R68="Detectivo",S68="Automático"),"40%",IF(AND(R68="Detectivo",S68="Manual"),"30%",IF(AND(R68="Correctivo",S68="Automático"),"35%",IF(AND(R68="Correctivo",S68="Manual"),"25%",""))))))</f>
        <v/>
      </c>
      <c r="U68" s="74"/>
      <c r="V68" s="74"/>
      <c r="W68" s="74"/>
      <c r="X68" s="76" t="str">
        <f>IFERROR(IF(AND(Q67="Probabilidad",Q68="Probabilidad"),(Z67-(+Z67*T68)),IF(Q68="Probabilidad",(I67-(+I67*T68)),IF(Q68="Impacto",Z67,""))),"")</f>
        <v/>
      </c>
      <c r="Y68" s="77" t="str">
        <f t="shared" si="1"/>
        <v/>
      </c>
      <c r="Z68" s="78" t="str">
        <f t="shared" ref="Z68:Z72" si="60">+X68</f>
        <v/>
      </c>
      <c r="AA68" s="77" t="str">
        <f t="shared" si="3"/>
        <v/>
      </c>
      <c r="AB68" s="78" t="str">
        <f>IFERROR(IF(AND(Q67="Impacto",Q68="Impacto"),(AB67-(+AB67*T68)),IF(Q68="Impacto",(M67-(+M67*T68)),IF(Q68="Probabilidad",AB67,""))),"")</f>
        <v/>
      </c>
      <c r="AC68" s="79" t="str">
        <f t="shared" ref="AC68:AC69" si="61">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80"/>
      <c r="AE68" s="81"/>
      <c r="AF68" s="82"/>
      <c r="AG68" s="82"/>
      <c r="AH68" s="83"/>
      <c r="AI68" s="83"/>
    </row>
    <row r="69" spans="1:67" ht="18" hidden="1" customHeight="1" x14ac:dyDescent="0.3">
      <c r="A69" s="196"/>
      <c r="B69" s="265"/>
      <c r="C69" s="265"/>
      <c r="D69" s="265"/>
      <c r="E69" s="268"/>
      <c r="F69" s="265"/>
      <c r="G69" s="271"/>
      <c r="H69" s="274"/>
      <c r="I69" s="286"/>
      <c r="J69" s="283"/>
      <c r="K69" s="286">
        <f>IF(NOT(ISERROR(MATCH(J69,_xlfn.ANCHORARRAY(H80),0))),I82&amp;"Por favor no seleccionar los criterios de impacto",J69)</f>
        <v>0</v>
      </c>
      <c r="L69" s="274"/>
      <c r="M69" s="286"/>
      <c r="N69" s="292"/>
      <c r="O69" s="72">
        <v>3</v>
      </c>
      <c r="P69" s="97"/>
      <c r="Q69" s="73" t="str">
        <f>IF(OR(R69="Preventivo",R69="Detectivo"),"Probabilidad",IF(R69="Correctivo","Impacto",""))</f>
        <v/>
      </c>
      <c r="R69" s="74"/>
      <c r="S69" s="74"/>
      <c r="T69" s="75" t="str">
        <f t="shared" si="59"/>
        <v/>
      </c>
      <c r="U69" s="74"/>
      <c r="V69" s="74"/>
      <c r="W69" s="74"/>
      <c r="X69" s="76" t="str">
        <f>IFERROR(IF(AND(Q68="Probabilidad",Q69="Probabilidad"),(Z68-(+Z68*T69)),IF(AND(Q68="Impacto",Q69="Probabilidad"),(Z67-(+Z67*T69)),IF(Q69="Impacto",Z68,""))),"")</f>
        <v/>
      </c>
      <c r="Y69" s="77" t="str">
        <f t="shared" si="1"/>
        <v/>
      </c>
      <c r="Z69" s="78" t="str">
        <f t="shared" si="60"/>
        <v/>
      </c>
      <c r="AA69" s="77" t="str">
        <f t="shared" si="3"/>
        <v/>
      </c>
      <c r="AB69" s="78" t="str">
        <f>IFERROR(IF(AND(Q68="Impacto",Q69="Impacto"),(AB68-(+AB68*T69)),IF(AND(Q68="Probabilidad",Q69="Impacto"),(AB67-(+AB67*T69)),IF(Q69="Probabilidad",AB68,""))),"")</f>
        <v/>
      </c>
      <c r="AC69" s="79" t="str">
        <f t="shared" si="61"/>
        <v/>
      </c>
      <c r="AD69" s="80"/>
      <c r="AE69" s="81"/>
      <c r="AF69" s="82"/>
      <c r="AG69" s="82"/>
      <c r="AH69" s="83"/>
      <c r="AI69" s="83"/>
    </row>
    <row r="70" spans="1:67" ht="18" hidden="1" customHeight="1" x14ac:dyDescent="0.3">
      <c r="A70" s="196"/>
      <c r="B70" s="265"/>
      <c r="C70" s="265"/>
      <c r="D70" s="265"/>
      <c r="E70" s="268"/>
      <c r="F70" s="265"/>
      <c r="G70" s="271"/>
      <c r="H70" s="274"/>
      <c r="I70" s="286"/>
      <c r="J70" s="283"/>
      <c r="K70" s="286">
        <f>IF(NOT(ISERROR(MATCH(J70,_xlfn.ANCHORARRAY(H81),0))),I83&amp;"Por favor no seleccionar los criterios de impacto",J70)</f>
        <v>0</v>
      </c>
      <c r="L70" s="274"/>
      <c r="M70" s="286"/>
      <c r="N70" s="292"/>
      <c r="O70" s="72">
        <v>4</v>
      </c>
      <c r="P70" s="96"/>
      <c r="Q70" s="73" t="str">
        <f t="shared" ref="Q70:Q72" si="62">IF(OR(R70="Preventivo",R70="Detectivo"),"Probabilidad",IF(R70="Correctivo","Impacto",""))</f>
        <v/>
      </c>
      <c r="R70" s="74"/>
      <c r="S70" s="74"/>
      <c r="T70" s="75" t="str">
        <f t="shared" si="59"/>
        <v/>
      </c>
      <c r="U70" s="74"/>
      <c r="V70" s="74"/>
      <c r="W70" s="74"/>
      <c r="X70" s="76" t="str">
        <f t="shared" ref="X70:X71" si="63">IFERROR(IF(AND(Q69="Probabilidad",Q70="Probabilidad"),(Z69-(+Z69*T70)),IF(AND(Q69="Impacto",Q70="Probabilidad"),(Z68-(+Z68*T70)),IF(Q70="Impacto",Z69,""))),"")</f>
        <v/>
      </c>
      <c r="Y70" s="77" t="str">
        <f t="shared" si="1"/>
        <v/>
      </c>
      <c r="Z70" s="78" t="str">
        <f t="shared" si="60"/>
        <v/>
      </c>
      <c r="AA70" s="77" t="str">
        <f t="shared" si="3"/>
        <v/>
      </c>
      <c r="AB70" s="78" t="str">
        <f t="shared" ref="AB70:AB71" si="64">IFERROR(IF(AND(Q69="Impacto",Q70="Impacto"),(AB69-(+AB69*T70)),IF(AND(Q69="Probabilidad",Q70="Impacto"),(AB68-(+AB68*T70)),IF(Q70="Probabilidad",AB69,""))),"")</f>
        <v/>
      </c>
      <c r="AC70" s="79"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2"/>
      <c r="AH70" s="83"/>
      <c r="AI70" s="83"/>
    </row>
    <row r="71" spans="1:67" ht="18" hidden="1" customHeight="1" x14ac:dyDescent="0.3">
      <c r="A71" s="196"/>
      <c r="B71" s="265"/>
      <c r="C71" s="265"/>
      <c r="D71" s="265"/>
      <c r="E71" s="268"/>
      <c r="F71" s="265"/>
      <c r="G71" s="271"/>
      <c r="H71" s="274"/>
      <c r="I71" s="286"/>
      <c r="J71" s="283"/>
      <c r="K71" s="286">
        <f>IF(NOT(ISERROR(MATCH(J71,_xlfn.ANCHORARRAY(E82),0))),I84&amp;"Por favor no seleccionar los criterios de impacto",J71)</f>
        <v>0</v>
      </c>
      <c r="L71" s="274"/>
      <c r="M71" s="286"/>
      <c r="N71" s="292"/>
      <c r="O71" s="72">
        <v>5</v>
      </c>
      <c r="P71" s="96"/>
      <c r="Q71" s="73" t="str">
        <f t="shared" si="62"/>
        <v/>
      </c>
      <c r="R71" s="74"/>
      <c r="S71" s="74"/>
      <c r="T71" s="75" t="str">
        <f t="shared" si="59"/>
        <v/>
      </c>
      <c r="U71" s="74"/>
      <c r="V71" s="74"/>
      <c r="W71" s="74"/>
      <c r="X71" s="76" t="str">
        <f t="shared" si="63"/>
        <v/>
      </c>
      <c r="Y71" s="77" t="str">
        <f t="shared" si="1"/>
        <v/>
      </c>
      <c r="Z71" s="78" t="str">
        <f t="shared" si="60"/>
        <v/>
      </c>
      <c r="AA71" s="77" t="str">
        <f t="shared" si="3"/>
        <v/>
      </c>
      <c r="AB71" s="78" t="str">
        <f t="shared" si="64"/>
        <v/>
      </c>
      <c r="AC71" s="79" t="str">
        <f t="shared" ref="AC71:AC72" si="65">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80"/>
      <c r="AE71" s="81"/>
      <c r="AF71" s="82"/>
      <c r="AG71" s="82"/>
      <c r="AH71" s="83"/>
      <c r="AI71" s="83"/>
    </row>
    <row r="72" spans="1:67" ht="18" hidden="1" customHeight="1" x14ac:dyDescent="0.3">
      <c r="A72" s="197"/>
      <c r="B72" s="266"/>
      <c r="C72" s="266"/>
      <c r="D72" s="266"/>
      <c r="E72" s="269"/>
      <c r="F72" s="266"/>
      <c r="G72" s="272"/>
      <c r="H72" s="275"/>
      <c r="I72" s="287"/>
      <c r="J72" s="284"/>
      <c r="K72" s="287">
        <f>IF(NOT(ISERROR(MATCH(J72,_xlfn.ANCHORARRAY(E83),0))),I85&amp;"Por favor no seleccionar los criterios de impacto",J72)</f>
        <v>0</v>
      </c>
      <c r="L72" s="275"/>
      <c r="M72" s="287"/>
      <c r="N72" s="293"/>
      <c r="O72" s="72">
        <v>6</v>
      </c>
      <c r="P72" s="96"/>
      <c r="Q72" s="73" t="str">
        <f t="shared" si="62"/>
        <v/>
      </c>
      <c r="R72" s="74"/>
      <c r="S72" s="74"/>
      <c r="T72" s="75" t="str">
        <f t="shared" si="59"/>
        <v/>
      </c>
      <c r="U72" s="74"/>
      <c r="V72" s="74"/>
      <c r="W72" s="74"/>
      <c r="X72" s="76" t="str">
        <f>IFERROR(IF(AND(Q71="Probabilidad",Q72="Probabilidad"),(Z71-(+Z71*T72)),IF(AND(Q71="Impacto",Q72="Probabilidad"),(Z70-(+Z70*T72)),IF(Q72="Impacto",Z71,""))),"")</f>
        <v/>
      </c>
      <c r="Y72" s="77" t="str">
        <f t="shared" si="1"/>
        <v/>
      </c>
      <c r="Z72" s="78" t="str">
        <f t="shared" si="60"/>
        <v/>
      </c>
      <c r="AA72" s="77" t="str">
        <f t="shared" si="3"/>
        <v/>
      </c>
      <c r="AB72" s="78" t="str">
        <f>IFERROR(IF(AND(Q71="Impacto",Q72="Impacto"),(AB71-(+AB71*T72)),IF(AND(Q71="Probabilidad",Q72="Impacto"),(AB70-(+AB70*T72)),IF(Q72="Probabilidad",AB71,""))),"")</f>
        <v/>
      </c>
      <c r="AC72" s="79" t="str">
        <f t="shared" si="65"/>
        <v/>
      </c>
      <c r="AD72" s="80"/>
      <c r="AE72" s="81"/>
      <c r="AF72" s="82"/>
      <c r="AG72" s="82"/>
      <c r="AH72" s="83"/>
      <c r="AI72" s="83"/>
    </row>
    <row r="73" spans="1:67" ht="34.5" customHeight="1" x14ac:dyDescent="0.3">
      <c r="A73" s="6"/>
      <c r="B73" s="213" t="s">
        <v>170</v>
      </c>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row>
    <row r="75" spans="1:67" x14ac:dyDescent="0.3">
      <c r="A75" s="1"/>
      <c r="B75" s="11" t="s">
        <v>171</v>
      </c>
      <c r="C75" s="1"/>
      <c r="D75" s="1"/>
      <c r="F75" s="1"/>
    </row>
    <row r="78" spans="1:67" ht="17.25" thickBot="1" x14ac:dyDescent="0.35"/>
    <row r="79" spans="1:67" ht="21.75" customHeight="1" thickTop="1" thickBot="1" x14ac:dyDescent="0.35">
      <c r="A79" s="182" t="s">
        <v>65</v>
      </c>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4"/>
    </row>
    <row r="80" spans="1:67" ht="18" customHeight="1" thickTop="1" thickBot="1" x14ac:dyDescent="0.35">
      <c r="A80" s="182" t="s">
        <v>172</v>
      </c>
      <c r="B80" s="183"/>
      <c r="C80" s="183" t="s">
        <v>67</v>
      </c>
      <c r="D80" s="184"/>
      <c r="E80" s="182" t="s">
        <v>68</v>
      </c>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4"/>
      <c r="AG80" s="182" t="s">
        <v>69</v>
      </c>
      <c r="AH80" s="183"/>
      <c r="AI80" s="184"/>
    </row>
    <row r="81" spans="1:35" ht="50.25" customHeight="1" thickTop="1" x14ac:dyDescent="0.3">
      <c r="A81" s="218" t="s">
        <v>70</v>
      </c>
      <c r="B81" s="218"/>
      <c r="C81" s="216">
        <v>45723</v>
      </c>
      <c r="D81" s="217"/>
      <c r="E81" s="215" t="s">
        <v>173</v>
      </c>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t="s">
        <v>174</v>
      </c>
      <c r="AH81" s="215"/>
      <c r="AI81" s="215"/>
    </row>
  </sheetData>
  <dataConsolidate/>
  <mergeCells count="213">
    <mergeCell ref="F43:F48"/>
    <mergeCell ref="D37:D42"/>
    <mergeCell ref="E37:E42"/>
    <mergeCell ref="M67:M72"/>
    <mergeCell ref="N67:N72"/>
    <mergeCell ref="I67:I72"/>
    <mergeCell ref="AI10:AI11"/>
    <mergeCell ref="O6:Q6"/>
    <mergeCell ref="O9:W9"/>
    <mergeCell ref="X9:AD9"/>
    <mergeCell ref="AE9:AI9"/>
    <mergeCell ref="M25:M30"/>
    <mergeCell ref="N25:N30"/>
    <mergeCell ref="J31:J36"/>
    <mergeCell ref="K31:K36"/>
    <mergeCell ref="L31:L36"/>
    <mergeCell ref="M31:M36"/>
    <mergeCell ref="N31:N36"/>
    <mergeCell ref="K19:K24"/>
    <mergeCell ref="J25:J30"/>
    <mergeCell ref="K25:K30"/>
    <mergeCell ref="L25:L30"/>
    <mergeCell ref="I61:I66"/>
    <mergeCell ref="M37:M42"/>
    <mergeCell ref="K37:K42"/>
    <mergeCell ref="L37:L42"/>
    <mergeCell ref="AG10:AG11"/>
    <mergeCell ref="J67:J72"/>
    <mergeCell ref="K67:K72"/>
    <mergeCell ref="L67:L72"/>
    <mergeCell ref="A61:A66"/>
    <mergeCell ref="B61:B66"/>
    <mergeCell ref="C61:C66"/>
    <mergeCell ref="D61:D66"/>
    <mergeCell ref="E61:E66"/>
    <mergeCell ref="F61:F66"/>
    <mergeCell ref="G61:G66"/>
    <mergeCell ref="H61:H66"/>
    <mergeCell ref="G37:G42"/>
    <mergeCell ref="H37:H42"/>
    <mergeCell ref="A37:A42"/>
    <mergeCell ref="B37:B42"/>
    <mergeCell ref="K55:K60"/>
    <mergeCell ref="L55:L60"/>
    <mergeCell ref="M55:M60"/>
    <mergeCell ref="N55:N60"/>
    <mergeCell ref="B55:B60"/>
    <mergeCell ref="C55:C60"/>
    <mergeCell ref="D55:D60"/>
    <mergeCell ref="A55:A60"/>
    <mergeCell ref="E55:E60"/>
    <mergeCell ref="A49:A54"/>
    <mergeCell ref="B49:B54"/>
    <mergeCell ref="C49:C54"/>
    <mergeCell ref="D49:D54"/>
    <mergeCell ref="E49:E54"/>
    <mergeCell ref="C37:C42"/>
    <mergeCell ref="A43:A48"/>
    <mergeCell ref="B43:B48"/>
    <mergeCell ref="C43:C48"/>
    <mergeCell ref="D43:D48"/>
    <mergeCell ref="E43:E48"/>
    <mergeCell ref="A1:D4"/>
    <mergeCell ref="A67:A72"/>
    <mergeCell ref="B67:B72"/>
    <mergeCell ref="C67:C72"/>
    <mergeCell ref="D67:D72"/>
    <mergeCell ref="E67:E72"/>
    <mergeCell ref="F67:F72"/>
    <mergeCell ref="G67:G72"/>
    <mergeCell ref="H67:H72"/>
    <mergeCell ref="C6:N6"/>
    <mergeCell ref="A9:G9"/>
    <mergeCell ref="H9:N9"/>
    <mergeCell ref="I37:I42"/>
    <mergeCell ref="J37:J42"/>
    <mergeCell ref="G43:G48"/>
    <mergeCell ref="H43:H48"/>
    <mergeCell ref="I43:I48"/>
    <mergeCell ref="N43:N48"/>
    <mergeCell ref="J49:J54"/>
    <mergeCell ref="K49:K54"/>
    <mergeCell ref="L49:L54"/>
    <mergeCell ref="J43:J48"/>
    <mergeCell ref="K43:K48"/>
    <mergeCell ref="L43:L48"/>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AB10:AB11"/>
    <mergeCell ref="X10:X11"/>
    <mergeCell ref="P10:P11"/>
    <mergeCell ref="AA10:AA11"/>
    <mergeCell ref="B10:B11"/>
    <mergeCell ref="L19:L24"/>
    <mergeCell ref="M19:M24"/>
    <mergeCell ref="N19:N24"/>
    <mergeCell ref="Y10:Y11"/>
    <mergeCell ref="Z10:Z11"/>
    <mergeCell ref="G10:G11"/>
    <mergeCell ref="H10:H11"/>
    <mergeCell ref="D12:D18"/>
    <mergeCell ref="C12:C18"/>
    <mergeCell ref="B12:B18"/>
    <mergeCell ref="AA12:AA13"/>
    <mergeCell ref="AB12:AB13"/>
    <mergeCell ref="E19:E24"/>
    <mergeCell ref="B19:B24"/>
    <mergeCell ref="C19:C24"/>
    <mergeCell ref="D19:D24"/>
    <mergeCell ref="F19:F24"/>
    <mergeCell ref="A6:B6"/>
    <mergeCell ref="A7:B7"/>
    <mergeCell ref="I10:I11"/>
    <mergeCell ref="L10:L11"/>
    <mergeCell ref="M10:M11"/>
    <mergeCell ref="N10:N11"/>
    <mergeCell ref="J10:J11"/>
    <mergeCell ref="K10:K11"/>
    <mergeCell ref="Q10:Q11"/>
    <mergeCell ref="A8:B8"/>
    <mergeCell ref="A10:A11"/>
    <mergeCell ref="F10:F11"/>
    <mergeCell ref="E10:E11"/>
    <mergeCell ref="D10:D11"/>
    <mergeCell ref="C10:C11"/>
    <mergeCell ref="C7:N7"/>
    <mergeCell ref="C8:N8"/>
    <mergeCell ref="O10:O11"/>
    <mergeCell ref="E1:AF4"/>
    <mergeCell ref="AG4:AI4"/>
    <mergeCell ref="AG3:AI3"/>
    <mergeCell ref="AG2:AI2"/>
    <mergeCell ref="AG1:AI1"/>
    <mergeCell ref="K13:K18"/>
    <mergeCell ref="AE10:AE11"/>
    <mergeCell ref="AH10:AH11"/>
    <mergeCell ref="AF10:AF11"/>
    <mergeCell ref="R10:W10"/>
    <mergeCell ref="P12:P13"/>
    <mergeCell ref="N12:N18"/>
    <mergeCell ref="O12:O13"/>
    <mergeCell ref="M12:M18"/>
    <mergeCell ref="L12:L18"/>
    <mergeCell ref="J12:J18"/>
    <mergeCell ref="I12:I18"/>
    <mergeCell ref="H12:H18"/>
    <mergeCell ref="G12:G18"/>
    <mergeCell ref="T12:T13"/>
    <mergeCell ref="U12:U13"/>
    <mergeCell ref="V12:V13"/>
    <mergeCell ref="AD10:AD11"/>
    <mergeCell ref="AC10:AC11"/>
    <mergeCell ref="AG81:AI81"/>
    <mergeCell ref="E80:AF80"/>
    <mergeCell ref="E81:AF81"/>
    <mergeCell ref="A79:AI79"/>
    <mergeCell ref="C81:D81"/>
    <mergeCell ref="A80:B80"/>
    <mergeCell ref="A81:B81"/>
    <mergeCell ref="C80:D80"/>
    <mergeCell ref="G19:G24"/>
    <mergeCell ref="H19:H24"/>
    <mergeCell ref="I19:I24"/>
    <mergeCell ref="J19:J24"/>
    <mergeCell ref="E25:E30"/>
    <mergeCell ref="F37:F42"/>
    <mergeCell ref="N37:N42"/>
    <mergeCell ref="M43:M48"/>
    <mergeCell ref="F25:F30"/>
    <mergeCell ref="G25:G30"/>
    <mergeCell ref="H25:H30"/>
    <mergeCell ref="I25:I30"/>
    <mergeCell ref="A31:A36"/>
    <mergeCell ref="B31:B36"/>
    <mergeCell ref="C31:C36"/>
    <mergeCell ref="D31:D36"/>
    <mergeCell ref="AC12:AC13"/>
    <mergeCell ref="AD12:AD13"/>
    <mergeCell ref="F12:F18"/>
    <mergeCell ref="E12:E18"/>
    <mergeCell ref="A12:A18"/>
    <mergeCell ref="Q12:Q13"/>
    <mergeCell ref="R12:R13"/>
    <mergeCell ref="S12:S13"/>
    <mergeCell ref="AG80:AI80"/>
    <mergeCell ref="W12:W13"/>
    <mergeCell ref="Y12:Y13"/>
    <mergeCell ref="Z12:Z13"/>
    <mergeCell ref="E31:E36"/>
    <mergeCell ref="F31:F36"/>
    <mergeCell ref="G31:G36"/>
    <mergeCell ref="H31:H36"/>
    <mergeCell ref="I31:I36"/>
    <mergeCell ref="A19:A24"/>
    <mergeCell ref="A25:A30"/>
    <mergeCell ref="B25:B30"/>
    <mergeCell ref="C25:C30"/>
    <mergeCell ref="D25:D30"/>
    <mergeCell ref="B73:AI73"/>
    <mergeCell ref="M61:M66"/>
  </mergeCells>
  <conditionalFormatting sqref="H12 Y12 Y14:Y72 H19">
    <cfRule type="cellIs" dxfId="95" priority="506" operator="equal">
      <formula>"Muy Baja"</formula>
    </cfRule>
    <cfRule type="cellIs" dxfId="94" priority="505" operator="equal">
      <formula>"Baja"</formula>
    </cfRule>
    <cfRule type="cellIs" dxfId="93" priority="504" operator="equal">
      <formula>"Media"</formula>
    </cfRule>
    <cfRule type="cellIs" dxfId="92" priority="503" operator="equal">
      <formula>"Alta"</formula>
    </cfRule>
    <cfRule type="cellIs" dxfId="91" priority="502" operator="equal">
      <formula>"Muy Alta"</formula>
    </cfRule>
  </conditionalFormatting>
  <conditionalFormatting sqref="H25">
    <cfRule type="cellIs" dxfId="90" priority="5" operator="equal">
      <formula>"Muy Alta"</formula>
    </cfRule>
    <cfRule type="cellIs" dxfId="89" priority="6" operator="equal">
      <formula>"Alta"</formula>
    </cfRule>
    <cfRule type="cellIs" dxfId="88" priority="7" operator="equal">
      <formula>"Media"</formula>
    </cfRule>
    <cfRule type="cellIs" dxfId="87" priority="8" operator="equal">
      <formula>"Baja"</formula>
    </cfRule>
    <cfRule type="cellIs" dxfId="86" priority="9" operator="equal">
      <formula>"Muy Baja"</formula>
    </cfRule>
  </conditionalFormatting>
  <conditionalFormatting sqref="H31 H37">
    <cfRule type="cellIs" dxfId="85" priority="380" operator="equal">
      <formula>"Muy Baja"</formula>
    </cfRule>
    <cfRule type="cellIs" dxfId="84" priority="379" operator="equal">
      <formula>"Baja"</formula>
    </cfRule>
    <cfRule type="cellIs" dxfId="83" priority="378" operator="equal">
      <formula>"Media"</formula>
    </cfRule>
    <cfRule type="cellIs" dxfId="82" priority="377" operator="equal">
      <formula>"Alta"</formula>
    </cfRule>
    <cfRule type="cellIs" dxfId="81" priority="376" operator="equal">
      <formula>"Muy Alta"</formula>
    </cfRule>
  </conditionalFormatting>
  <conditionalFormatting sqref="H43">
    <cfRule type="cellIs" dxfId="80" priority="324" operator="equal">
      <formula>"Muy Baja"</formula>
    </cfRule>
    <cfRule type="cellIs" dxfId="79" priority="323" operator="equal">
      <formula>"Baja"</formula>
    </cfRule>
    <cfRule type="cellIs" dxfId="78" priority="322" operator="equal">
      <formula>"Media"</formula>
    </cfRule>
    <cfRule type="cellIs" dxfId="77" priority="321" operator="equal">
      <formula>"Alta"</formula>
    </cfRule>
    <cfRule type="cellIs" dxfId="76" priority="320" operator="equal">
      <formula>"Muy Alta"</formula>
    </cfRule>
  </conditionalFormatting>
  <conditionalFormatting sqref="H49">
    <cfRule type="cellIs" dxfId="75" priority="294" operator="equal">
      <formula>"Media"</formula>
    </cfRule>
    <cfRule type="cellIs" dxfId="74" priority="296" operator="equal">
      <formula>"Muy Baja"</formula>
    </cfRule>
    <cfRule type="cellIs" dxfId="73" priority="295" operator="equal">
      <formula>"Baja"</formula>
    </cfRule>
    <cfRule type="cellIs" dxfId="72" priority="292" operator="equal">
      <formula>"Muy Alta"</formula>
    </cfRule>
    <cfRule type="cellIs" dxfId="71" priority="293" operator="equal">
      <formula>"Alta"</formula>
    </cfRule>
  </conditionalFormatting>
  <conditionalFormatting sqref="H55">
    <cfRule type="cellIs" dxfId="70" priority="268" operator="equal">
      <formula>"Muy Baja"</formula>
    </cfRule>
    <cfRule type="cellIs" dxfId="69" priority="265" operator="equal">
      <formula>"Alta"</formula>
    </cfRule>
    <cfRule type="cellIs" dxfId="68" priority="264" operator="equal">
      <formula>"Muy Alta"</formula>
    </cfRule>
    <cfRule type="cellIs" dxfId="67" priority="267" operator="equal">
      <formula>"Baja"</formula>
    </cfRule>
    <cfRule type="cellIs" dxfId="66" priority="266" operator="equal">
      <formula>"Media"</formula>
    </cfRule>
  </conditionalFormatting>
  <conditionalFormatting sqref="H61">
    <cfRule type="cellIs" dxfId="65" priority="236" operator="equal">
      <formula>"Muy Alta"</formula>
    </cfRule>
    <cfRule type="cellIs" dxfId="64" priority="237" operator="equal">
      <formula>"Alta"</formula>
    </cfRule>
    <cfRule type="cellIs" dxfId="63" priority="240" operator="equal">
      <formula>"Muy Baja"</formula>
    </cfRule>
    <cfRule type="cellIs" dxfId="62" priority="239" operator="equal">
      <formula>"Baja"</formula>
    </cfRule>
    <cfRule type="cellIs" dxfId="61" priority="238" operator="equal">
      <formula>"Media"</formula>
    </cfRule>
  </conditionalFormatting>
  <conditionalFormatting sqref="H67">
    <cfRule type="cellIs" dxfId="60" priority="209" operator="equal">
      <formula>"Alta"</formula>
    </cfRule>
    <cfRule type="cellIs" dxfId="59" priority="210" operator="equal">
      <formula>"Media"</formula>
    </cfRule>
    <cfRule type="cellIs" dxfId="58" priority="211" operator="equal">
      <formula>"Baja"</formula>
    </cfRule>
    <cfRule type="cellIs" dxfId="57" priority="212" operator="equal">
      <formula>"Muy Baja"</formula>
    </cfRule>
    <cfRule type="cellIs" dxfId="56" priority="208" operator="equal">
      <formula>"Muy Alta"</formula>
    </cfRule>
  </conditionalFormatting>
  <conditionalFormatting sqref="K13:K72">
    <cfRule type="containsText" dxfId="55" priority="184" operator="containsText" text="❌">
      <formula>NOT(ISERROR(SEARCH("❌",K13)))</formula>
    </cfRule>
  </conditionalFormatting>
  <conditionalFormatting sqref="L12 AA12 AA14:AA72 L19 L25 L31 L37 L43 L49 L55 L61 L67">
    <cfRule type="cellIs" dxfId="54" priority="500" operator="equal">
      <formula>"Menor"</formula>
    </cfRule>
    <cfRule type="cellIs" dxfId="53" priority="501" operator="equal">
      <formula>"Leve"</formula>
    </cfRule>
    <cfRule type="cellIs" dxfId="52" priority="498" operator="equal">
      <formula>"Mayor"</formula>
    </cfRule>
    <cfRule type="cellIs" dxfId="51" priority="497" operator="equal">
      <formula>"Catastrófico"</formula>
    </cfRule>
    <cfRule type="cellIs" dxfId="50" priority="499" operator="equal">
      <formula>"Moderado"</formula>
    </cfRule>
  </conditionalFormatting>
  <conditionalFormatting sqref="N12 AC12 AC14:AC72">
    <cfRule type="cellIs" dxfId="49" priority="495" operator="equal">
      <formula>"Moderado"</formula>
    </cfRule>
    <cfRule type="cellIs" dxfId="48" priority="493" operator="equal">
      <formula>"Extremo"</formula>
    </cfRule>
    <cfRule type="cellIs" dxfId="47" priority="494" operator="equal">
      <formula>"Alto"</formula>
    </cfRule>
    <cfRule type="cellIs" dxfId="46" priority="496" operator="equal">
      <formula>"Bajo"</formula>
    </cfRule>
  </conditionalFormatting>
  <conditionalFormatting sqref="N19">
    <cfRule type="cellIs" dxfId="45" priority="426" operator="equal">
      <formula>"Bajo"</formula>
    </cfRule>
    <cfRule type="cellIs" dxfId="44" priority="423" operator="equal">
      <formula>"Extremo"</formula>
    </cfRule>
    <cfRule type="cellIs" dxfId="43" priority="425" operator="equal">
      <formula>"Moderado"</formula>
    </cfRule>
    <cfRule type="cellIs" dxfId="42" priority="424" operator="equal">
      <formula>"Alto"</formula>
    </cfRule>
  </conditionalFormatting>
  <conditionalFormatting sqref="N25">
    <cfRule type="cellIs" dxfId="41" priority="1" operator="equal">
      <formula>"Extremo"</formula>
    </cfRule>
    <cfRule type="cellIs" dxfId="40" priority="4" operator="equal">
      <formula>"Bajo"</formula>
    </cfRule>
    <cfRule type="cellIs" dxfId="39" priority="3" operator="equal">
      <formula>"Moderado"</formula>
    </cfRule>
    <cfRule type="cellIs" dxfId="38" priority="2" operator="equal">
      <formula>"Alto"</formula>
    </cfRule>
  </conditionalFormatting>
  <conditionalFormatting sqref="N31">
    <cfRule type="cellIs" dxfId="37" priority="368" operator="equal">
      <formula>"Alto"</formula>
    </cfRule>
    <cfRule type="cellIs" dxfId="36" priority="367" operator="equal">
      <formula>"Extremo"</formula>
    </cfRule>
    <cfRule type="cellIs" dxfId="35" priority="370" operator="equal">
      <formula>"Bajo"</formula>
    </cfRule>
    <cfRule type="cellIs" dxfId="34" priority="369" operator="equal">
      <formula>"Moderado"</formula>
    </cfRule>
  </conditionalFormatting>
  <conditionalFormatting sqref="N37">
    <cfRule type="cellIs" dxfId="33" priority="342" operator="equal">
      <formula>"Bajo"</formula>
    </cfRule>
    <cfRule type="cellIs" dxfId="32" priority="341" operator="equal">
      <formula>"Moderado"</formula>
    </cfRule>
    <cfRule type="cellIs" dxfId="31" priority="340" operator="equal">
      <formula>"Alto"</formula>
    </cfRule>
    <cfRule type="cellIs" dxfId="30" priority="339" operator="equal">
      <formula>"Extremo"</formula>
    </cfRule>
  </conditionalFormatting>
  <conditionalFormatting sqref="N43">
    <cfRule type="cellIs" dxfId="29" priority="312" operator="equal">
      <formula>"Alto"</formula>
    </cfRule>
    <cfRule type="cellIs" dxfId="28" priority="311" operator="equal">
      <formula>"Extremo"</formula>
    </cfRule>
    <cfRule type="cellIs" dxfId="27" priority="314" operator="equal">
      <formula>"Bajo"</formula>
    </cfRule>
    <cfRule type="cellIs" dxfId="26" priority="313" operator="equal">
      <formula>"Moderado"</formula>
    </cfRule>
  </conditionalFormatting>
  <conditionalFormatting sqref="N49">
    <cfRule type="cellIs" dxfId="25" priority="284" operator="equal">
      <formula>"Alto"</formula>
    </cfRule>
    <cfRule type="cellIs" dxfId="24" priority="283" operator="equal">
      <formula>"Extremo"</formula>
    </cfRule>
    <cfRule type="cellIs" dxfId="23" priority="285" operator="equal">
      <formula>"Moderado"</formula>
    </cfRule>
    <cfRule type="cellIs" dxfId="22" priority="286" operator="equal">
      <formula>"Bajo"</formula>
    </cfRule>
  </conditionalFormatting>
  <conditionalFormatting sqref="N55">
    <cfRule type="cellIs" dxfId="21" priority="256" operator="equal">
      <formula>"Alto"</formula>
    </cfRule>
    <cfRule type="cellIs" dxfId="20" priority="255" operator="equal">
      <formula>"Extremo"</formula>
    </cfRule>
    <cfRule type="cellIs" dxfId="19" priority="257" operator="equal">
      <formula>"Moderado"</formula>
    </cfRule>
    <cfRule type="cellIs" dxfId="18" priority="258" operator="equal">
      <formula>"Bajo"</formula>
    </cfRule>
  </conditionalFormatting>
  <conditionalFormatting sqref="N61">
    <cfRule type="cellIs" dxfId="17" priority="229" operator="equal">
      <formula>"Moderado"</formula>
    </cfRule>
    <cfRule type="cellIs" dxfId="16" priority="228" operator="equal">
      <formula>"Alto"</formula>
    </cfRule>
    <cfRule type="cellIs" dxfId="15" priority="227" operator="equal">
      <formula>"Extremo"</formula>
    </cfRule>
    <cfRule type="cellIs" dxfId="14" priority="230" operator="equal">
      <formula>"Bajo"</formula>
    </cfRule>
  </conditionalFormatting>
  <conditionalFormatting sqref="N67">
    <cfRule type="cellIs" dxfId="13" priority="201" operator="equal">
      <formula>"Moderado"</formula>
    </cfRule>
    <cfRule type="cellIs" dxfId="12" priority="202" operator="equal">
      <formula>"Bajo"</formula>
    </cfRule>
    <cfRule type="cellIs" dxfId="11" priority="200" operator="equal">
      <formula>"Alto"</formula>
    </cfRule>
    <cfRule type="cellIs" dxfId="10" priority="199"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custom" allowBlank="1" showInputMessage="1" showErrorMessage="1" error="Recuerde que las acciones se generan bajo la medida de mitigar el riesgo" xr:uid="{00000000-0002-0000-0100-000009000000}">
          <x14:formula1>
            <xm:f>IF(OR(AD15='Opciones Tratamiento'!$B$2,AD15='Opciones Tratamiento'!$B$3,AD15='Opciones Tratamiento'!$B$4),ISBLANK(AD15),ISTEXT(AD15))</xm:f>
          </x14:formula1>
          <xm:sqref>AE15:AE18 AE20:AE24 AE26:AE30 AE32:AE36 AE38:AE42 AE44:AE48 AE50:AE54 AE56:AE72</xm:sqref>
        </x14:dataValidation>
        <x14:dataValidation type="custom" allowBlank="1" showInputMessage="1" showErrorMessage="1" error="Recuerde que las acciones se generan bajo la medida de mitigar el riesgo" xr:uid="{00000000-0002-0000-0100-00000A000000}">
          <x14:formula1>
            <xm:f>IF(OR(AD15='Opciones Tratamiento'!$B$2,AD15='Opciones Tratamiento'!$B$3,AD15='Opciones Tratamiento'!$B$4),ISBLANK(AD15),ISTEXT(AD15))</xm:f>
          </x14:formula1>
          <xm:sqref>AF15:AG18 AF20:AG24 AF26:AG30 AF32:AG36 AF38:AG42 AF44:AG48 AF50:AG54 AF56:AG60 AF62:AG72</xm:sqref>
        </x14:dataValidation>
        <x14:dataValidation type="custom" allowBlank="1" showInputMessage="1" showErrorMessage="1" error="Recuerde que las acciones se generan bajo la medida de mitigar el riesgo" xr:uid="{00000000-0002-0000-0100-00000B000000}">
          <x14:formula1>
            <xm:f>IF(OR(AD15='Opciones Tratamiento'!$B$2,AD15='Opciones Tratamiento'!$B$3,AD15='Opciones Tratamiento'!$B$4),ISBLANK(AD15),ISTEXT(AD15))</xm:f>
          </x14:formula1>
          <xm:sqref>AH15:AI18 AH20:AI24 AH26:AI30 AH32:AI36 AH38:AI42 AH44:AI48 AH50:AI54 AH56:AI60 AH62:AI72</xm:sqref>
        </x14:dataValidation>
        <x14:dataValidation type="list" allowBlank="1" showInputMessage="1" showErrorMessage="1" xr:uid="{00000000-0002-0000-0100-000008000000}">
          <x14:formula1>
            <xm:f>'Tabla Impacto'!$G$214:$G$225</xm:f>
          </x14:formula1>
          <xm:sqref>J12 J19:J72</xm:sqref>
        </x14:dataValidation>
        <x14:dataValidation type="list" allowBlank="1" showInputMessage="1" showErrorMessage="1" xr:uid="{00000000-0002-0000-0100-000005000000}">
          <x14:formula1>
            <xm:f>'Opciones Tratamiento'!$B$13:$B$19</xm:f>
          </x14:formula1>
          <xm:sqref>F12 F19:F72</xm:sqref>
        </x14:dataValidation>
        <x14:dataValidation type="list" allowBlank="1" showInputMessage="1" showErrorMessage="1" xr:uid="{00000000-0002-0000-0100-000006000000}">
          <x14:formula1>
            <xm:f>'Opciones Tratamiento'!$E$2:$E$4</xm:f>
          </x14:formula1>
          <xm:sqref>B12 B19:B72</xm:sqref>
        </x14:dataValidation>
        <x14:dataValidation type="list" allowBlank="1" showInputMessage="1" showErrorMessage="1" xr:uid="{00000000-0002-0000-0100-000000000000}">
          <x14:formula1>
            <xm:f>'Tabla Valoración controles'!$D$8:$D$10</xm:f>
          </x14:formula1>
          <xm:sqref>R14:R72 R12</xm:sqref>
        </x14:dataValidation>
        <x14:dataValidation type="list" allowBlank="1" showInputMessage="1" showErrorMessage="1" xr:uid="{00000000-0002-0000-0100-000001000000}">
          <x14:formula1>
            <xm:f>'Tabla Valoración controles'!$D$11:$D$12</xm:f>
          </x14:formula1>
          <xm:sqref>S14:S72 S12</xm:sqref>
        </x14:dataValidation>
        <x14:dataValidation type="list" allowBlank="1" showInputMessage="1" showErrorMessage="1" xr:uid="{00000000-0002-0000-0100-000002000000}">
          <x14:formula1>
            <xm:f>'Tabla Valoración controles'!$D$13:$D$14</xm:f>
          </x14:formula1>
          <xm:sqref>U14:U72 U12</xm:sqref>
        </x14:dataValidation>
        <x14:dataValidation type="list" allowBlank="1" showInputMessage="1" showErrorMessage="1" xr:uid="{00000000-0002-0000-0100-000003000000}">
          <x14:formula1>
            <xm:f>'Tabla Valoración controles'!$D$15:$D$16</xm:f>
          </x14:formula1>
          <xm:sqref>V14:V72 V12</xm:sqref>
        </x14:dataValidation>
        <x14:dataValidation type="list" allowBlank="1" showInputMessage="1" showErrorMessage="1" xr:uid="{00000000-0002-0000-0100-000004000000}">
          <x14:formula1>
            <xm:f>'Tabla Valoración controles'!$D$17:$D$18</xm:f>
          </x14:formula1>
          <xm:sqref>W14:W72 W12</xm:sqref>
        </x14:dataValidation>
        <x14:dataValidation type="list" allowBlank="1" showInputMessage="1" showErrorMessage="1" xr:uid="{00000000-0002-0000-0100-000007000000}">
          <x14:formula1>
            <xm:f>'Opciones Tratamiento'!$B$2:$B$5</xm:f>
          </x14:formula1>
          <xm:sqref>AD14:AD72 AD12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5"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295" t="s">
        <v>175</v>
      </c>
      <c r="C2" s="295"/>
      <c r="D2" s="295"/>
      <c r="E2" s="295"/>
      <c r="F2" s="295"/>
      <c r="G2" s="295"/>
      <c r="H2" s="295"/>
      <c r="I2" s="295"/>
      <c r="J2" s="332" t="s">
        <v>21</v>
      </c>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295"/>
      <c r="C3" s="295"/>
      <c r="D3" s="295"/>
      <c r="E3" s="295"/>
      <c r="F3" s="295"/>
      <c r="G3" s="295"/>
      <c r="H3" s="295"/>
      <c r="I3" s="295"/>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295"/>
      <c r="C4" s="295"/>
      <c r="D4" s="295"/>
      <c r="E4" s="295"/>
      <c r="F4" s="295"/>
      <c r="G4" s="295"/>
      <c r="H4" s="295"/>
      <c r="I4" s="295"/>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43" t="s">
        <v>176</v>
      </c>
      <c r="C6" s="343"/>
      <c r="D6" s="344"/>
      <c r="E6" s="333" t="s">
        <v>177</v>
      </c>
      <c r="F6" s="334"/>
      <c r="G6" s="334"/>
      <c r="H6" s="334"/>
      <c r="I6" s="335"/>
      <c r="J6" s="329" t="str">
        <f>IF(AND('Mapa de Riesgos'!$H$12="Muy Alta",'Mapa de Riesgos'!$L$12="Leve"),CONCATENATE("R",'Mapa de Riesgos'!$A$12),"")</f>
        <v/>
      </c>
      <c r="K6" s="330"/>
      <c r="L6" s="330" t="str">
        <f>IF(AND('Mapa de Riesgos'!$H$19="Muy Alta",'Mapa de Riesgos'!$L$19="Leve"),CONCATENATE("R",'Mapa de Riesgos'!$A$19),"")</f>
        <v/>
      </c>
      <c r="M6" s="330"/>
      <c r="N6" s="330" t="str">
        <f>IF(AND('Mapa de Riesgos'!$H$25="Muy Alta",'Mapa de Riesgos'!$L$25="Leve"),CONCATENATE("R",'Mapa de Riesgos'!$A$25),"")</f>
        <v/>
      </c>
      <c r="O6" s="331"/>
      <c r="P6" s="329" t="str">
        <f>IF(AND('Mapa de Riesgos'!$H$12="Muy Alta",'Mapa de Riesgos'!$L$12="Menor"),CONCATENATE("R",'Mapa de Riesgos'!$A$12),"")</f>
        <v/>
      </c>
      <c r="Q6" s="330"/>
      <c r="R6" s="330" t="str">
        <f>IF(AND('Mapa de Riesgos'!$H$19="Muy Alta",'Mapa de Riesgos'!$L$19="Menor"),CONCATENATE("R",'Mapa de Riesgos'!$A$19),"")</f>
        <v/>
      </c>
      <c r="S6" s="330"/>
      <c r="T6" s="330" t="str">
        <f>IF(AND('Mapa de Riesgos'!$H$25="Muy Alta",'Mapa de Riesgos'!$L$25="Menor"),CONCATENATE("R",'Mapa de Riesgos'!$A$25),"")</f>
        <v/>
      </c>
      <c r="U6" s="331"/>
      <c r="V6" s="329" t="str">
        <f>IF(AND('Mapa de Riesgos'!$H$12="Muy Alta",'Mapa de Riesgos'!$L$12="Moderado"),CONCATENATE("R",'Mapa de Riesgos'!$A$12),"")</f>
        <v/>
      </c>
      <c r="W6" s="330"/>
      <c r="X6" s="330" t="str">
        <f>IF(AND('Mapa de Riesgos'!$H$19="Muy Alta",'Mapa de Riesgos'!$L$19="Moderado"),CONCATENATE("R",'Mapa de Riesgos'!$A$19),"")</f>
        <v/>
      </c>
      <c r="Y6" s="330"/>
      <c r="Z6" s="330" t="str">
        <f>IF(AND('Mapa de Riesgos'!$H$25="Muy Alta",'Mapa de Riesgos'!$L$25="Moderado"),CONCATENATE("R",'Mapa de Riesgos'!$A$25),"")</f>
        <v/>
      </c>
      <c r="AA6" s="331"/>
      <c r="AB6" s="329" t="str">
        <f>IF(AND('Mapa de Riesgos'!$H$12="Muy Alta",'Mapa de Riesgos'!$L$12="Mayor"),CONCATENATE("R",'Mapa de Riesgos'!$A$12),"")</f>
        <v/>
      </c>
      <c r="AC6" s="330"/>
      <c r="AD6" s="330" t="str">
        <f>IF(AND('Mapa de Riesgos'!$H$19="Muy Alta",'Mapa de Riesgos'!$L$19="Mayor"),CONCATENATE("R",'Mapa de Riesgos'!$A$19),"")</f>
        <v/>
      </c>
      <c r="AE6" s="330"/>
      <c r="AF6" s="330" t="str">
        <f>IF(AND('Mapa de Riesgos'!$H$25="Muy Alta",'Mapa de Riesgos'!$L$25="Mayor"),CONCATENATE("R",'Mapa de Riesgos'!$A$25),"")</f>
        <v/>
      </c>
      <c r="AG6" s="331"/>
      <c r="AH6" s="320" t="str">
        <f>IF(AND('Mapa de Riesgos'!$H$12="Muy Alta",'Mapa de Riesgos'!$L$12="Catastrófico"),CONCATENATE("R",'Mapa de Riesgos'!$A$12),"")</f>
        <v/>
      </c>
      <c r="AI6" s="321"/>
      <c r="AJ6" s="321" t="str">
        <f>IF(AND('Mapa de Riesgos'!$H$19="Muy Alta",'Mapa de Riesgos'!$L$19="Catastrófico"),CONCATENATE("R",'Mapa de Riesgos'!$A$19),"")</f>
        <v/>
      </c>
      <c r="AK6" s="321"/>
      <c r="AL6" s="321" t="str">
        <f>IF(AND('Mapa de Riesgos'!$H$25="Muy Alta",'Mapa de Riesgos'!$L$25="Catastrófico"),CONCATENATE("R",'Mapa de Riesgos'!$A$25),"")</f>
        <v/>
      </c>
      <c r="AM6" s="322"/>
      <c r="AO6" s="345" t="s">
        <v>178</v>
      </c>
      <c r="AP6" s="346"/>
      <c r="AQ6" s="346"/>
      <c r="AR6" s="346"/>
      <c r="AS6" s="346"/>
      <c r="AT6" s="347"/>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43"/>
      <c r="C7" s="343"/>
      <c r="D7" s="344"/>
      <c r="E7" s="336"/>
      <c r="F7" s="337"/>
      <c r="G7" s="337"/>
      <c r="H7" s="337"/>
      <c r="I7" s="338"/>
      <c r="J7" s="323"/>
      <c r="K7" s="324"/>
      <c r="L7" s="324"/>
      <c r="M7" s="324"/>
      <c r="N7" s="324"/>
      <c r="O7" s="325"/>
      <c r="P7" s="323"/>
      <c r="Q7" s="324"/>
      <c r="R7" s="324"/>
      <c r="S7" s="324"/>
      <c r="T7" s="324"/>
      <c r="U7" s="325"/>
      <c r="V7" s="323"/>
      <c r="W7" s="324"/>
      <c r="X7" s="324"/>
      <c r="Y7" s="324"/>
      <c r="Z7" s="324"/>
      <c r="AA7" s="325"/>
      <c r="AB7" s="323"/>
      <c r="AC7" s="324"/>
      <c r="AD7" s="324"/>
      <c r="AE7" s="324"/>
      <c r="AF7" s="324"/>
      <c r="AG7" s="325"/>
      <c r="AH7" s="314"/>
      <c r="AI7" s="315"/>
      <c r="AJ7" s="315"/>
      <c r="AK7" s="315"/>
      <c r="AL7" s="315"/>
      <c r="AM7" s="316"/>
      <c r="AN7" s="55"/>
      <c r="AO7" s="348"/>
      <c r="AP7" s="349"/>
      <c r="AQ7" s="349"/>
      <c r="AR7" s="349"/>
      <c r="AS7" s="349"/>
      <c r="AT7" s="350"/>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43"/>
      <c r="C8" s="343"/>
      <c r="D8" s="344"/>
      <c r="E8" s="336"/>
      <c r="F8" s="337"/>
      <c r="G8" s="337"/>
      <c r="H8" s="337"/>
      <c r="I8" s="338"/>
      <c r="J8" s="323" t="str">
        <f>IF(AND('Mapa de Riesgos'!$H$31="Muy Alta",'Mapa de Riesgos'!$L$31="Leve"),CONCATENATE("R",'Mapa de Riesgos'!$A$31),"")</f>
        <v/>
      </c>
      <c r="K8" s="324"/>
      <c r="L8" s="324" t="str">
        <f>IF(AND('Mapa de Riesgos'!$H$37="Muy Alta",'Mapa de Riesgos'!$L$37="Leve"),CONCATENATE("R",'Mapa de Riesgos'!$A$37),"")</f>
        <v/>
      </c>
      <c r="M8" s="324"/>
      <c r="N8" s="324" t="str">
        <f>IF(AND('Mapa de Riesgos'!$H$43="Muy Alta",'Mapa de Riesgos'!$L$43="Leve"),CONCATENATE("R",'Mapa de Riesgos'!$A$43),"")</f>
        <v/>
      </c>
      <c r="O8" s="325"/>
      <c r="P8" s="323" t="str">
        <f>IF(AND('Mapa de Riesgos'!$H$31="Muy Alta",'Mapa de Riesgos'!$L$31="Menor"),CONCATENATE("R",'Mapa de Riesgos'!$A$31),"")</f>
        <v/>
      </c>
      <c r="Q8" s="324"/>
      <c r="R8" s="324" t="str">
        <f>IF(AND('Mapa de Riesgos'!$H$37="Muy Alta",'Mapa de Riesgos'!$L$37="Menor"),CONCATENATE("R",'Mapa de Riesgos'!$A$37),"")</f>
        <v/>
      </c>
      <c r="S8" s="324"/>
      <c r="T8" s="324" t="str">
        <f>IF(AND('Mapa de Riesgos'!$H$43="Muy Alta",'Mapa de Riesgos'!$L$43="Menor"),CONCATENATE("R",'Mapa de Riesgos'!$A$43),"")</f>
        <v/>
      </c>
      <c r="U8" s="325"/>
      <c r="V8" s="323" t="str">
        <f>IF(AND('Mapa de Riesgos'!$H$31="Muy Alta",'Mapa de Riesgos'!$L$31="Moderado"),CONCATENATE("R",'Mapa de Riesgos'!$A$31),"")</f>
        <v/>
      </c>
      <c r="W8" s="324"/>
      <c r="X8" s="324" t="str">
        <f>IF(AND('Mapa de Riesgos'!$H$37="Muy Alta",'Mapa de Riesgos'!$L$37="Moderado"),CONCATENATE("R",'Mapa de Riesgos'!$A$37),"")</f>
        <v/>
      </c>
      <c r="Y8" s="324"/>
      <c r="Z8" s="324" t="str">
        <f>IF(AND('Mapa de Riesgos'!$H$43="Muy Alta",'Mapa de Riesgos'!$L$43="Moderado"),CONCATENATE("R",'Mapa de Riesgos'!$A$43),"")</f>
        <v/>
      </c>
      <c r="AA8" s="325"/>
      <c r="AB8" s="323" t="str">
        <f>IF(AND('Mapa de Riesgos'!$H$31="Muy Alta",'Mapa de Riesgos'!$L$31="Mayor"),CONCATENATE("R",'Mapa de Riesgos'!$A$31),"")</f>
        <v/>
      </c>
      <c r="AC8" s="324"/>
      <c r="AD8" s="324" t="str">
        <f>IF(AND('Mapa de Riesgos'!$H$37="Muy Alta",'Mapa de Riesgos'!$L$37="Mayor"),CONCATENATE("R",'Mapa de Riesgos'!$A$37),"")</f>
        <v/>
      </c>
      <c r="AE8" s="324"/>
      <c r="AF8" s="324" t="str">
        <f>IF(AND('Mapa de Riesgos'!$H$43="Muy Alta",'Mapa de Riesgos'!$L$43="Mayor"),CONCATENATE("R",'Mapa de Riesgos'!$A$43),"")</f>
        <v/>
      </c>
      <c r="AG8" s="325"/>
      <c r="AH8" s="314" t="str">
        <f>IF(AND('Mapa de Riesgos'!$H$31="Muy Alta",'Mapa de Riesgos'!$L$31="Catastrófico"),CONCATENATE("R",'Mapa de Riesgos'!$A$31),"")</f>
        <v/>
      </c>
      <c r="AI8" s="315"/>
      <c r="AJ8" s="315" t="str">
        <f>IF(AND('Mapa de Riesgos'!$H$37="Muy Alta",'Mapa de Riesgos'!$L$37="Catastrófico"),CONCATENATE("R",'Mapa de Riesgos'!$A$37),"")</f>
        <v/>
      </c>
      <c r="AK8" s="315"/>
      <c r="AL8" s="315" t="str">
        <f>IF(AND('Mapa de Riesgos'!$H$43="Muy Alta",'Mapa de Riesgos'!$L$43="Catastrófico"),CONCATENATE("R",'Mapa de Riesgos'!$A$43),"")</f>
        <v/>
      </c>
      <c r="AM8" s="316"/>
      <c r="AN8" s="55"/>
      <c r="AO8" s="348"/>
      <c r="AP8" s="349"/>
      <c r="AQ8" s="349"/>
      <c r="AR8" s="349"/>
      <c r="AS8" s="349"/>
      <c r="AT8" s="350"/>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43"/>
      <c r="C9" s="343"/>
      <c r="D9" s="344"/>
      <c r="E9" s="336"/>
      <c r="F9" s="337"/>
      <c r="G9" s="337"/>
      <c r="H9" s="337"/>
      <c r="I9" s="338"/>
      <c r="J9" s="323"/>
      <c r="K9" s="324"/>
      <c r="L9" s="324"/>
      <c r="M9" s="324"/>
      <c r="N9" s="324"/>
      <c r="O9" s="325"/>
      <c r="P9" s="323"/>
      <c r="Q9" s="324"/>
      <c r="R9" s="324"/>
      <c r="S9" s="324"/>
      <c r="T9" s="324"/>
      <c r="U9" s="325"/>
      <c r="V9" s="323"/>
      <c r="W9" s="324"/>
      <c r="X9" s="324"/>
      <c r="Y9" s="324"/>
      <c r="Z9" s="324"/>
      <c r="AA9" s="325"/>
      <c r="AB9" s="323"/>
      <c r="AC9" s="324"/>
      <c r="AD9" s="324"/>
      <c r="AE9" s="324"/>
      <c r="AF9" s="324"/>
      <c r="AG9" s="325"/>
      <c r="AH9" s="314"/>
      <c r="AI9" s="315"/>
      <c r="AJ9" s="315"/>
      <c r="AK9" s="315"/>
      <c r="AL9" s="315"/>
      <c r="AM9" s="316"/>
      <c r="AN9" s="55"/>
      <c r="AO9" s="348"/>
      <c r="AP9" s="349"/>
      <c r="AQ9" s="349"/>
      <c r="AR9" s="349"/>
      <c r="AS9" s="349"/>
      <c r="AT9" s="350"/>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43"/>
      <c r="C10" s="343"/>
      <c r="D10" s="344"/>
      <c r="E10" s="336"/>
      <c r="F10" s="337"/>
      <c r="G10" s="337"/>
      <c r="H10" s="337"/>
      <c r="I10" s="338"/>
      <c r="J10" s="323" t="str">
        <f>IF(AND('Mapa de Riesgos'!$H$49="Muy Alta",'Mapa de Riesgos'!$L$49="Leve"),CONCATENATE("R",'Mapa de Riesgos'!$A$49),"")</f>
        <v/>
      </c>
      <c r="K10" s="324"/>
      <c r="L10" s="324" t="str">
        <f>IF(AND('Mapa de Riesgos'!$H$55="Muy Alta",'Mapa de Riesgos'!$L$55="Leve"),CONCATENATE("R",'Mapa de Riesgos'!$A$55),"")</f>
        <v/>
      </c>
      <c r="M10" s="324"/>
      <c r="N10" s="324" t="str">
        <f>IF(AND('Mapa de Riesgos'!$H$61="Muy Alta",'Mapa de Riesgos'!$L$61="Leve"),CONCATENATE("R",'Mapa de Riesgos'!$A$61),"")</f>
        <v/>
      </c>
      <c r="O10" s="325"/>
      <c r="P10" s="323" t="str">
        <f>IF(AND('Mapa de Riesgos'!$H$49="Muy Alta",'Mapa de Riesgos'!$L$49="Menor"),CONCATENATE("R",'Mapa de Riesgos'!$A$49),"")</f>
        <v/>
      </c>
      <c r="Q10" s="324"/>
      <c r="R10" s="324" t="str">
        <f>IF(AND('Mapa de Riesgos'!$H$55="Muy Alta",'Mapa de Riesgos'!$L$55="Menor"),CONCATENATE("R",'Mapa de Riesgos'!$A$55),"")</f>
        <v/>
      </c>
      <c r="S10" s="324"/>
      <c r="T10" s="324" t="str">
        <f>IF(AND('Mapa de Riesgos'!$H$61="Muy Alta",'Mapa de Riesgos'!$L$61="Menor"),CONCATENATE("R",'Mapa de Riesgos'!$A$61),"")</f>
        <v/>
      </c>
      <c r="U10" s="325"/>
      <c r="V10" s="323" t="str">
        <f>IF(AND('Mapa de Riesgos'!$H$49="Muy Alta",'Mapa de Riesgos'!$L$49="Moderado"),CONCATENATE("R",'Mapa de Riesgos'!$A$49),"")</f>
        <v/>
      </c>
      <c r="W10" s="324"/>
      <c r="X10" s="324" t="str">
        <f>IF(AND('Mapa de Riesgos'!$H$55="Muy Alta",'Mapa de Riesgos'!$L$55="Moderado"),CONCATENATE("R",'Mapa de Riesgos'!$A$55),"")</f>
        <v/>
      </c>
      <c r="Y10" s="324"/>
      <c r="Z10" s="324" t="str">
        <f>IF(AND('Mapa de Riesgos'!$H$61="Muy Alta",'Mapa de Riesgos'!$L$61="Moderado"),CONCATENATE("R",'Mapa de Riesgos'!$A$61),"")</f>
        <v/>
      </c>
      <c r="AA10" s="325"/>
      <c r="AB10" s="323" t="str">
        <f>IF(AND('Mapa de Riesgos'!$H$49="Muy Alta",'Mapa de Riesgos'!$L$49="Mayor"),CONCATENATE("R",'Mapa de Riesgos'!$A$49),"")</f>
        <v/>
      </c>
      <c r="AC10" s="324"/>
      <c r="AD10" s="324" t="str">
        <f>IF(AND('Mapa de Riesgos'!$H$55="Muy Alta",'Mapa de Riesgos'!$L$55="Mayor"),CONCATENATE("R",'Mapa de Riesgos'!$A$55),"")</f>
        <v/>
      </c>
      <c r="AE10" s="324"/>
      <c r="AF10" s="324" t="str">
        <f>IF(AND('Mapa de Riesgos'!$H$61="Muy Alta",'Mapa de Riesgos'!$L$61="Mayor"),CONCATENATE("R",'Mapa de Riesgos'!$A$61),"")</f>
        <v/>
      </c>
      <c r="AG10" s="325"/>
      <c r="AH10" s="314" t="str">
        <f>IF(AND('Mapa de Riesgos'!$H$49="Muy Alta",'Mapa de Riesgos'!$L$49="Catastrófico"),CONCATENATE("R",'Mapa de Riesgos'!$A$49),"")</f>
        <v/>
      </c>
      <c r="AI10" s="315"/>
      <c r="AJ10" s="315" t="str">
        <f>IF(AND('Mapa de Riesgos'!$H$55="Muy Alta",'Mapa de Riesgos'!$L$55="Catastrófico"),CONCATENATE("R",'Mapa de Riesgos'!$A$55),"")</f>
        <v/>
      </c>
      <c r="AK10" s="315"/>
      <c r="AL10" s="315" t="str">
        <f>IF(AND('Mapa de Riesgos'!$H$61="Muy Alta",'Mapa de Riesgos'!$L$61="Catastrófico"),CONCATENATE("R",'Mapa de Riesgos'!$A$61),"")</f>
        <v/>
      </c>
      <c r="AM10" s="316"/>
      <c r="AN10" s="55"/>
      <c r="AO10" s="348"/>
      <c r="AP10" s="349"/>
      <c r="AQ10" s="349"/>
      <c r="AR10" s="349"/>
      <c r="AS10" s="349"/>
      <c r="AT10" s="350"/>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43"/>
      <c r="C11" s="343"/>
      <c r="D11" s="344"/>
      <c r="E11" s="336"/>
      <c r="F11" s="337"/>
      <c r="G11" s="337"/>
      <c r="H11" s="337"/>
      <c r="I11" s="338"/>
      <c r="J11" s="323"/>
      <c r="K11" s="324"/>
      <c r="L11" s="324"/>
      <c r="M11" s="324"/>
      <c r="N11" s="324"/>
      <c r="O11" s="325"/>
      <c r="P11" s="323"/>
      <c r="Q11" s="324"/>
      <c r="R11" s="324"/>
      <c r="S11" s="324"/>
      <c r="T11" s="324"/>
      <c r="U11" s="325"/>
      <c r="V11" s="323"/>
      <c r="W11" s="324"/>
      <c r="X11" s="324"/>
      <c r="Y11" s="324"/>
      <c r="Z11" s="324"/>
      <c r="AA11" s="325"/>
      <c r="AB11" s="323"/>
      <c r="AC11" s="324"/>
      <c r="AD11" s="324"/>
      <c r="AE11" s="324"/>
      <c r="AF11" s="324"/>
      <c r="AG11" s="325"/>
      <c r="AH11" s="314"/>
      <c r="AI11" s="315"/>
      <c r="AJ11" s="315"/>
      <c r="AK11" s="315"/>
      <c r="AL11" s="315"/>
      <c r="AM11" s="316"/>
      <c r="AN11" s="55"/>
      <c r="AO11" s="348"/>
      <c r="AP11" s="349"/>
      <c r="AQ11" s="349"/>
      <c r="AR11" s="349"/>
      <c r="AS11" s="349"/>
      <c r="AT11" s="350"/>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43"/>
      <c r="C12" s="343"/>
      <c r="D12" s="344"/>
      <c r="E12" s="336"/>
      <c r="F12" s="337"/>
      <c r="G12" s="337"/>
      <c r="H12" s="337"/>
      <c r="I12" s="338"/>
      <c r="J12" s="323" t="str">
        <f>IF(AND('Mapa de Riesgos'!$H$67="Muy Alta",'Mapa de Riesgos'!$L$67="Leve"),CONCATENATE("R",'Mapa de Riesgos'!$A$67),"")</f>
        <v/>
      </c>
      <c r="K12" s="324"/>
      <c r="L12" s="324" t="str">
        <f>IF(AND('Mapa de Riesgos'!$H$73="Muy Alta",'Mapa de Riesgos'!$L$73="Leve"),CONCATENATE("R",'Mapa de Riesgos'!$A$73),"")</f>
        <v/>
      </c>
      <c r="M12" s="324"/>
      <c r="N12" s="324" t="str">
        <f>IF(AND('Mapa de Riesgos'!$H$79="Muy Alta",'Mapa de Riesgos'!$L$79="Leve"),CONCATENATE("R",'Mapa de Riesgos'!#REF!),"")</f>
        <v/>
      </c>
      <c r="O12" s="325"/>
      <c r="P12" s="323" t="str">
        <f>IF(AND('Mapa de Riesgos'!$H$67="Muy Alta",'Mapa de Riesgos'!$L$67="Menor"),CONCATENATE("R",'Mapa de Riesgos'!$A$67),"")</f>
        <v/>
      </c>
      <c r="Q12" s="324"/>
      <c r="R12" s="324" t="str">
        <f>IF(AND('Mapa de Riesgos'!$H$73="Muy Alta",'Mapa de Riesgos'!$L$73="Menor"),CONCATENATE("R",'Mapa de Riesgos'!$A$73),"")</f>
        <v/>
      </c>
      <c r="S12" s="324"/>
      <c r="T12" s="324" t="str">
        <f>IF(AND('Mapa de Riesgos'!$H$79="Muy Alta",'Mapa de Riesgos'!$L$79="Menor"),CONCATENATE("R",'Mapa de Riesgos'!#REF!),"")</f>
        <v/>
      </c>
      <c r="U12" s="325"/>
      <c r="V12" s="323" t="str">
        <f>IF(AND('Mapa de Riesgos'!$H$67="Muy Alta",'Mapa de Riesgos'!$L$67="Moderado"),CONCATENATE("R",'Mapa de Riesgos'!$A$67),"")</f>
        <v/>
      </c>
      <c r="W12" s="324"/>
      <c r="X12" s="324" t="str">
        <f>IF(AND('Mapa de Riesgos'!$H$73="Muy Alta",'Mapa de Riesgos'!$L$73="Moderado"),CONCATENATE("R",'Mapa de Riesgos'!$A$73),"")</f>
        <v/>
      </c>
      <c r="Y12" s="324"/>
      <c r="Z12" s="324" t="str">
        <f>IF(AND('Mapa de Riesgos'!$H$79="Muy Alta",'Mapa de Riesgos'!$L$79="Moderado"),CONCATENATE("R",'Mapa de Riesgos'!#REF!),"")</f>
        <v/>
      </c>
      <c r="AA12" s="325"/>
      <c r="AB12" s="323" t="str">
        <f>IF(AND('Mapa de Riesgos'!$H$67="Muy Alta",'Mapa de Riesgos'!$L$67="Mayor"),CONCATENATE("R",'Mapa de Riesgos'!$A$67),"")</f>
        <v/>
      </c>
      <c r="AC12" s="324"/>
      <c r="AD12" s="324" t="str">
        <f>IF(AND('Mapa de Riesgos'!$H$73="Muy Alta",'Mapa de Riesgos'!$L$73="Mayor"),CONCATENATE("R",'Mapa de Riesgos'!$A$73),"")</f>
        <v/>
      </c>
      <c r="AE12" s="324"/>
      <c r="AF12" s="324" t="str">
        <f>IF(AND('Mapa de Riesgos'!$H$79="Muy Alta",'Mapa de Riesgos'!$L$79="Mayor"),CONCATENATE("R",'Mapa de Riesgos'!#REF!),"")</f>
        <v/>
      </c>
      <c r="AG12" s="325"/>
      <c r="AH12" s="314" t="str">
        <f>IF(AND('Mapa de Riesgos'!$H$67="Muy Alta",'Mapa de Riesgos'!$L$67="Catastrófico"),CONCATENATE("R",'Mapa de Riesgos'!$A$67),"")</f>
        <v/>
      </c>
      <c r="AI12" s="315"/>
      <c r="AJ12" s="315" t="str">
        <f>IF(AND('Mapa de Riesgos'!$H$73="Muy Alta",'Mapa de Riesgos'!$L$73="Catastrófico"),CONCATENATE("R",'Mapa de Riesgos'!$A$73),"")</f>
        <v/>
      </c>
      <c r="AK12" s="315"/>
      <c r="AL12" s="315" t="str">
        <f>IF(AND('Mapa de Riesgos'!$H$79="Muy Alta",'Mapa de Riesgos'!$L$79="Catastrófico"),CONCATENATE("R",'Mapa de Riesgos'!#REF!),"")</f>
        <v/>
      </c>
      <c r="AM12" s="316"/>
      <c r="AN12" s="55"/>
      <c r="AO12" s="348"/>
      <c r="AP12" s="349"/>
      <c r="AQ12" s="349"/>
      <c r="AR12" s="349"/>
      <c r="AS12" s="349"/>
      <c r="AT12" s="350"/>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43"/>
      <c r="C13" s="343"/>
      <c r="D13" s="344"/>
      <c r="E13" s="339"/>
      <c r="F13" s="340"/>
      <c r="G13" s="340"/>
      <c r="H13" s="340"/>
      <c r="I13" s="341"/>
      <c r="J13" s="323"/>
      <c r="K13" s="324"/>
      <c r="L13" s="324"/>
      <c r="M13" s="324"/>
      <c r="N13" s="324"/>
      <c r="O13" s="325"/>
      <c r="P13" s="323"/>
      <c r="Q13" s="324"/>
      <c r="R13" s="324"/>
      <c r="S13" s="324"/>
      <c r="T13" s="324"/>
      <c r="U13" s="325"/>
      <c r="V13" s="323"/>
      <c r="W13" s="324"/>
      <c r="X13" s="324"/>
      <c r="Y13" s="324"/>
      <c r="Z13" s="324"/>
      <c r="AA13" s="325"/>
      <c r="AB13" s="323"/>
      <c r="AC13" s="324"/>
      <c r="AD13" s="324"/>
      <c r="AE13" s="324"/>
      <c r="AF13" s="324"/>
      <c r="AG13" s="325"/>
      <c r="AH13" s="317"/>
      <c r="AI13" s="318"/>
      <c r="AJ13" s="318"/>
      <c r="AK13" s="318"/>
      <c r="AL13" s="318"/>
      <c r="AM13" s="319"/>
      <c r="AN13" s="55"/>
      <c r="AO13" s="351"/>
      <c r="AP13" s="352"/>
      <c r="AQ13" s="352"/>
      <c r="AR13" s="352"/>
      <c r="AS13" s="352"/>
      <c r="AT13" s="353"/>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43"/>
      <c r="C14" s="343"/>
      <c r="D14" s="344"/>
      <c r="E14" s="333" t="s">
        <v>179</v>
      </c>
      <c r="F14" s="334"/>
      <c r="G14" s="334"/>
      <c r="H14" s="334"/>
      <c r="I14" s="334"/>
      <c r="J14" s="311" t="str">
        <f>IF(AND('Mapa de Riesgos'!$H$12="Alta",'Mapa de Riesgos'!$L$12="Leve"),CONCATENATE("R",'Mapa de Riesgos'!$A$12),"")</f>
        <v/>
      </c>
      <c r="K14" s="312"/>
      <c r="L14" s="312" t="str">
        <f>IF(AND('Mapa de Riesgos'!$H$19="Alta",'Mapa de Riesgos'!$L$19="Leve"),CONCATENATE("R",'Mapa de Riesgos'!$A$19),"")</f>
        <v/>
      </c>
      <c r="M14" s="312"/>
      <c r="N14" s="312" t="str">
        <f>IF(AND('Mapa de Riesgos'!$H$25="Alta",'Mapa de Riesgos'!$L$25="Leve"),CONCATENATE("R",'Mapa de Riesgos'!$A$25),"")</f>
        <v/>
      </c>
      <c r="O14" s="313"/>
      <c r="P14" s="311" t="str">
        <f>IF(AND('Mapa de Riesgos'!$H$12="Alta",'Mapa de Riesgos'!$L$12="Menor"),CONCATENATE("R",'Mapa de Riesgos'!$A$12),"")</f>
        <v/>
      </c>
      <c r="Q14" s="312"/>
      <c r="R14" s="312" t="str">
        <f>IF(AND('Mapa de Riesgos'!$H$19="Alta",'Mapa de Riesgos'!$L$19="Menor"),CONCATENATE("R",'Mapa de Riesgos'!$A$19),"")</f>
        <v/>
      </c>
      <c r="S14" s="312"/>
      <c r="T14" s="312" t="str">
        <f>IF(AND('Mapa de Riesgos'!$H$25="Alta",'Mapa de Riesgos'!$L$25="Menor"),CONCATENATE("R",'Mapa de Riesgos'!$A$25),"")</f>
        <v/>
      </c>
      <c r="U14" s="313"/>
      <c r="V14" s="329" t="str">
        <f>IF(AND('Mapa de Riesgos'!$H$12="Alta",'Mapa de Riesgos'!$L$12="Moderado"),CONCATENATE("R",'Mapa de Riesgos'!$A$12),"")</f>
        <v/>
      </c>
      <c r="W14" s="330"/>
      <c r="X14" s="330" t="str">
        <f>IF(AND('Mapa de Riesgos'!$H$19="Alta",'Mapa de Riesgos'!$L$19="Moderado"),CONCATENATE("R",'Mapa de Riesgos'!$A$19),"")</f>
        <v/>
      </c>
      <c r="Y14" s="330"/>
      <c r="Z14" s="330" t="str">
        <f>IF(AND('Mapa de Riesgos'!$H$25="Alta",'Mapa de Riesgos'!$L$25="Moderado"),CONCATENATE("R",'Mapa de Riesgos'!$A$25),"")</f>
        <v/>
      </c>
      <c r="AA14" s="331"/>
      <c r="AB14" s="329" t="str">
        <f>IF(AND('Mapa de Riesgos'!$H$12="Alta",'Mapa de Riesgos'!$L$12="Mayor"),CONCATENATE("R",'Mapa de Riesgos'!$A$12),"")</f>
        <v/>
      </c>
      <c r="AC14" s="330"/>
      <c r="AD14" s="330" t="str">
        <f>IF(AND('Mapa de Riesgos'!$H$19="Alta",'Mapa de Riesgos'!$L$19="Mayor"),CONCATENATE("R",'Mapa de Riesgos'!$A$19),"")</f>
        <v>R2</v>
      </c>
      <c r="AE14" s="330"/>
      <c r="AF14" s="330" t="str">
        <f>IF(AND('Mapa de Riesgos'!$H$25="Alta",'Mapa de Riesgos'!$L$25="Mayor"),CONCATENATE("R",'Mapa de Riesgos'!$A$25),"")</f>
        <v/>
      </c>
      <c r="AG14" s="331"/>
      <c r="AH14" s="320" t="str">
        <f>IF(AND('Mapa de Riesgos'!$H$12="Alta",'Mapa de Riesgos'!$L$12="Catastrófico"),CONCATENATE("R",'Mapa de Riesgos'!$A$12),"")</f>
        <v/>
      </c>
      <c r="AI14" s="321"/>
      <c r="AJ14" s="321" t="str">
        <f>IF(AND('Mapa de Riesgos'!$H$19="Alta",'Mapa de Riesgos'!$L$19="Catastrófico"),CONCATENATE("R",'Mapa de Riesgos'!$A$19),"")</f>
        <v/>
      </c>
      <c r="AK14" s="321"/>
      <c r="AL14" s="321" t="str">
        <f>IF(AND('Mapa de Riesgos'!$H$25="Alta",'Mapa de Riesgos'!$L$25="Catastrófico"),CONCATENATE("R",'Mapa de Riesgos'!$A$25),"")</f>
        <v/>
      </c>
      <c r="AM14" s="322"/>
      <c r="AN14" s="55"/>
      <c r="AO14" s="354" t="s">
        <v>180</v>
      </c>
      <c r="AP14" s="355"/>
      <c r="AQ14" s="355"/>
      <c r="AR14" s="355"/>
      <c r="AS14" s="355"/>
      <c r="AT14" s="356"/>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43"/>
      <c r="C15" s="343"/>
      <c r="D15" s="344"/>
      <c r="E15" s="336"/>
      <c r="F15" s="337"/>
      <c r="G15" s="337"/>
      <c r="H15" s="337"/>
      <c r="I15" s="337"/>
      <c r="J15" s="305"/>
      <c r="K15" s="306"/>
      <c r="L15" s="306"/>
      <c r="M15" s="306"/>
      <c r="N15" s="306"/>
      <c r="O15" s="307"/>
      <c r="P15" s="305"/>
      <c r="Q15" s="306"/>
      <c r="R15" s="306"/>
      <c r="S15" s="306"/>
      <c r="T15" s="306"/>
      <c r="U15" s="307"/>
      <c r="V15" s="323"/>
      <c r="W15" s="324"/>
      <c r="X15" s="324"/>
      <c r="Y15" s="324"/>
      <c r="Z15" s="324"/>
      <c r="AA15" s="325"/>
      <c r="AB15" s="323"/>
      <c r="AC15" s="324"/>
      <c r="AD15" s="324"/>
      <c r="AE15" s="324"/>
      <c r="AF15" s="324"/>
      <c r="AG15" s="325"/>
      <c r="AH15" s="314"/>
      <c r="AI15" s="315"/>
      <c r="AJ15" s="315"/>
      <c r="AK15" s="315"/>
      <c r="AL15" s="315"/>
      <c r="AM15" s="316"/>
      <c r="AN15" s="55"/>
      <c r="AO15" s="357"/>
      <c r="AP15" s="358"/>
      <c r="AQ15" s="358"/>
      <c r="AR15" s="358"/>
      <c r="AS15" s="358"/>
      <c r="AT15" s="359"/>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43"/>
      <c r="C16" s="343"/>
      <c r="D16" s="344"/>
      <c r="E16" s="336"/>
      <c r="F16" s="337"/>
      <c r="G16" s="337"/>
      <c r="H16" s="337"/>
      <c r="I16" s="337"/>
      <c r="J16" s="305" t="str">
        <f>IF(AND('Mapa de Riesgos'!$H$31="Alta",'Mapa de Riesgos'!$L$31="Leve"),CONCATENATE("R",'Mapa de Riesgos'!$A$31),"")</f>
        <v/>
      </c>
      <c r="K16" s="306"/>
      <c r="L16" s="306" t="str">
        <f>IF(AND('Mapa de Riesgos'!$H$37="Alta",'Mapa de Riesgos'!$L$37="Leve"),CONCATENATE("R",'Mapa de Riesgos'!$A$37),"")</f>
        <v/>
      </c>
      <c r="M16" s="306"/>
      <c r="N16" s="306" t="str">
        <f>IF(AND('Mapa de Riesgos'!$H$43="Alta",'Mapa de Riesgos'!$L$43="Leve"),CONCATENATE("R",'Mapa de Riesgos'!$A$43),"")</f>
        <v/>
      </c>
      <c r="O16" s="307"/>
      <c r="P16" s="305" t="str">
        <f>IF(AND('Mapa de Riesgos'!$H$31="Alta",'Mapa de Riesgos'!$L$31="Menor"),CONCATENATE("R",'Mapa de Riesgos'!$A$31),"")</f>
        <v/>
      </c>
      <c r="Q16" s="306"/>
      <c r="R16" s="306" t="str">
        <f>IF(AND('Mapa de Riesgos'!$H$37="Alta",'Mapa de Riesgos'!$L$37="Menor"),CONCATENATE("R",'Mapa de Riesgos'!$A$37),"")</f>
        <v/>
      </c>
      <c r="S16" s="306"/>
      <c r="T16" s="306" t="str">
        <f>IF(AND('Mapa de Riesgos'!$H$43="Alta",'Mapa de Riesgos'!$L$43="Menor"),CONCATENATE("R",'Mapa de Riesgos'!$A$43),"")</f>
        <v/>
      </c>
      <c r="U16" s="307"/>
      <c r="V16" s="323" t="str">
        <f>IF(AND('Mapa de Riesgos'!$H$31="Alta",'Mapa de Riesgos'!$L$31="Moderado"),CONCATENATE("R",'Mapa de Riesgos'!$A$31),"")</f>
        <v/>
      </c>
      <c r="W16" s="324"/>
      <c r="X16" s="324" t="str">
        <f>IF(AND('Mapa de Riesgos'!$H$37="Alta",'Mapa de Riesgos'!$L$37="Moderado"),CONCATENATE("R",'Mapa de Riesgos'!$A$37),"")</f>
        <v/>
      </c>
      <c r="Y16" s="324"/>
      <c r="Z16" s="324" t="str">
        <f>IF(AND('Mapa de Riesgos'!$H$43="Alta",'Mapa de Riesgos'!$L$43="Moderado"),CONCATENATE("R",'Mapa de Riesgos'!$A$43),"")</f>
        <v/>
      </c>
      <c r="AA16" s="325"/>
      <c r="AB16" s="323" t="str">
        <f>IF(AND('Mapa de Riesgos'!$H$31="Alta",'Mapa de Riesgos'!$L$31="Mayor"),CONCATENATE("R",'Mapa de Riesgos'!$A$31),"")</f>
        <v/>
      </c>
      <c r="AC16" s="324"/>
      <c r="AD16" s="324" t="str">
        <f>IF(AND('Mapa de Riesgos'!$H$37="Alta",'Mapa de Riesgos'!$L$37="Mayor"),CONCATENATE("R",'Mapa de Riesgos'!$A$37),"")</f>
        <v/>
      </c>
      <c r="AE16" s="324"/>
      <c r="AF16" s="324" t="str">
        <f>IF(AND('Mapa de Riesgos'!$H$43="Alta",'Mapa de Riesgos'!$L$43="Mayor"),CONCATENATE("R",'Mapa de Riesgos'!$A$43),"")</f>
        <v/>
      </c>
      <c r="AG16" s="325"/>
      <c r="AH16" s="314" t="str">
        <f>IF(AND('Mapa de Riesgos'!$H$31="Alta",'Mapa de Riesgos'!$L$31="Catastrófico"),CONCATENATE("R",'Mapa de Riesgos'!$A$31),"")</f>
        <v/>
      </c>
      <c r="AI16" s="315"/>
      <c r="AJ16" s="315" t="str">
        <f>IF(AND('Mapa de Riesgos'!$H$37="Alta",'Mapa de Riesgos'!$L$37="Catastrófico"),CONCATENATE("R",'Mapa de Riesgos'!$A$37),"")</f>
        <v/>
      </c>
      <c r="AK16" s="315"/>
      <c r="AL16" s="315" t="str">
        <f>IF(AND('Mapa de Riesgos'!$H$43="Alta",'Mapa de Riesgos'!$L$43="Catastrófico"),CONCATENATE("R",'Mapa de Riesgos'!$A$43),"")</f>
        <v/>
      </c>
      <c r="AM16" s="316"/>
      <c r="AN16" s="55"/>
      <c r="AO16" s="357"/>
      <c r="AP16" s="358"/>
      <c r="AQ16" s="358"/>
      <c r="AR16" s="358"/>
      <c r="AS16" s="358"/>
      <c r="AT16" s="35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43"/>
      <c r="C17" s="343"/>
      <c r="D17" s="344"/>
      <c r="E17" s="336"/>
      <c r="F17" s="337"/>
      <c r="G17" s="337"/>
      <c r="H17" s="337"/>
      <c r="I17" s="337"/>
      <c r="J17" s="305"/>
      <c r="K17" s="306"/>
      <c r="L17" s="306"/>
      <c r="M17" s="306"/>
      <c r="N17" s="306"/>
      <c r="O17" s="307"/>
      <c r="P17" s="305"/>
      <c r="Q17" s="306"/>
      <c r="R17" s="306"/>
      <c r="S17" s="306"/>
      <c r="T17" s="306"/>
      <c r="U17" s="307"/>
      <c r="V17" s="323"/>
      <c r="W17" s="324"/>
      <c r="X17" s="324"/>
      <c r="Y17" s="324"/>
      <c r="Z17" s="324"/>
      <c r="AA17" s="325"/>
      <c r="AB17" s="323"/>
      <c r="AC17" s="324"/>
      <c r="AD17" s="324"/>
      <c r="AE17" s="324"/>
      <c r="AF17" s="324"/>
      <c r="AG17" s="325"/>
      <c r="AH17" s="314"/>
      <c r="AI17" s="315"/>
      <c r="AJ17" s="315"/>
      <c r="AK17" s="315"/>
      <c r="AL17" s="315"/>
      <c r="AM17" s="316"/>
      <c r="AN17" s="55"/>
      <c r="AO17" s="357"/>
      <c r="AP17" s="358"/>
      <c r="AQ17" s="358"/>
      <c r="AR17" s="358"/>
      <c r="AS17" s="358"/>
      <c r="AT17" s="359"/>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43"/>
      <c r="C18" s="343"/>
      <c r="D18" s="344"/>
      <c r="E18" s="336"/>
      <c r="F18" s="337"/>
      <c r="G18" s="337"/>
      <c r="H18" s="337"/>
      <c r="I18" s="337"/>
      <c r="J18" s="305" t="str">
        <f>IF(AND('Mapa de Riesgos'!$H$49="Alta",'Mapa de Riesgos'!$L$49="Leve"),CONCATENATE("R",'Mapa de Riesgos'!$A$49),"")</f>
        <v/>
      </c>
      <c r="K18" s="306"/>
      <c r="L18" s="306" t="str">
        <f>IF(AND('Mapa de Riesgos'!$H$55="Alta",'Mapa de Riesgos'!$L$55="Leve"),CONCATENATE("R",'Mapa de Riesgos'!$A$55),"")</f>
        <v/>
      </c>
      <c r="M18" s="306"/>
      <c r="N18" s="306" t="str">
        <f>IF(AND('Mapa de Riesgos'!$H$61="Alta",'Mapa de Riesgos'!$L$61="Leve"),CONCATENATE("R",'Mapa de Riesgos'!$A$61),"")</f>
        <v/>
      </c>
      <c r="O18" s="307"/>
      <c r="P18" s="305" t="str">
        <f>IF(AND('Mapa de Riesgos'!$H$49="Alta",'Mapa de Riesgos'!$L$49="Menor"),CONCATENATE("R",'Mapa de Riesgos'!$A$49),"")</f>
        <v/>
      </c>
      <c r="Q18" s="306"/>
      <c r="R18" s="306" t="str">
        <f>IF(AND('Mapa de Riesgos'!$H$55="Alta",'Mapa de Riesgos'!$L$55="Menor"),CONCATENATE("R",'Mapa de Riesgos'!$A$55),"")</f>
        <v/>
      </c>
      <c r="S18" s="306"/>
      <c r="T18" s="306" t="str">
        <f>IF(AND('Mapa de Riesgos'!$H$61="Alta",'Mapa de Riesgos'!$L$61="Menor"),CONCATENATE("R",'Mapa de Riesgos'!$A$61),"")</f>
        <v/>
      </c>
      <c r="U18" s="307"/>
      <c r="V18" s="323" t="str">
        <f>IF(AND('Mapa de Riesgos'!$H$49="Alta",'Mapa de Riesgos'!$L$49="Moderado"),CONCATENATE("R",'Mapa de Riesgos'!$A$49),"")</f>
        <v/>
      </c>
      <c r="W18" s="324"/>
      <c r="X18" s="324" t="str">
        <f>IF(AND('Mapa de Riesgos'!$H$55="Alta",'Mapa de Riesgos'!$L$55="Moderado"),CONCATENATE("R",'Mapa de Riesgos'!$A$55),"")</f>
        <v/>
      </c>
      <c r="Y18" s="324"/>
      <c r="Z18" s="324" t="str">
        <f>IF(AND('Mapa de Riesgos'!$H$61="Alta",'Mapa de Riesgos'!$L$61="Moderado"),CONCATENATE("R",'Mapa de Riesgos'!$A$61),"")</f>
        <v/>
      </c>
      <c r="AA18" s="325"/>
      <c r="AB18" s="323" t="str">
        <f>IF(AND('Mapa de Riesgos'!$H$49="Alta",'Mapa de Riesgos'!$L$49="Mayor"),CONCATENATE("R",'Mapa de Riesgos'!$A$49),"")</f>
        <v/>
      </c>
      <c r="AC18" s="324"/>
      <c r="AD18" s="324" t="str">
        <f>IF(AND('Mapa de Riesgos'!$H$55="Alta",'Mapa de Riesgos'!$L$55="Mayor"),CONCATENATE("R",'Mapa de Riesgos'!$A$55),"")</f>
        <v/>
      </c>
      <c r="AE18" s="324"/>
      <c r="AF18" s="324" t="str">
        <f>IF(AND('Mapa de Riesgos'!$H$61="Alta",'Mapa de Riesgos'!$L$61="Mayor"),CONCATENATE("R",'Mapa de Riesgos'!$A$61),"")</f>
        <v/>
      </c>
      <c r="AG18" s="325"/>
      <c r="AH18" s="314" t="str">
        <f>IF(AND('Mapa de Riesgos'!$H$49="Alta",'Mapa de Riesgos'!$L$49="Catastrófico"),CONCATENATE("R",'Mapa de Riesgos'!$A$49),"")</f>
        <v/>
      </c>
      <c r="AI18" s="315"/>
      <c r="AJ18" s="315" t="str">
        <f>IF(AND('Mapa de Riesgos'!$H$55="Alta",'Mapa de Riesgos'!$L$55="Catastrófico"),CONCATENATE("R",'Mapa de Riesgos'!$A$55),"")</f>
        <v/>
      </c>
      <c r="AK18" s="315"/>
      <c r="AL18" s="315" t="str">
        <f>IF(AND('Mapa de Riesgos'!$H$61="Alta",'Mapa de Riesgos'!$L$61="Catastrófico"),CONCATENATE("R",'Mapa de Riesgos'!$A$61),"")</f>
        <v/>
      </c>
      <c r="AM18" s="316"/>
      <c r="AN18" s="55"/>
      <c r="AO18" s="357"/>
      <c r="AP18" s="358"/>
      <c r="AQ18" s="358"/>
      <c r="AR18" s="358"/>
      <c r="AS18" s="358"/>
      <c r="AT18" s="359"/>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43"/>
      <c r="C19" s="343"/>
      <c r="D19" s="344"/>
      <c r="E19" s="336"/>
      <c r="F19" s="337"/>
      <c r="G19" s="337"/>
      <c r="H19" s="337"/>
      <c r="I19" s="337"/>
      <c r="J19" s="305"/>
      <c r="K19" s="306"/>
      <c r="L19" s="306"/>
      <c r="M19" s="306"/>
      <c r="N19" s="306"/>
      <c r="O19" s="307"/>
      <c r="P19" s="305"/>
      <c r="Q19" s="306"/>
      <c r="R19" s="306"/>
      <c r="S19" s="306"/>
      <c r="T19" s="306"/>
      <c r="U19" s="307"/>
      <c r="V19" s="323"/>
      <c r="W19" s="324"/>
      <c r="X19" s="324"/>
      <c r="Y19" s="324"/>
      <c r="Z19" s="324"/>
      <c r="AA19" s="325"/>
      <c r="AB19" s="323"/>
      <c r="AC19" s="324"/>
      <c r="AD19" s="324"/>
      <c r="AE19" s="324"/>
      <c r="AF19" s="324"/>
      <c r="AG19" s="325"/>
      <c r="AH19" s="314"/>
      <c r="AI19" s="315"/>
      <c r="AJ19" s="315"/>
      <c r="AK19" s="315"/>
      <c r="AL19" s="315"/>
      <c r="AM19" s="316"/>
      <c r="AN19" s="55"/>
      <c r="AO19" s="357"/>
      <c r="AP19" s="358"/>
      <c r="AQ19" s="358"/>
      <c r="AR19" s="358"/>
      <c r="AS19" s="358"/>
      <c r="AT19" s="359"/>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43"/>
      <c r="C20" s="343"/>
      <c r="D20" s="344"/>
      <c r="E20" s="336"/>
      <c r="F20" s="337"/>
      <c r="G20" s="337"/>
      <c r="H20" s="337"/>
      <c r="I20" s="337"/>
      <c r="J20" s="305" t="str">
        <f>IF(AND('Mapa de Riesgos'!$H$67="Alta",'Mapa de Riesgos'!$L$67="Leve"),CONCATENATE("R",'Mapa de Riesgos'!$A$67),"")</f>
        <v/>
      </c>
      <c r="K20" s="306"/>
      <c r="L20" s="306" t="str">
        <f>IF(AND('Mapa de Riesgos'!$H$73="Alta",'Mapa de Riesgos'!$L$73="Leve"),CONCATENATE("R",'Mapa de Riesgos'!$A$73),"")</f>
        <v/>
      </c>
      <c r="M20" s="306"/>
      <c r="N20" s="306" t="str">
        <f>IF(AND('Mapa de Riesgos'!$H$79="Alta",'Mapa de Riesgos'!$L$79="Leve"),CONCATENATE("R",'Mapa de Riesgos'!#REF!),"")</f>
        <v/>
      </c>
      <c r="O20" s="307"/>
      <c r="P20" s="305" t="str">
        <f>IF(AND('Mapa de Riesgos'!$H$67="Alta",'Mapa de Riesgos'!$L$67="Menor"),CONCATENATE("R",'Mapa de Riesgos'!$A$67),"")</f>
        <v/>
      </c>
      <c r="Q20" s="306"/>
      <c r="R20" s="306" t="str">
        <f>IF(AND('Mapa de Riesgos'!$H$73="Alta",'Mapa de Riesgos'!$L$73="Menor"),CONCATENATE("R",'Mapa de Riesgos'!$A$73),"")</f>
        <v/>
      </c>
      <c r="S20" s="306"/>
      <c r="T20" s="306" t="str">
        <f>IF(AND('Mapa de Riesgos'!$H$79="Alta",'Mapa de Riesgos'!$L$79="Menor"),CONCATENATE("R",'Mapa de Riesgos'!#REF!),"")</f>
        <v/>
      </c>
      <c r="U20" s="307"/>
      <c r="V20" s="323" t="str">
        <f>IF(AND('Mapa de Riesgos'!$H$67="Alta",'Mapa de Riesgos'!$L$67="Moderado"),CONCATENATE("R",'Mapa de Riesgos'!$A$67),"")</f>
        <v/>
      </c>
      <c r="W20" s="324"/>
      <c r="X20" s="324" t="str">
        <f>IF(AND('Mapa de Riesgos'!$H$73="Alta",'Mapa de Riesgos'!$L$73="Moderado"),CONCATENATE("R",'Mapa de Riesgos'!$A$73),"")</f>
        <v/>
      </c>
      <c r="Y20" s="324"/>
      <c r="Z20" s="324" t="str">
        <f>IF(AND('Mapa de Riesgos'!$H$79="Alta",'Mapa de Riesgos'!$L$79="Moderado"),CONCATENATE("R",'Mapa de Riesgos'!#REF!),"")</f>
        <v/>
      </c>
      <c r="AA20" s="325"/>
      <c r="AB20" s="323" t="str">
        <f>IF(AND('Mapa de Riesgos'!$H$67="Alta",'Mapa de Riesgos'!$L$67="Mayor"),CONCATENATE("R",'Mapa de Riesgos'!$A$67),"")</f>
        <v/>
      </c>
      <c r="AC20" s="324"/>
      <c r="AD20" s="324" t="str">
        <f>IF(AND('Mapa de Riesgos'!$H$73="Alta",'Mapa de Riesgos'!$L$73="Mayor"),CONCATENATE("R",'Mapa de Riesgos'!$A$73),"")</f>
        <v/>
      </c>
      <c r="AE20" s="324"/>
      <c r="AF20" s="324" t="str">
        <f>IF(AND('Mapa de Riesgos'!$H$79="Alta",'Mapa de Riesgos'!$L$79="Mayor"),CONCATENATE("R",'Mapa de Riesgos'!#REF!),"")</f>
        <v/>
      </c>
      <c r="AG20" s="325"/>
      <c r="AH20" s="314" t="str">
        <f>IF(AND('Mapa de Riesgos'!$H$67="Alta",'Mapa de Riesgos'!$L$67="Catastrófico"),CONCATENATE("R",'Mapa de Riesgos'!$A$67),"")</f>
        <v/>
      </c>
      <c r="AI20" s="315"/>
      <c r="AJ20" s="315" t="str">
        <f>IF(AND('Mapa de Riesgos'!$H$73="Alta",'Mapa de Riesgos'!$L$73="Catastrófico"),CONCATENATE("R",'Mapa de Riesgos'!$A$73),"")</f>
        <v/>
      </c>
      <c r="AK20" s="315"/>
      <c r="AL20" s="315" t="str">
        <f>IF(AND('Mapa de Riesgos'!$H$79="Alta",'Mapa de Riesgos'!$L$79="Catastrófico"),CONCATENATE("R",'Mapa de Riesgos'!#REF!),"")</f>
        <v/>
      </c>
      <c r="AM20" s="316"/>
      <c r="AN20" s="55"/>
      <c r="AO20" s="357"/>
      <c r="AP20" s="358"/>
      <c r="AQ20" s="358"/>
      <c r="AR20" s="358"/>
      <c r="AS20" s="358"/>
      <c r="AT20" s="359"/>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43"/>
      <c r="C21" s="343"/>
      <c r="D21" s="344"/>
      <c r="E21" s="339"/>
      <c r="F21" s="340"/>
      <c r="G21" s="340"/>
      <c r="H21" s="340"/>
      <c r="I21" s="340"/>
      <c r="J21" s="308"/>
      <c r="K21" s="309"/>
      <c r="L21" s="309"/>
      <c r="M21" s="309"/>
      <c r="N21" s="309"/>
      <c r="O21" s="310"/>
      <c r="P21" s="308"/>
      <c r="Q21" s="309"/>
      <c r="R21" s="309"/>
      <c r="S21" s="309"/>
      <c r="T21" s="309"/>
      <c r="U21" s="310"/>
      <c r="V21" s="326"/>
      <c r="W21" s="327"/>
      <c r="X21" s="327"/>
      <c r="Y21" s="327"/>
      <c r="Z21" s="327"/>
      <c r="AA21" s="328"/>
      <c r="AB21" s="326"/>
      <c r="AC21" s="327"/>
      <c r="AD21" s="327"/>
      <c r="AE21" s="327"/>
      <c r="AF21" s="327"/>
      <c r="AG21" s="328"/>
      <c r="AH21" s="317"/>
      <c r="AI21" s="318"/>
      <c r="AJ21" s="318"/>
      <c r="AK21" s="318"/>
      <c r="AL21" s="318"/>
      <c r="AM21" s="319"/>
      <c r="AN21" s="55"/>
      <c r="AO21" s="360"/>
      <c r="AP21" s="361"/>
      <c r="AQ21" s="361"/>
      <c r="AR21" s="361"/>
      <c r="AS21" s="361"/>
      <c r="AT21" s="36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43"/>
      <c r="C22" s="343"/>
      <c r="D22" s="344"/>
      <c r="E22" s="333" t="s">
        <v>181</v>
      </c>
      <c r="F22" s="334"/>
      <c r="G22" s="334"/>
      <c r="H22" s="334"/>
      <c r="I22" s="335"/>
      <c r="J22" s="311" t="str">
        <f>IF(AND('Mapa de Riesgos'!$H$12="Media",'Mapa de Riesgos'!$L$12="Leve"),CONCATENATE("R",'Mapa de Riesgos'!$A$12),"")</f>
        <v/>
      </c>
      <c r="K22" s="312"/>
      <c r="L22" s="312" t="str">
        <f>IF(AND('Mapa de Riesgos'!$H$19="Media",'Mapa de Riesgos'!$L$19="Leve"),CONCATENATE("R",'Mapa de Riesgos'!$A$19),"")</f>
        <v/>
      </c>
      <c r="M22" s="312"/>
      <c r="N22" s="312" t="str">
        <f>IF(AND('Mapa de Riesgos'!$H$25="Media",'Mapa de Riesgos'!$L$25="Leve"),CONCATENATE("R",'Mapa de Riesgos'!$A$25),"")</f>
        <v/>
      </c>
      <c r="O22" s="313"/>
      <c r="P22" s="311" t="str">
        <f>IF(AND('Mapa de Riesgos'!$H$12="Media",'Mapa de Riesgos'!$L$12="Menor"),CONCATENATE("R",'Mapa de Riesgos'!$A$12),"")</f>
        <v/>
      </c>
      <c r="Q22" s="312"/>
      <c r="R22" s="312" t="str">
        <f>IF(AND('Mapa de Riesgos'!$H$19="Media",'Mapa de Riesgos'!$L$19="Menor"),CONCATENATE("R",'Mapa de Riesgos'!$A$19),"")</f>
        <v/>
      </c>
      <c r="S22" s="312"/>
      <c r="T22" s="312" t="str">
        <f>IF(AND('Mapa de Riesgos'!$H$25="Media",'Mapa de Riesgos'!$L$25="Menor"),CONCATENATE("R",'Mapa de Riesgos'!$A$25),"")</f>
        <v/>
      </c>
      <c r="U22" s="313"/>
      <c r="V22" s="311" t="str">
        <f>IF(AND('Mapa de Riesgos'!$H$12="Media",'Mapa de Riesgos'!$L$12="Moderado"),CONCATENATE("R",'Mapa de Riesgos'!$A$12),"")</f>
        <v/>
      </c>
      <c r="W22" s="312"/>
      <c r="X22" s="312" t="str">
        <f>IF(AND('Mapa de Riesgos'!$H$19="Media",'Mapa de Riesgos'!$L$19="Moderado"),CONCATENATE("R",'Mapa de Riesgos'!$A$19),"")</f>
        <v/>
      </c>
      <c r="Y22" s="312"/>
      <c r="Z22" s="312" t="str">
        <f>IF(AND('Mapa de Riesgos'!$H$25="Media",'Mapa de Riesgos'!$L$25="Moderado"),CONCATENATE("R",'Mapa de Riesgos'!$A$25),"")</f>
        <v/>
      </c>
      <c r="AA22" s="313"/>
      <c r="AB22" s="329" t="str">
        <f>IF(AND('Mapa de Riesgos'!$H$12="Media",'Mapa de Riesgos'!$L$12="Mayor"),CONCATENATE("R",'Mapa de Riesgos'!$A$12),"")</f>
        <v>R1</v>
      </c>
      <c r="AC22" s="330"/>
      <c r="AD22" s="330" t="str">
        <f>IF(AND('Mapa de Riesgos'!$H$19="Media",'Mapa de Riesgos'!$L$19="Mayor"),CONCATENATE("R",'Mapa de Riesgos'!$A$19),"")</f>
        <v/>
      </c>
      <c r="AE22" s="330"/>
      <c r="AF22" s="330" t="str">
        <f>IF(AND('Mapa de Riesgos'!$H$25="Media",'Mapa de Riesgos'!$L$25="Mayor"),CONCATENATE("R",'Mapa de Riesgos'!$A$25),"")</f>
        <v>R3</v>
      </c>
      <c r="AG22" s="331"/>
      <c r="AH22" s="320" t="str">
        <f>IF(AND('Mapa de Riesgos'!$H$12="Media",'Mapa de Riesgos'!$L$12="Catastrófico"),CONCATENATE("R",'Mapa de Riesgos'!$A$12),"")</f>
        <v/>
      </c>
      <c r="AI22" s="321"/>
      <c r="AJ22" s="321" t="str">
        <f>IF(AND('Mapa de Riesgos'!$H$19="Media",'Mapa de Riesgos'!$L$19="Catastrófico"),CONCATENATE("R",'Mapa de Riesgos'!$A$19),"")</f>
        <v/>
      </c>
      <c r="AK22" s="321"/>
      <c r="AL22" s="321" t="str">
        <f>IF(AND('Mapa de Riesgos'!$H$25="Media",'Mapa de Riesgos'!$L$25="Catastrófico"),CONCATENATE("R",'Mapa de Riesgos'!$A$25),"")</f>
        <v/>
      </c>
      <c r="AM22" s="322"/>
      <c r="AN22" s="55"/>
      <c r="AO22" s="363" t="s">
        <v>182</v>
      </c>
      <c r="AP22" s="364"/>
      <c r="AQ22" s="364"/>
      <c r="AR22" s="364"/>
      <c r="AS22" s="364"/>
      <c r="AT22" s="36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43"/>
      <c r="C23" s="343"/>
      <c r="D23" s="344"/>
      <c r="E23" s="336"/>
      <c r="F23" s="337"/>
      <c r="G23" s="337"/>
      <c r="H23" s="337"/>
      <c r="I23" s="338"/>
      <c r="J23" s="305"/>
      <c r="K23" s="306"/>
      <c r="L23" s="306"/>
      <c r="M23" s="306"/>
      <c r="N23" s="306"/>
      <c r="O23" s="307"/>
      <c r="P23" s="305"/>
      <c r="Q23" s="306"/>
      <c r="R23" s="306"/>
      <c r="S23" s="306"/>
      <c r="T23" s="306"/>
      <c r="U23" s="307"/>
      <c r="V23" s="305"/>
      <c r="W23" s="306"/>
      <c r="X23" s="306"/>
      <c r="Y23" s="306"/>
      <c r="Z23" s="306"/>
      <c r="AA23" s="307"/>
      <c r="AB23" s="323"/>
      <c r="AC23" s="324"/>
      <c r="AD23" s="324"/>
      <c r="AE23" s="324"/>
      <c r="AF23" s="324"/>
      <c r="AG23" s="325"/>
      <c r="AH23" s="314"/>
      <c r="AI23" s="315"/>
      <c r="AJ23" s="315"/>
      <c r="AK23" s="315"/>
      <c r="AL23" s="315"/>
      <c r="AM23" s="316"/>
      <c r="AN23" s="55"/>
      <c r="AO23" s="366"/>
      <c r="AP23" s="367"/>
      <c r="AQ23" s="367"/>
      <c r="AR23" s="367"/>
      <c r="AS23" s="367"/>
      <c r="AT23" s="368"/>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43"/>
      <c r="C24" s="343"/>
      <c r="D24" s="344"/>
      <c r="E24" s="336"/>
      <c r="F24" s="337"/>
      <c r="G24" s="337"/>
      <c r="H24" s="337"/>
      <c r="I24" s="338"/>
      <c r="J24" s="305" t="str">
        <f>IF(AND('Mapa de Riesgos'!$H$31="Media",'Mapa de Riesgos'!$L$31="Leve"),CONCATENATE("R",'Mapa de Riesgos'!$A$31),"")</f>
        <v/>
      </c>
      <c r="K24" s="306"/>
      <c r="L24" s="306" t="str">
        <f>IF(AND('Mapa de Riesgos'!$H$37="Media",'Mapa de Riesgos'!$L$37="Leve"),CONCATENATE("R",'Mapa de Riesgos'!$A$37),"")</f>
        <v/>
      </c>
      <c r="M24" s="306"/>
      <c r="N24" s="306" t="str">
        <f>IF(AND('Mapa de Riesgos'!$H$43="Media",'Mapa de Riesgos'!$L$43="Leve"),CONCATENATE("R",'Mapa de Riesgos'!$A$43),"")</f>
        <v/>
      </c>
      <c r="O24" s="307"/>
      <c r="P24" s="305" t="str">
        <f>IF(AND('Mapa de Riesgos'!$H$31="Media",'Mapa de Riesgos'!$L$31="Menor"),CONCATENATE("R",'Mapa de Riesgos'!$A$31),"")</f>
        <v/>
      </c>
      <c r="Q24" s="306"/>
      <c r="R24" s="306" t="str">
        <f>IF(AND('Mapa de Riesgos'!$H$37="Media",'Mapa de Riesgos'!$L$37="Menor"),CONCATENATE("R",'Mapa de Riesgos'!$A$37),"")</f>
        <v/>
      </c>
      <c r="S24" s="306"/>
      <c r="T24" s="306" t="str">
        <f>IF(AND('Mapa de Riesgos'!$H$43="Media",'Mapa de Riesgos'!$L$43="Menor"),CONCATENATE("R",'Mapa de Riesgos'!$A$43),"")</f>
        <v/>
      </c>
      <c r="U24" s="307"/>
      <c r="V24" s="305" t="str">
        <f>IF(AND('Mapa de Riesgos'!$H$31="Media",'Mapa de Riesgos'!$L$31="Moderado"),CONCATENATE("R",'Mapa de Riesgos'!$A$31),"")</f>
        <v/>
      </c>
      <c r="W24" s="306"/>
      <c r="X24" s="306" t="str">
        <f>IF(AND('Mapa de Riesgos'!$H$37="Media",'Mapa de Riesgos'!$L$37="Moderado"),CONCATENATE("R",'Mapa de Riesgos'!$A$37),"")</f>
        <v/>
      </c>
      <c r="Y24" s="306"/>
      <c r="Z24" s="306" t="str">
        <f>IF(AND('Mapa de Riesgos'!$H$43="Media",'Mapa de Riesgos'!$L$43="Moderado"),CONCATENATE("R",'Mapa de Riesgos'!$A$43),"")</f>
        <v/>
      </c>
      <c r="AA24" s="307"/>
      <c r="AB24" s="323" t="str">
        <f>IF(AND('Mapa de Riesgos'!$H$31="Media",'Mapa de Riesgos'!$L$31="Mayor"),CONCATENATE("R",'Mapa de Riesgos'!$A$31),"")</f>
        <v/>
      </c>
      <c r="AC24" s="324"/>
      <c r="AD24" s="324" t="str">
        <f>IF(AND('Mapa de Riesgos'!$H$37="Media",'Mapa de Riesgos'!$L$37="Mayor"),CONCATENATE("R",'Mapa de Riesgos'!$A$37),"")</f>
        <v/>
      </c>
      <c r="AE24" s="324"/>
      <c r="AF24" s="324" t="str">
        <f>IF(AND('Mapa de Riesgos'!$H$43="Media",'Mapa de Riesgos'!$L$43="Mayor"),CONCATENATE("R",'Mapa de Riesgos'!$A$43),"")</f>
        <v/>
      </c>
      <c r="AG24" s="325"/>
      <c r="AH24" s="314" t="str">
        <f>IF(AND('Mapa de Riesgos'!$H$31="Media",'Mapa de Riesgos'!$L$31="Catastrófico"),CONCATENATE("R",'Mapa de Riesgos'!$A$31),"")</f>
        <v>R4</v>
      </c>
      <c r="AI24" s="315"/>
      <c r="AJ24" s="315" t="str">
        <f>IF(AND('Mapa de Riesgos'!$H$37="Media",'Mapa de Riesgos'!$L$37="Catastrófico"),CONCATENATE("R",'Mapa de Riesgos'!$A$37),"")</f>
        <v>R5</v>
      </c>
      <c r="AK24" s="315"/>
      <c r="AL24" s="315" t="str">
        <f>IF(AND('Mapa de Riesgos'!$H$43="Media",'Mapa de Riesgos'!$L$43="Catastrófico"),CONCATENATE("R",'Mapa de Riesgos'!$A$43),"")</f>
        <v/>
      </c>
      <c r="AM24" s="316"/>
      <c r="AN24" s="55"/>
      <c r="AO24" s="366"/>
      <c r="AP24" s="367"/>
      <c r="AQ24" s="367"/>
      <c r="AR24" s="367"/>
      <c r="AS24" s="367"/>
      <c r="AT24" s="368"/>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43"/>
      <c r="C25" s="343"/>
      <c r="D25" s="344"/>
      <c r="E25" s="336"/>
      <c r="F25" s="337"/>
      <c r="G25" s="337"/>
      <c r="H25" s="337"/>
      <c r="I25" s="338"/>
      <c r="J25" s="305"/>
      <c r="K25" s="306"/>
      <c r="L25" s="306"/>
      <c r="M25" s="306"/>
      <c r="N25" s="306"/>
      <c r="O25" s="307"/>
      <c r="P25" s="305"/>
      <c r="Q25" s="306"/>
      <c r="R25" s="306"/>
      <c r="S25" s="306"/>
      <c r="T25" s="306"/>
      <c r="U25" s="307"/>
      <c r="V25" s="305"/>
      <c r="W25" s="306"/>
      <c r="X25" s="306"/>
      <c r="Y25" s="306"/>
      <c r="Z25" s="306"/>
      <c r="AA25" s="307"/>
      <c r="AB25" s="323"/>
      <c r="AC25" s="324"/>
      <c r="AD25" s="324"/>
      <c r="AE25" s="324"/>
      <c r="AF25" s="324"/>
      <c r="AG25" s="325"/>
      <c r="AH25" s="314"/>
      <c r="AI25" s="315"/>
      <c r="AJ25" s="315"/>
      <c r="AK25" s="315"/>
      <c r="AL25" s="315"/>
      <c r="AM25" s="316"/>
      <c r="AN25" s="55"/>
      <c r="AO25" s="366"/>
      <c r="AP25" s="367"/>
      <c r="AQ25" s="367"/>
      <c r="AR25" s="367"/>
      <c r="AS25" s="367"/>
      <c r="AT25" s="368"/>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43"/>
      <c r="C26" s="343"/>
      <c r="D26" s="344"/>
      <c r="E26" s="336"/>
      <c r="F26" s="337"/>
      <c r="G26" s="337"/>
      <c r="H26" s="337"/>
      <c r="I26" s="338"/>
      <c r="J26" s="305" t="str">
        <f>IF(AND('Mapa de Riesgos'!$H$49="Media",'Mapa de Riesgos'!$L$49="Leve"),CONCATENATE("R",'Mapa de Riesgos'!$A$49),"")</f>
        <v/>
      </c>
      <c r="K26" s="306"/>
      <c r="L26" s="306" t="str">
        <f>IF(AND('Mapa de Riesgos'!$H$55="Media",'Mapa de Riesgos'!$L$55="Leve"),CONCATENATE("R",'Mapa de Riesgos'!$A$55),"")</f>
        <v/>
      </c>
      <c r="M26" s="306"/>
      <c r="N26" s="306" t="str">
        <f>IF(AND('Mapa de Riesgos'!$H$61="Media",'Mapa de Riesgos'!$L$61="Leve"),CONCATENATE("R",'Mapa de Riesgos'!$A$61),"")</f>
        <v/>
      </c>
      <c r="O26" s="307"/>
      <c r="P26" s="305" t="str">
        <f>IF(AND('Mapa de Riesgos'!$H$49="Media",'Mapa de Riesgos'!$L$49="Menor"),CONCATENATE("R",'Mapa de Riesgos'!$A$49),"")</f>
        <v/>
      </c>
      <c r="Q26" s="306"/>
      <c r="R26" s="306" t="str">
        <f>IF(AND('Mapa de Riesgos'!$H$55="Media",'Mapa de Riesgos'!$L$55="Menor"),CONCATENATE("R",'Mapa de Riesgos'!$A$55),"")</f>
        <v/>
      </c>
      <c r="S26" s="306"/>
      <c r="T26" s="306" t="str">
        <f>IF(AND('Mapa de Riesgos'!$H$61="Media",'Mapa de Riesgos'!$L$61="Menor"),CONCATENATE("R",'Mapa de Riesgos'!$A$61),"")</f>
        <v/>
      </c>
      <c r="U26" s="307"/>
      <c r="V26" s="305" t="str">
        <f>IF(AND('Mapa de Riesgos'!$H$49="Media",'Mapa de Riesgos'!$L$49="Moderado"),CONCATENATE("R",'Mapa de Riesgos'!$A$49),"")</f>
        <v>R7</v>
      </c>
      <c r="W26" s="306"/>
      <c r="X26" s="306" t="str">
        <f>IF(AND('Mapa de Riesgos'!$H$55="Media",'Mapa de Riesgos'!$L$55="Moderado"),CONCATENATE("R",'Mapa de Riesgos'!$A$55),"")</f>
        <v/>
      </c>
      <c r="Y26" s="306"/>
      <c r="Z26" s="306" t="str">
        <f>IF(AND('Mapa de Riesgos'!$H$61="Media",'Mapa de Riesgos'!$L$61="Moderado"),CONCATENATE("R",'Mapa de Riesgos'!$A$61),"")</f>
        <v/>
      </c>
      <c r="AA26" s="307"/>
      <c r="AB26" s="323" t="str">
        <f>IF(AND('Mapa de Riesgos'!$H$49="Media",'Mapa de Riesgos'!$L$49="Mayor"),CONCATENATE("R",'Mapa de Riesgos'!$A$49),"")</f>
        <v/>
      </c>
      <c r="AC26" s="324"/>
      <c r="AD26" s="324" t="str">
        <f>IF(AND('Mapa de Riesgos'!$H$55="Media",'Mapa de Riesgos'!$L$55="Mayor"),CONCATENATE("R",'Mapa de Riesgos'!$A$55),"")</f>
        <v/>
      </c>
      <c r="AE26" s="324"/>
      <c r="AF26" s="324" t="str">
        <f>IF(AND('Mapa de Riesgos'!$H$61="Media",'Mapa de Riesgos'!$L$61="Mayor"),CONCATENATE("R",'Mapa de Riesgos'!$A$61),"")</f>
        <v/>
      </c>
      <c r="AG26" s="325"/>
      <c r="AH26" s="314" t="str">
        <f>IF(AND('Mapa de Riesgos'!$H$49="Media",'Mapa de Riesgos'!$L$49="Catastrófico"),CONCATENATE("R",'Mapa de Riesgos'!$A$49),"")</f>
        <v/>
      </c>
      <c r="AI26" s="315"/>
      <c r="AJ26" s="315" t="str">
        <f>IF(AND('Mapa de Riesgos'!$H$55="Media",'Mapa de Riesgos'!$L$55="Catastrófico"),CONCATENATE("R",'Mapa de Riesgos'!$A$55),"")</f>
        <v/>
      </c>
      <c r="AK26" s="315"/>
      <c r="AL26" s="315" t="str">
        <f>IF(AND('Mapa de Riesgos'!$H$61="Media",'Mapa de Riesgos'!$L$61="Catastrófico"),CONCATENATE("R",'Mapa de Riesgos'!$A$61),"")</f>
        <v/>
      </c>
      <c r="AM26" s="316"/>
      <c r="AN26" s="55"/>
      <c r="AO26" s="366"/>
      <c r="AP26" s="367"/>
      <c r="AQ26" s="367"/>
      <c r="AR26" s="367"/>
      <c r="AS26" s="367"/>
      <c r="AT26" s="36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43"/>
      <c r="C27" s="343"/>
      <c r="D27" s="344"/>
      <c r="E27" s="336"/>
      <c r="F27" s="337"/>
      <c r="G27" s="337"/>
      <c r="H27" s="337"/>
      <c r="I27" s="338"/>
      <c r="J27" s="305"/>
      <c r="K27" s="306"/>
      <c r="L27" s="306"/>
      <c r="M27" s="306"/>
      <c r="N27" s="306"/>
      <c r="O27" s="307"/>
      <c r="P27" s="305"/>
      <c r="Q27" s="306"/>
      <c r="R27" s="306"/>
      <c r="S27" s="306"/>
      <c r="T27" s="306"/>
      <c r="U27" s="307"/>
      <c r="V27" s="305"/>
      <c r="W27" s="306"/>
      <c r="X27" s="306"/>
      <c r="Y27" s="306"/>
      <c r="Z27" s="306"/>
      <c r="AA27" s="307"/>
      <c r="AB27" s="323"/>
      <c r="AC27" s="324"/>
      <c r="AD27" s="324"/>
      <c r="AE27" s="324"/>
      <c r="AF27" s="324"/>
      <c r="AG27" s="325"/>
      <c r="AH27" s="314"/>
      <c r="AI27" s="315"/>
      <c r="AJ27" s="315"/>
      <c r="AK27" s="315"/>
      <c r="AL27" s="315"/>
      <c r="AM27" s="316"/>
      <c r="AN27" s="55"/>
      <c r="AO27" s="366"/>
      <c r="AP27" s="367"/>
      <c r="AQ27" s="367"/>
      <c r="AR27" s="367"/>
      <c r="AS27" s="367"/>
      <c r="AT27" s="368"/>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43"/>
      <c r="C28" s="343"/>
      <c r="D28" s="344"/>
      <c r="E28" s="336"/>
      <c r="F28" s="337"/>
      <c r="G28" s="337"/>
      <c r="H28" s="337"/>
      <c r="I28" s="338"/>
      <c r="J28" s="305" t="str">
        <f>IF(AND('Mapa de Riesgos'!$H$67="Media",'Mapa de Riesgos'!$L$67="Leve"),CONCATENATE("R",'Mapa de Riesgos'!$A$67),"")</f>
        <v/>
      </c>
      <c r="K28" s="306"/>
      <c r="L28" s="306" t="str">
        <f>IF(AND('Mapa de Riesgos'!$H$73="Media",'Mapa de Riesgos'!$L$73="Leve"),CONCATENATE("R",'Mapa de Riesgos'!$A$73),"")</f>
        <v/>
      </c>
      <c r="M28" s="306"/>
      <c r="N28" s="306" t="str">
        <f>IF(AND('Mapa de Riesgos'!$H$79="Media",'Mapa de Riesgos'!$L$79="Leve"),CONCATENATE("R",'Mapa de Riesgos'!#REF!),"")</f>
        <v/>
      </c>
      <c r="O28" s="307"/>
      <c r="P28" s="305" t="str">
        <f>IF(AND('Mapa de Riesgos'!$H$67="Media",'Mapa de Riesgos'!$L$67="Menor"),CONCATENATE("R",'Mapa de Riesgos'!$A$67),"")</f>
        <v/>
      </c>
      <c r="Q28" s="306"/>
      <c r="R28" s="306" t="str">
        <f>IF(AND('Mapa de Riesgos'!$H$73="Media",'Mapa de Riesgos'!$L$73="Menor"),CONCATENATE("R",'Mapa de Riesgos'!$A$73),"")</f>
        <v/>
      </c>
      <c r="S28" s="306"/>
      <c r="T28" s="306" t="str">
        <f>IF(AND('Mapa de Riesgos'!$H$79="Media",'Mapa de Riesgos'!$L$79="Menor"),CONCATENATE("R",'Mapa de Riesgos'!#REF!),"")</f>
        <v/>
      </c>
      <c r="U28" s="307"/>
      <c r="V28" s="305" t="str">
        <f>IF(AND('Mapa de Riesgos'!$H$67="Media",'Mapa de Riesgos'!$L$67="Moderado"),CONCATENATE("R",'Mapa de Riesgos'!$A$67),"")</f>
        <v/>
      </c>
      <c r="W28" s="306"/>
      <c r="X28" s="306" t="str">
        <f>IF(AND('Mapa de Riesgos'!$H$73="Media",'Mapa de Riesgos'!$L$73="Moderado"),CONCATENATE("R",'Mapa de Riesgos'!$A$73),"")</f>
        <v/>
      </c>
      <c r="Y28" s="306"/>
      <c r="Z28" s="306" t="str">
        <f>IF(AND('Mapa de Riesgos'!$H$79="Media",'Mapa de Riesgos'!$L$79="Moderado"),CONCATENATE("R",'Mapa de Riesgos'!#REF!),"")</f>
        <v/>
      </c>
      <c r="AA28" s="307"/>
      <c r="AB28" s="323" t="str">
        <f>IF(AND('Mapa de Riesgos'!$H$67="Media",'Mapa de Riesgos'!$L$67="Mayor"),CONCATENATE("R",'Mapa de Riesgos'!$A$67),"")</f>
        <v/>
      </c>
      <c r="AC28" s="324"/>
      <c r="AD28" s="324" t="str">
        <f>IF(AND('Mapa de Riesgos'!$H$73="Media",'Mapa de Riesgos'!$L$73="Mayor"),CONCATENATE("R",'Mapa de Riesgos'!$A$73),"")</f>
        <v/>
      </c>
      <c r="AE28" s="324"/>
      <c r="AF28" s="324" t="str">
        <f>IF(AND('Mapa de Riesgos'!$H$79="Media",'Mapa de Riesgos'!$L$79="Mayor"),CONCATENATE("R",'Mapa de Riesgos'!#REF!),"")</f>
        <v/>
      </c>
      <c r="AG28" s="325"/>
      <c r="AH28" s="314" t="str">
        <f>IF(AND('Mapa de Riesgos'!$H$67="Media",'Mapa de Riesgos'!$L$67="Catastrófico"),CONCATENATE("R",'Mapa de Riesgos'!$A$67),"")</f>
        <v/>
      </c>
      <c r="AI28" s="315"/>
      <c r="AJ28" s="315" t="str">
        <f>IF(AND('Mapa de Riesgos'!$H$73="Media",'Mapa de Riesgos'!$L$73="Catastrófico"),CONCATENATE("R",'Mapa de Riesgos'!$A$73),"")</f>
        <v/>
      </c>
      <c r="AK28" s="315"/>
      <c r="AL28" s="315" t="str">
        <f>IF(AND('Mapa de Riesgos'!$H$79="Media",'Mapa de Riesgos'!$L$79="Catastrófico"),CONCATENATE("R",'Mapa de Riesgos'!#REF!),"")</f>
        <v/>
      </c>
      <c r="AM28" s="316"/>
      <c r="AN28" s="55"/>
      <c r="AO28" s="366"/>
      <c r="AP28" s="367"/>
      <c r="AQ28" s="367"/>
      <c r="AR28" s="367"/>
      <c r="AS28" s="367"/>
      <c r="AT28" s="368"/>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43"/>
      <c r="C29" s="343"/>
      <c r="D29" s="344"/>
      <c r="E29" s="339"/>
      <c r="F29" s="340"/>
      <c r="G29" s="340"/>
      <c r="H29" s="340"/>
      <c r="I29" s="341"/>
      <c r="J29" s="305"/>
      <c r="K29" s="306"/>
      <c r="L29" s="306"/>
      <c r="M29" s="306"/>
      <c r="N29" s="306"/>
      <c r="O29" s="307"/>
      <c r="P29" s="308"/>
      <c r="Q29" s="309"/>
      <c r="R29" s="309"/>
      <c r="S29" s="309"/>
      <c r="T29" s="309"/>
      <c r="U29" s="310"/>
      <c r="V29" s="308"/>
      <c r="W29" s="309"/>
      <c r="X29" s="309"/>
      <c r="Y29" s="309"/>
      <c r="Z29" s="309"/>
      <c r="AA29" s="310"/>
      <c r="AB29" s="326"/>
      <c r="AC29" s="327"/>
      <c r="AD29" s="327"/>
      <c r="AE29" s="327"/>
      <c r="AF29" s="327"/>
      <c r="AG29" s="328"/>
      <c r="AH29" s="317"/>
      <c r="AI29" s="318"/>
      <c r="AJ29" s="318"/>
      <c r="AK29" s="318"/>
      <c r="AL29" s="318"/>
      <c r="AM29" s="319"/>
      <c r="AN29" s="55"/>
      <c r="AO29" s="369"/>
      <c r="AP29" s="370"/>
      <c r="AQ29" s="370"/>
      <c r="AR29" s="370"/>
      <c r="AS29" s="370"/>
      <c r="AT29" s="37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43"/>
      <c r="C30" s="343"/>
      <c r="D30" s="344"/>
      <c r="E30" s="333" t="s">
        <v>183</v>
      </c>
      <c r="F30" s="334"/>
      <c r="G30" s="334"/>
      <c r="H30" s="334"/>
      <c r="I30" s="334"/>
      <c r="J30" s="302" t="str">
        <f>IF(AND('Mapa de Riesgos'!$H$12="Baja",'Mapa de Riesgos'!$L$12="Leve"),CONCATENATE("R",'Mapa de Riesgos'!$A$12),"")</f>
        <v/>
      </c>
      <c r="K30" s="303"/>
      <c r="L30" s="303" t="str">
        <f>IF(AND('Mapa de Riesgos'!$H$19="Baja",'Mapa de Riesgos'!$L$19="Leve"),CONCATENATE("R",'Mapa de Riesgos'!$A$19),"")</f>
        <v/>
      </c>
      <c r="M30" s="303"/>
      <c r="N30" s="303" t="str">
        <f>IF(AND('Mapa de Riesgos'!$H$25="Baja",'Mapa de Riesgos'!$L$25="Leve"),CONCATENATE("R",'Mapa de Riesgos'!$A$25),"")</f>
        <v/>
      </c>
      <c r="O30" s="304"/>
      <c r="P30" s="312" t="str">
        <f>IF(AND('Mapa de Riesgos'!$H$12="Baja",'Mapa de Riesgos'!$L$12="Menor"),CONCATENATE("R",'Mapa de Riesgos'!$A$12),"")</f>
        <v/>
      </c>
      <c r="Q30" s="312"/>
      <c r="R30" s="312" t="str">
        <f>IF(AND('Mapa de Riesgos'!$H$19="Baja",'Mapa de Riesgos'!$L$19="Menor"),CONCATENATE("R",'Mapa de Riesgos'!$A$19),"")</f>
        <v/>
      </c>
      <c r="S30" s="312"/>
      <c r="T30" s="312" t="str">
        <f>IF(AND('Mapa de Riesgos'!$H$25="Baja",'Mapa de Riesgos'!$L$25="Menor"),CONCATENATE("R",'Mapa de Riesgos'!$A$25),"")</f>
        <v/>
      </c>
      <c r="U30" s="313"/>
      <c r="V30" s="311" t="str">
        <f>IF(AND('Mapa de Riesgos'!$H$12="Baja",'Mapa de Riesgos'!$L$12="Moderado"),CONCATENATE("R",'Mapa de Riesgos'!$A$12),"")</f>
        <v/>
      </c>
      <c r="W30" s="312"/>
      <c r="X30" s="312" t="str">
        <f>IF(AND('Mapa de Riesgos'!$H$19="Baja",'Mapa de Riesgos'!$L$19="Moderado"),CONCATENATE("R",'Mapa de Riesgos'!$A$19),"")</f>
        <v/>
      </c>
      <c r="Y30" s="312"/>
      <c r="Z30" s="312" t="str">
        <f>IF(AND('Mapa de Riesgos'!$H$25="Baja",'Mapa de Riesgos'!$L$25="Moderado"),CONCATENATE("R",'Mapa de Riesgos'!$A$25),"")</f>
        <v/>
      </c>
      <c r="AA30" s="313"/>
      <c r="AB30" s="329" t="str">
        <f>IF(AND('Mapa de Riesgos'!$H$12="Baja",'Mapa de Riesgos'!$L$12="Mayor"),CONCATENATE("R",'Mapa de Riesgos'!$A$12),"")</f>
        <v/>
      </c>
      <c r="AC30" s="330"/>
      <c r="AD30" s="330" t="str">
        <f>IF(AND('Mapa de Riesgos'!$H$19="Baja",'Mapa de Riesgos'!$L$19="Mayor"),CONCATENATE("R",'Mapa de Riesgos'!$A$19),"")</f>
        <v/>
      </c>
      <c r="AE30" s="330"/>
      <c r="AF30" s="330" t="str">
        <f>IF(AND('Mapa de Riesgos'!$H$25="Baja",'Mapa de Riesgos'!$L$25="Mayor"),CONCATENATE("R",'Mapa de Riesgos'!$A$25),"")</f>
        <v/>
      </c>
      <c r="AG30" s="331"/>
      <c r="AH30" s="320" t="str">
        <f>IF(AND('Mapa de Riesgos'!$H$12="Baja",'Mapa de Riesgos'!$L$12="Catastrófico"),CONCATENATE("R",'Mapa de Riesgos'!$A$12),"")</f>
        <v/>
      </c>
      <c r="AI30" s="321"/>
      <c r="AJ30" s="321" t="str">
        <f>IF(AND('Mapa de Riesgos'!$H$19="Baja",'Mapa de Riesgos'!$L$19="Catastrófico"),CONCATENATE("R",'Mapa de Riesgos'!$A$19),"")</f>
        <v/>
      </c>
      <c r="AK30" s="321"/>
      <c r="AL30" s="321" t="str">
        <f>IF(AND('Mapa de Riesgos'!$H$25="Baja",'Mapa de Riesgos'!$L$25="Catastrófico"),CONCATENATE("R",'Mapa de Riesgos'!$A$25),"")</f>
        <v/>
      </c>
      <c r="AM30" s="322"/>
      <c r="AN30" s="55"/>
      <c r="AO30" s="372" t="s">
        <v>184</v>
      </c>
      <c r="AP30" s="373"/>
      <c r="AQ30" s="373"/>
      <c r="AR30" s="373"/>
      <c r="AS30" s="373"/>
      <c r="AT30" s="374"/>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43"/>
      <c r="C31" s="343"/>
      <c r="D31" s="344"/>
      <c r="E31" s="336"/>
      <c r="F31" s="337"/>
      <c r="G31" s="337"/>
      <c r="H31" s="337"/>
      <c r="I31" s="337"/>
      <c r="J31" s="296"/>
      <c r="K31" s="297"/>
      <c r="L31" s="297"/>
      <c r="M31" s="297"/>
      <c r="N31" s="297"/>
      <c r="O31" s="298"/>
      <c r="P31" s="306"/>
      <c r="Q31" s="306"/>
      <c r="R31" s="306"/>
      <c r="S31" s="306"/>
      <c r="T31" s="306"/>
      <c r="U31" s="307"/>
      <c r="V31" s="305"/>
      <c r="W31" s="306"/>
      <c r="X31" s="306"/>
      <c r="Y31" s="306"/>
      <c r="Z31" s="306"/>
      <c r="AA31" s="307"/>
      <c r="AB31" s="323"/>
      <c r="AC31" s="324"/>
      <c r="AD31" s="324"/>
      <c r="AE31" s="324"/>
      <c r="AF31" s="324"/>
      <c r="AG31" s="325"/>
      <c r="AH31" s="314"/>
      <c r="AI31" s="315"/>
      <c r="AJ31" s="315"/>
      <c r="AK31" s="315"/>
      <c r="AL31" s="315"/>
      <c r="AM31" s="316"/>
      <c r="AN31" s="55"/>
      <c r="AO31" s="375"/>
      <c r="AP31" s="376"/>
      <c r="AQ31" s="376"/>
      <c r="AR31" s="376"/>
      <c r="AS31" s="376"/>
      <c r="AT31" s="377"/>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43"/>
      <c r="C32" s="343"/>
      <c r="D32" s="344"/>
      <c r="E32" s="336"/>
      <c r="F32" s="337"/>
      <c r="G32" s="337"/>
      <c r="H32" s="337"/>
      <c r="I32" s="337"/>
      <c r="J32" s="296" t="str">
        <f>IF(AND('Mapa de Riesgos'!$H$31="Baja",'Mapa de Riesgos'!$L$31="Leve"),CONCATENATE("R",'Mapa de Riesgos'!$A$31),"")</f>
        <v/>
      </c>
      <c r="K32" s="297"/>
      <c r="L32" s="297" t="str">
        <f>IF(AND('Mapa de Riesgos'!$H$37="Baja",'Mapa de Riesgos'!$L$37="Leve"),CONCATENATE("R",'Mapa de Riesgos'!$A$37),"")</f>
        <v/>
      </c>
      <c r="M32" s="297"/>
      <c r="N32" s="297" t="str">
        <f>IF(AND('Mapa de Riesgos'!$H$43="Baja",'Mapa de Riesgos'!$L$43="Leve"),CONCATENATE("R",'Mapa de Riesgos'!$A$43),"")</f>
        <v/>
      </c>
      <c r="O32" s="298"/>
      <c r="P32" s="306" t="str">
        <f>IF(AND('Mapa de Riesgos'!$H$31="Baja",'Mapa de Riesgos'!$L$31="Menor"),CONCATENATE("R",'Mapa de Riesgos'!$A$31),"")</f>
        <v/>
      </c>
      <c r="Q32" s="306"/>
      <c r="R32" s="306" t="str">
        <f>IF(AND('Mapa de Riesgos'!$H$37="Baja",'Mapa de Riesgos'!$L$37="Menor"),CONCATENATE("R",'Mapa de Riesgos'!$A$37),"")</f>
        <v/>
      </c>
      <c r="S32" s="306"/>
      <c r="T32" s="306" t="str">
        <f>IF(AND('Mapa de Riesgos'!$H$43="Baja",'Mapa de Riesgos'!$L$43="Menor"),CONCATENATE("R",'Mapa de Riesgos'!$A$43),"")</f>
        <v/>
      </c>
      <c r="U32" s="307"/>
      <c r="V32" s="305" t="str">
        <f>IF(AND('Mapa de Riesgos'!$H$31="Baja",'Mapa de Riesgos'!$L$31="Moderado"),CONCATENATE("R",'Mapa de Riesgos'!$A$31),"")</f>
        <v/>
      </c>
      <c r="W32" s="306"/>
      <c r="X32" s="306" t="str">
        <f>IF(AND('Mapa de Riesgos'!$H$37="Baja",'Mapa de Riesgos'!$L$37="Moderado"),CONCATENATE("R",'Mapa de Riesgos'!$A$37),"")</f>
        <v/>
      </c>
      <c r="Y32" s="306"/>
      <c r="Z32" s="306" t="str">
        <f>IF(AND('Mapa de Riesgos'!$H$43="Baja",'Mapa de Riesgos'!$L$43="Moderado"),CONCATENATE("R",'Mapa de Riesgos'!$A$43),"")</f>
        <v/>
      </c>
      <c r="AA32" s="307"/>
      <c r="AB32" s="323" t="str">
        <f>IF(AND('Mapa de Riesgos'!$H$31="Baja",'Mapa de Riesgos'!$L$31="Mayor"),CONCATENATE("R",'Mapa de Riesgos'!$A$31),"")</f>
        <v/>
      </c>
      <c r="AC32" s="324"/>
      <c r="AD32" s="324" t="str">
        <f>IF(AND('Mapa de Riesgos'!$H$37="Baja",'Mapa de Riesgos'!$L$37="Mayor"),CONCATENATE("R",'Mapa de Riesgos'!$A$37),"")</f>
        <v/>
      </c>
      <c r="AE32" s="324"/>
      <c r="AF32" s="324" t="str">
        <f>IF(AND('Mapa de Riesgos'!$H$43="Baja",'Mapa de Riesgos'!$L$43="Mayor"),CONCATENATE("R",'Mapa de Riesgos'!$A$43),"")</f>
        <v>R6</v>
      </c>
      <c r="AG32" s="325"/>
      <c r="AH32" s="314" t="str">
        <f>IF(AND('Mapa de Riesgos'!$H$31="Baja",'Mapa de Riesgos'!$L$31="Catastrófico"),CONCATENATE("R",'Mapa de Riesgos'!$A$31),"")</f>
        <v/>
      </c>
      <c r="AI32" s="315"/>
      <c r="AJ32" s="315" t="str">
        <f>IF(AND('Mapa de Riesgos'!$H$37="Baja",'Mapa de Riesgos'!$L$37="Catastrófico"),CONCATENATE("R",'Mapa de Riesgos'!$A$37),"")</f>
        <v/>
      </c>
      <c r="AK32" s="315"/>
      <c r="AL32" s="315" t="str">
        <f>IF(AND('Mapa de Riesgos'!$H$43="Baja",'Mapa de Riesgos'!$L$43="Catastrófico"),CONCATENATE("R",'Mapa de Riesgos'!$A$43),"")</f>
        <v/>
      </c>
      <c r="AM32" s="316"/>
      <c r="AN32" s="55"/>
      <c r="AO32" s="375"/>
      <c r="AP32" s="376"/>
      <c r="AQ32" s="376"/>
      <c r="AR32" s="376"/>
      <c r="AS32" s="376"/>
      <c r="AT32" s="377"/>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43"/>
      <c r="C33" s="343"/>
      <c r="D33" s="344"/>
      <c r="E33" s="336"/>
      <c r="F33" s="337"/>
      <c r="G33" s="337"/>
      <c r="H33" s="337"/>
      <c r="I33" s="337"/>
      <c r="J33" s="296"/>
      <c r="K33" s="297"/>
      <c r="L33" s="297"/>
      <c r="M33" s="297"/>
      <c r="N33" s="297"/>
      <c r="O33" s="298"/>
      <c r="P33" s="306"/>
      <c r="Q33" s="306"/>
      <c r="R33" s="306"/>
      <c r="S33" s="306"/>
      <c r="T33" s="306"/>
      <c r="U33" s="307"/>
      <c r="V33" s="305"/>
      <c r="W33" s="306"/>
      <c r="X33" s="306"/>
      <c r="Y33" s="306"/>
      <c r="Z33" s="306"/>
      <c r="AA33" s="307"/>
      <c r="AB33" s="323"/>
      <c r="AC33" s="324"/>
      <c r="AD33" s="324"/>
      <c r="AE33" s="324"/>
      <c r="AF33" s="324"/>
      <c r="AG33" s="325"/>
      <c r="AH33" s="314"/>
      <c r="AI33" s="315"/>
      <c r="AJ33" s="315"/>
      <c r="AK33" s="315"/>
      <c r="AL33" s="315"/>
      <c r="AM33" s="316"/>
      <c r="AN33" s="55"/>
      <c r="AO33" s="375"/>
      <c r="AP33" s="376"/>
      <c r="AQ33" s="376"/>
      <c r="AR33" s="376"/>
      <c r="AS33" s="376"/>
      <c r="AT33" s="377"/>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43"/>
      <c r="C34" s="343"/>
      <c r="D34" s="344"/>
      <c r="E34" s="336"/>
      <c r="F34" s="337"/>
      <c r="G34" s="337"/>
      <c r="H34" s="337"/>
      <c r="I34" s="337"/>
      <c r="J34" s="296" t="str">
        <f>IF(AND('Mapa de Riesgos'!$H$49="Baja",'Mapa de Riesgos'!$L$49="Leve"),CONCATENATE("R",'Mapa de Riesgos'!$A$49),"")</f>
        <v/>
      </c>
      <c r="K34" s="297"/>
      <c r="L34" s="297" t="str">
        <f>IF(AND('Mapa de Riesgos'!$H$55="Baja",'Mapa de Riesgos'!$L$55="Leve"),CONCATENATE("R",'Mapa de Riesgos'!$A$55),"")</f>
        <v/>
      </c>
      <c r="M34" s="297"/>
      <c r="N34" s="297" t="str">
        <f>IF(AND('Mapa de Riesgos'!$H$61="Baja",'Mapa de Riesgos'!$L$61="Leve"),CONCATENATE("R",'Mapa de Riesgos'!$A$61),"")</f>
        <v/>
      </c>
      <c r="O34" s="298"/>
      <c r="P34" s="306" t="str">
        <f>IF(AND('Mapa de Riesgos'!$H$49="Baja",'Mapa de Riesgos'!$L$49="Menor"),CONCATENATE("R",'Mapa de Riesgos'!$A$49),"")</f>
        <v/>
      </c>
      <c r="Q34" s="306"/>
      <c r="R34" s="306" t="str">
        <f>IF(AND('Mapa de Riesgos'!$H$55="Baja",'Mapa de Riesgos'!$L$55="Menor"),CONCATENATE("R",'Mapa de Riesgos'!$A$55),"")</f>
        <v/>
      </c>
      <c r="S34" s="306"/>
      <c r="T34" s="306" t="str">
        <f>IF(AND('Mapa de Riesgos'!$H$61="Baja",'Mapa de Riesgos'!$L$61="Menor"),CONCATENATE("R",'Mapa de Riesgos'!$A$61),"")</f>
        <v/>
      </c>
      <c r="U34" s="307"/>
      <c r="V34" s="305" t="str">
        <f>IF(AND('Mapa de Riesgos'!$H$49="Baja",'Mapa de Riesgos'!$L$49="Moderado"),CONCATENATE("R",'Mapa de Riesgos'!$A$49),"")</f>
        <v/>
      </c>
      <c r="W34" s="306"/>
      <c r="X34" s="306" t="str">
        <f>IF(AND('Mapa de Riesgos'!$H$55="Baja",'Mapa de Riesgos'!$L$55="Moderado"),CONCATENATE("R",'Mapa de Riesgos'!$A$55),"")</f>
        <v>R8</v>
      </c>
      <c r="Y34" s="306"/>
      <c r="Z34" s="306" t="str">
        <f>IF(AND('Mapa de Riesgos'!$H$61="Baja",'Mapa de Riesgos'!$L$61="Moderado"),CONCATENATE("R",'Mapa de Riesgos'!$A$61),"")</f>
        <v>R9</v>
      </c>
      <c r="AA34" s="307"/>
      <c r="AB34" s="323" t="str">
        <f>IF(AND('Mapa de Riesgos'!$H$49="Baja",'Mapa de Riesgos'!$L$49="Mayor"),CONCATENATE("R",'Mapa de Riesgos'!$A$49),"")</f>
        <v/>
      </c>
      <c r="AC34" s="324"/>
      <c r="AD34" s="324" t="str">
        <f>IF(AND('Mapa de Riesgos'!$H$55="Baja",'Mapa de Riesgos'!$L$55="Mayor"),CONCATENATE("R",'Mapa de Riesgos'!$A$55),"")</f>
        <v/>
      </c>
      <c r="AE34" s="324"/>
      <c r="AF34" s="324" t="str">
        <f>IF(AND('Mapa de Riesgos'!$H$61="Baja",'Mapa de Riesgos'!$L$61="Mayor"),CONCATENATE("R",'Mapa de Riesgos'!$A$61),"")</f>
        <v/>
      </c>
      <c r="AG34" s="325"/>
      <c r="AH34" s="314" t="str">
        <f>IF(AND('Mapa de Riesgos'!$H$49="Baja",'Mapa de Riesgos'!$L$49="Catastrófico"),CONCATENATE("R",'Mapa de Riesgos'!$A$49),"")</f>
        <v/>
      </c>
      <c r="AI34" s="315"/>
      <c r="AJ34" s="315" t="str">
        <f>IF(AND('Mapa de Riesgos'!$H$55="Baja",'Mapa de Riesgos'!$L$55="Catastrófico"),CONCATENATE("R",'Mapa de Riesgos'!$A$55),"")</f>
        <v/>
      </c>
      <c r="AK34" s="315"/>
      <c r="AL34" s="315" t="str">
        <f>IF(AND('Mapa de Riesgos'!$H$61="Baja",'Mapa de Riesgos'!$L$61="Catastrófico"),CONCATENATE("R",'Mapa de Riesgos'!$A$61),"")</f>
        <v/>
      </c>
      <c r="AM34" s="316"/>
      <c r="AN34" s="55"/>
      <c r="AO34" s="375"/>
      <c r="AP34" s="376"/>
      <c r="AQ34" s="376"/>
      <c r="AR34" s="376"/>
      <c r="AS34" s="376"/>
      <c r="AT34" s="377"/>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43"/>
      <c r="C35" s="343"/>
      <c r="D35" s="344"/>
      <c r="E35" s="336"/>
      <c r="F35" s="337"/>
      <c r="G35" s="337"/>
      <c r="H35" s="337"/>
      <c r="I35" s="337"/>
      <c r="J35" s="296"/>
      <c r="K35" s="297"/>
      <c r="L35" s="297"/>
      <c r="M35" s="297"/>
      <c r="N35" s="297"/>
      <c r="O35" s="298"/>
      <c r="P35" s="306"/>
      <c r="Q35" s="306"/>
      <c r="R35" s="306"/>
      <c r="S35" s="306"/>
      <c r="T35" s="306"/>
      <c r="U35" s="307"/>
      <c r="V35" s="305"/>
      <c r="W35" s="306"/>
      <c r="X35" s="306"/>
      <c r="Y35" s="306"/>
      <c r="Z35" s="306"/>
      <c r="AA35" s="307"/>
      <c r="AB35" s="323"/>
      <c r="AC35" s="324"/>
      <c r="AD35" s="324"/>
      <c r="AE35" s="324"/>
      <c r="AF35" s="324"/>
      <c r="AG35" s="325"/>
      <c r="AH35" s="314"/>
      <c r="AI35" s="315"/>
      <c r="AJ35" s="315"/>
      <c r="AK35" s="315"/>
      <c r="AL35" s="315"/>
      <c r="AM35" s="316"/>
      <c r="AN35" s="55"/>
      <c r="AO35" s="375"/>
      <c r="AP35" s="376"/>
      <c r="AQ35" s="376"/>
      <c r="AR35" s="376"/>
      <c r="AS35" s="376"/>
      <c r="AT35" s="377"/>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43"/>
      <c r="C36" s="343"/>
      <c r="D36" s="344"/>
      <c r="E36" s="336"/>
      <c r="F36" s="337"/>
      <c r="G36" s="337"/>
      <c r="H36" s="337"/>
      <c r="I36" s="337"/>
      <c r="J36" s="296" t="str">
        <f>IF(AND('Mapa de Riesgos'!$H$67="Baja",'Mapa de Riesgos'!$L$67="Leve"),CONCATENATE("R",'Mapa de Riesgos'!$A$67),"")</f>
        <v/>
      </c>
      <c r="K36" s="297"/>
      <c r="L36" s="297" t="str">
        <f>IF(AND('Mapa de Riesgos'!$H$73="Baja",'Mapa de Riesgos'!$L$73="Leve"),CONCATENATE("R",'Mapa de Riesgos'!$A$73),"")</f>
        <v/>
      </c>
      <c r="M36" s="297"/>
      <c r="N36" s="297" t="str">
        <f>IF(AND('Mapa de Riesgos'!$H$79="Baja",'Mapa de Riesgos'!$L$79="Leve"),CONCATENATE("R",'Mapa de Riesgos'!#REF!),"")</f>
        <v/>
      </c>
      <c r="O36" s="298"/>
      <c r="P36" s="306" t="str">
        <f>IF(AND('Mapa de Riesgos'!$H$67="Baja",'Mapa de Riesgos'!$L$67="Menor"),CONCATENATE("R",'Mapa de Riesgos'!$A$67),"")</f>
        <v/>
      </c>
      <c r="Q36" s="306"/>
      <c r="R36" s="306" t="str">
        <f>IF(AND('Mapa de Riesgos'!$H$73="Baja",'Mapa de Riesgos'!$L$73="Menor"),CONCATENATE("R",'Mapa de Riesgos'!$A$73),"")</f>
        <v/>
      </c>
      <c r="S36" s="306"/>
      <c r="T36" s="306" t="str">
        <f>IF(AND('Mapa de Riesgos'!$H$79="Baja",'Mapa de Riesgos'!$L$79="Menor"),CONCATENATE("R",'Mapa de Riesgos'!#REF!),"")</f>
        <v/>
      </c>
      <c r="U36" s="307"/>
      <c r="V36" s="305" t="str">
        <f>IF(AND('Mapa de Riesgos'!$H$67="Baja",'Mapa de Riesgos'!$L$67="Moderado"),CONCATENATE("R",'Mapa de Riesgos'!$A$67),"")</f>
        <v/>
      </c>
      <c r="W36" s="306"/>
      <c r="X36" s="306" t="str">
        <f>IF(AND('Mapa de Riesgos'!$H$73="Baja",'Mapa de Riesgos'!$L$73="Moderado"),CONCATENATE("R",'Mapa de Riesgos'!$A$73),"")</f>
        <v/>
      </c>
      <c r="Y36" s="306"/>
      <c r="Z36" s="306" t="str">
        <f>IF(AND('Mapa de Riesgos'!$H$79="Baja",'Mapa de Riesgos'!$L$79="Moderado"),CONCATENATE("R",'Mapa de Riesgos'!#REF!),"")</f>
        <v/>
      </c>
      <c r="AA36" s="307"/>
      <c r="AB36" s="323" t="str">
        <f>IF(AND('Mapa de Riesgos'!$H$67="Baja",'Mapa de Riesgos'!$L$67="Mayor"),CONCATENATE("R",'Mapa de Riesgos'!$A$67),"")</f>
        <v/>
      </c>
      <c r="AC36" s="324"/>
      <c r="AD36" s="324" t="str">
        <f>IF(AND('Mapa de Riesgos'!$H$73="Baja",'Mapa de Riesgos'!$L$73="Mayor"),CONCATENATE("R",'Mapa de Riesgos'!$A$73),"")</f>
        <v/>
      </c>
      <c r="AE36" s="324"/>
      <c r="AF36" s="324" t="str">
        <f>IF(AND('Mapa de Riesgos'!$H$79="Baja",'Mapa de Riesgos'!$L$79="Mayor"),CONCATENATE("R",'Mapa de Riesgos'!#REF!),"")</f>
        <v/>
      </c>
      <c r="AG36" s="325"/>
      <c r="AH36" s="314" t="str">
        <f>IF(AND('Mapa de Riesgos'!$H$67="Baja",'Mapa de Riesgos'!$L$67="Catastrófico"),CONCATENATE("R",'Mapa de Riesgos'!$A$67),"")</f>
        <v/>
      </c>
      <c r="AI36" s="315"/>
      <c r="AJ36" s="315" t="str">
        <f>IF(AND('Mapa de Riesgos'!$H$73="Baja",'Mapa de Riesgos'!$L$73="Catastrófico"),CONCATENATE("R",'Mapa de Riesgos'!$A$73),"")</f>
        <v/>
      </c>
      <c r="AK36" s="315"/>
      <c r="AL36" s="315" t="str">
        <f>IF(AND('Mapa de Riesgos'!$H$79="Baja",'Mapa de Riesgos'!$L$79="Catastrófico"),CONCATENATE("R",'Mapa de Riesgos'!#REF!),"")</f>
        <v/>
      </c>
      <c r="AM36" s="316"/>
      <c r="AN36" s="55"/>
      <c r="AO36" s="375"/>
      <c r="AP36" s="376"/>
      <c r="AQ36" s="376"/>
      <c r="AR36" s="376"/>
      <c r="AS36" s="376"/>
      <c r="AT36" s="377"/>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43"/>
      <c r="C37" s="343"/>
      <c r="D37" s="344"/>
      <c r="E37" s="339"/>
      <c r="F37" s="340"/>
      <c r="G37" s="340"/>
      <c r="H37" s="340"/>
      <c r="I37" s="340"/>
      <c r="J37" s="299"/>
      <c r="K37" s="300"/>
      <c r="L37" s="300"/>
      <c r="M37" s="300"/>
      <c r="N37" s="300"/>
      <c r="O37" s="301"/>
      <c r="P37" s="309"/>
      <c r="Q37" s="309"/>
      <c r="R37" s="309"/>
      <c r="S37" s="309"/>
      <c r="T37" s="309"/>
      <c r="U37" s="310"/>
      <c r="V37" s="308"/>
      <c r="W37" s="309"/>
      <c r="X37" s="309"/>
      <c r="Y37" s="309"/>
      <c r="Z37" s="309"/>
      <c r="AA37" s="310"/>
      <c r="AB37" s="326"/>
      <c r="AC37" s="327"/>
      <c r="AD37" s="327"/>
      <c r="AE37" s="327"/>
      <c r="AF37" s="327"/>
      <c r="AG37" s="328"/>
      <c r="AH37" s="317"/>
      <c r="AI37" s="318"/>
      <c r="AJ37" s="318"/>
      <c r="AK37" s="318"/>
      <c r="AL37" s="318"/>
      <c r="AM37" s="319"/>
      <c r="AN37" s="55"/>
      <c r="AO37" s="378"/>
      <c r="AP37" s="379"/>
      <c r="AQ37" s="379"/>
      <c r="AR37" s="379"/>
      <c r="AS37" s="379"/>
      <c r="AT37" s="380"/>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43"/>
      <c r="C38" s="343"/>
      <c r="D38" s="344"/>
      <c r="E38" s="333" t="s">
        <v>185</v>
      </c>
      <c r="F38" s="334"/>
      <c r="G38" s="334"/>
      <c r="H38" s="334"/>
      <c r="I38" s="335"/>
      <c r="J38" s="302" t="str">
        <f>IF(AND('Mapa de Riesgos'!$H$12="Muy Baja",'Mapa de Riesgos'!$L$12="Leve"),CONCATENATE("R",'Mapa de Riesgos'!$A$12),"")</f>
        <v/>
      </c>
      <c r="K38" s="303"/>
      <c r="L38" s="303" t="str">
        <f>IF(AND('Mapa de Riesgos'!$H$19="Muy Baja",'Mapa de Riesgos'!$L$19="Leve"),CONCATENATE("R",'Mapa de Riesgos'!$A$19),"")</f>
        <v/>
      </c>
      <c r="M38" s="303"/>
      <c r="N38" s="303" t="str">
        <f>IF(AND('Mapa de Riesgos'!$H$25="Muy Baja",'Mapa de Riesgos'!$L$25="Leve"),CONCATENATE("R",'Mapa de Riesgos'!$A$25),"")</f>
        <v/>
      </c>
      <c r="O38" s="304"/>
      <c r="P38" s="302" t="str">
        <f>IF(AND('Mapa de Riesgos'!$H$12="Muy Baja",'Mapa de Riesgos'!$L$12="Menor"),CONCATENATE("R",'Mapa de Riesgos'!$A$12),"")</f>
        <v/>
      </c>
      <c r="Q38" s="303"/>
      <c r="R38" s="303" t="str">
        <f>IF(AND('Mapa de Riesgos'!$H$19="Muy Baja",'Mapa de Riesgos'!$L$19="Menor"),CONCATENATE("R",'Mapa de Riesgos'!$A$19),"")</f>
        <v/>
      </c>
      <c r="S38" s="303"/>
      <c r="T38" s="303" t="str">
        <f>IF(AND('Mapa de Riesgos'!$H$25="Muy Baja",'Mapa de Riesgos'!$L$25="Menor"),CONCATENATE("R",'Mapa de Riesgos'!$A$25),"")</f>
        <v/>
      </c>
      <c r="U38" s="304"/>
      <c r="V38" s="311" t="str">
        <f>IF(AND('Mapa de Riesgos'!$H$12="Muy Baja",'Mapa de Riesgos'!$L$12="Moderado"),CONCATENATE("R",'Mapa de Riesgos'!$A$12),"")</f>
        <v/>
      </c>
      <c r="W38" s="312"/>
      <c r="X38" s="312" t="str">
        <f>IF(AND('Mapa de Riesgos'!$H$19="Muy Baja",'Mapa de Riesgos'!$L$19="Moderado"),CONCATENATE("R",'Mapa de Riesgos'!$A$19),"")</f>
        <v/>
      </c>
      <c r="Y38" s="312"/>
      <c r="Z38" s="312" t="str">
        <f>IF(AND('Mapa de Riesgos'!$H$25="Muy Baja",'Mapa de Riesgos'!$L$25="Moderado"),CONCATENATE("R",'Mapa de Riesgos'!$A$25),"")</f>
        <v/>
      </c>
      <c r="AA38" s="313"/>
      <c r="AB38" s="329" t="str">
        <f>IF(AND('Mapa de Riesgos'!$H$12="Muy Baja",'Mapa de Riesgos'!$L$12="Mayor"),CONCATENATE("R",'Mapa de Riesgos'!$A$12),"")</f>
        <v/>
      </c>
      <c r="AC38" s="330"/>
      <c r="AD38" s="330" t="str">
        <f>IF(AND('Mapa de Riesgos'!$H$19="Muy Baja",'Mapa de Riesgos'!$L$19="Mayor"),CONCATENATE("R",'Mapa de Riesgos'!$A$19),"")</f>
        <v/>
      </c>
      <c r="AE38" s="330"/>
      <c r="AF38" s="330" t="str">
        <f>IF(AND('Mapa de Riesgos'!$H$25="Muy Baja",'Mapa de Riesgos'!$L$25="Mayor"),CONCATENATE("R",'Mapa de Riesgos'!$A$25),"")</f>
        <v/>
      </c>
      <c r="AG38" s="331"/>
      <c r="AH38" s="320" t="str">
        <f>IF(AND('Mapa de Riesgos'!$H$12="Muy Baja",'Mapa de Riesgos'!$L$12="Catastrófico"),CONCATENATE("R",'Mapa de Riesgos'!$A$12),"")</f>
        <v/>
      </c>
      <c r="AI38" s="321"/>
      <c r="AJ38" s="321" t="str">
        <f>IF(AND('Mapa de Riesgos'!$H$19="Muy Baja",'Mapa de Riesgos'!$L$19="Catastrófico"),CONCATENATE("R",'Mapa de Riesgos'!$A$19),"")</f>
        <v/>
      </c>
      <c r="AK38" s="321"/>
      <c r="AL38" s="321" t="str">
        <f>IF(AND('Mapa de Riesgos'!$H$25="Muy Baja",'Mapa de Riesgos'!$L$25="Catastrófico"),CONCATENATE("R",'Mapa de Riesgos'!$A$25),"")</f>
        <v/>
      </c>
      <c r="AM38" s="322"/>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43"/>
      <c r="C39" s="343"/>
      <c r="D39" s="344"/>
      <c r="E39" s="336"/>
      <c r="F39" s="337"/>
      <c r="G39" s="337"/>
      <c r="H39" s="337"/>
      <c r="I39" s="338"/>
      <c r="J39" s="296"/>
      <c r="K39" s="297"/>
      <c r="L39" s="297"/>
      <c r="M39" s="297"/>
      <c r="N39" s="297"/>
      <c r="O39" s="298"/>
      <c r="P39" s="296"/>
      <c r="Q39" s="297"/>
      <c r="R39" s="297"/>
      <c r="S39" s="297"/>
      <c r="T39" s="297"/>
      <c r="U39" s="298"/>
      <c r="V39" s="305"/>
      <c r="W39" s="306"/>
      <c r="X39" s="306"/>
      <c r="Y39" s="306"/>
      <c r="Z39" s="306"/>
      <c r="AA39" s="307"/>
      <c r="AB39" s="323"/>
      <c r="AC39" s="324"/>
      <c r="AD39" s="324"/>
      <c r="AE39" s="324"/>
      <c r="AF39" s="324"/>
      <c r="AG39" s="325"/>
      <c r="AH39" s="314"/>
      <c r="AI39" s="315"/>
      <c r="AJ39" s="315"/>
      <c r="AK39" s="315"/>
      <c r="AL39" s="315"/>
      <c r="AM39" s="316"/>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43"/>
      <c r="C40" s="343"/>
      <c r="D40" s="344"/>
      <c r="E40" s="336"/>
      <c r="F40" s="337"/>
      <c r="G40" s="337"/>
      <c r="H40" s="337"/>
      <c r="I40" s="338"/>
      <c r="J40" s="296" t="str">
        <f>IF(AND('Mapa de Riesgos'!$H$31="Muy Baja",'Mapa de Riesgos'!$L$31="Leve"),CONCATENATE("R",'Mapa de Riesgos'!$A$31),"")</f>
        <v/>
      </c>
      <c r="K40" s="297"/>
      <c r="L40" s="297" t="str">
        <f>IF(AND('Mapa de Riesgos'!$H$37="Muy Baja",'Mapa de Riesgos'!$L$37="Leve"),CONCATENATE("R",'Mapa de Riesgos'!$A$37),"")</f>
        <v/>
      </c>
      <c r="M40" s="297"/>
      <c r="N40" s="297" t="str">
        <f>IF(AND('Mapa de Riesgos'!$H$43="Muy Baja",'Mapa de Riesgos'!$L$43="Leve"),CONCATENATE("R",'Mapa de Riesgos'!$A$43),"")</f>
        <v/>
      </c>
      <c r="O40" s="298"/>
      <c r="P40" s="296" t="str">
        <f>IF(AND('Mapa de Riesgos'!$H$31="Muy Baja",'Mapa de Riesgos'!$L$31="Menor"),CONCATENATE("R",'Mapa de Riesgos'!$A$31),"")</f>
        <v/>
      </c>
      <c r="Q40" s="297"/>
      <c r="R40" s="297" t="str">
        <f>IF(AND('Mapa de Riesgos'!$H$37="Muy Baja",'Mapa de Riesgos'!$L$37="Menor"),CONCATENATE("R",'Mapa de Riesgos'!$A$37),"")</f>
        <v/>
      </c>
      <c r="S40" s="297"/>
      <c r="T40" s="297" t="str">
        <f>IF(AND('Mapa de Riesgos'!$H$43="Muy Baja",'Mapa de Riesgos'!$L$43="Menor"),CONCATENATE("R",'Mapa de Riesgos'!$A$43),"")</f>
        <v/>
      </c>
      <c r="U40" s="298"/>
      <c r="V40" s="305" t="str">
        <f>IF(AND('Mapa de Riesgos'!$H$31="Muy Baja",'Mapa de Riesgos'!$L$31="Moderado"),CONCATENATE("R",'Mapa de Riesgos'!$A$31),"")</f>
        <v/>
      </c>
      <c r="W40" s="306"/>
      <c r="X40" s="306" t="str">
        <f>IF(AND('Mapa de Riesgos'!$H$37="Muy Baja",'Mapa de Riesgos'!$L$37="Moderado"),CONCATENATE("R",'Mapa de Riesgos'!$A$37),"")</f>
        <v/>
      </c>
      <c r="Y40" s="306"/>
      <c r="Z40" s="306" t="str">
        <f>IF(AND('Mapa de Riesgos'!$H$43="Muy Baja",'Mapa de Riesgos'!$L$43="Moderado"),CONCATENATE("R",'Mapa de Riesgos'!$A$43),"")</f>
        <v/>
      </c>
      <c r="AA40" s="307"/>
      <c r="AB40" s="323" t="str">
        <f>IF(AND('Mapa de Riesgos'!$H$31="Muy Baja",'Mapa de Riesgos'!$L$31="Mayor"),CONCATENATE("R",'Mapa de Riesgos'!$A$31),"")</f>
        <v/>
      </c>
      <c r="AC40" s="324"/>
      <c r="AD40" s="324" t="str">
        <f>IF(AND('Mapa de Riesgos'!$H$37="Muy Baja",'Mapa de Riesgos'!$L$37="Mayor"),CONCATENATE("R",'Mapa de Riesgos'!$A$37),"")</f>
        <v/>
      </c>
      <c r="AE40" s="324"/>
      <c r="AF40" s="324" t="str">
        <f>IF(AND('Mapa de Riesgos'!$H$43="Muy Baja",'Mapa de Riesgos'!$L$43="Mayor"),CONCATENATE("R",'Mapa de Riesgos'!$A$43),"")</f>
        <v/>
      </c>
      <c r="AG40" s="325"/>
      <c r="AH40" s="314" t="str">
        <f>IF(AND('Mapa de Riesgos'!$H$31="Muy Baja",'Mapa de Riesgos'!$L$31="Catastrófico"),CONCATENATE("R",'Mapa de Riesgos'!$A$31),"")</f>
        <v/>
      </c>
      <c r="AI40" s="315"/>
      <c r="AJ40" s="315" t="str">
        <f>IF(AND('Mapa de Riesgos'!$H$37="Muy Baja",'Mapa de Riesgos'!$L$37="Catastrófico"),CONCATENATE("R",'Mapa de Riesgos'!$A$37),"")</f>
        <v/>
      </c>
      <c r="AK40" s="315"/>
      <c r="AL40" s="315" t="str">
        <f>IF(AND('Mapa de Riesgos'!$H$43="Muy Baja",'Mapa de Riesgos'!$L$43="Catastrófico"),CONCATENATE("R",'Mapa de Riesgos'!$A$43),"")</f>
        <v/>
      </c>
      <c r="AM40" s="316"/>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43"/>
      <c r="C41" s="343"/>
      <c r="D41" s="344"/>
      <c r="E41" s="336"/>
      <c r="F41" s="337"/>
      <c r="G41" s="337"/>
      <c r="H41" s="337"/>
      <c r="I41" s="338"/>
      <c r="J41" s="296"/>
      <c r="K41" s="297"/>
      <c r="L41" s="297"/>
      <c r="M41" s="297"/>
      <c r="N41" s="297"/>
      <c r="O41" s="298"/>
      <c r="P41" s="296"/>
      <c r="Q41" s="297"/>
      <c r="R41" s="297"/>
      <c r="S41" s="297"/>
      <c r="T41" s="297"/>
      <c r="U41" s="298"/>
      <c r="V41" s="305"/>
      <c r="W41" s="306"/>
      <c r="X41" s="306"/>
      <c r="Y41" s="306"/>
      <c r="Z41" s="306"/>
      <c r="AA41" s="307"/>
      <c r="AB41" s="323"/>
      <c r="AC41" s="324"/>
      <c r="AD41" s="324"/>
      <c r="AE41" s="324"/>
      <c r="AF41" s="324"/>
      <c r="AG41" s="325"/>
      <c r="AH41" s="314"/>
      <c r="AI41" s="315"/>
      <c r="AJ41" s="315"/>
      <c r="AK41" s="315"/>
      <c r="AL41" s="315"/>
      <c r="AM41" s="316"/>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43"/>
      <c r="C42" s="343"/>
      <c r="D42" s="344"/>
      <c r="E42" s="336"/>
      <c r="F42" s="337"/>
      <c r="G42" s="337"/>
      <c r="H42" s="337"/>
      <c r="I42" s="338"/>
      <c r="J42" s="296" t="str">
        <f>IF(AND('Mapa de Riesgos'!$H$49="Muy Baja",'Mapa de Riesgos'!$L$49="Leve"),CONCATENATE("R",'Mapa de Riesgos'!$A$49),"")</f>
        <v/>
      </c>
      <c r="K42" s="297"/>
      <c r="L42" s="297" t="str">
        <f>IF(AND('Mapa de Riesgos'!$H$55="Muy Baja",'Mapa de Riesgos'!$L$55="Leve"),CONCATENATE("R",'Mapa de Riesgos'!$A$55),"")</f>
        <v/>
      </c>
      <c r="M42" s="297"/>
      <c r="N42" s="297" t="str">
        <f>IF(AND('Mapa de Riesgos'!$H$61="Muy Baja",'Mapa de Riesgos'!$L$61="Leve"),CONCATENATE("R",'Mapa de Riesgos'!$A$61),"")</f>
        <v/>
      </c>
      <c r="O42" s="298"/>
      <c r="P42" s="296" t="str">
        <f>IF(AND('Mapa de Riesgos'!$H$49="Muy Baja",'Mapa de Riesgos'!$L$49="Menor"),CONCATENATE("R",'Mapa de Riesgos'!$A$49),"")</f>
        <v/>
      </c>
      <c r="Q42" s="297"/>
      <c r="R42" s="297" t="str">
        <f>IF(AND('Mapa de Riesgos'!$H$55="Muy Baja",'Mapa de Riesgos'!$L$55="Menor"),CONCATENATE("R",'Mapa de Riesgos'!$A$55),"")</f>
        <v/>
      </c>
      <c r="S42" s="297"/>
      <c r="T42" s="297" t="str">
        <f>IF(AND('Mapa de Riesgos'!$H$61="Muy Baja",'Mapa de Riesgos'!$L$61="Menor"),CONCATENATE("R",'Mapa de Riesgos'!$A$61),"")</f>
        <v/>
      </c>
      <c r="U42" s="298"/>
      <c r="V42" s="305" t="str">
        <f>IF(AND('Mapa de Riesgos'!$H$49="Muy Baja",'Mapa de Riesgos'!$L$49="Moderado"),CONCATENATE("R",'Mapa de Riesgos'!$A$49),"")</f>
        <v/>
      </c>
      <c r="W42" s="306"/>
      <c r="X42" s="306" t="str">
        <f>IF(AND('Mapa de Riesgos'!$H$55="Muy Baja",'Mapa de Riesgos'!$L$55="Moderado"),CONCATENATE("R",'Mapa de Riesgos'!$A$55),"")</f>
        <v/>
      </c>
      <c r="Y42" s="306"/>
      <c r="Z42" s="306" t="str">
        <f>IF(AND('Mapa de Riesgos'!$H$61="Muy Baja",'Mapa de Riesgos'!$L$61="Moderado"),CONCATENATE("R",'Mapa de Riesgos'!$A$61),"")</f>
        <v/>
      </c>
      <c r="AA42" s="307"/>
      <c r="AB42" s="323" t="str">
        <f>IF(AND('Mapa de Riesgos'!$H$49="Muy Baja",'Mapa de Riesgos'!$L$49="Mayor"),CONCATENATE("R",'Mapa de Riesgos'!$A$49),"")</f>
        <v/>
      </c>
      <c r="AC42" s="324"/>
      <c r="AD42" s="324" t="str">
        <f>IF(AND('Mapa de Riesgos'!$H$55="Muy Baja",'Mapa de Riesgos'!$L$55="Mayor"),CONCATENATE("R",'Mapa de Riesgos'!$A$55),"")</f>
        <v/>
      </c>
      <c r="AE42" s="324"/>
      <c r="AF42" s="324" t="str">
        <f>IF(AND('Mapa de Riesgos'!$H$61="Muy Baja",'Mapa de Riesgos'!$L$61="Mayor"),CONCATENATE("R",'Mapa de Riesgos'!$A$61),"")</f>
        <v/>
      </c>
      <c r="AG42" s="325"/>
      <c r="AH42" s="314" t="str">
        <f>IF(AND('Mapa de Riesgos'!$H$49="Muy Baja",'Mapa de Riesgos'!$L$49="Catastrófico"),CONCATENATE("R",'Mapa de Riesgos'!$A$49),"")</f>
        <v/>
      </c>
      <c r="AI42" s="315"/>
      <c r="AJ42" s="315" t="str">
        <f>IF(AND('Mapa de Riesgos'!$H$55="Muy Baja",'Mapa de Riesgos'!$L$55="Catastrófico"),CONCATENATE("R",'Mapa de Riesgos'!$A$55),"")</f>
        <v/>
      </c>
      <c r="AK42" s="315"/>
      <c r="AL42" s="315" t="str">
        <f>IF(AND('Mapa de Riesgos'!$H$61="Muy Baja",'Mapa de Riesgos'!$L$61="Catastrófico"),CONCATENATE("R",'Mapa de Riesgos'!$A$61),"")</f>
        <v/>
      </c>
      <c r="AM42" s="316"/>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43"/>
      <c r="C43" s="343"/>
      <c r="D43" s="344"/>
      <c r="E43" s="336"/>
      <c r="F43" s="337"/>
      <c r="G43" s="337"/>
      <c r="H43" s="337"/>
      <c r="I43" s="338"/>
      <c r="J43" s="296"/>
      <c r="K43" s="297"/>
      <c r="L43" s="297"/>
      <c r="M43" s="297"/>
      <c r="N43" s="297"/>
      <c r="O43" s="298"/>
      <c r="P43" s="296"/>
      <c r="Q43" s="297"/>
      <c r="R43" s="297"/>
      <c r="S43" s="297"/>
      <c r="T43" s="297"/>
      <c r="U43" s="298"/>
      <c r="V43" s="305"/>
      <c r="W43" s="306"/>
      <c r="X43" s="306"/>
      <c r="Y43" s="306"/>
      <c r="Z43" s="306"/>
      <c r="AA43" s="307"/>
      <c r="AB43" s="323"/>
      <c r="AC43" s="324"/>
      <c r="AD43" s="324"/>
      <c r="AE43" s="324"/>
      <c r="AF43" s="324"/>
      <c r="AG43" s="325"/>
      <c r="AH43" s="314"/>
      <c r="AI43" s="315"/>
      <c r="AJ43" s="315"/>
      <c r="AK43" s="315"/>
      <c r="AL43" s="315"/>
      <c r="AM43" s="316"/>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43"/>
      <c r="C44" s="343"/>
      <c r="D44" s="344"/>
      <c r="E44" s="336"/>
      <c r="F44" s="337"/>
      <c r="G44" s="337"/>
      <c r="H44" s="337"/>
      <c r="I44" s="338"/>
      <c r="J44" s="296" t="str">
        <f>IF(AND('Mapa de Riesgos'!$H$67="Muy Baja",'Mapa de Riesgos'!$L$67="Leve"),CONCATENATE("R",'Mapa de Riesgos'!$A$67),"")</f>
        <v/>
      </c>
      <c r="K44" s="297"/>
      <c r="L44" s="297" t="str">
        <f>IF(AND('Mapa de Riesgos'!$H$73="Muy Baja",'Mapa de Riesgos'!$L$73="Leve"),CONCATENATE("R",'Mapa de Riesgos'!$A$73),"")</f>
        <v/>
      </c>
      <c r="M44" s="297"/>
      <c r="N44" s="297" t="str">
        <f>IF(AND('Mapa de Riesgos'!$H$79="Muy Baja",'Mapa de Riesgos'!$L$79="Leve"),CONCATENATE("R",'Mapa de Riesgos'!#REF!),"")</f>
        <v/>
      </c>
      <c r="O44" s="298"/>
      <c r="P44" s="296" t="str">
        <f>IF(AND('Mapa de Riesgos'!$H$67="Muy Baja",'Mapa de Riesgos'!$L$67="Menor"),CONCATENATE("R",'Mapa de Riesgos'!$A$67),"")</f>
        <v/>
      </c>
      <c r="Q44" s="297"/>
      <c r="R44" s="297" t="str">
        <f>IF(AND('Mapa de Riesgos'!$H$73="Muy Baja",'Mapa de Riesgos'!$L$73="Menor"),CONCATENATE("R",'Mapa de Riesgos'!$A$73),"")</f>
        <v/>
      </c>
      <c r="S44" s="297"/>
      <c r="T44" s="297" t="str">
        <f>IF(AND('Mapa de Riesgos'!$H$79="Muy Baja",'Mapa de Riesgos'!$L$79="Menor"),CONCATENATE("R",'Mapa de Riesgos'!#REF!),"")</f>
        <v/>
      </c>
      <c r="U44" s="298"/>
      <c r="V44" s="305" t="str">
        <f>IF(AND('Mapa de Riesgos'!$H$67="Muy Baja",'Mapa de Riesgos'!$L$67="Moderado"),CONCATENATE("R",'Mapa de Riesgos'!$A$67),"")</f>
        <v/>
      </c>
      <c r="W44" s="306"/>
      <c r="X44" s="306" t="str">
        <f>IF(AND('Mapa de Riesgos'!$H$73="Muy Baja",'Mapa de Riesgos'!$L$73="Moderado"),CONCATENATE("R",'Mapa de Riesgos'!$A$73),"")</f>
        <v/>
      </c>
      <c r="Y44" s="306"/>
      <c r="Z44" s="306" t="str">
        <f>IF(AND('Mapa de Riesgos'!$H$79="Muy Baja",'Mapa de Riesgos'!$L$79="Moderado"),CONCATENATE("R",'Mapa de Riesgos'!#REF!),"")</f>
        <v/>
      </c>
      <c r="AA44" s="307"/>
      <c r="AB44" s="323" t="str">
        <f>IF(AND('Mapa de Riesgos'!$H$67="Muy Baja",'Mapa de Riesgos'!$L$67="Mayor"),CONCATENATE("R",'Mapa de Riesgos'!$A$67),"")</f>
        <v/>
      </c>
      <c r="AC44" s="324"/>
      <c r="AD44" s="324" t="str">
        <f>IF(AND('Mapa de Riesgos'!$H$73="Muy Baja",'Mapa de Riesgos'!$L$73="Mayor"),CONCATENATE("R",'Mapa de Riesgos'!$A$73),"")</f>
        <v/>
      </c>
      <c r="AE44" s="324"/>
      <c r="AF44" s="324" t="str">
        <f>IF(AND('Mapa de Riesgos'!$H$79="Muy Baja",'Mapa de Riesgos'!$L$79="Mayor"),CONCATENATE("R",'Mapa de Riesgos'!#REF!),"")</f>
        <v/>
      </c>
      <c r="AG44" s="325"/>
      <c r="AH44" s="314" t="str">
        <f>IF(AND('Mapa de Riesgos'!$H$67="Muy Baja",'Mapa de Riesgos'!$L$67="Catastrófico"),CONCATENATE("R",'Mapa de Riesgos'!$A$67),"")</f>
        <v/>
      </c>
      <c r="AI44" s="315"/>
      <c r="AJ44" s="315" t="str">
        <f>IF(AND('Mapa de Riesgos'!$H$73="Muy Baja",'Mapa de Riesgos'!$L$73="Catastrófico"),CONCATENATE("R",'Mapa de Riesgos'!$A$73),"")</f>
        <v/>
      </c>
      <c r="AK44" s="315"/>
      <c r="AL44" s="315" t="str">
        <f>IF(AND('Mapa de Riesgos'!$H$79="Muy Baja",'Mapa de Riesgos'!$L$79="Catastrófico"),CONCATENATE("R",'Mapa de Riesgos'!#REF!),"")</f>
        <v/>
      </c>
      <c r="AM44" s="316"/>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43"/>
      <c r="C45" s="343"/>
      <c r="D45" s="344"/>
      <c r="E45" s="339"/>
      <c r="F45" s="340"/>
      <c r="G45" s="340"/>
      <c r="H45" s="340"/>
      <c r="I45" s="341"/>
      <c r="J45" s="299"/>
      <c r="K45" s="300"/>
      <c r="L45" s="300"/>
      <c r="M45" s="300"/>
      <c r="N45" s="300"/>
      <c r="O45" s="301"/>
      <c r="P45" s="299"/>
      <c r="Q45" s="300"/>
      <c r="R45" s="300"/>
      <c r="S45" s="300"/>
      <c r="T45" s="300"/>
      <c r="U45" s="301"/>
      <c r="V45" s="308"/>
      <c r="W45" s="309"/>
      <c r="X45" s="309"/>
      <c r="Y45" s="309"/>
      <c r="Z45" s="309"/>
      <c r="AA45" s="310"/>
      <c r="AB45" s="326"/>
      <c r="AC45" s="327"/>
      <c r="AD45" s="327"/>
      <c r="AE45" s="327"/>
      <c r="AF45" s="327"/>
      <c r="AG45" s="328"/>
      <c r="AH45" s="317"/>
      <c r="AI45" s="318"/>
      <c r="AJ45" s="318"/>
      <c r="AK45" s="318"/>
      <c r="AL45" s="318"/>
      <c r="AM45" s="319"/>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33" t="s">
        <v>186</v>
      </c>
      <c r="K46" s="334"/>
      <c r="L46" s="334"/>
      <c r="M46" s="334"/>
      <c r="N46" s="334"/>
      <c r="O46" s="335"/>
      <c r="P46" s="333" t="s">
        <v>187</v>
      </c>
      <c r="Q46" s="334"/>
      <c r="R46" s="334"/>
      <c r="S46" s="334"/>
      <c r="T46" s="334"/>
      <c r="U46" s="335"/>
      <c r="V46" s="333" t="s">
        <v>188</v>
      </c>
      <c r="W46" s="334"/>
      <c r="X46" s="334"/>
      <c r="Y46" s="334"/>
      <c r="Z46" s="334"/>
      <c r="AA46" s="335"/>
      <c r="AB46" s="333" t="s">
        <v>189</v>
      </c>
      <c r="AC46" s="342"/>
      <c r="AD46" s="334"/>
      <c r="AE46" s="334"/>
      <c r="AF46" s="334"/>
      <c r="AG46" s="335"/>
      <c r="AH46" s="333" t="s">
        <v>190</v>
      </c>
      <c r="AI46" s="334"/>
      <c r="AJ46" s="334"/>
      <c r="AK46" s="334"/>
      <c r="AL46" s="334"/>
      <c r="AM46" s="33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36"/>
      <c r="K47" s="337"/>
      <c r="L47" s="337"/>
      <c r="M47" s="337"/>
      <c r="N47" s="337"/>
      <c r="O47" s="338"/>
      <c r="P47" s="336"/>
      <c r="Q47" s="337"/>
      <c r="R47" s="337"/>
      <c r="S47" s="337"/>
      <c r="T47" s="337"/>
      <c r="U47" s="338"/>
      <c r="V47" s="336"/>
      <c r="W47" s="337"/>
      <c r="X47" s="337"/>
      <c r="Y47" s="337"/>
      <c r="Z47" s="337"/>
      <c r="AA47" s="338"/>
      <c r="AB47" s="336"/>
      <c r="AC47" s="337"/>
      <c r="AD47" s="337"/>
      <c r="AE47" s="337"/>
      <c r="AF47" s="337"/>
      <c r="AG47" s="338"/>
      <c r="AH47" s="336"/>
      <c r="AI47" s="337"/>
      <c r="AJ47" s="337"/>
      <c r="AK47" s="337"/>
      <c r="AL47" s="337"/>
      <c r="AM47" s="338"/>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36"/>
      <c r="K48" s="337"/>
      <c r="L48" s="337"/>
      <c r="M48" s="337"/>
      <c r="N48" s="337"/>
      <c r="O48" s="338"/>
      <c r="P48" s="336"/>
      <c r="Q48" s="337"/>
      <c r="R48" s="337"/>
      <c r="S48" s="337"/>
      <c r="T48" s="337"/>
      <c r="U48" s="338"/>
      <c r="V48" s="336"/>
      <c r="W48" s="337"/>
      <c r="X48" s="337"/>
      <c r="Y48" s="337"/>
      <c r="Z48" s="337"/>
      <c r="AA48" s="338"/>
      <c r="AB48" s="336"/>
      <c r="AC48" s="337"/>
      <c r="AD48" s="337"/>
      <c r="AE48" s="337"/>
      <c r="AF48" s="337"/>
      <c r="AG48" s="338"/>
      <c r="AH48" s="336"/>
      <c r="AI48" s="337"/>
      <c r="AJ48" s="337"/>
      <c r="AK48" s="337"/>
      <c r="AL48" s="337"/>
      <c r="AM48" s="338"/>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36"/>
      <c r="K49" s="337"/>
      <c r="L49" s="337"/>
      <c r="M49" s="337"/>
      <c r="N49" s="337"/>
      <c r="O49" s="338"/>
      <c r="P49" s="336"/>
      <c r="Q49" s="337"/>
      <c r="R49" s="337"/>
      <c r="S49" s="337"/>
      <c r="T49" s="337"/>
      <c r="U49" s="338"/>
      <c r="V49" s="336"/>
      <c r="W49" s="337"/>
      <c r="X49" s="337"/>
      <c r="Y49" s="337"/>
      <c r="Z49" s="337"/>
      <c r="AA49" s="338"/>
      <c r="AB49" s="336"/>
      <c r="AC49" s="337"/>
      <c r="AD49" s="337"/>
      <c r="AE49" s="337"/>
      <c r="AF49" s="337"/>
      <c r="AG49" s="338"/>
      <c r="AH49" s="336"/>
      <c r="AI49" s="337"/>
      <c r="AJ49" s="337"/>
      <c r="AK49" s="337"/>
      <c r="AL49" s="337"/>
      <c r="AM49" s="338"/>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36"/>
      <c r="K50" s="337"/>
      <c r="L50" s="337"/>
      <c r="M50" s="337"/>
      <c r="N50" s="337"/>
      <c r="O50" s="338"/>
      <c r="P50" s="336"/>
      <c r="Q50" s="337"/>
      <c r="R50" s="337"/>
      <c r="S50" s="337"/>
      <c r="T50" s="337"/>
      <c r="U50" s="338"/>
      <c r="V50" s="336"/>
      <c r="W50" s="337"/>
      <c r="X50" s="337"/>
      <c r="Y50" s="337"/>
      <c r="Z50" s="337"/>
      <c r="AA50" s="338"/>
      <c r="AB50" s="336"/>
      <c r="AC50" s="337"/>
      <c r="AD50" s="337"/>
      <c r="AE50" s="337"/>
      <c r="AF50" s="337"/>
      <c r="AG50" s="338"/>
      <c r="AH50" s="336"/>
      <c r="AI50" s="337"/>
      <c r="AJ50" s="337"/>
      <c r="AK50" s="337"/>
      <c r="AL50" s="337"/>
      <c r="AM50" s="338"/>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39"/>
      <c r="K51" s="340"/>
      <c r="L51" s="340"/>
      <c r="M51" s="340"/>
      <c r="N51" s="340"/>
      <c r="O51" s="341"/>
      <c r="P51" s="339"/>
      <c r="Q51" s="340"/>
      <c r="R51" s="340"/>
      <c r="S51" s="340"/>
      <c r="T51" s="340"/>
      <c r="U51" s="341"/>
      <c r="V51" s="339"/>
      <c r="W51" s="340"/>
      <c r="X51" s="340"/>
      <c r="Y51" s="340"/>
      <c r="Z51" s="340"/>
      <c r="AA51" s="341"/>
      <c r="AB51" s="339"/>
      <c r="AC51" s="340"/>
      <c r="AD51" s="340"/>
      <c r="AE51" s="340"/>
      <c r="AF51" s="340"/>
      <c r="AG51" s="341"/>
      <c r="AH51" s="339"/>
      <c r="AI51" s="340"/>
      <c r="AJ51" s="340"/>
      <c r="AK51" s="340"/>
      <c r="AL51" s="340"/>
      <c r="AM51" s="341"/>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4" zoomScale="50" zoomScaleNormal="50" workbookViewId="0">
      <selection activeCell="BB56" sqref="BB56"/>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10" t="s">
        <v>191</v>
      </c>
      <c r="C2" s="411"/>
      <c r="D2" s="411"/>
      <c r="E2" s="411"/>
      <c r="F2" s="411"/>
      <c r="G2" s="411"/>
      <c r="H2" s="411"/>
      <c r="I2" s="411"/>
      <c r="J2" s="332" t="s">
        <v>21</v>
      </c>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11"/>
      <c r="C3" s="411"/>
      <c r="D3" s="411"/>
      <c r="E3" s="411"/>
      <c r="F3" s="411"/>
      <c r="G3" s="411"/>
      <c r="H3" s="411"/>
      <c r="I3" s="411"/>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11"/>
      <c r="C4" s="411"/>
      <c r="D4" s="411"/>
      <c r="E4" s="411"/>
      <c r="F4" s="411"/>
      <c r="G4" s="411"/>
      <c r="H4" s="411"/>
      <c r="I4" s="411"/>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43" t="s">
        <v>176</v>
      </c>
      <c r="C6" s="343"/>
      <c r="D6" s="344"/>
      <c r="E6" s="381" t="s">
        <v>177</v>
      </c>
      <c r="F6" s="382"/>
      <c r="G6" s="382"/>
      <c r="H6" s="382"/>
      <c r="I6" s="383"/>
      <c r="J6" s="18" t="str">
        <f>IF(AND('Mapa de Riesgos'!$Y$12="Muy Alta",'Mapa de Riesgos'!$AA$12="Leve"),CONCATENATE("R1C",'Mapa de Riesgos'!$O$12),"")</f>
        <v/>
      </c>
      <c r="K6" s="19" t="str">
        <f>IF(AND('Mapa de Riesgos'!$Y$14="Muy Alta",'Mapa de Riesgos'!$AA$14="Leve"),CONCATENATE("R1C",'Mapa de Riesgos'!$O$14),"")</f>
        <v/>
      </c>
      <c r="L6" s="19" t="str">
        <f>IF(AND('Mapa de Riesgos'!$Y$15="Muy Alta",'Mapa de Riesgos'!$AA$15="Leve"),CONCATENATE("R1C",'Mapa de Riesgos'!$O$15),"")</f>
        <v/>
      </c>
      <c r="M6" s="19" t="str">
        <f>IF(AND('Mapa de Riesgos'!$Y$16="Muy Alta",'Mapa de Riesgos'!$AA$16="Leve"),CONCATENATE("R1C",'Mapa de Riesgos'!$O$16),"")</f>
        <v/>
      </c>
      <c r="N6" s="19" t="str">
        <f>IF(AND('Mapa de Riesgos'!$Y$17="Muy Alta",'Mapa de Riesgos'!$AA$17="Leve"),CONCATENATE("R1C",'Mapa de Riesgos'!$O$17),"")</f>
        <v/>
      </c>
      <c r="O6" s="20" t="str">
        <f>IF(AND('Mapa de Riesgos'!$Y$18="Muy Alta",'Mapa de Riesgos'!$AA$18="Leve"),CONCATENATE("R1C",'Mapa de Riesgos'!$O$18),"")</f>
        <v/>
      </c>
      <c r="P6" s="18" t="str">
        <f>IF(AND('Mapa de Riesgos'!$Y$12="Muy Alta",'Mapa de Riesgos'!$AA$12="Menor"),CONCATENATE("R1C",'Mapa de Riesgos'!$O$12),"")</f>
        <v/>
      </c>
      <c r="Q6" s="19" t="str">
        <f>IF(AND('Mapa de Riesgos'!$Y$14="Muy Alta",'Mapa de Riesgos'!$AA$14="Menor"),CONCATENATE("R1C",'Mapa de Riesgos'!$O$14),"")</f>
        <v/>
      </c>
      <c r="R6" s="19" t="str">
        <f>IF(AND('Mapa de Riesgos'!$Y$15="Muy Alta",'Mapa de Riesgos'!$AA$15="Menor"),CONCATENATE("R1C",'Mapa de Riesgos'!$O$15),"")</f>
        <v/>
      </c>
      <c r="S6" s="19" t="str">
        <f>IF(AND('Mapa de Riesgos'!$Y$16="Muy Alta",'Mapa de Riesgos'!$AA$16="Menor"),CONCATENATE("R1C",'Mapa de Riesgos'!$O$16),"")</f>
        <v/>
      </c>
      <c r="T6" s="19" t="str">
        <f>IF(AND('Mapa de Riesgos'!$Y$17="Muy Alta",'Mapa de Riesgos'!$AA$17="Menor"),CONCATENATE("R1C",'Mapa de Riesgos'!$O$17),"")</f>
        <v/>
      </c>
      <c r="U6" s="20" t="str">
        <f>IF(AND('Mapa de Riesgos'!$Y$18="Muy Alta",'Mapa de Riesgos'!$AA$18="Menor"),CONCATENATE("R1C",'Mapa de Riesgos'!$O$18),"")</f>
        <v/>
      </c>
      <c r="V6" s="18" t="str">
        <f>IF(AND('Mapa de Riesgos'!$Y$12="Muy Alta",'Mapa de Riesgos'!$AA$12="Moderado"),CONCATENATE("R1C",'Mapa de Riesgos'!$O$12),"")</f>
        <v/>
      </c>
      <c r="W6" s="19" t="str">
        <f>IF(AND('Mapa de Riesgos'!$Y$14="Muy Alta",'Mapa de Riesgos'!$AA$14="Moderado"),CONCATENATE("R1C",'Mapa de Riesgos'!$O$14),"")</f>
        <v/>
      </c>
      <c r="X6" s="19" t="str">
        <f>IF(AND('Mapa de Riesgos'!$Y$15="Muy Alta",'Mapa de Riesgos'!$AA$15="Moderado"),CONCATENATE("R1C",'Mapa de Riesgos'!$O$15),"")</f>
        <v/>
      </c>
      <c r="Y6" s="19" t="str">
        <f>IF(AND('Mapa de Riesgos'!$Y$16="Muy Alta",'Mapa de Riesgos'!$AA$16="Moderado"),CONCATENATE("R1C",'Mapa de Riesgos'!$O$16),"")</f>
        <v/>
      </c>
      <c r="Z6" s="19" t="str">
        <f>IF(AND('Mapa de Riesgos'!$Y$17="Muy Alta",'Mapa de Riesgos'!$AA$17="Moderado"),CONCATENATE("R1C",'Mapa de Riesgos'!$O$17),"")</f>
        <v/>
      </c>
      <c r="AA6" s="20" t="str">
        <f>IF(AND('Mapa de Riesgos'!$Y$18="Muy Alta",'Mapa de Riesgos'!$AA$18="Moderado"),CONCATENATE("R1C",'Mapa de Riesgos'!$O$18),"")</f>
        <v/>
      </c>
      <c r="AB6" s="18" t="str">
        <f>IF(AND('Mapa de Riesgos'!$Y$12="Muy Alta",'Mapa de Riesgos'!$AA$12="Mayor"),CONCATENATE("R1C",'Mapa de Riesgos'!$O$12),"")</f>
        <v/>
      </c>
      <c r="AC6" s="19" t="str">
        <f>IF(AND('Mapa de Riesgos'!$Y$14="Muy Alta",'Mapa de Riesgos'!$AA$14="Mayor"),CONCATENATE("R1C",'Mapa de Riesgos'!$O$14),"")</f>
        <v/>
      </c>
      <c r="AD6" s="19" t="str">
        <f>IF(AND('Mapa de Riesgos'!$Y$15="Muy Alta",'Mapa de Riesgos'!$AA$15="Mayor"),CONCATENATE("R1C",'Mapa de Riesgos'!$O$15),"")</f>
        <v/>
      </c>
      <c r="AE6" s="19" t="str">
        <f>IF(AND('Mapa de Riesgos'!$Y$16="Muy Alta",'Mapa de Riesgos'!$AA$16="Mayor"),CONCATENATE("R1C",'Mapa de Riesgos'!$O$16),"")</f>
        <v/>
      </c>
      <c r="AF6" s="19" t="str">
        <f>IF(AND('Mapa de Riesgos'!$Y$17="Muy Alta",'Mapa de Riesgos'!$AA$17="Mayor"),CONCATENATE("R1C",'Mapa de Riesgos'!$O$17),"")</f>
        <v/>
      </c>
      <c r="AG6" s="20" t="str">
        <f>IF(AND('Mapa de Riesgos'!$Y$18="Muy Alta",'Mapa de Riesgos'!$AA$18="Mayor"),CONCATENATE("R1C",'Mapa de Riesgos'!$O$18),"")</f>
        <v/>
      </c>
      <c r="AH6" s="21" t="str">
        <f>IF(AND('Mapa de Riesgos'!$Y$12="Muy Alta",'Mapa de Riesgos'!$AA$12="Catastrófico"),CONCATENATE("R1C",'Mapa de Riesgos'!$O$12),"")</f>
        <v/>
      </c>
      <c r="AI6" s="22" t="str">
        <f>IF(AND('Mapa de Riesgos'!$Y$14="Muy Alta",'Mapa de Riesgos'!$AA$14="Catastrófico"),CONCATENATE("R1C",'Mapa de Riesgos'!$O$14),"")</f>
        <v/>
      </c>
      <c r="AJ6" s="22" t="str">
        <f>IF(AND('Mapa de Riesgos'!$Y$15="Muy Alta",'Mapa de Riesgos'!$AA$15="Catastrófico"),CONCATENATE("R1C",'Mapa de Riesgos'!$O$15),"")</f>
        <v/>
      </c>
      <c r="AK6" s="22" t="str">
        <f>IF(AND('Mapa de Riesgos'!$Y$16="Muy Alta",'Mapa de Riesgos'!$AA$16="Catastrófico"),CONCATENATE("R1C",'Mapa de Riesgos'!$O$16),"")</f>
        <v/>
      </c>
      <c r="AL6" s="22" t="str">
        <f>IF(AND('Mapa de Riesgos'!$Y$17="Muy Alta",'Mapa de Riesgos'!$AA$17="Catastrófico"),CONCATENATE("R1C",'Mapa de Riesgos'!$O$17),"")</f>
        <v/>
      </c>
      <c r="AM6" s="23" t="str">
        <f>IF(AND('Mapa de Riesgos'!$Y$18="Muy Alta",'Mapa de Riesgos'!$AA$18="Catastrófico"),CONCATENATE("R1C",'Mapa de Riesgos'!$O$18),"")</f>
        <v/>
      </c>
      <c r="AN6" s="55"/>
      <c r="AO6" s="401" t="s">
        <v>178</v>
      </c>
      <c r="AP6" s="402"/>
      <c r="AQ6" s="402"/>
      <c r="AR6" s="402"/>
      <c r="AS6" s="402"/>
      <c r="AT6" s="403"/>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43"/>
      <c r="C7" s="343"/>
      <c r="D7" s="344"/>
      <c r="E7" s="384"/>
      <c r="F7" s="385"/>
      <c r="G7" s="385"/>
      <c r="H7" s="385"/>
      <c r="I7" s="386"/>
      <c r="J7" s="24" t="str">
        <f>IF(AND('Mapa de Riesgos'!$Y$19="Muy Alta",'Mapa de Riesgos'!$AA$19="Leve"),CONCATENATE("R2C",'Mapa de Riesgos'!$O$19),"")</f>
        <v/>
      </c>
      <c r="K7" s="25" t="str">
        <f>IF(AND('Mapa de Riesgos'!$Y$20="Muy Alta",'Mapa de Riesgos'!$AA$20="Leve"),CONCATENATE("R2C",'Mapa de Riesgos'!$O$20),"")</f>
        <v/>
      </c>
      <c r="L7" s="25" t="str">
        <f>IF(AND('Mapa de Riesgos'!$Y$21="Muy Alta",'Mapa de Riesgos'!$AA$21="Leve"),CONCATENATE("R2C",'Mapa de Riesgos'!$O$21),"")</f>
        <v/>
      </c>
      <c r="M7" s="25" t="str">
        <f>IF(AND('Mapa de Riesgos'!$Y$22="Muy Alta",'Mapa de Riesgos'!$AA$22="Leve"),CONCATENATE("R2C",'Mapa de Riesgos'!$O$22),"")</f>
        <v/>
      </c>
      <c r="N7" s="25" t="str">
        <f>IF(AND('Mapa de Riesgos'!$Y$23="Muy Alta",'Mapa de Riesgos'!$AA$23="Leve"),CONCATENATE("R2C",'Mapa de Riesgos'!$O$23),"")</f>
        <v/>
      </c>
      <c r="O7" s="26" t="str">
        <f>IF(AND('Mapa de Riesgos'!$Y$24="Muy Alta",'Mapa de Riesgos'!$AA$24="Leve"),CONCATENATE("R2C",'Mapa de Riesgos'!$O$24),"")</f>
        <v/>
      </c>
      <c r="P7" s="24" t="str">
        <f>IF(AND('Mapa de Riesgos'!$Y$19="Muy Alta",'Mapa de Riesgos'!$AA$19="Menor"),CONCATENATE("R2C",'Mapa de Riesgos'!$O$19),"")</f>
        <v/>
      </c>
      <c r="Q7" s="25" t="str">
        <f>IF(AND('Mapa de Riesgos'!$Y$20="Muy Alta",'Mapa de Riesgos'!$AA$20="Menor"),CONCATENATE("R2C",'Mapa de Riesgos'!$O$20),"")</f>
        <v/>
      </c>
      <c r="R7" s="25" t="str">
        <f>IF(AND('Mapa de Riesgos'!$Y$21="Muy Alta",'Mapa de Riesgos'!$AA$21="Menor"),CONCATENATE("R2C",'Mapa de Riesgos'!$O$21),"")</f>
        <v/>
      </c>
      <c r="S7" s="25" t="str">
        <f>IF(AND('Mapa de Riesgos'!$Y$22="Muy Alta",'Mapa de Riesgos'!$AA$22="Menor"),CONCATENATE("R2C",'Mapa de Riesgos'!$O$22),"")</f>
        <v/>
      </c>
      <c r="T7" s="25" t="str">
        <f>IF(AND('Mapa de Riesgos'!$Y$23="Muy Alta",'Mapa de Riesgos'!$AA$23="Menor"),CONCATENATE("R2C",'Mapa de Riesgos'!$O$23),"")</f>
        <v/>
      </c>
      <c r="U7" s="26" t="str">
        <f>IF(AND('Mapa de Riesgos'!$Y$24="Muy Alta",'Mapa de Riesgos'!$AA$24="Menor"),CONCATENATE("R2C",'Mapa de Riesgos'!$O$24),"")</f>
        <v/>
      </c>
      <c r="V7" s="24" t="str">
        <f>IF(AND('Mapa de Riesgos'!$Y$19="Muy Alta",'Mapa de Riesgos'!$AA$19="Moderado"),CONCATENATE("R2C",'Mapa de Riesgos'!$O$19),"")</f>
        <v/>
      </c>
      <c r="W7" s="25" t="str">
        <f>IF(AND('Mapa de Riesgos'!$Y$20="Muy Alta",'Mapa de Riesgos'!$AA$20="Moderado"),CONCATENATE("R2C",'Mapa de Riesgos'!$O$20),"")</f>
        <v/>
      </c>
      <c r="X7" s="25" t="str">
        <f>IF(AND('Mapa de Riesgos'!$Y$21="Muy Alta",'Mapa de Riesgos'!$AA$21="Moderado"),CONCATENATE("R2C",'Mapa de Riesgos'!$O$21),"")</f>
        <v/>
      </c>
      <c r="Y7" s="25" t="str">
        <f>IF(AND('Mapa de Riesgos'!$Y$22="Muy Alta",'Mapa de Riesgos'!$AA$22="Moderado"),CONCATENATE("R2C",'Mapa de Riesgos'!$O$22),"")</f>
        <v/>
      </c>
      <c r="Z7" s="25" t="str">
        <f>IF(AND('Mapa de Riesgos'!$Y$23="Muy Alta",'Mapa de Riesgos'!$AA$23="Moderado"),CONCATENATE("R2C",'Mapa de Riesgos'!$O$23),"")</f>
        <v/>
      </c>
      <c r="AA7" s="26" t="str">
        <f>IF(AND('Mapa de Riesgos'!$Y$24="Muy Alta",'Mapa de Riesgos'!$AA$24="Moderado"),CONCATENATE("R2C",'Mapa de Riesgos'!$O$24),"")</f>
        <v/>
      </c>
      <c r="AB7" s="24" t="str">
        <f>IF(AND('Mapa de Riesgos'!$Y$19="Muy Alta",'Mapa de Riesgos'!$AA$19="Mayor"),CONCATENATE("R2C",'Mapa de Riesgos'!$O$19),"")</f>
        <v/>
      </c>
      <c r="AC7" s="25" t="str">
        <f>IF(AND('Mapa de Riesgos'!$Y$20="Muy Alta",'Mapa de Riesgos'!$AA$20="Mayor"),CONCATENATE("R2C",'Mapa de Riesgos'!$O$20),"")</f>
        <v/>
      </c>
      <c r="AD7" s="25" t="str">
        <f>IF(AND('Mapa de Riesgos'!$Y$21="Muy Alta",'Mapa de Riesgos'!$AA$21="Mayor"),CONCATENATE("R2C",'Mapa de Riesgos'!$O$21),"")</f>
        <v/>
      </c>
      <c r="AE7" s="25" t="str">
        <f>IF(AND('Mapa de Riesgos'!$Y$22="Muy Alta",'Mapa de Riesgos'!$AA$22="Mayor"),CONCATENATE("R2C",'Mapa de Riesgos'!$O$22),"")</f>
        <v/>
      </c>
      <c r="AF7" s="25" t="str">
        <f>IF(AND('Mapa de Riesgos'!$Y$23="Muy Alta",'Mapa de Riesgos'!$AA$23="Mayor"),CONCATENATE("R2C",'Mapa de Riesgos'!$O$23),"")</f>
        <v/>
      </c>
      <c r="AG7" s="26" t="str">
        <f>IF(AND('Mapa de Riesgos'!$Y$24="Muy Alta",'Mapa de Riesgos'!$AA$24="Mayor"),CONCATENATE("R2C",'Mapa de Riesgos'!$O$24),"")</f>
        <v/>
      </c>
      <c r="AH7" s="27" t="str">
        <f>IF(AND('Mapa de Riesgos'!$Y$19="Muy Alta",'Mapa de Riesgos'!$AA$19="Catastrófico"),CONCATENATE("R2C",'Mapa de Riesgos'!$O$19),"")</f>
        <v/>
      </c>
      <c r="AI7" s="28" t="str">
        <f>IF(AND('Mapa de Riesgos'!$Y$20="Muy Alta",'Mapa de Riesgos'!$AA$20="Catastrófico"),CONCATENATE("R2C",'Mapa de Riesgos'!$O$20),"")</f>
        <v/>
      </c>
      <c r="AJ7" s="28" t="str">
        <f>IF(AND('Mapa de Riesgos'!$Y$21="Muy Alta",'Mapa de Riesgos'!$AA$21="Catastrófico"),CONCATENATE("R2C",'Mapa de Riesgos'!$O$21),"")</f>
        <v/>
      </c>
      <c r="AK7" s="28" t="str">
        <f>IF(AND('Mapa de Riesgos'!$Y$22="Muy Alta",'Mapa de Riesgos'!$AA$22="Catastrófico"),CONCATENATE("R2C",'Mapa de Riesgos'!$O$22),"")</f>
        <v/>
      </c>
      <c r="AL7" s="28" t="str">
        <f>IF(AND('Mapa de Riesgos'!$Y$23="Muy Alta",'Mapa de Riesgos'!$AA$23="Catastrófico"),CONCATENATE("R2C",'Mapa de Riesgos'!$O$23),"")</f>
        <v/>
      </c>
      <c r="AM7" s="29" t="str">
        <f>IF(AND('Mapa de Riesgos'!$Y$24="Muy Alta",'Mapa de Riesgos'!$AA$24="Catastrófico"),CONCATENATE("R2C",'Mapa de Riesgos'!$O$24),"")</f>
        <v/>
      </c>
      <c r="AN7" s="55"/>
      <c r="AO7" s="404"/>
      <c r="AP7" s="405"/>
      <c r="AQ7" s="405"/>
      <c r="AR7" s="405"/>
      <c r="AS7" s="405"/>
      <c r="AT7" s="406"/>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43"/>
      <c r="C8" s="343"/>
      <c r="D8" s="344"/>
      <c r="E8" s="384"/>
      <c r="F8" s="385"/>
      <c r="G8" s="385"/>
      <c r="H8" s="385"/>
      <c r="I8" s="386"/>
      <c r="J8" s="24" t="str">
        <f>IF(AND('Mapa de Riesgos'!$Y$25="Muy Alta",'Mapa de Riesgos'!$AA$25="Leve"),CONCATENATE("R3C",'Mapa de Riesgos'!$O$25),"")</f>
        <v/>
      </c>
      <c r="K8" s="25" t="str">
        <f>IF(AND('Mapa de Riesgos'!$Y$26="Muy Alta",'Mapa de Riesgos'!$AA$26="Leve"),CONCATENATE("R3C",'Mapa de Riesgos'!$O$26),"")</f>
        <v/>
      </c>
      <c r="L8" s="25" t="str">
        <f>IF(AND('Mapa de Riesgos'!$Y$27="Muy Alta",'Mapa de Riesgos'!$AA$27="Leve"),CONCATENATE("R3C",'Mapa de Riesgos'!$O$27),"")</f>
        <v/>
      </c>
      <c r="M8" s="25" t="str">
        <f>IF(AND('Mapa de Riesgos'!$Y$28="Muy Alta",'Mapa de Riesgos'!$AA$28="Leve"),CONCATENATE("R3C",'Mapa de Riesgos'!$O$28),"")</f>
        <v/>
      </c>
      <c r="N8" s="25" t="str">
        <f>IF(AND('Mapa de Riesgos'!$Y$29="Muy Alta",'Mapa de Riesgos'!$AA$29="Leve"),CONCATENATE("R3C",'Mapa de Riesgos'!$O$29),"")</f>
        <v/>
      </c>
      <c r="O8" s="26" t="str">
        <f>IF(AND('Mapa de Riesgos'!$Y$30="Muy Alta",'Mapa de Riesgos'!$AA$30="Leve"),CONCATENATE("R3C",'Mapa de Riesgos'!$O$30),"")</f>
        <v/>
      </c>
      <c r="P8" s="24" t="str">
        <f>IF(AND('Mapa de Riesgos'!$Y$25="Muy Alta",'Mapa de Riesgos'!$AA$25="Menor"),CONCATENATE("R3C",'Mapa de Riesgos'!$O$25),"")</f>
        <v/>
      </c>
      <c r="Q8" s="25" t="str">
        <f>IF(AND('Mapa de Riesgos'!$Y$26="Muy Alta",'Mapa de Riesgos'!$AA$26="Menor"),CONCATENATE("R3C",'Mapa de Riesgos'!$O$26),"")</f>
        <v/>
      </c>
      <c r="R8" s="25" t="str">
        <f>IF(AND('Mapa de Riesgos'!$Y$27="Muy Alta",'Mapa de Riesgos'!$AA$27="Menor"),CONCATENATE("R3C",'Mapa de Riesgos'!$O$27),"")</f>
        <v/>
      </c>
      <c r="S8" s="25" t="str">
        <f>IF(AND('Mapa de Riesgos'!$Y$28="Muy Alta",'Mapa de Riesgos'!$AA$28="Menor"),CONCATENATE("R3C",'Mapa de Riesgos'!$O$28),"")</f>
        <v/>
      </c>
      <c r="T8" s="25" t="str">
        <f>IF(AND('Mapa de Riesgos'!$Y$29="Muy Alta",'Mapa de Riesgos'!$AA$29="Menor"),CONCATENATE("R3C",'Mapa de Riesgos'!$O$29),"")</f>
        <v/>
      </c>
      <c r="U8" s="26" t="str">
        <f>IF(AND('Mapa de Riesgos'!$Y$30="Muy Alta",'Mapa de Riesgos'!$AA$30="Menor"),CONCATENATE("R3C",'Mapa de Riesgos'!$O$30),"")</f>
        <v/>
      </c>
      <c r="V8" s="24" t="str">
        <f>IF(AND('Mapa de Riesgos'!$Y$25="Muy Alta",'Mapa de Riesgos'!$AA$25="Moderado"),CONCATENATE("R3C",'Mapa de Riesgos'!$O$25),"")</f>
        <v/>
      </c>
      <c r="W8" s="25" t="str">
        <f>IF(AND('Mapa de Riesgos'!$Y$26="Muy Alta",'Mapa de Riesgos'!$AA$26="Moderado"),CONCATENATE("R3C",'Mapa de Riesgos'!$O$26),"")</f>
        <v/>
      </c>
      <c r="X8" s="25" t="str">
        <f>IF(AND('Mapa de Riesgos'!$Y$27="Muy Alta",'Mapa de Riesgos'!$AA$27="Moderado"),CONCATENATE("R3C",'Mapa de Riesgos'!$O$27),"")</f>
        <v/>
      </c>
      <c r="Y8" s="25" t="str">
        <f>IF(AND('Mapa de Riesgos'!$Y$28="Muy Alta",'Mapa de Riesgos'!$AA$28="Moderado"),CONCATENATE("R3C",'Mapa de Riesgos'!$O$28),"")</f>
        <v/>
      </c>
      <c r="Z8" s="25" t="str">
        <f>IF(AND('Mapa de Riesgos'!$Y$29="Muy Alta",'Mapa de Riesgos'!$AA$29="Moderado"),CONCATENATE("R3C",'Mapa de Riesgos'!$O$29),"")</f>
        <v/>
      </c>
      <c r="AA8" s="26" t="str">
        <f>IF(AND('Mapa de Riesgos'!$Y$30="Muy Alta",'Mapa de Riesgos'!$AA$30="Moderado"),CONCATENATE("R3C",'Mapa de Riesgos'!$O$30),"")</f>
        <v/>
      </c>
      <c r="AB8" s="24" t="str">
        <f>IF(AND('Mapa de Riesgos'!$Y$25="Muy Alta",'Mapa de Riesgos'!$AA$25="Mayor"),CONCATENATE("R3C",'Mapa de Riesgos'!$O$25),"")</f>
        <v/>
      </c>
      <c r="AC8" s="25" t="str">
        <f>IF(AND('Mapa de Riesgos'!$Y$26="Muy Alta",'Mapa de Riesgos'!$AA$26="Mayor"),CONCATENATE("R3C",'Mapa de Riesgos'!$O$26),"")</f>
        <v/>
      </c>
      <c r="AD8" s="25" t="str">
        <f>IF(AND('Mapa de Riesgos'!$Y$27="Muy Alta",'Mapa de Riesgos'!$AA$27="Mayor"),CONCATENATE("R3C",'Mapa de Riesgos'!$O$27),"")</f>
        <v/>
      </c>
      <c r="AE8" s="25" t="str">
        <f>IF(AND('Mapa de Riesgos'!$Y$28="Muy Alta",'Mapa de Riesgos'!$AA$28="Mayor"),CONCATENATE("R3C",'Mapa de Riesgos'!$O$28),"")</f>
        <v/>
      </c>
      <c r="AF8" s="25" t="str">
        <f>IF(AND('Mapa de Riesgos'!$Y$29="Muy Alta",'Mapa de Riesgos'!$AA$29="Mayor"),CONCATENATE("R3C",'Mapa de Riesgos'!$O$29),"")</f>
        <v/>
      </c>
      <c r="AG8" s="26" t="str">
        <f>IF(AND('Mapa de Riesgos'!$Y$30="Muy Alta",'Mapa de Riesgos'!$AA$30="Mayor"),CONCATENATE("R3C",'Mapa de Riesgos'!$O$30),"")</f>
        <v/>
      </c>
      <c r="AH8" s="27" t="str">
        <f>IF(AND('Mapa de Riesgos'!$Y$25="Muy Alta",'Mapa de Riesgos'!$AA$25="Catastrófico"),CONCATENATE("R3C",'Mapa de Riesgos'!$O$25),"")</f>
        <v/>
      </c>
      <c r="AI8" s="28" t="str">
        <f>IF(AND('Mapa de Riesgos'!$Y$26="Muy Alta",'Mapa de Riesgos'!$AA$26="Catastrófico"),CONCATENATE("R3C",'Mapa de Riesgos'!$O$26),"")</f>
        <v/>
      </c>
      <c r="AJ8" s="28" t="str">
        <f>IF(AND('Mapa de Riesgos'!$Y$27="Muy Alta",'Mapa de Riesgos'!$AA$27="Catastrófico"),CONCATENATE("R3C",'Mapa de Riesgos'!$O$27),"")</f>
        <v/>
      </c>
      <c r="AK8" s="28" t="str">
        <f>IF(AND('Mapa de Riesgos'!$Y$28="Muy Alta",'Mapa de Riesgos'!$AA$28="Catastrófico"),CONCATENATE("R3C",'Mapa de Riesgos'!$O$28),"")</f>
        <v/>
      </c>
      <c r="AL8" s="28" t="str">
        <f>IF(AND('Mapa de Riesgos'!$Y$29="Muy Alta",'Mapa de Riesgos'!$AA$29="Catastrófico"),CONCATENATE("R3C",'Mapa de Riesgos'!$O$29),"")</f>
        <v/>
      </c>
      <c r="AM8" s="29" t="str">
        <f>IF(AND('Mapa de Riesgos'!$Y$30="Muy Alta",'Mapa de Riesgos'!$AA$30="Catastrófico"),CONCATENATE("R3C",'Mapa de Riesgos'!$O$30),"")</f>
        <v/>
      </c>
      <c r="AN8" s="55"/>
      <c r="AO8" s="404"/>
      <c r="AP8" s="405"/>
      <c r="AQ8" s="405"/>
      <c r="AR8" s="405"/>
      <c r="AS8" s="405"/>
      <c r="AT8" s="406"/>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43"/>
      <c r="C9" s="343"/>
      <c r="D9" s="344"/>
      <c r="E9" s="384"/>
      <c r="F9" s="385"/>
      <c r="G9" s="385"/>
      <c r="H9" s="385"/>
      <c r="I9" s="386"/>
      <c r="J9" s="24" t="str">
        <f>IF(AND('Mapa de Riesgos'!$Y$31="Muy Alta",'Mapa de Riesgos'!$AA$31="Leve"),CONCATENATE("R4C",'Mapa de Riesgos'!$O$31),"")</f>
        <v/>
      </c>
      <c r="K9" s="25" t="str">
        <f>IF(AND('Mapa de Riesgos'!$Y$32="Muy Alta",'Mapa de Riesgos'!$AA$32="Leve"),CONCATENATE("R4C",'Mapa de Riesgos'!$O$32),"")</f>
        <v/>
      </c>
      <c r="L9" s="25" t="str">
        <f>IF(AND('Mapa de Riesgos'!$Y$33="Muy Alta",'Mapa de Riesgos'!$AA$33="Leve"),CONCATENATE("R4C",'Mapa de Riesgos'!$O$33),"")</f>
        <v/>
      </c>
      <c r="M9" s="25" t="str">
        <f>IF(AND('Mapa de Riesgos'!$Y$34="Muy Alta",'Mapa de Riesgos'!$AA$34="Leve"),CONCATENATE("R4C",'Mapa de Riesgos'!$O$34),"")</f>
        <v/>
      </c>
      <c r="N9" s="25" t="str">
        <f>IF(AND('Mapa de Riesgos'!$Y$35="Muy Alta",'Mapa de Riesgos'!$AA$35="Leve"),CONCATENATE("R4C",'Mapa de Riesgos'!$O$35),"")</f>
        <v/>
      </c>
      <c r="O9" s="26" t="str">
        <f>IF(AND('Mapa de Riesgos'!$Y$36="Muy Alta",'Mapa de Riesgos'!$AA$36="Leve"),CONCATENATE("R4C",'Mapa de Riesgos'!$O$36),"")</f>
        <v/>
      </c>
      <c r="P9" s="24" t="str">
        <f>IF(AND('Mapa de Riesgos'!$Y$31="Muy Alta",'Mapa de Riesgos'!$AA$31="Menor"),CONCATENATE("R4C",'Mapa de Riesgos'!$O$31),"")</f>
        <v/>
      </c>
      <c r="Q9" s="25" t="str">
        <f>IF(AND('Mapa de Riesgos'!$Y$32="Muy Alta",'Mapa de Riesgos'!$AA$32="Menor"),CONCATENATE("R4C",'Mapa de Riesgos'!$O$32),"")</f>
        <v/>
      </c>
      <c r="R9" s="25" t="str">
        <f>IF(AND('Mapa de Riesgos'!$Y$33="Muy Alta",'Mapa de Riesgos'!$AA$33="Menor"),CONCATENATE("R4C",'Mapa de Riesgos'!$O$33),"")</f>
        <v/>
      </c>
      <c r="S9" s="25" t="str">
        <f>IF(AND('Mapa de Riesgos'!$Y$34="Muy Alta",'Mapa de Riesgos'!$AA$34="Menor"),CONCATENATE("R4C",'Mapa de Riesgos'!$O$34),"")</f>
        <v/>
      </c>
      <c r="T9" s="25" t="str">
        <f>IF(AND('Mapa de Riesgos'!$Y$35="Muy Alta",'Mapa de Riesgos'!$AA$35="Menor"),CONCATENATE("R4C",'Mapa de Riesgos'!$O$35),"")</f>
        <v/>
      </c>
      <c r="U9" s="26" t="str">
        <f>IF(AND('Mapa de Riesgos'!$Y$36="Muy Alta",'Mapa de Riesgos'!$AA$36="Menor"),CONCATENATE("R4C",'Mapa de Riesgos'!$O$36),"")</f>
        <v/>
      </c>
      <c r="V9" s="24" t="str">
        <f>IF(AND('Mapa de Riesgos'!$Y$31="Muy Alta",'Mapa de Riesgos'!$AA$31="Moderado"),CONCATENATE("R4C",'Mapa de Riesgos'!$O$31),"")</f>
        <v/>
      </c>
      <c r="W9" s="25" t="str">
        <f>IF(AND('Mapa de Riesgos'!$Y$32="Muy Alta",'Mapa de Riesgos'!$AA$32="Moderado"),CONCATENATE("R4C",'Mapa de Riesgos'!$O$32),"")</f>
        <v/>
      </c>
      <c r="X9" s="25" t="str">
        <f>IF(AND('Mapa de Riesgos'!$Y$33="Muy Alta",'Mapa de Riesgos'!$AA$33="Moderado"),CONCATENATE("R4C",'Mapa de Riesgos'!$O$33),"")</f>
        <v/>
      </c>
      <c r="Y9" s="25" t="str">
        <f>IF(AND('Mapa de Riesgos'!$Y$34="Muy Alta",'Mapa de Riesgos'!$AA$34="Moderado"),CONCATENATE("R4C",'Mapa de Riesgos'!$O$34),"")</f>
        <v/>
      </c>
      <c r="Z9" s="25" t="str">
        <f>IF(AND('Mapa de Riesgos'!$Y$35="Muy Alta",'Mapa de Riesgos'!$AA$35="Moderado"),CONCATENATE("R4C",'Mapa de Riesgos'!$O$35),"")</f>
        <v/>
      </c>
      <c r="AA9" s="26" t="str">
        <f>IF(AND('Mapa de Riesgos'!$Y$36="Muy Alta",'Mapa de Riesgos'!$AA$36="Moderado"),CONCATENATE("R4C",'Mapa de Riesgos'!$O$36),"")</f>
        <v/>
      </c>
      <c r="AB9" s="24" t="str">
        <f>IF(AND('Mapa de Riesgos'!$Y$31="Muy Alta",'Mapa de Riesgos'!$AA$31="Mayor"),CONCATENATE("R4C",'Mapa de Riesgos'!$O$31),"")</f>
        <v/>
      </c>
      <c r="AC9" s="25" t="str">
        <f>IF(AND('Mapa de Riesgos'!$Y$32="Muy Alta",'Mapa de Riesgos'!$AA$32="Mayor"),CONCATENATE("R4C",'Mapa de Riesgos'!$O$32),"")</f>
        <v/>
      </c>
      <c r="AD9" s="25" t="str">
        <f>IF(AND('Mapa de Riesgos'!$Y$33="Muy Alta",'Mapa de Riesgos'!$AA$33="Mayor"),CONCATENATE("R4C",'Mapa de Riesgos'!$O$33),"")</f>
        <v/>
      </c>
      <c r="AE9" s="25" t="str">
        <f>IF(AND('Mapa de Riesgos'!$Y$34="Muy Alta",'Mapa de Riesgos'!$AA$34="Mayor"),CONCATENATE("R4C",'Mapa de Riesgos'!$O$34),"")</f>
        <v/>
      </c>
      <c r="AF9" s="25" t="str">
        <f>IF(AND('Mapa de Riesgos'!$Y$35="Muy Alta",'Mapa de Riesgos'!$AA$35="Mayor"),CONCATENATE("R4C",'Mapa de Riesgos'!$O$35),"")</f>
        <v/>
      </c>
      <c r="AG9" s="26" t="str">
        <f>IF(AND('Mapa de Riesgos'!$Y$36="Muy Alta",'Mapa de Riesgos'!$AA$36="Mayor"),CONCATENATE("R4C",'Mapa de Riesgos'!$O$36),"")</f>
        <v/>
      </c>
      <c r="AH9" s="27" t="str">
        <f>IF(AND('Mapa de Riesgos'!$Y$31="Muy Alta",'Mapa de Riesgos'!$AA$31="Catastrófico"),CONCATENATE("R4C",'Mapa de Riesgos'!$O$31),"")</f>
        <v/>
      </c>
      <c r="AI9" s="28" t="str">
        <f>IF(AND('Mapa de Riesgos'!$Y$32="Muy Alta",'Mapa de Riesgos'!$AA$32="Catastrófico"),CONCATENATE("R4C",'Mapa de Riesgos'!$O$32),"")</f>
        <v/>
      </c>
      <c r="AJ9" s="28" t="str">
        <f>IF(AND('Mapa de Riesgos'!$Y$33="Muy Alta",'Mapa de Riesgos'!$AA$33="Catastrófico"),CONCATENATE("R4C",'Mapa de Riesgos'!$O$33),"")</f>
        <v/>
      </c>
      <c r="AK9" s="28" t="str">
        <f>IF(AND('Mapa de Riesgos'!$Y$34="Muy Alta",'Mapa de Riesgos'!$AA$34="Catastrófico"),CONCATENATE("R4C",'Mapa de Riesgos'!$O$34),"")</f>
        <v/>
      </c>
      <c r="AL9" s="28" t="str">
        <f>IF(AND('Mapa de Riesgos'!$Y$35="Muy Alta",'Mapa de Riesgos'!$AA$35="Catastrófico"),CONCATENATE("R4C",'Mapa de Riesgos'!$O$35),"")</f>
        <v/>
      </c>
      <c r="AM9" s="29" t="str">
        <f>IF(AND('Mapa de Riesgos'!$Y$36="Muy Alta",'Mapa de Riesgos'!$AA$36="Catastrófico"),CONCATENATE("R4C",'Mapa de Riesgos'!$O$36),"")</f>
        <v/>
      </c>
      <c r="AN9" s="55"/>
      <c r="AO9" s="404"/>
      <c r="AP9" s="405"/>
      <c r="AQ9" s="405"/>
      <c r="AR9" s="405"/>
      <c r="AS9" s="405"/>
      <c r="AT9" s="406"/>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43"/>
      <c r="C10" s="343"/>
      <c r="D10" s="344"/>
      <c r="E10" s="384"/>
      <c r="F10" s="385"/>
      <c r="G10" s="385"/>
      <c r="H10" s="385"/>
      <c r="I10" s="386"/>
      <c r="J10" s="24" t="str">
        <f>IF(AND('Mapa de Riesgos'!$Y$37="Muy Alta",'Mapa de Riesgos'!$AA$37="Leve"),CONCATENATE("R5C",'Mapa de Riesgos'!$O$37),"")</f>
        <v/>
      </c>
      <c r="K10" s="25" t="str">
        <f>IF(AND('Mapa de Riesgos'!$Y$38="Muy Alta",'Mapa de Riesgos'!$AA$38="Leve"),CONCATENATE("R5C",'Mapa de Riesgos'!$O$38),"")</f>
        <v/>
      </c>
      <c r="L10" s="25" t="str">
        <f>IF(AND('Mapa de Riesgos'!$Y$39="Muy Alta",'Mapa de Riesgos'!$AA$39="Leve"),CONCATENATE("R5C",'Mapa de Riesgos'!$O$39),"")</f>
        <v/>
      </c>
      <c r="M10" s="25" t="str">
        <f>IF(AND('Mapa de Riesgos'!$Y$40="Muy Alta",'Mapa de Riesgos'!$AA$40="Leve"),CONCATENATE("R5C",'Mapa de Riesgos'!$O$40),"")</f>
        <v/>
      </c>
      <c r="N10" s="25" t="str">
        <f>IF(AND('Mapa de Riesgos'!$Y$41="Muy Alta",'Mapa de Riesgos'!$AA$41="Leve"),CONCATENATE("R5C",'Mapa de Riesgos'!$O$41),"")</f>
        <v/>
      </c>
      <c r="O10" s="26" t="str">
        <f>IF(AND('Mapa de Riesgos'!$Y$42="Muy Alta",'Mapa de Riesgos'!$AA$42="Leve"),CONCATENATE("R5C",'Mapa de Riesgos'!$O$42),"")</f>
        <v/>
      </c>
      <c r="P10" s="24" t="str">
        <f>IF(AND('Mapa de Riesgos'!$Y$37="Muy Alta",'Mapa de Riesgos'!$AA$37="Menor"),CONCATENATE("R5C",'Mapa de Riesgos'!$O$37),"")</f>
        <v/>
      </c>
      <c r="Q10" s="25" t="str">
        <f>IF(AND('Mapa de Riesgos'!$Y$38="Muy Alta",'Mapa de Riesgos'!$AA$38="Menor"),CONCATENATE("R5C",'Mapa de Riesgos'!$O$38),"")</f>
        <v/>
      </c>
      <c r="R10" s="25" t="str">
        <f>IF(AND('Mapa de Riesgos'!$Y$39="Muy Alta",'Mapa de Riesgos'!$AA$39="Menor"),CONCATENATE("R5C",'Mapa de Riesgos'!$O$39),"")</f>
        <v/>
      </c>
      <c r="S10" s="25" t="str">
        <f>IF(AND('Mapa de Riesgos'!$Y$40="Muy Alta",'Mapa de Riesgos'!$AA$40="Menor"),CONCATENATE("R5C",'Mapa de Riesgos'!$O$40),"")</f>
        <v/>
      </c>
      <c r="T10" s="25" t="str">
        <f>IF(AND('Mapa de Riesgos'!$Y$41="Muy Alta",'Mapa de Riesgos'!$AA$41="Menor"),CONCATENATE("R5C",'Mapa de Riesgos'!$O$41),"")</f>
        <v/>
      </c>
      <c r="U10" s="26" t="str">
        <f>IF(AND('Mapa de Riesgos'!$Y$42="Muy Alta",'Mapa de Riesgos'!$AA$42="Menor"),CONCATENATE("R5C",'Mapa de Riesgos'!$O$42),"")</f>
        <v/>
      </c>
      <c r="V10" s="24" t="str">
        <f>IF(AND('Mapa de Riesgos'!$Y$37="Muy Alta",'Mapa de Riesgos'!$AA$37="Moderado"),CONCATENATE("R5C",'Mapa de Riesgos'!$O$37),"")</f>
        <v/>
      </c>
      <c r="W10" s="25" t="str">
        <f>IF(AND('Mapa de Riesgos'!$Y$38="Muy Alta",'Mapa de Riesgos'!$AA$38="Moderado"),CONCATENATE("R5C",'Mapa de Riesgos'!$O$38),"")</f>
        <v/>
      </c>
      <c r="X10" s="25" t="str">
        <f>IF(AND('Mapa de Riesgos'!$Y$39="Muy Alta",'Mapa de Riesgos'!$AA$39="Moderado"),CONCATENATE("R5C",'Mapa de Riesgos'!$O$39),"")</f>
        <v/>
      </c>
      <c r="Y10" s="25" t="str">
        <f>IF(AND('Mapa de Riesgos'!$Y$40="Muy Alta",'Mapa de Riesgos'!$AA$40="Moderado"),CONCATENATE("R5C",'Mapa de Riesgos'!$O$40),"")</f>
        <v/>
      </c>
      <c r="Z10" s="25" t="str">
        <f>IF(AND('Mapa de Riesgos'!$Y$41="Muy Alta",'Mapa de Riesgos'!$AA$41="Moderado"),CONCATENATE("R5C",'Mapa de Riesgos'!$O$41),"")</f>
        <v/>
      </c>
      <c r="AA10" s="26" t="str">
        <f>IF(AND('Mapa de Riesgos'!$Y$42="Muy Alta",'Mapa de Riesgos'!$AA$42="Moderado"),CONCATENATE("R5C",'Mapa de Riesgos'!$O$42),"")</f>
        <v/>
      </c>
      <c r="AB10" s="24" t="str">
        <f>IF(AND('Mapa de Riesgos'!$Y$37="Muy Alta",'Mapa de Riesgos'!$AA$37="Mayor"),CONCATENATE("R5C",'Mapa de Riesgos'!$O$37),"")</f>
        <v/>
      </c>
      <c r="AC10" s="25" t="str">
        <f>IF(AND('Mapa de Riesgos'!$Y$38="Muy Alta",'Mapa de Riesgos'!$AA$38="Mayor"),CONCATENATE("R5C",'Mapa de Riesgos'!$O$38),"")</f>
        <v/>
      </c>
      <c r="AD10" s="25" t="str">
        <f>IF(AND('Mapa de Riesgos'!$Y$39="Muy Alta",'Mapa de Riesgos'!$AA$39="Mayor"),CONCATENATE("R5C",'Mapa de Riesgos'!$O$39),"")</f>
        <v/>
      </c>
      <c r="AE10" s="25" t="str">
        <f>IF(AND('Mapa de Riesgos'!$Y$40="Muy Alta",'Mapa de Riesgos'!$AA$40="Mayor"),CONCATENATE("R5C",'Mapa de Riesgos'!$O$40),"")</f>
        <v/>
      </c>
      <c r="AF10" s="25" t="str">
        <f>IF(AND('Mapa de Riesgos'!$Y$41="Muy Alta",'Mapa de Riesgos'!$AA$41="Mayor"),CONCATENATE("R5C",'Mapa de Riesgos'!$O$41),"")</f>
        <v/>
      </c>
      <c r="AG10" s="26" t="str">
        <f>IF(AND('Mapa de Riesgos'!$Y$42="Muy Alta",'Mapa de Riesgos'!$AA$42="Mayor"),CONCATENATE("R5C",'Mapa de Riesgos'!$O$42),"")</f>
        <v/>
      </c>
      <c r="AH10" s="27" t="str">
        <f>IF(AND('Mapa de Riesgos'!$Y$37="Muy Alta",'Mapa de Riesgos'!$AA$37="Catastrófico"),CONCATENATE("R5C",'Mapa de Riesgos'!$O$37),"")</f>
        <v/>
      </c>
      <c r="AI10" s="28" t="str">
        <f>IF(AND('Mapa de Riesgos'!$Y$38="Muy Alta",'Mapa de Riesgos'!$AA$38="Catastrófico"),CONCATENATE("R5C",'Mapa de Riesgos'!$O$38),"")</f>
        <v/>
      </c>
      <c r="AJ10" s="28" t="str">
        <f>IF(AND('Mapa de Riesgos'!$Y$39="Muy Alta",'Mapa de Riesgos'!$AA$39="Catastrófico"),CONCATENATE("R5C",'Mapa de Riesgos'!$O$39),"")</f>
        <v/>
      </c>
      <c r="AK10" s="28" t="str">
        <f>IF(AND('Mapa de Riesgos'!$Y$40="Muy Alta",'Mapa de Riesgos'!$AA$40="Catastrófico"),CONCATENATE("R5C",'Mapa de Riesgos'!$O$40),"")</f>
        <v/>
      </c>
      <c r="AL10" s="28" t="str">
        <f>IF(AND('Mapa de Riesgos'!$Y$41="Muy Alta",'Mapa de Riesgos'!$AA$41="Catastrófico"),CONCATENATE("R5C",'Mapa de Riesgos'!$O$41),"")</f>
        <v/>
      </c>
      <c r="AM10" s="29" t="str">
        <f>IF(AND('Mapa de Riesgos'!$Y$42="Muy Alta",'Mapa de Riesgos'!$AA$42="Catastrófico"),CONCATENATE("R5C",'Mapa de Riesgos'!$O$42),"")</f>
        <v/>
      </c>
      <c r="AN10" s="55"/>
      <c r="AO10" s="404"/>
      <c r="AP10" s="405"/>
      <c r="AQ10" s="405"/>
      <c r="AR10" s="405"/>
      <c r="AS10" s="405"/>
      <c r="AT10" s="406"/>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43"/>
      <c r="C11" s="343"/>
      <c r="D11" s="344"/>
      <c r="E11" s="384"/>
      <c r="F11" s="385"/>
      <c r="G11" s="385"/>
      <c r="H11" s="385"/>
      <c r="I11" s="386"/>
      <c r="J11" s="24" t="str">
        <f>IF(AND('Mapa de Riesgos'!$Y$43="Muy Alta",'Mapa de Riesgos'!$AA$43="Leve"),CONCATENATE("R6C",'Mapa de Riesgos'!$O$43),"")</f>
        <v/>
      </c>
      <c r="K11" s="25" t="str">
        <f>IF(AND('Mapa de Riesgos'!$Y$44="Muy Alta",'Mapa de Riesgos'!$AA$44="Leve"),CONCATENATE("R6C",'Mapa de Riesgos'!$O$44),"")</f>
        <v/>
      </c>
      <c r="L11" s="25" t="str">
        <f>IF(AND('Mapa de Riesgos'!$Y$45="Muy Alta",'Mapa de Riesgos'!$AA$45="Leve"),CONCATENATE("R6C",'Mapa de Riesgos'!$O$45),"")</f>
        <v/>
      </c>
      <c r="M11" s="25" t="str">
        <f>IF(AND('Mapa de Riesgos'!$Y$46="Muy Alta",'Mapa de Riesgos'!$AA$46="Leve"),CONCATENATE("R6C",'Mapa de Riesgos'!$O$46),"")</f>
        <v/>
      </c>
      <c r="N11" s="25" t="str">
        <f>IF(AND('Mapa de Riesgos'!$Y$47="Muy Alta",'Mapa de Riesgos'!$AA$47="Leve"),CONCATENATE("R6C",'Mapa de Riesgos'!$O$47),"")</f>
        <v/>
      </c>
      <c r="O11" s="26" t="str">
        <f>IF(AND('Mapa de Riesgos'!$Y$48="Muy Alta",'Mapa de Riesgos'!$AA$48="Leve"),CONCATENATE("R6C",'Mapa de Riesgos'!$O$48),"")</f>
        <v/>
      </c>
      <c r="P11" s="24" t="str">
        <f>IF(AND('Mapa de Riesgos'!$Y$43="Muy Alta",'Mapa de Riesgos'!$AA$43="Menor"),CONCATENATE("R6C",'Mapa de Riesgos'!$O$43),"")</f>
        <v/>
      </c>
      <c r="Q11" s="25" t="str">
        <f>IF(AND('Mapa de Riesgos'!$Y$44="Muy Alta",'Mapa de Riesgos'!$AA$44="Menor"),CONCATENATE("R6C",'Mapa de Riesgos'!$O$44),"")</f>
        <v/>
      </c>
      <c r="R11" s="25" t="str">
        <f>IF(AND('Mapa de Riesgos'!$Y$45="Muy Alta",'Mapa de Riesgos'!$AA$45="Menor"),CONCATENATE("R6C",'Mapa de Riesgos'!$O$45),"")</f>
        <v/>
      </c>
      <c r="S11" s="25" t="str">
        <f>IF(AND('Mapa de Riesgos'!$Y$46="Muy Alta",'Mapa de Riesgos'!$AA$46="Menor"),CONCATENATE("R6C",'Mapa de Riesgos'!$O$46),"")</f>
        <v/>
      </c>
      <c r="T11" s="25" t="str">
        <f>IF(AND('Mapa de Riesgos'!$Y$47="Muy Alta",'Mapa de Riesgos'!$AA$47="Menor"),CONCATENATE("R6C",'Mapa de Riesgos'!$O$47),"")</f>
        <v/>
      </c>
      <c r="U11" s="26" t="str">
        <f>IF(AND('Mapa de Riesgos'!$Y$48="Muy Alta",'Mapa de Riesgos'!$AA$48="Menor"),CONCATENATE("R6C",'Mapa de Riesgos'!$O$48),"")</f>
        <v/>
      </c>
      <c r="V11" s="24" t="str">
        <f>IF(AND('Mapa de Riesgos'!$Y$43="Muy Alta",'Mapa de Riesgos'!$AA$43="Moderado"),CONCATENATE("R6C",'Mapa de Riesgos'!$O$43),"")</f>
        <v/>
      </c>
      <c r="W11" s="25" t="str">
        <f>IF(AND('Mapa de Riesgos'!$Y$44="Muy Alta",'Mapa de Riesgos'!$AA$44="Moderado"),CONCATENATE("R6C",'Mapa de Riesgos'!$O$44),"")</f>
        <v/>
      </c>
      <c r="X11" s="25" t="str">
        <f>IF(AND('Mapa de Riesgos'!$Y$45="Muy Alta",'Mapa de Riesgos'!$AA$45="Moderado"),CONCATENATE("R6C",'Mapa de Riesgos'!$O$45),"")</f>
        <v/>
      </c>
      <c r="Y11" s="25" t="str">
        <f>IF(AND('Mapa de Riesgos'!$Y$46="Muy Alta",'Mapa de Riesgos'!$AA$46="Moderado"),CONCATENATE("R6C",'Mapa de Riesgos'!$O$46),"")</f>
        <v/>
      </c>
      <c r="Z11" s="25" t="str">
        <f>IF(AND('Mapa de Riesgos'!$Y$47="Muy Alta",'Mapa de Riesgos'!$AA$47="Moderado"),CONCATENATE("R6C",'Mapa de Riesgos'!$O$47),"")</f>
        <v/>
      </c>
      <c r="AA11" s="26" t="str">
        <f>IF(AND('Mapa de Riesgos'!$Y$48="Muy Alta",'Mapa de Riesgos'!$AA$48="Moderado"),CONCATENATE("R6C",'Mapa de Riesgos'!$O$48),"")</f>
        <v/>
      </c>
      <c r="AB11" s="24" t="str">
        <f>IF(AND('Mapa de Riesgos'!$Y$43="Muy Alta",'Mapa de Riesgos'!$AA$43="Mayor"),CONCATENATE("R6C",'Mapa de Riesgos'!$O$43),"")</f>
        <v/>
      </c>
      <c r="AC11" s="25" t="str">
        <f>IF(AND('Mapa de Riesgos'!$Y$44="Muy Alta",'Mapa de Riesgos'!$AA$44="Mayor"),CONCATENATE("R6C",'Mapa de Riesgos'!$O$44),"")</f>
        <v/>
      </c>
      <c r="AD11" s="25" t="str">
        <f>IF(AND('Mapa de Riesgos'!$Y$45="Muy Alta",'Mapa de Riesgos'!$AA$45="Mayor"),CONCATENATE("R6C",'Mapa de Riesgos'!$O$45),"")</f>
        <v/>
      </c>
      <c r="AE11" s="25" t="str">
        <f>IF(AND('Mapa de Riesgos'!$Y$46="Muy Alta",'Mapa de Riesgos'!$AA$46="Mayor"),CONCATENATE("R6C",'Mapa de Riesgos'!$O$46),"")</f>
        <v/>
      </c>
      <c r="AF11" s="25" t="str">
        <f>IF(AND('Mapa de Riesgos'!$Y$47="Muy Alta",'Mapa de Riesgos'!$AA$47="Mayor"),CONCATENATE("R6C",'Mapa de Riesgos'!$O$47),"")</f>
        <v/>
      </c>
      <c r="AG11" s="26" t="str">
        <f>IF(AND('Mapa de Riesgos'!$Y$48="Muy Alta",'Mapa de Riesgos'!$AA$48="Mayor"),CONCATENATE("R6C",'Mapa de Riesgos'!$O$48),"")</f>
        <v/>
      </c>
      <c r="AH11" s="27" t="str">
        <f>IF(AND('Mapa de Riesgos'!$Y$43="Muy Alta",'Mapa de Riesgos'!$AA$43="Catastrófico"),CONCATENATE("R6C",'Mapa de Riesgos'!$O$43),"")</f>
        <v/>
      </c>
      <c r="AI11" s="28" t="str">
        <f>IF(AND('Mapa de Riesgos'!$Y$44="Muy Alta",'Mapa de Riesgos'!$AA$44="Catastrófico"),CONCATENATE("R6C",'Mapa de Riesgos'!$O$44),"")</f>
        <v/>
      </c>
      <c r="AJ11" s="28" t="str">
        <f>IF(AND('Mapa de Riesgos'!$Y$45="Muy Alta",'Mapa de Riesgos'!$AA$45="Catastrófico"),CONCATENATE("R6C",'Mapa de Riesgos'!$O$45),"")</f>
        <v/>
      </c>
      <c r="AK11" s="28" t="str">
        <f>IF(AND('Mapa de Riesgos'!$Y$46="Muy Alta",'Mapa de Riesgos'!$AA$46="Catastrófico"),CONCATENATE("R6C",'Mapa de Riesgos'!$O$46),"")</f>
        <v/>
      </c>
      <c r="AL11" s="28" t="str">
        <f>IF(AND('Mapa de Riesgos'!$Y$47="Muy Alta",'Mapa de Riesgos'!$AA$47="Catastrófico"),CONCATENATE("R6C",'Mapa de Riesgos'!$O$47),"")</f>
        <v/>
      </c>
      <c r="AM11" s="29" t="str">
        <f>IF(AND('Mapa de Riesgos'!$Y$48="Muy Alta",'Mapa de Riesgos'!$AA$48="Catastrófico"),CONCATENATE("R6C",'Mapa de Riesgos'!$O$48),"")</f>
        <v/>
      </c>
      <c r="AN11" s="55"/>
      <c r="AO11" s="404"/>
      <c r="AP11" s="405"/>
      <c r="AQ11" s="405"/>
      <c r="AR11" s="405"/>
      <c r="AS11" s="405"/>
      <c r="AT11" s="406"/>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43"/>
      <c r="C12" s="343"/>
      <c r="D12" s="344"/>
      <c r="E12" s="384"/>
      <c r="F12" s="385"/>
      <c r="G12" s="385"/>
      <c r="H12" s="385"/>
      <c r="I12" s="386"/>
      <c r="J12" s="24" t="str">
        <f>IF(AND('Mapa de Riesgos'!$Y$49="Muy Alta",'Mapa de Riesgos'!$AA$49="Leve"),CONCATENATE("R7C",'Mapa de Riesgos'!$O$49),"")</f>
        <v/>
      </c>
      <c r="K12" s="25" t="str">
        <f>IF(AND('Mapa de Riesgos'!$Y$50="Muy Alta",'Mapa de Riesgos'!$AA$50="Leve"),CONCATENATE("R7C",'Mapa de Riesgos'!$O$50),"")</f>
        <v/>
      </c>
      <c r="L12" s="25" t="str">
        <f>IF(AND('Mapa de Riesgos'!$Y$51="Muy Alta",'Mapa de Riesgos'!$AA$51="Leve"),CONCATENATE("R7C",'Mapa de Riesgos'!$O$51),"")</f>
        <v/>
      </c>
      <c r="M12" s="25" t="str">
        <f>IF(AND('Mapa de Riesgos'!$Y$52="Muy Alta",'Mapa de Riesgos'!$AA$52="Leve"),CONCATENATE("R7C",'Mapa de Riesgos'!$O$52),"")</f>
        <v/>
      </c>
      <c r="N12" s="25" t="str">
        <f>IF(AND('Mapa de Riesgos'!$Y$53="Muy Alta",'Mapa de Riesgos'!$AA$53="Leve"),CONCATENATE("R7C",'Mapa de Riesgos'!$O$53),"")</f>
        <v/>
      </c>
      <c r="O12" s="26" t="str">
        <f>IF(AND('Mapa de Riesgos'!$Y$54="Muy Alta",'Mapa de Riesgos'!$AA$54="Leve"),CONCATENATE("R7C",'Mapa de Riesgos'!$O$54),"")</f>
        <v/>
      </c>
      <c r="P12" s="24" t="str">
        <f>IF(AND('Mapa de Riesgos'!$Y$49="Muy Alta",'Mapa de Riesgos'!$AA$49="Menor"),CONCATENATE("R7C",'Mapa de Riesgos'!$O$49),"")</f>
        <v/>
      </c>
      <c r="Q12" s="25" t="str">
        <f>IF(AND('Mapa de Riesgos'!$Y$50="Muy Alta",'Mapa de Riesgos'!$AA$50="Menor"),CONCATENATE("R7C",'Mapa de Riesgos'!$O$50),"")</f>
        <v/>
      </c>
      <c r="R12" s="25" t="str">
        <f>IF(AND('Mapa de Riesgos'!$Y$51="Muy Alta",'Mapa de Riesgos'!$AA$51="Menor"),CONCATENATE("R7C",'Mapa de Riesgos'!$O$51),"")</f>
        <v/>
      </c>
      <c r="S12" s="25" t="str">
        <f>IF(AND('Mapa de Riesgos'!$Y$52="Muy Alta",'Mapa de Riesgos'!$AA$52="Menor"),CONCATENATE("R7C",'Mapa de Riesgos'!$O$52),"")</f>
        <v/>
      </c>
      <c r="T12" s="25" t="str">
        <f>IF(AND('Mapa de Riesgos'!$Y$53="Muy Alta",'Mapa de Riesgos'!$AA$53="Menor"),CONCATENATE("R7C",'Mapa de Riesgos'!$O$53),"")</f>
        <v/>
      </c>
      <c r="U12" s="26" t="str">
        <f>IF(AND('Mapa de Riesgos'!$Y$54="Muy Alta",'Mapa de Riesgos'!$AA$54="Menor"),CONCATENATE("R7C",'Mapa de Riesgos'!$O$54),"")</f>
        <v/>
      </c>
      <c r="V12" s="24" t="str">
        <f>IF(AND('Mapa de Riesgos'!$Y$49="Muy Alta",'Mapa de Riesgos'!$AA$49="Moderado"),CONCATENATE("R7C",'Mapa de Riesgos'!$O$49),"")</f>
        <v/>
      </c>
      <c r="W12" s="25" t="str">
        <f>IF(AND('Mapa de Riesgos'!$Y$50="Muy Alta",'Mapa de Riesgos'!$AA$50="Moderado"),CONCATENATE("R7C",'Mapa de Riesgos'!$O$50),"")</f>
        <v/>
      </c>
      <c r="X12" s="25" t="str">
        <f>IF(AND('Mapa de Riesgos'!$Y$51="Muy Alta",'Mapa de Riesgos'!$AA$51="Moderado"),CONCATENATE("R7C",'Mapa de Riesgos'!$O$51),"")</f>
        <v/>
      </c>
      <c r="Y12" s="25" t="str">
        <f>IF(AND('Mapa de Riesgos'!$Y$52="Muy Alta",'Mapa de Riesgos'!$AA$52="Moderado"),CONCATENATE("R7C",'Mapa de Riesgos'!$O$52),"")</f>
        <v/>
      </c>
      <c r="Z12" s="25" t="str">
        <f>IF(AND('Mapa de Riesgos'!$Y$53="Muy Alta",'Mapa de Riesgos'!$AA$53="Moderado"),CONCATENATE("R7C",'Mapa de Riesgos'!$O$53),"")</f>
        <v/>
      </c>
      <c r="AA12" s="26" t="str">
        <f>IF(AND('Mapa de Riesgos'!$Y$54="Muy Alta",'Mapa de Riesgos'!$AA$54="Moderado"),CONCATENATE("R7C",'Mapa de Riesgos'!$O$54),"")</f>
        <v/>
      </c>
      <c r="AB12" s="24" t="str">
        <f>IF(AND('Mapa de Riesgos'!$Y$49="Muy Alta",'Mapa de Riesgos'!$AA$49="Mayor"),CONCATENATE("R7C",'Mapa de Riesgos'!$O$49),"")</f>
        <v/>
      </c>
      <c r="AC12" s="25" t="str">
        <f>IF(AND('Mapa de Riesgos'!$Y$50="Muy Alta",'Mapa de Riesgos'!$AA$50="Mayor"),CONCATENATE("R7C",'Mapa de Riesgos'!$O$50),"")</f>
        <v/>
      </c>
      <c r="AD12" s="25" t="str">
        <f>IF(AND('Mapa de Riesgos'!$Y$51="Muy Alta",'Mapa de Riesgos'!$AA$51="Mayor"),CONCATENATE("R7C",'Mapa de Riesgos'!$O$51),"")</f>
        <v/>
      </c>
      <c r="AE12" s="25" t="str">
        <f>IF(AND('Mapa de Riesgos'!$Y$52="Muy Alta",'Mapa de Riesgos'!$AA$52="Mayor"),CONCATENATE("R7C",'Mapa de Riesgos'!$O$52),"")</f>
        <v/>
      </c>
      <c r="AF12" s="25" t="str">
        <f>IF(AND('Mapa de Riesgos'!$Y$53="Muy Alta",'Mapa de Riesgos'!$AA$53="Mayor"),CONCATENATE("R7C",'Mapa de Riesgos'!$O$53),"")</f>
        <v/>
      </c>
      <c r="AG12" s="26" t="str">
        <f>IF(AND('Mapa de Riesgos'!$Y$54="Muy Alta",'Mapa de Riesgos'!$AA$54="Mayor"),CONCATENATE("R7C",'Mapa de Riesgos'!$O$54),"")</f>
        <v/>
      </c>
      <c r="AH12" s="27" t="str">
        <f>IF(AND('Mapa de Riesgos'!$Y$49="Muy Alta",'Mapa de Riesgos'!$AA$49="Catastrófico"),CONCATENATE("R7C",'Mapa de Riesgos'!$O$49),"")</f>
        <v/>
      </c>
      <c r="AI12" s="28" t="str">
        <f>IF(AND('Mapa de Riesgos'!$Y$50="Muy Alta",'Mapa de Riesgos'!$AA$50="Catastrófico"),CONCATENATE("R7C",'Mapa de Riesgos'!$O$50),"")</f>
        <v/>
      </c>
      <c r="AJ12" s="28" t="str">
        <f>IF(AND('Mapa de Riesgos'!$Y$51="Muy Alta",'Mapa de Riesgos'!$AA$51="Catastrófico"),CONCATENATE("R7C",'Mapa de Riesgos'!$O$51),"")</f>
        <v/>
      </c>
      <c r="AK12" s="28" t="str">
        <f>IF(AND('Mapa de Riesgos'!$Y$52="Muy Alta",'Mapa de Riesgos'!$AA$52="Catastrófico"),CONCATENATE("R7C",'Mapa de Riesgos'!$O$52),"")</f>
        <v/>
      </c>
      <c r="AL12" s="28" t="str">
        <f>IF(AND('Mapa de Riesgos'!$Y$53="Muy Alta",'Mapa de Riesgos'!$AA$53="Catastrófico"),CONCATENATE("R7C",'Mapa de Riesgos'!$O$53),"")</f>
        <v/>
      </c>
      <c r="AM12" s="29" t="str">
        <f>IF(AND('Mapa de Riesgos'!$Y$54="Muy Alta",'Mapa de Riesgos'!$AA$54="Catastrófico"),CONCATENATE("R7C",'Mapa de Riesgos'!$O$54),"")</f>
        <v/>
      </c>
      <c r="AN12" s="55"/>
      <c r="AO12" s="404"/>
      <c r="AP12" s="405"/>
      <c r="AQ12" s="405"/>
      <c r="AR12" s="405"/>
      <c r="AS12" s="405"/>
      <c r="AT12" s="406"/>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43"/>
      <c r="C13" s="343"/>
      <c r="D13" s="344"/>
      <c r="E13" s="384"/>
      <c r="F13" s="385"/>
      <c r="G13" s="385"/>
      <c r="H13" s="385"/>
      <c r="I13" s="386"/>
      <c r="J13" s="24" t="str">
        <f>IF(AND('Mapa de Riesgos'!$Y$55="Muy Alta",'Mapa de Riesgos'!$AA$55="Leve"),CONCATENATE("R8C",'Mapa de Riesgos'!$O$55),"")</f>
        <v/>
      </c>
      <c r="K13" s="25" t="str">
        <f>IF(AND('Mapa de Riesgos'!$Y$56="Muy Alta",'Mapa de Riesgos'!$AA$56="Leve"),CONCATENATE("R8C",'Mapa de Riesgos'!$O$56),"")</f>
        <v/>
      </c>
      <c r="L13" s="25" t="str">
        <f>IF(AND('Mapa de Riesgos'!$Y$57="Muy Alta",'Mapa de Riesgos'!$AA$57="Leve"),CONCATENATE("R8C",'Mapa de Riesgos'!$O$57),"")</f>
        <v/>
      </c>
      <c r="M13" s="25" t="str">
        <f>IF(AND('Mapa de Riesgos'!$Y$58="Muy Alta",'Mapa de Riesgos'!$AA$58="Leve"),CONCATENATE("R8C",'Mapa de Riesgos'!$O$58),"")</f>
        <v/>
      </c>
      <c r="N13" s="25" t="str">
        <f>IF(AND('Mapa de Riesgos'!$Y$59="Muy Alta",'Mapa de Riesgos'!$AA$59="Leve"),CONCATENATE("R8C",'Mapa de Riesgos'!$O$59),"")</f>
        <v/>
      </c>
      <c r="O13" s="26" t="str">
        <f>IF(AND('Mapa de Riesgos'!$Y$60="Muy Alta",'Mapa de Riesgos'!$AA$60="Leve"),CONCATENATE("R8C",'Mapa de Riesgos'!$O$60),"")</f>
        <v/>
      </c>
      <c r="P13" s="24" t="str">
        <f>IF(AND('Mapa de Riesgos'!$Y$55="Muy Alta",'Mapa de Riesgos'!$AA$55="Menor"),CONCATENATE("R8C",'Mapa de Riesgos'!$O$55),"")</f>
        <v/>
      </c>
      <c r="Q13" s="25" t="str">
        <f>IF(AND('Mapa de Riesgos'!$Y$56="Muy Alta",'Mapa de Riesgos'!$AA$56="Menor"),CONCATENATE("R8C",'Mapa de Riesgos'!$O$56),"")</f>
        <v/>
      </c>
      <c r="R13" s="25" t="str">
        <f>IF(AND('Mapa de Riesgos'!$Y$57="Muy Alta",'Mapa de Riesgos'!$AA$57="Menor"),CONCATENATE("R8C",'Mapa de Riesgos'!$O$57),"")</f>
        <v/>
      </c>
      <c r="S13" s="25" t="str">
        <f>IF(AND('Mapa de Riesgos'!$Y$58="Muy Alta",'Mapa de Riesgos'!$AA$58="Menor"),CONCATENATE("R8C",'Mapa de Riesgos'!$O$58),"")</f>
        <v/>
      </c>
      <c r="T13" s="25" t="str">
        <f>IF(AND('Mapa de Riesgos'!$Y$59="Muy Alta",'Mapa de Riesgos'!$AA$59="Menor"),CONCATENATE("R8C",'Mapa de Riesgos'!$O$59),"")</f>
        <v/>
      </c>
      <c r="U13" s="26" t="str">
        <f>IF(AND('Mapa de Riesgos'!$Y$60="Muy Alta",'Mapa de Riesgos'!$AA$60="Menor"),CONCATENATE("R8C",'Mapa de Riesgos'!$O$60),"")</f>
        <v/>
      </c>
      <c r="V13" s="24" t="str">
        <f>IF(AND('Mapa de Riesgos'!$Y$55="Muy Alta",'Mapa de Riesgos'!$AA$55="Moderado"),CONCATENATE("R8C",'Mapa de Riesgos'!$O$55),"")</f>
        <v/>
      </c>
      <c r="W13" s="25" t="str">
        <f>IF(AND('Mapa de Riesgos'!$Y$56="Muy Alta",'Mapa de Riesgos'!$AA$56="Moderado"),CONCATENATE("R8C",'Mapa de Riesgos'!$O$56),"")</f>
        <v/>
      </c>
      <c r="X13" s="25" t="str">
        <f>IF(AND('Mapa de Riesgos'!$Y$57="Muy Alta",'Mapa de Riesgos'!$AA$57="Moderado"),CONCATENATE("R8C",'Mapa de Riesgos'!$O$57),"")</f>
        <v/>
      </c>
      <c r="Y13" s="25" t="str">
        <f>IF(AND('Mapa de Riesgos'!$Y$58="Muy Alta",'Mapa de Riesgos'!$AA$58="Moderado"),CONCATENATE("R8C",'Mapa de Riesgos'!$O$58),"")</f>
        <v/>
      </c>
      <c r="Z13" s="25" t="str">
        <f>IF(AND('Mapa de Riesgos'!$Y$59="Muy Alta",'Mapa de Riesgos'!$AA$59="Moderado"),CONCATENATE("R8C",'Mapa de Riesgos'!$O$59),"")</f>
        <v/>
      </c>
      <c r="AA13" s="26" t="str">
        <f>IF(AND('Mapa de Riesgos'!$Y$60="Muy Alta",'Mapa de Riesgos'!$AA$60="Moderado"),CONCATENATE("R8C",'Mapa de Riesgos'!$O$60),"")</f>
        <v/>
      </c>
      <c r="AB13" s="24" t="str">
        <f>IF(AND('Mapa de Riesgos'!$Y$55="Muy Alta",'Mapa de Riesgos'!$AA$55="Mayor"),CONCATENATE("R8C",'Mapa de Riesgos'!$O$55),"")</f>
        <v/>
      </c>
      <c r="AC13" s="25" t="str">
        <f>IF(AND('Mapa de Riesgos'!$Y$56="Muy Alta",'Mapa de Riesgos'!$AA$56="Mayor"),CONCATENATE("R8C",'Mapa de Riesgos'!$O$56),"")</f>
        <v/>
      </c>
      <c r="AD13" s="25" t="str">
        <f>IF(AND('Mapa de Riesgos'!$Y$57="Muy Alta",'Mapa de Riesgos'!$AA$57="Mayor"),CONCATENATE("R8C",'Mapa de Riesgos'!$O$57),"")</f>
        <v/>
      </c>
      <c r="AE13" s="25" t="str">
        <f>IF(AND('Mapa de Riesgos'!$Y$58="Muy Alta",'Mapa de Riesgos'!$AA$58="Mayor"),CONCATENATE("R8C",'Mapa de Riesgos'!$O$58),"")</f>
        <v/>
      </c>
      <c r="AF13" s="25" t="str">
        <f>IF(AND('Mapa de Riesgos'!$Y$59="Muy Alta",'Mapa de Riesgos'!$AA$59="Mayor"),CONCATENATE("R8C",'Mapa de Riesgos'!$O$59),"")</f>
        <v/>
      </c>
      <c r="AG13" s="26" t="str">
        <f>IF(AND('Mapa de Riesgos'!$Y$60="Muy Alta",'Mapa de Riesgos'!$AA$60="Mayor"),CONCATENATE("R8C",'Mapa de Riesgos'!$O$60),"")</f>
        <v/>
      </c>
      <c r="AH13" s="27" t="str">
        <f>IF(AND('Mapa de Riesgos'!$Y$55="Muy Alta",'Mapa de Riesgos'!$AA$55="Catastrófico"),CONCATENATE("R8C",'Mapa de Riesgos'!$O$55),"")</f>
        <v/>
      </c>
      <c r="AI13" s="28" t="str">
        <f>IF(AND('Mapa de Riesgos'!$Y$56="Muy Alta",'Mapa de Riesgos'!$AA$56="Catastrófico"),CONCATENATE("R8C",'Mapa de Riesgos'!$O$56),"")</f>
        <v/>
      </c>
      <c r="AJ13" s="28" t="str">
        <f>IF(AND('Mapa de Riesgos'!$Y$57="Muy Alta",'Mapa de Riesgos'!$AA$57="Catastrófico"),CONCATENATE("R8C",'Mapa de Riesgos'!$O$57),"")</f>
        <v/>
      </c>
      <c r="AK13" s="28" t="str">
        <f>IF(AND('Mapa de Riesgos'!$Y$58="Muy Alta",'Mapa de Riesgos'!$AA$58="Catastrófico"),CONCATENATE("R8C",'Mapa de Riesgos'!$O$58),"")</f>
        <v/>
      </c>
      <c r="AL13" s="28" t="str">
        <f>IF(AND('Mapa de Riesgos'!$Y$59="Muy Alta",'Mapa de Riesgos'!$AA$59="Catastrófico"),CONCATENATE("R8C",'Mapa de Riesgos'!$O$59),"")</f>
        <v/>
      </c>
      <c r="AM13" s="29" t="str">
        <f>IF(AND('Mapa de Riesgos'!$Y$60="Muy Alta",'Mapa de Riesgos'!$AA$60="Catastrófico"),CONCATENATE("R8C",'Mapa de Riesgos'!$O$60),"")</f>
        <v/>
      </c>
      <c r="AN13" s="55"/>
      <c r="AO13" s="404"/>
      <c r="AP13" s="405"/>
      <c r="AQ13" s="405"/>
      <c r="AR13" s="405"/>
      <c r="AS13" s="405"/>
      <c r="AT13" s="406"/>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43"/>
      <c r="C14" s="343"/>
      <c r="D14" s="344"/>
      <c r="E14" s="384"/>
      <c r="F14" s="385"/>
      <c r="G14" s="385"/>
      <c r="H14" s="385"/>
      <c r="I14" s="386"/>
      <c r="J14" s="24" t="str">
        <f>IF(AND('Mapa de Riesgos'!$Y$61="Muy Alta",'Mapa de Riesgos'!$AA$61="Leve"),CONCATENATE("R9C",'Mapa de Riesgos'!$O$61),"")</f>
        <v/>
      </c>
      <c r="K14" s="25" t="str">
        <f>IF(AND('Mapa de Riesgos'!$Y$62="Muy Alta",'Mapa de Riesgos'!$AA$62="Leve"),CONCATENATE("R9C",'Mapa de Riesgos'!$O$62),"")</f>
        <v/>
      </c>
      <c r="L14" s="25" t="str">
        <f>IF(AND('Mapa de Riesgos'!$Y$63="Muy Alta",'Mapa de Riesgos'!$AA$63="Leve"),CONCATENATE("R9C",'Mapa de Riesgos'!$O$63),"")</f>
        <v/>
      </c>
      <c r="M14" s="25" t="str">
        <f>IF(AND('Mapa de Riesgos'!$Y$64="Muy Alta",'Mapa de Riesgos'!$AA$64="Leve"),CONCATENATE("R9C",'Mapa de Riesgos'!$O$64),"")</f>
        <v/>
      </c>
      <c r="N14" s="25" t="str">
        <f>IF(AND('Mapa de Riesgos'!$Y$65="Muy Alta",'Mapa de Riesgos'!$AA$65="Leve"),CONCATENATE("R9C",'Mapa de Riesgos'!$O$65),"")</f>
        <v/>
      </c>
      <c r="O14" s="26" t="str">
        <f>IF(AND('Mapa de Riesgos'!$Y$66="Muy Alta",'Mapa de Riesgos'!$AA$66="Leve"),CONCATENATE("R9C",'Mapa de Riesgos'!$O$66),"")</f>
        <v/>
      </c>
      <c r="P14" s="24" t="str">
        <f>IF(AND('Mapa de Riesgos'!$Y$61="Muy Alta",'Mapa de Riesgos'!$AA$61="Menor"),CONCATENATE("R9C",'Mapa de Riesgos'!$O$61),"")</f>
        <v/>
      </c>
      <c r="Q14" s="25" t="str">
        <f>IF(AND('Mapa de Riesgos'!$Y$62="Muy Alta",'Mapa de Riesgos'!$AA$62="Menor"),CONCATENATE("R9C",'Mapa de Riesgos'!$O$62),"")</f>
        <v/>
      </c>
      <c r="R14" s="25" t="str">
        <f>IF(AND('Mapa de Riesgos'!$Y$63="Muy Alta",'Mapa de Riesgos'!$AA$63="Menor"),CONCATENATE("R9C",'Mapa de Riesgos'!$O$63),"")</f>
        <v/>
      </c>
      <c r="S14" s="25" t="str">
        <f>IF(AND('Mapa de Riesgos'!$Y$64="Muy Alta",'Mapa de Riesgos'!$AA$64="Menor"),CONCATENATE("R9C",'Mapa de Riesgos'!$O$64),"")</f>
        <v/>
      </c>
      <c r="T14" s="25" t="str">
        <f>IF(AND('Mapa de Riesgos'!$Y$65="Muy Alta",'Mapa de Riesgos'!$AA$65="Menor"),CONCATENATE("R9C",'Mapa de Riesgos'!$O$65),"")</f>
        <v/>
      </c>
      <c r="U14" s="26" t="str">
        <f>IF(AND('Mapa de Riesgos'!$Y$66="Muy Alta",'Mapa de Riesgos'!$AA$66="Menor"),CONCATENATE("R9C",'Mapa de Riesgos'!$O$66),"")</f>
        <v/>
      </c>
      <c r="V14" s="24" t="str">
        <f>IF(AND('Mapa de Riesgos'!$Y$61="Muy Alta",'Mapa de Riesgos'!$AA$61="Moderado"),CONCATENATE("R9C",'Mapa de Riesgos'!$O$61),"")</f>
        <v/>
      </c>
      <c r="W14" s="25" t="str">
        <f>IF(AND('Mapa de Riesgos'!$Y$62="Muy Alta",'Mapa de Riesgos'!$AA$62="Moderado"),CONCATENATE("R9C",'Mapa de Riesgos'!$O$62),"")</f>
        <v/>
      </c>
      <c r="X14" s="25" t="str">
        <f>IF(AND('Mapa de Riesgos'!$Y$63="Muy Alta",'Mapa de Riesgos'!$AA$63="Moderado"),CONCATENATE("R9C",'Mapa de Riesgos'!$O$63),"")</f>
        <v/>
      </c>
      <c r="Y14" s="25" t="str">
        <f>IF(AND('Mapa de Riesgos'!$Y$64="Muy Alta",'Mapa de Riesgos'!$AA$64="Moderado"),CONCATENATE("R9C",'Mapa de Riesgos'!$O$64),"")</f>
        <v/>
      </c>
      <c r="Z14" s="25" t="str">
        <f>IF(AND('Mapa de Riesgos'!$Y$65="Muy Alta",'Mapa de Riesgos'!$AA$65="Moderado"),CONCATENATE("R9C",'Mapa de Riesgos'!$O$65),"")</f>
        <v/>
      </c>
      <c r="AA14" s="26" t="str">
        <f>IF(AND('Mapa de Riesgos'!$Y$66="Muy Alta",'Mapa de Riesgos'!$AA$66="Moderado"),CONCATENATE("R9C",'Mapa de Riesgos'!$O$66),"")</f>
        <v/>
      </c>
      <c r="AB14" s="24" t="str">
        <f>IF(AND('Mapa de Riesgos'!$Y$61="Muy Alta",'Mapa de Riesgos'!$AA$61="Mayor"),CONCATENATE("R9C",'Mapa de Riesgos'!$O$61),"")</f>
        <v/>
      </c>
      <c r="AC14" s="25" t="str">
        <f>IF(AND('Mapa de Riesgos'!$Y$62="Muy Alta",'Mapa de Riesgos'!$AA$62="Mayor"),CONCATENATE("R9C",'Mapa de Riesgos'!$O$62),"")</f>
        <v/>
      </c>
      <c r="AD14" s="25" t="str">
        <f>IF(AND('Mapa de Riesgos'!$Y$63="Muy Alta",'Mapa de Riesgos'!$AA$63="Mayor"),CONCATENATE("R9C",'Mapa de Riesgos'!$O$63),"")</f>
        <v/>
      </c>
      <c r="AE14" s="25" t="str">
        <f>IF(AND('Mapa de Riesgos'!$Y$64="Muy Alta",'Mapa de Riesgos'!$AA$64="Mayor"),CONCATENATE("R9C",'Mapa de Riesgos'!$O$64),"")</f>
        <v/>
      </c>
      <c r="AF14" s="25" t="str">
        <f>IF(AND('Mapa de Riesgos'!$Y$65="Muy Alta",'Mapa de Riesgos'!$AA$65="Mayor"),CONCATENATE("R9C",'Mapa de Riesgos'!$O$65),"")</f>
        <v/>
      </c>
      <c r="AG14" s="26" t="str">
        <f>IF(AND('Mapa de Riesgos'!$Y$66="Muy Alta",'Mapa de Riesgos'!$AA$66="Mayor"),CONCATENATE("R9C",'Mapa de Riesgos'!$O$66),"")</f>
        <v/>
      </c>
      <c r="AH14" s="27" t="str">
        <f>IF(AND('Mapa de Riesgos'!$Y$61="Muy Alta",'Mapa de Riesgos'!$AA$61="Catastrófico"),CONCATENATE("R9C",'Mapa de Riesgos'!$O$61),"")</f>
        <v/>
      </c>
      <c r="AI14" s="28" t="str">
        <f>IF(AND('Mapa de Riesgos'!$Y$62="Muy Alta",'Mapa de Riesgos'!$AA$62="Catastrófico"),CONCATENATE("R9C",'Mapa de Riesgos'!$O$62),"")</f>
        <v/>
      </c>
      <c r="AJ14" s="28" t="str">
        <f>IF(AND('Mapa de Riesgos'!$Y$63="Muy Alta",'Mapa de Riesgos'!$AA$63="Catastrófico"),CONCATENATE("R9C",'Mapa de Riesgos'!$O$63),"")</f>
        <v/>
      </c>
      <c r="AK14" s="28" t="str">
        <f>IF(AND('Mapa de Riesgos'!$Y$64="Muy Alta",'Mapa de Riesgos'!$AA$64="Catastrófico"),CONCATENATE("R9C",'Mapa de Riesgos'!$O$64),"")</f>
        <v/>
      </c>
      <c r="AL14" s="28" t="str">
        <f>IF(AND('Mapa de Riesgos'!$Y$65="Muy Alta",'Mapa de Riesgos'!$AA$65="Catastrófico"),CONCATENATE("R9C",'Mapa de Riesgos'!$O$65),"")</f>
        <v/>
      </c>
      <c r="AM14" s="29" t="str">
        <f>IF(AND('Mapa de Riesgos'!$Y$66="Muy Alta",'Mapa de Riesgos'!$AA$66="Catastrófico"),CONCATENATE("R9C",'Mapa de Riesgos'!$O$66),"")</f>
        <v/>
      </c>
      <c r="AN14" s="55"/>
      <c r="AO14" s="404"/>
      <c r="AP14" s="405"/>
      <c r="AQ14" s="405"/>
      <c r="AR14" s="405"/>
      <c r="AS14" s="405"/>
      <c r="AT14" s="406"/>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43"/>
      <c r="C15" s="343"/>
      <c r="D15" s="344"/>
      <c r="E15" s="387"/>
      <c r="F15" s="388"/>
      <c r="G15" s="388"/>
      <c r="H15" s="388"/>
      <c r="I15" s="389"/>
      <c r="J15" s="30" t="str">
        <f>IF(AND('Mapa de Riesgos'!$Y$67="Muy Alta",'Mapa de Riesgos'!$AA$67="Leve"),CONCATENATE("R10C",'Mapa de Riesgos'!$O$67),"")</f>
        <v/>
      </c>
      <c r="K15" s="31" t="str">
        <f>IF(AND('Mapa de Riesgos'!$Y$68="Muy Alta",'Mapa de Riesgos'!$AA$68="Leve"),CONCATENATE("R10C",'Mapa de Riesgos'!$O$68),"")</f>
        <v/>
      </c>
      <c r="L15" s="31" t="str">
        <f>IF(AND('Mapa de Riesgos'!$Y$69="Muy Alta",'Mapa de Riesgos'!$AA$69="Leve"),CONCATENATE("R10C",'Mapa de Riesgos'!$O$69),"")</f>
        <v/>
      </c>
      <c r="M15" s="31" t="str">
        <f>IF(AND('Mapa de Riesgos'!$Y$70="Muy Alta",'Mapa de Riesgos'!$AA$70="Leve"),CONCATENATE("R10C",'Mapa de Riesgos'!$O$70),"")</f>
        <v/>
      </c>
      <c r="N15" s="31" t="str">
        <f>IF(AND('Mapa de Riesgos'!$Y$71="Muy Alta",'Mapa de Riesgos'!$AA$71="Leve"),CONCATENATE("R10C",'Mapa de Riesgos'!$O$71),"")</f>
        <v/>
      </c>
      <c r="O15" s="32" t="str">
        <f>IF(AND('Mapa de Riesgos'!$Y$72="Muy Alta",'Mapa de Riesgos'!$AA$72="Leve"),CONCATENATE("R10C",'Mapa de Riesgos'!$O$72),"")</f>
        <v/>
      </c>
      <c r="P15" s="24" t="str">
        <f>IF(AND('Mapa de Riesgos'!$Y$67="Muy Alta",'Mapa de Riesgos'!$AA$67="Menor"),CONCATENATE("R10C",'Mapa de Riesgos'!$O$67),"")</f>
        <v/>
      </c>
      <c r="Q15" s="25" t="str">
        <f>IF(AND('Mapa de Riesgos'!$Y$68="Muy Alta",'Mapa de Riesgos'!$AA$68="Menor"),CONCATENATE("R10C",'Mapa de Riesgos'!$O$68),"")</f>
        <v/>
      </c>
      <c r="R15" s="25" t="str">
        <f>IF(AND('Mapa de Riesgos'!$Y$69="Muy Alta",'Mapa de Riesgos'!$AA$69="Menor"),CONCATENATE("R10C",'Mapa de Riesgos'!$O$69),"")</f>
        <v/>
      </c>
      <c r="S15" s="25" t="str">
        <f>IF(AND('Mapa de Riesgos'!$Y$70="Muy Alta",'Mapa de Riesgos'!$AA$70="Menor"),CONCATENATE("R10C",'Mapa de Riesgos'!$O$70),"")</f>
        <v/>
      </c>
      <c r="T15" s="25" t="str">
        <f>IF(AND('Mapa de Riesgos'!$Y$71="Muy Alta",'Mapa de Riesgos'!$AA$71="Menor"),CONCATENATE("R10C",'Mapa de Riesgos'!$O$71),"")</f>
        <v/>
      </c>
      <c r="U15" s="26" t="str">
        <f>IF(AND('Mapa de Riesgos'!$Y$72="Muy Alta",'Mapa de Riesgos'!$AA$72="Menor"),CONCATENATE("R10C",'Mapa de Riesgos'!$O$72),"")</f>
        <v/>
      </c>
      <c r="V15" s="30" t="str">
        <f>IF(AND('Mapa de Riesgos'!$Y$67="Muy Alta",'Mapa de Riesgos'!$AA$67="Moderado"),CONCATENATE("R10C",'Mapa de Riesgos'!$O$67),"")</f>
        <v/>
      </c>
      <c r="W15" s="31" t="str">
        <f>IF(AND('Mapa de Riesgos'!$Y$68="Muy Alta",'Mapa de Riesgos'!$AA$68="Moderado"),CONCATENATE("R10C",'Mapa de Riesgos'!$O$68),"")</f>
        <v/>
      </c>
      <c r="X15" s="31" t="str">
        <f>IF(AND('Mapa de Riesgos'!$Y$69="Muy Alta",'Mapa de Riesgos'!$AA$69="Moderado"),CONCATENATE("R10C",'Mapa de Riesgos'!$O$69),"")</f>
        <v/>
      </c>
      <c r="Y15" s="31" t="str">
        <f>IF(AND('Mapa de Riesgos'!$Y$70="Muy Alta",'Mapa de Riesgos'!$AA$70="Moderado"),CONCATENATE("R10C",'Mapa de Riesgos'!$O$70),"")</f>
        <v/>
      </c>
      <c r="Z15" s="31" t="str">
        <f>IF(AND('Mapa de Riesgos'!$Y$71="Muy Alta",'Mapa de Riesgos'!$AA$71="Moderado"),CONCATENATE("R10C",'Mapa de Riesgos'!$O$71),"")</f>
        <v/>
      </c>
      <c r="AA15" s="32" t="str">
        <f>IF(AND('Mapa de Riesgos'!$Y$72="Muy Alta",'Mapa de Riesgos'!$AA$72="Moderado"),CONCATENATE("R10C",'Mapa de Riesgos'!$O$72),"")</f>
        <v/>
      </c>
      <c r="AB15" s="24" t="str">
        <f>IF(AND('Mapa de Riesgos'!$Y$67="Muy Alta",'Mapa de Riesgos'!$AA$67="Mayor"),CONCATENATE("R10C",'Mapa de Riesgos'!$O$67),"")</f>
        <v/>
      </c>
      <c r="AC15" s="25" t="str">
        <f>IF(AND('Mapa de Riesgos'!$Y$68="Muy Alta",'Mapa de Riesgos'!$AA$68="Mayor"),CONCATENATE("R10C",'Mapa de Riesgos'!$O$68),"")</f>
        <v/>
      </c>
      <c r="AD15" s="25" t="str">
        <f>IF(AND('Mapa de Riesgos'!$Y$69="Muy Alta",'Mapa de Riesgos'!$AA$69="Mayor"),CONCATENATE("R10C",'Mapa de Riesgos'!$O$69),"")</f>
        <v/>
      </c>
      <c r="AE15" s="25" t="str">
        <f>IF(AND('Mapa de Riesgos'!$Y$70="Muy Alta",'Mapa de Riesgos'!$AA$70="Mayor"),CONCATENATE("R10C",'Mapa de Riesgos'!$O$70),"")</f>
        <v/>
      </c>
      <c r="AF15" s="25" t="str">
        <f>IF(AND('Mapa de Riesgos'!$Y$71="Muy Alta",'Mapa de Riesgos'!$AA$71="Mayor"),CONCATENATE("R10C",'Mapa de Riesgos'!$O$71),"")</f>
        <v/>
      </c>
      <c r="AG15" s="26" t="str">
        <f>IF(AND('Mapa de Riesgos'!$Y$72="Muy Alta",'Mapa de Riesgos'!$AA$72="Mayor"),CONCATENATE("R10C",'Mapa de Riesgos'!$O$72),"")</f>
        <v/>
      </c>
      <c r="AH15" s="33" t="str">
        <f>IF(AND('Mapa de Riesgos'!$Y$67="Muy Alta",'Mapa de Riesgos'!$AA$67="Catastrófico"),CONCATENATE("R10C",'Mapa de Riesgos'!$O$67),"")</f>
        <v/>
      </c>
      <c r="AI15" s="34" t="str">
        <f>IF(AND('Mapa de Riesgos'!$Y$68="Muy Alta",'Mapa de Riesgos'!$AA$68="Catastrófico"),CONCATENATE("R10C",'Mapa de Riesgos'!$O$68),"")</f>
        <v/>
      </c>
      <c r="AJ15" s="34" t="str">
        <f>IF(AND('Mapa de Riesgos'!$Y$69="Muy Alta",'Mapa de Riesgos'!$AA$69="Catastrófico"),CONCATENATE("R10C",'Mapa de Riesgos'!$O$69),"")</f>
        <v/>
      </c>
      <c r="AK15" s="34" t="str">
        <f>IF(AND('Mapa de Riesgos'!$Y$70="Muy Alta",'Mapa de Riesgos'!$AA$70="Catastrófico"),CONCATENATE("R10C",'Mapa de Riesgos'!$O$70),"")</f>
        <v/>
      </c>
      <c r="AL15" s="34" t="str">
        <f>IF(AND('Mapa de Riesgos'!$Y$71="Muy Alta",'Mapa de Riesgos'!$AA$71="Catastrófico"),CONCATENATE("R10C",'Mapa de Riesgos'!$O$71),"")</f>
        <v/>
      </c>
      <c r="AM15" s="35" t="str">
        <f>IF(AND('Mapa de Riesgos'!$Y$72="Muy Alta",'Mapa de Riesgos'!$AA$72="Catastrófico"),CONCATENATE("R10C",'Mapa de Riesgos'!$O$72),"")</f>
        <v/>
      </c>
      <c r="AN15" s="55"/>
      <c r="AO15" s="407"/>
      <c r="AP15" s="408"/>
      <c r="AQ15" s="408"/>
      <c r="AR15" s="408"/>
      <c r="AS15" s="408"/>
      <c r="AT15" s="409"/>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43"/>
      <c r="C16" s="343"/>
      <c r="D16" s="344"/>
      <c r="E16" s="381" t="s">
        <v>179</v>
      </c>
      <c r="F16" s="382"/>
      <c r="G16" s="382"/>
      <c r="H16" s="382"/>
      <c r="I16" s="382"/>
      <c r="J16" s="36" t="str">
        <f>IF(AND('Mapa de Riesgos'!$Y$12="Alta",'Mapa de Riesgos'!$AA$12="Leve"),CONCATENATE("R1C",'Mapa de Riesgos'!$O$12),"")</f>
        <v/>
      </c>
      <c r="K16" s="37" t="str">
        <f>IF(AND('Mapa de Riesgos'!$Y$14="Alta",'Mapa de Riesgos'!$AA$14="Leve"),CONCATENATE("R1C",'Mapa de Riesgos'!$O$14),"")</f>
        <v/>
      </c>
      <c r="L16" s="37" t="str">
        <f>IF(AND('Mapa de Riesgos'!$Y$15="Alta",'Mapa de Riesgos'!$AA$15="Leve"),CONCATENATE("R1C",'Mapa de Riesgos'!$O$15),"")</f>
        <v/>
      </c>
      <c r="M16" s="37" t="str">
        <f>IF(AND('Mapa de Riesgos'!$Y$16="Alta",'Mapa de Riesgos'!$AA$16="Leve"),CONCATENATE("R1C",'Mapa de Riesgos'!$O$16),"")</f>
        <v/>
      </c>
      <c r="N16" s="37" t="str">
        <f>IF(AND('Mapa de Riesgos'!$Y$17="Alta",'Mapa de Riesgos'!$AA$17="Leve"),CONCATENATE("R1C",'Mapa de Riesgos'!$O$17),"")</f>
        <v/>
      </c>
      <c r="O16" s="38" t="str">
        <f>IF(AND('Mapa de Riesgos'!$Y$18="Alta",'Mapa de Riesgos'!$AA$18="Leve"),CONCATENATE("R1C",'Mapa de Riesgos'!$O$18),"")</f>
        <v/>
      </c>
      <c r="P16" s="36" t="str">
        <f>IF(AND('Mapa de Riesgos'!$Y$12="Alta",'Mapa de Riesgos'!$AA$12="Menor"),CONCATENATE("R1C",'Mapa de Riesgos'!$O$12),"")</f>
        <v/>
      </c>
      <c r="Q16" s="37" t="str">
        <f>IF(AND('Mapa de Riesgos'!$Y$14="Alta",'Mapa de Riesgos'!$AA$14="Menor"),CONCATENATE("R1C",'Mapa de Riesgos'!$O$14),"")</f>
        <v/>
      </c>
      <c r="R16" s="37" t="str">
        <f>IF(AND('Mapa de Riesgos'!$Y$15="Alta",'Mapa de Riesgos'!$AA$15="Menor"),CONCATENATE("R1C",'Mapa de Riesgos'!$O$15),"")</f>
        <v/>
      </c>
      <c r="S16" s="37" t="str">
        <f>IF(AND('Mapa de Riesgos'!$Y$16="Alta",'Mapa de Riesgos'!$AA$16="Menor"),CONCATENATE("R1C",'Mapa de Riesgos'!$O$16),"")</f>
        <v/>
      </c>
      <c r="T16" s="37" t="str">
        <f>IF(AND('Mapa de Riesgos'!$Y$17="Alta",'Mapa de Riesgos'!$AA$17="Menor"),CONCATENATE("R1C",'Mapa de Riesgos'!$O$17),"")</f>
        <v/>
      </c>
      <c r="U16" s="38" t="str">
        <f>IF(AND('Mapa de Riesgos'!$Y$18="Alta",'Mapa de Riesgos'!$AA$18="Menor"),CONCATENATE("R1C",'Mapa de Riesgos'!$O$18),"")</f>
        <v/>
      </c>
      <c r="V16" s="18" t="str">
        <f>IF(AND('Mapa de Riesgos'!$Y$12="Alta",'Mapa de Riesgos'!$AA$12="Moderado"),CONCATENATE("R1C",'Mapa de Riesgos'!$O$12),"")</f>
        <v/>
      </c>
      <c r="W16" s="19" t="str">
        <f>IF(AND('Mapa de Riesgos'!$Y$14="Alta",'Mapa de Riesgos'!$AA$14="Moderado"),CONCATENATE("R1C",'Mapa de Riesgos'!$O$14),"")</f>
        <v/>
      </c>
      <c r="X16" s="19" t="str">
        <f>IF(AND('Mapa de Riesgos'!$Y$15="Alta",'Mapa de Riesgos'!$AA$15="Moderado"),CONCATENATE("R1C",'Mapa de Riesgos'!$O$15),"")</f>
        <v/>
      </c>
      <c r="Y16" s="19" t="str">
        <f>IF(AND('Mapa de Riesgos'!$Y$16="Alta",'Mapa de Riesgos'!$AA$16="Moderado"),CONCATENATE("R1C",'Mapa de Riesgos'!$O$16),"")</f>
        <v/>
      </c>
      <c r="Z16" s="19" t="str">
        <f>IF(AND('Mapa de Riesgos'!$Y$17="Alta",'Mapa de Riesgos'!$AA$17="Moderado"),CONCATENATE("R1C",'Mapa de Riesgos'!$O$17),"")</f>
        <v/>
      </c>
      <c r="AA16" s="20" t="str">
        <f>IF(AND('Mapa de Riesgos'!$Y$18="Alta",'Mapa de Riesgos'!$AA$18="Moderado"),CONCATENATE("R1C",'Mapa de Riesgos'!$O$18),"")</f>
        <v/>
      </c>
      <c r="AB16" s="18" t="str">
        <f>IF(AND('Mapa de Riesgos'!$Y$12="Alta",'Mapa de Riesgos'!$AA$12="Mayor"),CONCATENATE("R1C",'Mapa de Riesgos'!$O$12),"")</f>
        <v/>
      </c>
      <c r="AC16" s="19" t="str">
        <f>IF(AND('Mapa de Riesgos'!$Y$14="Alta",'Mapa de Riesgos'!$AA$14="Mayor"),CONCATENATE("R1C",'Mapa de Riesgos'!$O$14),"")</f>
        <v/>
      </c>
      <c r="AD16" s="19" t="str">
        <f>IF(AND('Mapa de Riesgos'!$Y$15="Alta",'Mapa de Riesgos'!$AA$15="Mayor"),CONCATENATE("R1C",'Mapa de Riesgos'!$O$15),"")</f>
        <v/>
      </c>
      <c r="AE16" s="19" t="str">
        <f>IF(AND('Mapa de Riesgos'!$Y$16="Alta",'Mapa de Riesgos'!$AA$16="Mayor"),CONCATENATE("R1C",'Mapa de Riesgos'!$O$16),"")</f>
        <v/>
      </c>
      <c r="AF16" s="19" t="str">
        <f>IF(AND('Mapa de Riesgos'!$Y$17="Alta",'Mapa de Riesgos'!$AA$17="Mayor"),CONCATENATE("R1C",'Mapa de Riesgos'!$O$17),"")</f>
        <v/>
      </c>
      <c r="AG16" s="20" t="str">
        <f>IF(AND('Mapa de Riesgos'!$Y$18="Alta",'Mapa de Riesgos'!$AA$18="Mayor"),CONCATENATE("R1C",'Mapa de Riesgos'!$O$18),"")</f>
        <v/>
      </c>
      <c r="AH16" s="21" t="str">
        <f>IF(AND('Mapa de Riesgos'!$Y$12="Alta",'Mapa de Riesgos'!$AA$12="Catastrófico"),CONCATENATE("R1C",'Mapa de Riesgos'!$O$12),"")</f>
        <v/>
      </c>
      <c r="AI16" s="22" t="str">
        <f>IF(AND('Mapa de Riesgos'!$Y$14="Alta",'Mapa de Riesgos'!$AA$14="Catastrófico"),CONCATENATE("R1C",'Mapa de Riesgos'!$O$14),"")</f>
        <v/>
      </c>
      <c r="AJ16" s="22" t="str">
        <f>IF(AND('Mapa de Riesgos'!$Y$15="Alta",'Mapa de Riesgos'!$AA$15="Catastrófico"),CONCATENATE("R1C",'Mapa de Riesgos'!$O$15),"")</f>
        <v/>
      </c>
      <c r="AK16" s="22" t="str">
        <f>IF(AND('Mapa de Riesgos'!$Y$16="Alta",'Mapa de Riesgos'!$AA$16="Catastrófico"),CONCATENATE("R1C",'Mapa de Riesgos'!$O$16),"")</f>
        <v/>
      </c>
      <c r="AL16" s="22" t="str">
        <f>IF(AND('Mapa de Riesgos'!$Y$17="Alta",'Mapa de Riesgos'!$AA$17="Catastrófico"),CONCATENATE("R1C",'Mapa de Riesgos'!$O$17),"")</f>
        <v/>
      </c>
      <c r="AM16" s="23" t="str">
        <f>IF(AND('Mapa de Riesgos'!$Y$18="Alta",'Mapa de Riesgos'!$AA$18="Catastrófico"),CONCATENATE("R1C",'Mapa de Riesgos'!$O$18),"")</f>
        <v/>
      </c>
      <c r="AN16" s="55"/>
      <c r="AO16" s="391" t="s">
        <v>180</v>
      </c>
      <c r="AP16" s="392"/>
      <c r="AQ16" s="392"/>
      <c r="AR16" s="392"/>
      <c r="AS16" s="392"/>
      <c r="AT16" s="393"/>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43"/>
      <c r="C17" s="343"/>
      <c r="D17" s="344"/>
      <c r="E17" s="400"/>
      <c r="F17" s="385"/>
      <c r="G17" s="385"/>
      <c r="H17" s="385"/>
      <c r="I17" s="385"/>
      <c r="J17" s="39" t="str">
        <f>IF(AND('Mapa de Riesgos'!$Y$19="Alta",'Mapa de Riesgos'!$AA$19="Leve"),CONCATENATE("R2C",'Mapa de Riesgos'!$O$19),"")</f>
        <v/>
      </c>
      <c r="K17" s="40" t="str">
        <f>IF(AND('Mapa de Riesgos'!$Y$20="Alta",'Mapa de Riesgos'!$AA$20="Leve"),CONCATENATE("R2C",'Mapa de Riesgos'!$O$20),"")</f>
        <v/>
      </c>
      <c r="L17" s="40" t="str">
        <f>IF(AND('Mapa de Riesgos'!$Y$21="Alta",'Mapa de Riesgos'!$AA$21="Leve"),CONCATENATE("R2C",'Mapa de Riesgos'!$O$21),"")</f>
        <v/>
      </c>
      <c r="M17" s="40" t="str">
        <f>IF(AND('Mapa de Riesgos'!$Y$22="Alta",'Mapa de Riesgos'!$AA$22="Leve"),CONCATENATE("R2C",'Mapa de Riesgos'!$O$22),"")</f>
        <v/>
      </c>
      <c r="N17" s="40" t="str">
        <f>IF(AND('Mapa de Riesgos'!$Y$23="Alta",'Mapa de Riesgos'!$AA$23="Leve"),CONCATENATE("R2C",'Mapa de Riesgos'!$O$23),"")</f>
        <v/>
      </c>
      <c r="O17" s="41" t="str">
        <f>IF(AND('Mapa de Riesgos'!$Y$24="Alta",'Mapa de Riesgos'!$AA$24="Leve"),CONCATENATE("R2C",'Mapa de Riesgos'!$O$24),"")</f>
        <v/>
      </c>
      <c r="P17" s="39" t="str">
        <f>IF(AND('Mapa de Riesgos'!$Y$19="Alta",'Mapa de Riesgos'!$AA$19="Menor"),CONCATENATE("R2C",'Mapa de Riesgos'!$O$19),"")</f>
        <v/>
      </c>
      <c r="Q17" s="40" t="str">
        <f>IF(AND('Mapa de Riesgos'!$Y$20="Alta",'Mapa de Riesgos'!$AA$20="Menor"),CONCATENATE("R2C",'Mapa de Riesgos'!$O$20),"")</f>
        <v/>
      </c>
      <c r="R17" s="40" t="str">
        <f>IF(AND('Mapa de Riesgos'!$Y$21="Alta",'Mapa de Riesgos'!$AA$21="Menor"),CONCATENATE("R2C",'Mapa de Riesgos'!$O$21),"")</f>
        <v/>
      </c>
      <c r="S17" s="40" t="str">
        <f>IF(AND('Mapa de Riesgos'!$Y$22="Alta",'Mapa de Riesgos'!$AA$22="Menor"),CONCATENATE("R2C",'Mapa de Riesgos'!$O$22),"")</f>
        <v/>
      </c>
      <c r="T17" s="40" t="str">
        <f>IF(AND('Mapa de Riesgos'!$Y$23="Alta",'Mapa de Riesgos'!$AA$23="Menor"),CONCATENATE("R2C",'Mapa de Riesgos'!$O$23),"")</f>
        <v/>
      </c>
      <c r="U17" s="41" t="str">
        <f>IF(AND('Mapa de Riesgos'!$Y$24="Alta",'Mapa de Riesgos'!$AA$24="Menor"),CONCATENATE("R2C",'Mapa de Riesgos'!$O$24),"")</f>
        <v/>
      </c>
      <c r="V17" s="24" t="str">
        <f>IF(AND('Mapa de Riesgos'!$Y$19="Alta",'Mapa de Riesgos'!$AA$19="Moderado"),CONCATENATE("R2C",'Mapa de Riesgos'!$O$19),"")</f>
        <v/>
      </c>
      <c r="W17" s="25" t="str">
        <f>IF(AND('Mapa de Riesgos'!$Y$20="Alta",'Mapa de Riesgos'!$AA$20="Moderado"),CONCATENATE("R2C",'Mapa de Riesgos'!$O$20),"")</f>
        <v/>
      </c>
      <c r="X17" s="25" t="str">
        <f>IF(AND('Mapa de Riesgos'!$Y$21="Alta",'Mapa de Riesgos'!$AA$21="Moderado"),CONCATENATE("R2C",'Mapa de Riesgos'!$O$21),"")</f>
        <v/>
      </c>
      <c r="Y17" s="25" t="str">
        <f>IF(AND('Mapa de Riesgos'!$Y$22="Alta",'Mapa de Riesgos'!$AA$22="Moderado"),CONCATENATE("R2C",'Mapa de Riesgos'!$O$22),"")</f>
        <v/>
      </c>
      <c r="Z17" s="25" t="str">
        <f>IF(AND('Mapa de Riesgos'!$Y$23="Alta",'Mapa de Riesgos'!$AA$23="Moderado"),CONCATENATE("R2C",'Mapa de Riesgos'!$O$23),"")</f>
        <v/>
      </c>
      <c r="AA17" s="26" t="str">
        <f>IF(AND('Mapa de Riesgos'!$Y$24="Alta",'Mapa de Riesgos'!$AA$24="Moderado"),CONCATENATE("R2C",'Mapa de Riesgos'!$O$24),"")</f>
        <v/>
      </c>
      <c r="AB17" s="24" t="str">
        <f>IF(AND('Mapa de Riesgos'!$Y$19="Alta",'Mapa de Riesgos'!$AA$19="Mayor"),CONCATENATE("R2C",'Mapa de Riesgos'!$O$19),"")</f>
        <v/>
      </c>
      <c r="AC17" s="25" t="str">
        <f>IF(AND('Mapa de Riesgos'!$Y$20="Alta",'Mapa de Riesgos'!$AA$20="Mayor"),CONCATENATE("R2C",'Mapa de Riesgos'!$O$20),"")</f>
        <v/>
      </c>
      <c r="AD17" s="25" t="str">
        <f>IF(AND('Mapa de Riesgos'!$Y$21="Alta",'Mapa de Riesgos'!$AA$21="Mayor"),CONCATENATE("R2C",'Mapa de Riesgos'!$O$21),"")</f>
        <v/>
      </c>
      <c r="AE17" s="25" t="str">
        <f>IF(AND('Mapa de Riesgos'!$Y$22="Alta",'Mapa de Riesgos'!$AA$22="Mayor"),CONCATENATE("R2C",'Mapa de Riesgos'!$O$22),"")</f>
        <v/>
      </c>
      <c r="AF17" s="25" t="str">
        <f>IF(AND('Mapa de Riesgos'!$Y$23="Alta",'Mapa de Riesgos'!$AA$23="Mayor"),CONCATENATE("R2C",'Mapa de Riesgos'!$O$23),"")</f>
        <v/>
      </c>
      <c r="AG17" s="26" t="str">
        <f>IF(AND('Mapa de Riesgos'!$Y$24="Alta",'Mapa de Riesgos'!$AA$24="Mayor"),CONCATENATE("R2C",'Mapa de Riesgos'!$O$24),"")</f>
        <v/>
      </c>
      <c r="AH17" s="27" t="str">
        <f>IF(AND('Mapa de Riesgos'!$Y$19="Alta",'Mapa de Riesgos'!$AA$19="Catastrófico"),CONCATENATE("R2C",'Mapa de Riesgos'!$O$19),"")</f>
        <v/>
      </c>
      <c r="AI17" s="28" t="str">
        <f>IF(AND('Mapa de Riesgos'!$Y$20="Alta",'Mapa de Riesgos'!$AA$20="Catastrófico"),CONCATENATE("R2C",'Mapa de Riesgos'!$O$20),"")</f>
        <v/>
      </c>
      <c r="AJ17" s="28" t="str">
        <f>IF(AND('Mapa de Riesgos'!$Y$21="Alta",'Mapa de Riesgos'!$AA$21="Catastrófico"),CONCATENATE("R2C",'Mapa de Riesgos'!$O$21),"")</f>
        <v/>
      </c>
      <c r="AK17" s="28" t="str">
        <f>IF(AND('Mapa de Riesgos'!$Y$22="Alta",'Mapa de Riesgos'!$AA$22="Catastrófico"),CONCATENATE("R2C",'Mapa de Riesgos'!$O$22),"")</f>
        <v/>
      </c>
      <c r="AL17" s="28" t="str">
        <f>IF(AND('Mapa de Riesgos'!$Y$23="Alta",'Mapa de Riesgos'!$AA$23="Catastrófico"),CONCATENATE("R2C",'Mapa de Riesgos'!$O$23),"")</f>
        <v/>
      </c>
      <c r="AM17" s="29" t="str">
        <f>IF(AND('Mapa de Riesgos'!$Y$24="Alta",'Mapa de Riesgos'!$AA$24="Catastrófico"),CONCATENATE("R2C",'Mapa de Riesgos'!$O$24),"")</f>
        <v/>
      </c>
      <c r="AN17" s="55"/>
      <c r="AO17" s="394"/>
      <c r="AP17" s="395"/>
      <c r="AQ17" s="395"/>
      <c r="AR17" s="395"/>
      <c r="AS17" s="395"/>
      <c r="AT17" s="396"/>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43"/>
      <c r="C18" s="343"/>
      <c r="D18" s="344"/>
      <c r="E18" s="384"/>
      <c r="F18" s="385"/>
      <c r="G18" s="385"/>
      <c r="H18" s="385"/>
      <c r="I18" s="385"/>
      <c r="J18" s="39" t="str">
        <f>IF(AND('Mapa de Riesgos'!$Y$25="Alta",'Mapa de Riesgos'!$AA$25="Leve"),CONCATENATE("R3C",'Mapa de Riesgos'!$O$25),"")</f>
        <v/>
      </c>
      <c r="K18" s="40" t="str">
        <f>IF(AND('Mapa de Riesgos'!$Y$26="Alta",'Mapa de Riesgos'!$AA$26="Leve"),CONCATENATE("R3C",'Mapa de Riesgos'!$O$26),"")</f>
        <v/>
      </c>
      <c r="L18" s="40" t="str">
        <f>IF(AND('Mapa de Riesgos'!$Y$27="Alta",'Mapa de Riesgos'!$AA$27="Leve"),CONCATENATE("R3C",'Mapa de Riesgos'!$O$27),"")</f>
        <v/>
      </c>
      <c r="M18" s="40" t="str">
        <f>IF(AND('Mapa de Riesgos'!$Y$28="Alta",'Mapa de Riesgos'!$AA$28="Leve"),CONCATENATE("R3C",'Mapa de Riesgos'!$O$28),"")</f>
        <v/>
      </c>
      <c r="N18" s="40" t="str">
        <f>IF(AND('Mapa de Riesgos'!$Y$29="Alta",'Mapa de Riesgos'!$AA$29="Leve"),CONCATENATE("R3C",'Mapa de Riesgos'!$O$29),"")</f>
        <v/>
      </c>
      <c r="O18" s="41" t="str">
        <f>IF(AND('Mapa de Riesgos'!$Y$30="Alta",'Mapa de Riesgos'!$AA$30="Leve"),CONCATENATE("R3C",'Mapa de Riesgos'!$O$30),"")</f>
        <v/>
      </c>
      <c r="P18" s="39" t="str">
        <f>IF(AND('Mapa de Riesgos'!$Y$25="Alta",'Mapa de Riesgos'!$AA$25="Menor"),CONCATENATE("R3C",'Mapa de Riesgos'!$O$25),"")</f>
        <v/>
      </c>
      <c r="Q18" s="40" t="str">
        <f>IF(AND('Mapa de Riesgos'!$Y$26="Alta",'Mapa de Riesgos'!$AA$26="Menor"),CONCATENATE("R3C",'Mapa de Riesgos'!$O$26),"")</f>
        <v/>
      </c>
      <c r="R18" s="40" t="str">
        <f>IF(AND('Mapa de Riesgos'!$Y$27="Alta",'Mapa de Riesgos'!$AA$27="Menor"),CONCATENATE("R3C",'Mapa de Riesgos'!$O$27),"")</f>
        <v/>
      </c>
      <c r="S18" s="40" t="str">
        <f>IF(AND('Mapa de Riesgos'!$Y$28="Alta",'Mapa de Riesgos'!$AA$28="Menor"),CONCATENATE("R3C",'Mapa de Riesgos'!$O$28),"")</f>
        <v/>
      </c>
      <c r="T18" s="40" t="str">
        <f>IF(AND('Mapa de Riesgos'!$Y$29="Alta",'Mapa de Riesgos'!$AA$29="Menor"),CONCATENATE("R3C",'Mapa de Riesgos'!$O$29),"")</f>
        <v/>
      </c>
      <c r="U18" s="41" t="str">
        <f>IF(AND('Mapa de Riesgos'!$Y$30="Alta",'Mapa de Riesgos'!$AA$30="Menor"),CONCATENATE("R3C",'Mapa de Riesgos'!$O$30),"")</f>
        <v/>
      </c>
      <c r="V18" s="24" t="str">
        <f>IF(AND('Mapa de Riesgos'!$Y$25="Alta",'Mapa de Riesgos'!$AA$25="Moderado"),CONCATENATE("R3C",'Mapa de Riesgos'!$O$25),"")</f>
        <v/>
      </c>
      <c r="W18" s="25" t="str">
        <f>IF(AND('Mapa de Riesgos'!$Y$26="Alta",'Mapa de Riesgos'!$AA$26="Moderado"),CONCATENATE("R3C",'Mapa de Riesgos'!$O$26),"")</f>
        <v/>
      </c>
      <c r="X18" s="25" t="str">
        <f>IF(AND('Mapa de Riesgos'!$Y$27="Alta",'Mapa de Riesgos'!$AA$27="Moderado"),CONCATENATE("R3C",'Mapa de Riesgos'!$O$27),"")</f>
        <v/>
      </c>
      <c r="Y18" s="25" t="str">
        <f>IF(AND('Mapa de Riesgos'!$Y$28="Alta",'Mapa de Riesgos'!$AA$28="Moderado"),CONCATENATE("R3C",'Mapa de Riesgos'!$O$28),"")</f>
        <v/>
      </c>
      <c r="Z18" s="25" t="str">
        <f>IF(AND('Mapa de Riesgos'!$Y$29="Alta",'Mapa de Riesgos'!$AA$29="Moderado"),CONCATENATE("R3C",'Mapa de Riesgos'!$O$29),"")</f>
        <v/>
      </c>
      <c r="AA18" s="26" t="str">
        <f>IF(AND('Mapa de Riesgos'!$Y$30="Alta",'Mapa de Riesgos'!$AA$30="Moderado"),CONCATENATE("R3C",'Mapa de Riesgos'!$O$30),"")</f>
        <v/>
      </c>
      <c r="AB18" s="24" t="str">
        <f>IF(AND('Mapa de Riesgos'!$Y$25="Alta",'Mapa de Riesgos'!$AA$25="Mayor"),CONCATENATE("R3C",'Mapa de Riesgos'!$O$25),"")</f>
        <v/>
      </c>
      <c r="AC18" s="25" t="str">
        <f>IF(AND('Mapa de Riesgos'!$Y$26="Alta",'Mapa de Riesgos'!$AA$26="Mayor"),CONCATENATE("R3C",'Mapa de Riesgos'!$O$26),"")</f>
        <v/>
      </c>
      <c r="AD18" s="25" t="str">
        <f>IF(AND('Mapa de Riesgos'!$Y$27="Alta",'Mapa de Riesgos'!$AA$27="Mayor"),CONCATENATE("R3C",'Mapa de Riesgos'!$O$27),"")</f>
        <v/>
      </c>
      <c r="AE18" s="25" t="str">
        <f>IF(AND('Mapa de Riesgos'!$Y$28="Alta",'Mapa de Riesgos'!$AA$28="Mayor"),CONCATENATE("R3C",'Mapa de Riesgos'!$O$28),"")</f>
        <v/>
      </c>
      <c r="AF18" s="25" t="str">
        <f>IF(AND('Mapa de Riesgos'!$Y$29="Alta",'Mapa de Riesgos'!$AA$29="Mayor"),CONCATENATE("R3C",'Mapa de Riesgos'!$O$29),"")</f>
        <v/>
      </c>
      <c r="AG18" s="26" t="str">
        <f>IF(AND('Mapa de Riesgos'!$Y$30="Alta",'Mapa de Riesgos'!$AA$30="Mayor"),CONCATENATE("R3C",'Mapa de Riesgos'!$O$30),"")</f>
        <v/>
      </c>
      <c r="AH18" s="27" t="str">
        <f>IF(AND('Mapa de Riesgos'!$Y$25="Alta",'Mapa de Riesgos'!$AA$25="Catastrófico"),CONCATENATE("R3C",'Mapa de Riesgos'!$O$25),"")</f>
        <v/>
      </c>
      <c r="AI18" s="28" t="str">
        <f>IF(AND('Mapa de Riesgos'!$Y$26="Alta",'Mapa de Riesgos'!$AA$26="Catastrófico"),CONCATENATE("R3C",'Mapa de Riesgos'!$O$26),"")</f>
        <v/>
      </c>
      <c r="AJ18" s="28" t="str">
        <f>IF(AND('Mapa de Riesgos'!$Y$27="Alta",'Mapa de Riesgos'!$AA$27="Catastrófico"),CONCATENATE("R3C",'Mapa de Riesgos'!$O$27),"")</f>
        <v/>
      </c>
      <c r="AK18" s="28" t="str">
        <f>IF(AND('Mapa de Riesgos'!$Y$28="Alta",'Mapa de Riesgos'!$AA$28="Catastrófico"),CONCATENATE("R3C",'Mapa de Riesgos'!$O$28),"")</f>
        <v/>
      </c>
      <c r="AL18" s="28" t="str">
        <f>IF(AND('Mapa de Riesgos'!$Y$29="Alta",'Mapa de Riesgos'!$AA$29="Catastrófico"),CONCATENATE("R3C",'Mapa de Riesgos'!$O$29),"")</f>
        <v/>
      </c>
      <c r="AM18" s="29" t="str">
        <f>IF(AND('Mapa de Riesgos'!$Y$30="Alta",'Mapa de Riesgos'!$AA$30="Catastrófico"),CONCATENATE("R3C",'Mapa de Riesgos'!$O$30),"")</f>
        <v/>
      </c>
      <c r="AN18" s="55"/>
      <c r="AO18" s="394"/>
      <c r="AP18" s="395"/>
      <c r="AQ18" s="395"/>
      <c r="AR18" s="395"/>
      <c r="AS18" s="395"/>
      <c r="AT18" s="396"/>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43"/>
      <c r="C19" s="343"/>
      <c r="D19" s="344"/>
      <c r="E19" s="384"/>
      <c r="F19" s="385"/>
      <c r="G19" s="385"/>
      <c r="H19" s="385"/>
      <c r="I19" s="385"/>
      <c r="J19" s="39" t="str">
        <f>IF(AND('Mapa de Riesgos'!$Y$31="Alta",'Mapa de Riesgos'!$AA$31="Leve"),CONCATENATE("R4C",'Mapa de Riesgos'!$O$31),"")</f>
        <v/>
      </c>
      <c r="K19" s="40" t="str">
        <f>IF(AND('Mapa de Riesgos'!$Y$32="Alta",'Mapa de Riesgos'!$AA$32="Leve"),CONCATENATE("R4C",'Mapa de Riesgos'!$O$32),"")</f>
        <v/>
      </c>
      <c r="L19" s="40" t="str">
        <f>IF(AND('Mapa de Riesgos'!$Y$33="Alta",'Mapa de Riesgos'!$AA$33="Leve"),CONCATENATE("R4C",'Mapa de Riesgos'!$O$33),"")</f>
        <v/>
      </c>
      <c r="M19" s="40" t="str">
        <f>IF(AND('Mapa de Riesgos'!$Y$34="Alta",'Mapa de Riesgos'!$AA$34="Leve"),CONCATENATE("R4C",'Mapa de Riesgos'!$O$34),"")</f>
        <v/>
      </c>
      <c r="N19" s="40" t="str">
        <f>IF(AND('Mapa de Riesgos'!$Y$35="Alta",'Mapa de Riesgos'!$AA$35="Leve"),CONCATENATE("R4C",'Mapa de Riesgos'!$O$35),"")</f>
        <v/>
      </c>
      <c r="O19" s="41" t="str">
        <f>IF(AND('Mapa de Riesgos'!$Y$36="Alta",'Mapa de Riesgos'!$AA$36="Leve"),CONCATENATE("R4C",'Mapa de Riesgos'!$O$36),"")</f>
        <v/>
      </c>
      <c r="P19" s="39" t="str">
        <f>IF(AND('Mapa de Riesgos'!$Y$31="Alta",'Mapa de Riesgos'!$AA$31="Menor"),CONCATENATE("R4C",'Mapa de Riesgos'!$O$31),"")</f>
        <v/>
      </c>
      <c r="Q19" s="40" t="str">
        <f>IF(AND('Mapa de Riesgos'!$Y$32="Alta",'Mapa de Riesgos'!$AA$32="Menor"),CONCATENATE("R4C",'Mapa de Riesgos'!$O$32),"")</f>
        <v/>
      </c>
      <c r="R19" s="40" t="str">
        <f>IF(AND('Mapa de Riesgos'!$Y$33="Alta",'Mapa de Riesgos'!$AA$33="Menor"),CONCATENATE("R4C",'Mapa de Riesgos'!$O$33),"")</f>
        <v/>
      </c>
      <c r="S19" s="40" t="str">
        <f>IF(AND('Mapa de Riesgos'!$Y$34="Alta",'Mapa de Riesgos'!$AA$34="Menor"),CONCATENATE("R4C",'Mapa de Riesgos'!$O$34),"")</f>
        <v/>
      </c>
      <c r="T19" s="40" t="str">
        <f>IF(AND('Mapa de Riesgos'!$Y$35="Alta",'Mapa de Riesgos'!$AA$35="Menor"),CONCATENATE("R4C",'Mapa de Riesgos'!$O$35),"")</f>
        <v/>
      </c>
      <c r="U19" s="41" t="str">
        <f>IF(AND('Mapa de Riesgos'!$Y$36="Alta",'Mapa de Riesgos'!$AA$36="Menor"),CONCATENATE("R4C",'Mapa de Riesgos'!$O$36),"")</f>
        <v/>
      </c>
      <c r="V19" s="24" t="str">
        <f>IF(AND('Mapa de Riesgos'!$Y$31="Alta",'Mapa de Riesgos'!$AA$31="Moderado"),CONCATENATE("R4C",'Mapa de Riesgos'!$O$31),"")</f>
        <v/>
      </c>
      <c r="W19" s="25" t="str">
        <f>IF(AND('Mapa de Riesgos'!$Y$32="Alta",'Mapa de Riesgos'!$AA$32="Moderado"),CONCATENATE("R4C",'Mapa de Riesgos'!$O$32),"")</f>
        <v/>
      </c>
      <c r="X19" s="25" t="str">
        <f>IF(AND('Mapa de Riesgos'!$Y$33="Alta",'Mapa de Riesgos'!$AA$33="Moderado"),CONCATENATE("R4C",'Mapa de Riesgos'!$O$33),"")</f>
        <v/>
      </c>
      <c r="Y19" s="25" t="str">
        <f>IF(AND('Mapa de Riesgos'!$Y$34="Alta",'Mapa de Riesgos'!$AA$34="Moderado"),CONCATENATE("R4C",'Mapa de Riesgos'!$O$34),"")</f>
        <v/>
      </c>
      <c r="Z19" s="25" t="str">
        <f>IF(AND('Mapa de Riesgos'!$Y$35="Alta",'Mapa de Riesgos'!$AA$35="Moderado"),CONCATENATE("R4C",'Mapa de Riesgos'!$O$35),"")</f>
        <v/>
      </c>
      <c r="AA19" s="26" t="str">
        <f>IF(AND('Mapa de Riesgos'!$Y$36="Alta",'Mapa de Riesgos'!$AA$36="Moderado"),CONCATENATE("R4C",'Mapa de Riesgos'!$O$36),"")</f>
        <v/>
      </c>
      <c r="AB19" s="24" t="str">
        <f>IF(AND('Mapa de Riesgos'!$Y$31="Alta",'Mapa de Riesgos'!$AA$31="Mayor"),CONCATENATE("R4C",'Mapa de Riesgos'!$O$31),"")</f>
        <v/>
      </c>
      <c r="AC19" s="25" t="str">
        <f>IF(AND('Mapa de Riesgos'!$Y$32="Alta",'Mapa de Riesgos'!$AA$32="Mayor"),CONCATENATE("R4C",'Mapa de Riesgos'!$O$32),"")</f>
        <v/>
      </c>
      <c r="AD19" s="25" t="str">
        <f>IF(AND('Mapa de Riesgos'!$Y$33="Alta",'Mapa de Riesgos'!$AA$33="Mayor"),CONCATENATE("R4C",'Mapa de Riesgos'!$O$33),"")</f>
        <v/>
      </c>
      <c r="AE19" s="25" t="str">
        <f>IF(AND('Mapa de Riesgos'!$Y$34="Alta",'Mapa de Riesgos'!$AA$34="Mayor"),CONCATENATE("R4C",'Mapa de Riesgos'!$O$34),"")</f>
        <v/>
      </c>
      <c r="AF19" s="25" t="str">
        <f>IF(AND('Mapa de Riesgos'!$Y$35="Alta",'Mapa de Riesgos'!$AA$35="Mayor"),CONCATENATE("R4C",'Mapa de Riesgos'!$O$35),"")</f>
        <v/>
      </c>
      <c r="AG19" s="26" t="str">
        <f>IF(AND('Mapa de Riesgos'!$Y$36="Alta",'Mapa de Riesgos'!$AA$36="Mayor"),CONCATENATE("R4C",'Mapa de Riesgos'!$O$36),"")</f>
        <v/>
      </c>
      <c r="AH19" s="27" t="str">
        <f>IF(AND('Mapa de Riesgos'!$Y$31="Alta",'Mapa de Riesgos'!$AA$31="Catastrófico"),CONCATENATE("R4C",'Mapa de Riesgos'!$O$31),"")</f>
        <v/>
      </c>
      <c r="AI19" s="28" t="str">
        <f>IF(AND('Mapa de Riesgos'!$Y$32="Alta",'Mapa de Riesgos'!$AA$32="Catastrófico"),CONCATENATE("R4C",'Mapa de Riesgos'!$O$32),"")</f>
        <v/>
      </c>
      <c r="AJ19" s="28" t="str">
        <f>IF(AND('Mapa de Riesgos'!$Y$33="Alta",'Mapa de Riesgos'!$AA$33="Catastrófico"),CONCATENATE("R4C",'Mapa de Riesgos'!$O$33),"")</f>
        <v/>
      </c>
      <c r="AK19" s="28" t="str">
        <f>IF(AND('Mapa de Riesgos'!$Y$34="Alta",'Mapa de Riesgos'!$AA$34="Catastrófico"),CONCATENATE("R4C",'Mapa de Riesgos'!$O$34),"")</f>
        <v/>
      </c>
      <c r="AL19" s="28" t="str">
        <f>IF(AND('Mapa de Riesgos'!$Y$35="Alta",'Mapa de Riesgos'!$AA$35="Catastrófico"),CONCATENATE("R4C",'Mapa de Riesgos'!$O$35),"")</f>
        <v/>
      </c>
      <c r="AM19" s="29" t="str">
        <f>IF(AND('Mapa de Riesgos'!$Y$36="Alta",'Mapa de Riesgos'!$AA$36="Catastrófico"),CONCATENATE("R4C",'Mapa de Riesgos'!$O$36),"")</f>
        <v/>
      </c>
      <c r="AN19" s="55"/>
      <c r="AO19" s="394"/>
      <c r="AP19" s="395"/>
      <c r="AQ19" s="395"/>
      <c r="AR19" s="395"/>
      <c r="AS19" s="395"/>
      <c r="AT19" s="396"/>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43"/>
      <c r="C20" s="343"/>
      <c r="D20" s="344"/>
      <c r="E20" s="384"/>
      <c r="F20" s="385"/>
      <c r="G20" s="385"/>
      <c r="H20" s="385"/>
      <c r="I20" s="385"/>
      <c r="J20" s="39" t="str">
        <f>IF(AND('Mapa de Riesgos'!$Y$37="Alta",'Mapa de Riesgos'!$AA$37="Leve"),CONCATENATE("R5C",'Mapa de Riesgos'!$O$37),"")</f>
        <v/>
      </c>
      <c r="K20" s="40" t="str">
        <f>IF(AND('Mapa de Riesgos'!$Y$38="Alta",'Mapa de Riesgos'!$AA$38="Leve"),CONCATENATE("R5C",'Mapa de Riesgos'!$O$38),"")</f>
        <v/>
      </c>
      <c r="L20" s="40" t="str">
        <f>IF(AND('Mapa de Riesgos'!$Y$39="Alta",'Mapa de Riesgos'!$AA$39="Leve"),CONCATENATE("R5C",'Mapa de Riesgos'!$O$39),"")</f>
        <v/>
      </c>
      <c r="M20" s="40" t="str">
        <f>IF(AND('Mapa de Riesgos'!$Y$40="Alta",'Mapa de Riesgos'!$AA$40="Leve"),CONCATENATE("R5C",'Mapa de Riesgos'!$O$40),"")</f>
        <v/>
      </c>
      <c r="N20" s="40" t="str">
        <f>IF(AND('Mapa de Riesgos'!$Y$41="Alta",'Mapa de Riesgos'!$AA$41="Leve"),CONCATENATE("R5C",'Mapa de Riesgos'!$O$41),"")</f>
        <v/>
      </c>
      <c r="O20" s="41" t="str">
        <f>IF(AND('Mapa de Riesgos'!$Y$42="Alta",'Mapa de Riesgos'!$AA$42="Leve"),CONCATENATE("R5C",'Mapa de Riesgos'!$O$42),"")</f>
        <v/>
      </c>
      <c r="P20" s="39" t="str">
        <f>IF(AND('Mapa de Riesgos'!$Y$37="Alta",'Mapa de Riesgos'!$AA$37="Menor"),CONCATENATE("R5C",'Mapa de Riesgos'!$O$37),"")</f>
        <v/>
      </c>
      <c r="Q20" s="40" t="str">
        <f>IF(AND('Mapa de Riesgos'!$Y$38="Alta",'Mapa de Riesgos'!$AA$38="Menor"),CONCATENATE("R5C",'Mapa de Riesgos'!$O$38),"")</f>
        <v/>
      </c>
      <c r="R20" s="40" t="str">
        <f>IF(AND('Mapa de Riesgos'!$Y$39="Alta",'Mapa de Riesgos'!$AA$39="Menor"),CONCATENATE("R5C",'Mapa de Riesgos'!$O$39),"")</f>
        <v/>
      </c>
      <c r="S20" s="40" t="str">
        <f>IF(AND('Mapa de Riesgos'!$Y$40="Alta",'Mapa de Riesgos'!$AA$40="Menor"),CONCATENATE("R5C",'Mapa de Riesgos'!$O$40),"")</f>
        <v/>
      </c>
      <c r="T20" s="40" t="str">
        <f>IF(AND('Mapa de Riesgos'!$Y$41="Alta",'Mapa de Riesgos'!$AA$41="Menor"),CONCATENATE("R5C",'Mapa de Riesgos'!$O$41),"")</f>
        <v/>
      </c>
      <c r="U20" s="41" t="str">
        <f>IF(AND('Mapa de Riesgos'!$Y$42="Alta",'Mapa de Riesgos'!$AA$42="Menor"),CONCATENATE("R5C",'Mapa de Riesgos'!$O$42),"")</f>
        <v/>
      </c>
      <c r="V20" s="24" t="str">
        <f>IF(AND('Mapa de Riesgos'!$Y$37="Alta",'Mapa de Riesgos'!$AA$37="Moderado"),CONCATENATE("R5C",'Mapa de Riesgos'!$O$37),"")</f>
        <v/>
      </c>
      <c r="W20" s="25" t="str">
        <f>IF(AND('Mapa de Riesgos'!$Y$38="Alta",'Mapa de Riesgos'!$AA$38="Moderado"),CONCATENATE("R5C",'Mapa de Riesgos'!$O$38),"")</f>
        <v/>
      </c>
      <c r="X20" s="25" t="str">
        <f>IF(AND('Mapa de Riesgos'!$Y$39="Alta",'Mapa de Riesgos'!$AA$39="Moderado"),CONCATENATE("R5C",'Mapa de Riesgos'!$O$39),"")</f>
        <v/>
      </c>
      <c r="Y20" s="25" t="str">
        <f>IF(AND('Mapa de Riesgos'!$Y$40="Alta",'Mapa de Riesgos'!$AA$40="Moderado"),CONCATENATE("R5C",'Mapa de Riesgos'!$O$40),"")</f>
        <v/>
      </c>
      <c r="Z20" s="25" t="str">
        <f>IF(AND('Mapa de Riesgos'!$Y$41="Alta",'Mapa de Riesgos'!$AA$41="Moderado"),CONCATENATE("R5C",'Mapa de Riesgos'!$O$41),"")</f>
        <v/>
      </c>
      <c r="AA20" s="26" t="str">
        <f>IF(AND('Mapa de Riesgos'!$Y$42="Alta",'Mapa de Riesgos'!$AA$42="Moderado"),CONCATENATE("R5C",'Mapa de Riesgos'!$O$42),"")</f>
        <v/>
      </c>
      <c r="AB20" s="24" t="str">
        <f>IF(AND('Mapa de Riesgos'!$Y$37="Alta",'Mapa de Riesgos'!$AA$37="Mayor"),CONCATENATE("R5C",'Mapa de Riesgos'!$O$37),"")</f>
        <v/>
      </c>
      <c r="AC20" s="25" t="str">
        <f>IF(AND('Mapa de Riesgos'!$Y$38="Alta",'Mapa de Riesgos'!$AA$38="Mayor"),CONCATENATE("R5C",'Mapa de Riesgos'!$O$38),"")</f>
        <v/>
      </c>
      <c r="AD20" s="25" t="str">
        <f>IF(AND('Mapa de Riesgos'!$Y$39="Alta",'Mapa de Riesgos'!$AA$39="Mayor"),CONCATENATE("R5C",'Mapa de Riesgos'!$O$39),"")</f>
        <v/>
      </c>
      <c r="AE20" s="25" t="str">
        <f>IF(AND('Mapa de Riesgos'!$Y$40="Alta",'Mapa de Riesgos'!$AA$40="Mayor"),CONCATENATE("R5C",'Mapa de Riesgos'!$O$40),"")</f>
        <v/>
      </c>
      <c r="AF20" s="25" t="str">
        <f>IF(AND('Mapa de Riesgos'!$Y$41="Alta",'Mapa de Riesgos'!$AA$41="Mayor"),CONCATENATE("R5C",'Mapa de Riesgos'!$O$41),"")</f>
        <v/>
      </c>
      <c r="AG20" s="26" t="str">
        <f>IF(AND('Mapa de Riesgos'!$Y$42="Alta",'Mapa de Riesgos'!$AA$42="Mayor"),CONCATENATE("R5C",'Mapa de Riesgos'!$O$42),"")</f>
        <v/>
      </c>
      <c r="AH20" s="27" t="str">
        <f>IF(AND('Mapa de Riesgos'!$Y$37="Alta",'Mapa de Riesgos'!$AA$37="Catastrófico"),CONCATENATE("R5C",'Mapa de Riesgos'!$O$37),"")</f>
        <v/>
      </c>
      <c r="AI20" s="28" t="str">
        <f>IF(AND('Mapa de Riesgos'!$Y$38="Alta",'Mapa de Riesgos'!$AA$38="Catastrófico"),CONCATENATE("R5C",'Mapa de Riesgos'!$O$38),"")</f>
        <v/>
      </c>
      <c r="AJ20" s="28" t="str">
        <f>IF(AND('Mapa de Riesgos'!$Y$39="Alta",'Mapa de Riesgos'!$AA$39="Catastrófico"),CONCATENATE("R5C",'Mapa de Riesgos'!$O$39),"")</f>
        <v/>
      </c>
      <c r="AK20" s="28" t="str">
        <f>IF(AND('Mapa de Riesgos'!$Y$40="Alta",'Mapa de Riesgos'!$AA$40="Catastrófico"),CONCATENATE("R5C",'Mapa de Riesgos'!$O$40),"")</f>
        <v/>
      </c>
      <c r="AL20" s="28" t="str">
        <f>IF(AND('Mapa de Riesgos'!$Y$41="Alta",'Mapa de Riesgos'!$AA$41="Catastrófico"),CONCATENATE("R5C",'Mapa de Riesgos'!$O$41),"")</f>
        <v/>
      </c>
      <c r="AM20" s="29" t="str">
        <f>IF(AND('Mapa de Riesgos'!$Y$42="Alta",'Mapa de Riesgos'!$AA$42="Catastrófico"),CONCATENATE("R5C",'Mapa de Riesgos'!$O$42),"")</f>
        <v/>
      </c>
      <c r="AN20" s="55"/>
      <c r="AO20" s="394"/>
      <c r="AP20" s="395"/>
      <c r="AQ20" s="395"/>
      <c r="AR20" s="395"/>
      <c r="AS20" s="395"/>
      <c r="AT20" s="396"/>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43"/>
      <c r="C21" s="343"/>
      <c r="D21" s="344"/>
      <c r="E21" s="384"/>
      <c r="F21" s="385"/>
      <c r="G21" s="385"/>
      <c r="H21" s="385"/>
      <c r="I21" s="385"/>
      <c r="J21" s="39" t="str">
        <f>IF(AND('Mapa de Riesgos'!$Y$43="Alta",'Mapa de Riesgos'!$AA$43="Leve"),CONCATENATE("R6C",'Mapa de Riesgos'!$O$43),"")</f>
        <v/>
      </c>
      <c r="K21" s="40" t="str">
        <f>IF(AND('Mapa de Riesgos'!$Y$44="Alta",'Mapa de Riesgos'!$AA$44="Leve"),CONCATENATE("R6C",'Mapa de Riesgos'!$O$44),"")</f>
        <v/>
      </c>
      <c r="L21" s="40" t="str">
        <f>IF(AND('Mapa de Riesgos'!$Y$45="Alta",'Mapa de Riesgos'!$AA$45="Leve"),CONCATENATE("R6C",'Mapa de Riesgos'!$O$45),"")</f>
        <v/>
      </c>
      <c r="M21" s="40" t="str">
        <f>IF(AND('Mapa de Riesgos'!$Y$46="Alta",'Mapa de Riesgos'!$AA$46="Leve"),CONCATENATE("R6C",'Mapa de Riesgos'!$O$46),"")</f>
        <v/>
      </c>
      <c r="N21" s="40" t="str">
        <f>IF(AND('Mapa de Riesgos'!$Y$47="Alta",'Mapa de Riesgos'!$AA$47="Leve"),CONCATENATE("R6C",'Mapa de Riesgos'!$O$47),"")</f>
        <v/>
      </c>
      <c r="O21" s="41" t="str">
        <f>IF(AND('Mapa de Riesgos'!$Y$48="Alta",'Mapa de Riesgos'!$AA$48="Leve"),CONCATENATE("R6C",'Mapa de Riesgos'!$O$48),"")</f>
        <v/>
      </c>
      <c r="P21" s="39" t="str">
        <f>IF(AND('Mapa de Riesgos'!$Y$43="Alta",'Mapa de Riesgos'!$AA$43="Menor"),CONCATENATE("R6C",'Mapa de Riesgos'!$O$43),"")</f>
        <v/>
      </c>
      <c r="Q21" s="40" t="str">
        <f>IF(AND('Mapa de Riesgos'!$Y$44="Alta",'Mapa de Riesgos'!$AA$44="Menor"),CONCATENATE("R6C",'Mapa de Riesgos'!$O$44),"")</f>
        <v/>
      </c>
      <c r="R21" s="40" t="str">
        <f>IF(AND('Mapa de Riesgos'!$Y$45="Alta",'Mapa de Riesgos'!$AA$45="Menor"),CONCATENATE("R6C",'Mapa de Riesgos'!$O$45),"")</f>
        <v/>
      </c>
      <c r="S21" s="40" t="str">
        <f>IF(AND('Mapa de Riesgos'!$Y$46="Alta",'Mapa de Riesgos'!$AA$46="Menor"),CONCATENATE("R6C",'Mapa de Riesgos'!$O$46),"")</f>
        <v/>
      </c>
      <c r="T21" s="40" t="str">
        <f>IF(AND('Mapa de Riesgos'!$Y$47="Alta",'Mapa de Riesgos'!$AA$47="Menor"),CONCATENATE("R6C",'Mapa de Riesgos'!$O$47),"")</f>
        <v/>
      </c>
      <c r="U21" s="41" t="str">
        <f>IF(AND('Mapa de Riesgos'!$Y$48="Alta",'Mapa de Riesgos'!$AA$48="Menor"),CONCATENATE("R6C",'Mapa de Riesgos'!$O$48),"")</f>
        <v/>
      </c>
      <c r="V21" s="24" t="str">
        <f>IF(AND('Mapa de Riesgos'!$Y$43="Alta",'Mapa de Riesgos'!$AA$43="Moderado"),CONCATENATE("R6C",'Mapa de Riesgos'!$O$43),"")</f>
        <v/>
      </c>
      <c r="W21" s="25" t="str">
        <f>IF(AND('Mapa de Riesgos'!$Y$44="Alta",'Mapa de Riesgos'!$AA$44="Moderado"),CONCATENATE("R6C",'Mapa de Riesgos'!$O$44),"")</f>
        <v/>
      </c>
      <c r="X21" s="25" t="str">
        <f>IF(AND('Mapa de Riesgos'!$Y$45="Alta",'Mapa de Riesgos'!$AA$45="Moderado"),CONCATENATE("R6C",'Mapa de Riesgos'!$O$45),"")</f>
        <v/>
      </c>
      <c r="Y21" s="25" t="str">
        <f>IF(AND('Mapa de Riesgos'!$Y$46="Alta",'Mapa de Riesgos'!$AA$46="Moderado"),CONCATENATE("R6C",'Mapa de Riesgos'!$O$46),"")</f>
        <v/>
      </c>
      <c r="Z21" s="25" t="str">
        <f>IF(AND('Mapa de Riesgos'!$Y$47="Alta",'Mapa de Riesgos'!$AA$47="Moderado"),CONCATENATE("R6C",'Mapa de Riesgos'!$O$47),"")</f>
        <v/>
      </c>
      <c r="AA21" s="26" t="str">
        <f>IF(AND('Mapa de Riesgos'!$Y$48="Alta",'Mapa de Riesgos'!$AA$48="Moderado"),CONCATENATE("R6C",'Mapa de Riesgos'!$O$48),"")</f>
        <v/>
      </c>
      <c r="AB21" s="24" t="str">
        <f>IF(AND('Mapa de Riesgos'!$Y$43="Alta",'Mapa de Riesgos'!$AA$43="Mayor"),CONCATENATE("R6C",'Mapa de Riesgos'!$O$43),"")</f>
        <v/>
      </c>
      <c r="AC21" s="25" t="str">
        <f>IF(AND('Mapa de Riesgos'!$Y$44="Alta",'Mapa de Riesgos'!$AA$44="Mayor"),CONCATENATE("R6C",'Mapa de Riesgos'!$O$44),"")</f>
        <v/>
      </c>
      <c r="AD21" s="25" t="str">
        <f>IF(AND('Mapa de Riesgos'!$Y$45="Alta",'Mapa de Riesgos'!$AA$45="Mayor"),CONCATENATE("R6C",'Mapa de Riesgos'!$O$45),"")</f>
        <v/>
      </c>
      <c r="AE21" s="25" t="str">
        <f>IF(AND('Mapa de Riesgos'!$Y$46="Alta",'Mapa de Riesgos'!$AA$46="Mayor"),CONCATENATE("R6C",'Mapa de Riesgos'!$O$46),"")</f>
        <v/>
      </c>
      <c r="AF21" s="25" t="str">
        <f>IF(AND('Mapa de Riesgos'!$Y$47="Alta",'Mapa de Riesgos'!$AA$47="Mayor"),CONCATENATE("R6C",'Mapa de Riesgos'!$O$47),"")</f>
        <v/>
      </c>
      <c r="AG21" s="26" t="str">
        <f>IF(AND('Mapa de Riesgos'!$Y$48="Alta",'Mapa de Riesgos'!$AA$48="Mayor"),CONCATENATE("R6C",'Mapa de Riesgos'!$O$48),"")</f>
        <v/>
      </c>
      <c r="AH21" s="27" t="str">
        <f>IF(AND('Mapa de Riesgos'!$Y$43="Alta",'Mapa de Riesgos'!$AA$43="Catastrófico"),CONCATENATE("R6C",'Mapa de Riesgos'!$O$43),"")</f>
        <v/>
      </c>
      <c r="AI21" s="28" t="str">
        <f>IF(AND('Mapa de Riesgos'!$Y$44="Alta",'Mapa de Riesgos'!$AA$44="Catastrófico"),CONCATENATE("R6C",'Mapa de Riesgos'!$O$44),"")</f>
        <v/>
      </c>
      <c r="AJ21" s="28" t="str">
        <f>IF(AND('Mapa de Riesgos'!$Y$45="Alta",'Mapa de Riesgos'!$AA$45="Catastrófico"),CONCATENATE("R6C",'Mapa de Riesgos'!$O$45),"")</f>
        <v/>
      </c>
      <c r="AK21" s="28" t="str">
        <f>IF(AND('Mapa de Riesgos'!$Y$46="Alta",'Mapa de Riesgos'!$AA$46="Catastrófico"),CONCATENATE("R6C",'Mapa de Riesgos'!$O$46),"")</f>
        <v/>
      </c>
      <c r="AL21" s="28" t="str">
        <f>IF(AND('Mapa de Riesgos'!$Y$47="Alta",'Mapa de Riesgos'!$AA$47="Catastrófico"),CONCATENATE("R6C",'Mapa de Riesgos'!$O$47),"")</f>
        <v/>
      </c>
      <c r="AM21" s="29" t="str">
        <f>IF(AND('Mapa de Riesgos'!$Y$48="Alta",'Mapa de Riesgos'!$AA$48="Catastrófico"),CONCATENATE("R6C",'Mapa de Riesgos'!$O$48),"")</f>
        <v/>
      </c>
      <c r="AN21" s="55"/>
      <c r="AO21" s="394"/>
      <c r="AP21" s="395"/>
      <c r="AQ21" s="395"/>
      <c r="AR21" s="395"/>
      <c r="AS21" s="395"/>
      <c r="AT21" s="396"/>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43"/>
      <c r="C22" s="343"/>
      <c r="D22" s="344"/>
      <c r="E22" s="384"/>
      <c r="F22" s="385"/>
      <c r="G22" s="385"/>
      <c r="H22" s="385"/>
      <c r="I22" s="385"/>
      <c r="J22" s="39" t="str">
        <f>IF(AND('Mapa de Riesgos'!$Y$49="Alta",'Mapa de Riesgos'!$AA$49="Leve"),CONCATENATE("R7C",'Mapa de Riesgos'!$O$49),"")</f>
        <v/>
      </c>
      <c r="K22" s="40" t="str">
        <f>IF(AND('Mapa de Riesgos'!$Y$50="Alta",'Mapa de Riesgos'!$AA$50="Leve"),CONCATENATE("R7C",'Mapa de Riesgos'!$O$50),"")</f>
        <v/>
      </c>
      <c r="L22" s="40" t="str">
        <f>IF(AND('Mapa de Riesgos'!$Y$51="Alta",'Mapa de Riesgos'!$AA$51="Leve"),CONCATENATE("R7C",'Mapa de Riesgos'!$O$51),"")</f>
        <v/>
      </c>
      <c r="M22" s="40" t="str">
        <f>IF(AND('Mapa de Riesgos'!$Y$52="Alta",'Mapa de Riesgos'!$AA$52="Leve"),CONCATENATE("R7C",'Mapa de Riesgos'!$O$52),"")</f>
        <v/>
      </c>
      <c r="N22" s="40" t="str">
        <f>IF(AND('Mapa de Riesgos'!$Y$53="Alta",'Mapa de Riesgos'!$AA$53="Leve"),CONCATENATE("R7C",'Mapa de Riesgos'!$O$53),"")</f>
        <v/>
      </c>
      <c r="O22" s="41" t="str">
        <f>IF(AND('Mapa de Riesgos'!$Y$54="Alta",'Mapa de Riesgos'!$AA$54="Leve"),CONCATENATE("R7C",'Mapa de Riesgos'!$O$54),"")</f>
        <v/>
      </c>
      <c r="P22" s="39" t="str">
        <f>IF(AND('Mapa de Riesgos'!$Y$49="Alta",'Mapa de Riesgos'!$AA$49="Menor"),CONCATENATE("R7C",'Mapa de Riesgos'!$O$49),"")</f>
        <v/>
      </c>
      <c r="Q22" s="40" t="str">
        <f>IF(AND('Mapa de Riesgos'!$Y$50="Alta",'Mapa de Riesgos'!$AA$50="Menor"),CONCATENATE("R7C",'Mapa de Riesgos'!$O$50),"")</f>
        <v/>
      </c>
      <c r="R22" s="40" t="str">
        <f>IF(AND('Mapa de Riesgos'!$Y$51="Alta",'Mapa de Riesgos'!$AA$51="Menor"),CONCATENATE("R7C",'Mapa de Riesgos'!$O$51),"")</f>
        <v/>
      </c>
      <c r="S22" s="40" t="str">
        <f>IF(AND('Mapa de Riesgos'!$Y$52="Alta",'Mapa de Riesgos'!$AA$52="Menor"),CONCATENATE("R7C",'Mapa de Riesgos'!$O$52),"")</f>
        <v/>
      </c>
      <c r="T22" s="40" t="str">
        <f>IF(AND('Mapa de Riesgos'!$Y$53="Alta",'Mapa de Riesgos'!$AA$53="Menor"),CONCATENATE("R7C",'Mapa de Riesgos'!$O$53),"")</f>
        <v/>
      </c>
      <c r="U22" s="41" t="str">
        <f>IF(AND('Mapa de Riesgos'!$Y$54="Alta",'Mapa de Riesgos'!$AA$54="Menor"),CONCATENATE("R7C",'Mapa de Riesgos'!$O$54),"")</f>
        <v/>
      </c>
      <c r="V22" s="24" t="str">
        <f>IF(AND('Mapa de Riesgos'!$Y$49="Alta",'Mapa de Riesgos'!$AA$49="Moderado"),CONCATENATE("R7C",'Mapa de Riesgos'!$O$49),"")</f>
        <v/>
      </c>
      <c r="W22" s="25" t="str">
        <f>IF(AND('Mapa de Riesgos'!$Y$50="Alta",'Mapa de Riesgos'!$AA$50="Moderado"),CONCATENATE("R7C",'Mapa de Riesgos'!$O$50),"")</f>
        <v/>
      </c>
      <c r="X22" s="25" t="str">
        <f>IF(AND('Mapa de Riesgos'!$Y$51="Alta",'Mapa de Riesgos'!$AA$51="Moderado"),CONCATENATE("R7C",'Mapa de Riesgos'!$O$51),"")</f>
        <v/>
      </c>
      <c r="Y22" s="25" t="str">
        <f>IF(AND('Mapa de Riesgos'!$Y$52="Alta",'Mapa de Riesgos'!$AA$52="Moderado"),CONCATENATE("R7C",'Mapa de Riesgos'!$O$52),"")</f>
        <v/>
      </c>
      <c r="Z22" s="25" t="str">
        <f>IF(AND('Mapa de Riesgos'!$Y$53="Alta",'Mapa de Riesgos'!$AA$53="Moderado"),CONCATENATE("R7C",'Mapa de Riesgos'!$O$53),"")</f>
        <v/>
      </c>
      <c r="AA22" s="26" t="str">
        <f>IF(AND('Mapa de Riesgos'!$Y$54="Alta",'Mapa de Riesgos'!$AA$54="Moderado"),CONCATENATE("R7C",'Mapa de Riesgos'!$O$54),"")</f>
        <v/>
      </c>
      <c r="AB22" s="24" t="str">
        <f>IF(AND('Mapa de Riesgos'!$Y$49="Alta",'Mapa de Riesgos'!$AA$49="Mayor"),CONCATENATE("R7C",'Mapa de Riesgos'!$O$49),"")</f>
        <v/>
      </c>
      <c r="AC22" s="25" t="str">
        <f>IF(AND('Mapa de Riesgos'!$Y$50="Alta",'Mapa de Riesgos'!$AA$50="Mayor"),CONCATENATE("R7C",'Mapa de Riesgos'!$O$50),"")</f>
        <v/>
      </c>
      <c r="AD22" s="25" t="str">
        <f>IF(AND('Mapa de Riesgos'!$Y$51="Alta",'Mapa de Riesgos'!$AA$51="Mayor"),CONCATENATE("R7C",'Mapa de Riesgos'!$O$51),"")</f>
        <v/>
      </c>
      <c r="AE22" s="25" t="str">
        <f>IF(AND('Mapa de Riesgos'!$Y$52="Alta",'Mapa de Riesgos'!$AA$52="Mayor"),CONCATENATE("R7C",'Mapa de Riesgos'!$O$52),"")</f>
        <v/>
      </c>
      <c r="AF22" s="25" t="str">
        <f>IF(AND('Mapa de Riesgos'!$Y$53="Alta",'Mapa de Riesgos'!$AA$53="Mayor"),CONCATENATE("R7C",'Mapa de Riesgos'!$O$53),"")</f>
        <v/>
      </c>
      <c r="AG22" s="26" t="str">
        <f>IF(AND('Mapa de Riesgos'!$Y$54="Alta",'Mapa de Riesgos'!$AA$54="Mayor"),CONCATENATE("R7C",'Mapa de Riesgos'!$O$54),"")</f>
        <v/>
      </c>
      <c r="AH22" s="27" t="str">
        <f>IF(AND('Mapa de Riesgos'!$Y$49="Alta",'Mapa de Riesgos'!$AA$49="Catastrófico"),CONCATENATE("R7C",'Mapa de Riesgos'!$O$49),"")</f>
        <v/>
      </c>
      <c r="AI22" s="28" t="str">
        <f>IF(AND('Mapa de Riesgos'!$Y$50="Alta",'Mapa de Riesgos'!$AA$50="Catastrófico"),CONCATENATE("R7C",'Mapa de Riesgos'!$O$50),"")</f>
        <v/>
      </c>
      <c r="AJ22" s="28" t="str">
        <f>IF(AND('Mapa de Riesgos'!$Y$51="Alta",'Mapa de Riesgos'!$AA$51="Catastrófico"),CONCATENATE("R7C",'Mapa de Riesgos'!$O$51),"")</f>
        <v/>
      </c>
      <c r="AK22" s="28" t="str">
        <f>IF(AND('Mapa de Riesgos'!$Y$52="Alta",'Mapa de Riesgos'!$AA$52="Catastrófico"),CONCATENATE("R7C",'Mapa de Riesgos'!$O$52),"")</f>
        <v/>
      </c>
      <c r="AL22" s="28" t="str">
        <f>IF(AND('Mapa de Riesgos'!$Y$53="Alta",'Mapa de Riesgos'!$AA$53="Catastrófico"),CONCATENATE("R7C",'Mapa de Riesgos'!$O$53),"")</f>
        <v/>
      </c>
      <c r="AM22" s="29" t="str">
        <f>IF(AND('Mapa de Riesgos'!$Y$54="Alta",'Mapa de Riesgos'!$AA$54="Catastrófico"),CONCATENATE("R7C",'Mapa de Riesgos'!$O$54),"")</f>
        <v/>
      </c>
      <c r="AN22" s="55"/>
      <c r="AO22" s="394"/>
      <c r="AP22" s="395"/>
      <c r="AQ22" s="395"/>
      <c r="AR22" s="395"/>
      <c r="AS22" s="395"/>
      <c r="AT22" s="396"/>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43"/>
      <c r="C23" s="343"/>
      <c r="D23" s="344"/>
      <c r="E23" s="384"/>
      <c r="F23" s="385"/>
      <c r="G23" s="385"/>
      <c r="H23" s="385"/>
      <c r="I23" s="385"/>
      <c r="J23" s="39" t="str">
        <f>IF(AND('Mapa de Riesgos'!$Y$55="Alta",'Mapa de Riesgos'!$AA$55="Leve"),CONCATENATE("R8C",'Mapa de Riesgos'!$O$55),"")</f>
        <v/>
      </c>
      <c r="K23" s="40" t="str">
        <f>IF(AND('Mapa de Riesgos'!$Y$56="Alta",'Mapa de Riesgos'!$AA$56="Leve"),CONCATENATE("R8C",'Mapa de Riesgos'!$O$56),"")</f>
        <v/>
      </c>
      <c r="L23" s="40" t="str">
        <f>IF(AND('Mapa de Riesgos'!$Y$57="Alta",'Mapa de Riesgos'!$AA$57="Leve"),CONCATENATE("R8C",'Mapa de Riesgos'!$O$57),"")</f>
        <v/>
      </c>
      <c r="M23" s="40" t="str">
        <f>IF(AND('Mapa de Riesgos'!$Y$58="Alta",'Mapa de Riesgos'!$AA$58="Leve"),CONCATENATE("R8C",'Mapa de Riesgos'!$O$58),"")</f>
        <v/>
      </c>
      <c r="N23" s="40" t="str">
        <f>IF(AND('Mapa de Riesgos'!$Y$59="Alta",'Mapa de Riesgos'!$AA$59="Leve"),CONCATENATE("R8C",'Mapa de Riesgos'!$O$59),"")</f>
        <v/>
      </c>
      <c r="O23" s="41" t="str">
        <f>IF(AND('Mapa de Riesgos'!$Y$60="Alta",'Mapa de Riesgos'!$AA$60="Leve"),CONCATENATE("R8C",'Mapa de Riesgos'!$O$60),"")</f>
        <v/>
      </c>
      <c r="P23" s="39" t="str">
        <f>IF(AND('Mapa de Riesgos'!$Y$55="Alta",'Mapa de Riesgos'!$AA$55="Menor"),CONCATENATE("R8C",'Mapa de Riesgos'!$O$55),"")</f>
        <v/>
      </c>
      <c r="Q23" s="40" t="str">
        <f>IF(AND('Mapa de Riesgos'!$Y$56="Alta",'Mapa de Riesgos'!$AA$56="Menor"),CONCATENATE("R8C",'Mapa de Riesgos'!$O$56),"")</f>
        <v/>
      </c>
      <c r="R23" s="40" t="str">
        <f>IF(AND('Mapa de Riesgos'!$Y$57="Alta",'Mapa de Riesgos'!$AA$57="Menor"),CONCATENATE("R8C",'Mapa de Riesgos'!$O$57),"")</f>
        <v/>
      </c>
      <c r="S23" s="40" t="str">
        <f>IF(AND('Mapa de Riesgos'!$Y$58="Alta",'Mapa de Riesgos'!$AA$58="Menor"),CONCATENATE("R8C",'Mapa de Riesgos'!$O$58),"")</f>
        <v/>
      </c>
      <c r="T23" s="40" t="str">
        <f>IF(AND('Mapa de Riesgos'!$Y$59="Alta",'Mapa de Riesgos'!$AA$59="Menor"),CONCATENATE("R8C",'Mapa de Riesgos'!$O$59),"")</f>
        <v/>
      </c>
      <c r="U23" s="41" t="str">
        <f>IF(AND('Mapa de Riesgos'!$Y$60="Alta",'Mapa de Riesgos'!$AA$60="Menor"),CONCATENATE("R8C",'Mapa de Riesgos'!$O$60),"")</f>
        <v/>
      </c>
      <c r="V23" s="24" t="str">
        <f>IF(AND('Mapa de Riesgos'!$Y$55="Alta",'Mapa de Riesgos'!$AA$55="Moderado"),CONCATENATE("R8C",'Mapa de Riesgos'!$O$55),"")</f>
        <v/>
      </c>
      <c r="W23" s="25" t="str">
        <f>IF(AND('Mapa de Riesgos'!$Y$56="Alta",'Mapa de Riesgos'!$AA$56="Moderado"),CONCATENATE("R8C",'Mapa de Riesgos'!$O$56),"")</f>
        <v/>
      </c>
      <c r="X23" s="25" t="str">
        <f>IF(AND('Mapa de Riesgos'!$Y$57="Alta",'Mapa de Riesgos'!$AA$57="Moderado"),CONCATENATE("R8C",'Mapa de Riesgos'!$O$57),"")</f>
        <v/>
      </c>
      <c r="Y23" s="25" t="str">
        <f>IF(AND('Mapa de Riesgos'!$Y$58="Alta",'Mapa de Riesgos'!$AA$58="Moderado"),CONCATENATE("R8C",'Mapa de Riesgos'!$O$58),"")</f>
        <v/>
      </c>
      <c r="Z23" s="25" t="str">
        <f>IF(AND('Mapa de Riesgos'!$Y$59="Alta",'Mapa de Riesgos'!$AA$59="Moderado"),CONCATENATE("R8C",'Mapa de Riesgos'!$O$59),"")</f>
        <v/>
      </c>
      <c r="AA23" s="26" t="str">
        <f>IF(AND('Mapa de Riesgos'!$Y$60="Alta",'Mapa de Riesgos'!$AA$60="Moderado"),CONCATENATE("R8C",'Mapa de Riesgos'!$O$60),"")</f>
        <v/>
      </c>
      <c r="AB23" s="24" t="str">
        <f>IF(AND('Mapa de Riesgos'!$Y$55="Alta",'Mapa de Riesgos'!$AA$55="Mayor"),CONCATENATE("R8C",'Mapa de Riesgos'!$O$55),"")</f>
        <v/>
      </c>
      <c r="AC23" s="25" t="str">
        <f>IF(AND('Mapa de Riesgos'!$Y$56="Alta",'Mapa de Riesgos'!$AA$56="Mayor"),CONCATENATE("R8C",'Mapa de Riesgos'!$O$56),"")</f>
        <v/>
      </c>
      <c r="AD23" s="25" t="str">
        <f>IF(AND('Mapa de Riesgos'!$Y$57="Alta",'Mapa de Riesgos'!$AA$57="Mayor"),CONCATENATE("R8C",'Mapa de Riesgos'!$O$57),"")</f>
        <v/>
      </c>
      <c r="AE23" s="25" t="str">
        <f>IF(AND('Mapa de Riesgos'!$Y$58="Alta",'Mapa de Riesgos'!$AA$58="Mayor"),CONCATENATE("R8C",'Mapa de Riesgos'!$O$58),"")</f>
        <v/>
      </c>
      <c r="AF23" s="25" t="str">
        <f>IF(AND('Mapa de Riesgos'!$Y$59="Alta",'Mapa de Riesgos'!$AA$59="Mayor"),CONCATENATE("R8C",'Mapa de Riesgos'!$O$59),"")</f>
        <v/>
      </c>
      <c r="AG23" s="26" t="str">
        <f>IF(AND('Mapa de Riesgos'!$Y$60="Alta",'Mapa de Riesgos'!$AA$60="Mayor"),CONCATENATE("R8C",'Mapa de Riesgos'!$O$60),"")</f>
        <v/>
      </c>
      <c r="AH23" s="27" t="str">
        <f>IF(AND('Mapa de Riesgos'!$Y$55="Alta",'Mapa de Riesgos'!$AA$55="Catastrófico"),CONCATENATE("R8C",'Mapa de Riesgos'!$O$55),"")</f>
        <v/>
      </c>
      <c r="AI23" s="28" t="str">
        <f>IF(AND('Mapa de Riesgos'!$Y$56="Alta",'Mapa de Riesgos'!$AA$56="Catastrófico"),CONCATENATE("R8C",'Mapa de Riesgos'!$O$56),"")</f>
        <v/>
      </c>
      <c r="AJ23" s="28" t="str">
        <f>IF(AND('Mapa de Riesgos'!$Y$57="Alta",'Mapa de Riesgos'!$AA$57="Catastrófico"),CONCATENATE("R8C",'Mapa de Riesgos'!$O$57),"")</f>
        <v/>
      </c>
      <c r="AK23" s="28" t="str">
        <f>IF(AND('Mapa de Riesgos'!$Y$58="Alta",'Mapa de Riesgos'!$AA$58="Catastrófico"),CONCATENATE("R8C",'Mapa de Riesgos'!$O$58),"")</f>
        <v/>
      </c>
      <c r="AL23" s="28" t="str">
        <f>IF(AND('Mapa de Riesgos'!$Y$59="Alta",'Mapa de Riesgos'!$AA$59="Catastrófico"),CONCATENATE("R8C",'Mapa de Riesgos'!$O$59),"")</f>
        <v/>
      </c>
      <c r="AM23" s="29" t="str">
        <f>IF(AND('Mapa de Riesgos'!$Y$60="Alta",'Mapa de Riesgos'!$AA$60="Catastrófico"),CONCATENATE("R8C",'Mapa de Riesgos'!$O$60),"")</f>
        <v/>
      </c>
      <c r="AN23" s="55"/>
      <c r="AO23" s="394"/>
      <c r="AP23" s="395"/>
      <c r="AQ23" s="395"/>
      <c r="AR23" s="395"/>
      <c r="AS23" s="395"/>
      <c r="AT23" s="39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43"/>
      <c r="C24" s="343"/>
      <c r="D24" s="344"/>
      <c r="E24" s="384"/>
      <c r="F24" s="385"/>
      <c r="G24" s="385"/>
      <c r="H24" s="385"/>
      <c r="I24" s="385"/>
      <c r="J24" s="39" t="str">
        <f>IF(AND('Mapa de Riesgos'!$Y$61="Alta",'Mapa de Riesgos'!$AA$61="Leve"),CONCATENATE("R9C",'Mapa de Riesgos'!$O$61),"")</f>
        <v/>
      </c>
      <c r="K24" s="40" t="str">
        <f>IF(AND('Mapa de Riesgos'!$Y$62="Alta",'Mapa de Riesgos'!$AA$62="Leve"),CONCATENATE("R9C",'Mapa de Riesgos'!$O$62),"")</f>
        <v/>
      </c>
      <c r="L24" s="40" t="str">
        <f>IF(AND('Mapa de Riesgos'!$Y$63="Alta",'Mapa de Riesgos'!$AA$63="Leve"),CONCATENATE("R9C",'Mapa de Riesgos'!$O$63),"")</f>
        <v/>
      </c>
      <c r="M24" s="40" t="str">
        <f>IF(AND('Mapa de Riesgos'!$Y$64="Alta",'Mapa de Riesgos'!$AA$64="Leve"),CONCATENATE("R9C",'Mapa de Riesgos'!$O$64),"")</f>
        <v/>
      </c>
      <c r="N24" s="40" t="str">
        <f>IF(AND('Mapa de Riesgos'!$Y$65="Alta",'Mapa de Riesgos'!$AA$65="Leve"),CONCATENATE("R9C",'Mapa de Riesgos'!$O$65),"")</f>
        <v/>
      </c>
      <c r="O24" s="41" t="str">
        <f>IF(AND('Mapa de Riesgos'!$Y$66="Alta",'Mapa de Riesgos'!$AA$66="Leve"),CONCATENATE("R9C",'Mapa de Riesgos'!$O$66),"")</f>
        <v/>
      </c>
      <c r="P24" s="39" t="str">
        <f>IF(AND('Mapa de Riesgos'!$Y$61="Alta",'Mapa de Riesgos'!$AA$61="Menor"),CONCATENATE("R9C",'Mapa de Riesgos'!$O$61),"")</f>
        <v/>
      </c>
      <c r="Q24" s="40" t="str">
        <f>IF(AND('Mapa de Riesgos'!$Y$62="Alta",'Mapa de Riesgos'!$AA$62="Menor"),CONCATENATE("R9C",'Mapa de Riesgos'!$O$62),"")</f>
        <v/>
      </c>
      <c r="R24" s="40" t="str">
        <f>IF(AND('Mapa de Riesgos'!$Y$63="Alta",'Mapa de Riesgos'!$AA$63="Menor"),CONCATENATE("R9C",'Mapa de Riesgos'!$O$63),"")</f>
        <v/>
      </c>
      <c r="S24" s="40" t="str">
        <f>IF(AND('Mapa de Riesgos'!$Y$64="Alta",'Mapa de Riesgos'!$AA$64="Menor"),CONCATENATE("R9C",'Mapa de Riesgos'!$O$64),"")</f>
        <v/>
      </c>
      <c r="T24" s="40" t="str">
        <f>IF(AND('Mapa de Riesgos'!$Y$65="Alta",'Mapa de Riesgos'!$AA$65="Menor"),CONCATENATE("R9C",'Mapa de Riesgos'!$O$65),"")</f>
        <v/>
      </c>
      <c r="U24" s="41" t="str">
        <f>IF(AND('Mapa de Riesgos'!$Y$66="Alta",'Mapa de Riesgos'!$AA$66="Menor"),CONCATENATE("R9C",'Mapa de Riesgos'!$O$66),"")</f>
        <v/>
      </c>
      <c r="V24" s="24" t="str">
        <f>IF(AND('Mapa de Riesgos'!$Y$61="Alta",'Mapa de Riesgos'!$AA$61="Moderado"),CONCATENATE("R9C",'Mapa de Riesgos'!$O$61),"")</f>
        <v/>
      </c>
      <c r="W24" s="25" t="str">
        <f>IF(AND('Mapa de Riesgos'!$Y$62="Alta",'Mapa de Riesgos'!$AA$62="Moderado"),CONCATENATE("R9C",'Mapa de Riesgos'!$O$62),"")</f>
        <v/>
      </c>
      <c r="X24" s="25" t="str">
        <f>IF(AND('Mapa de Riesgos'!$Y$63="Alta",'Mapa de Riesgos'!$AA$63="Moderado"),CONCATENATE("R9C",'Mapa de Riesgos'!$O$63),"")</f>
        <v/>
      </c>
      <c r="Y24" s="25" t="str">
        <f>IF(AND('Mapa de Riesgos'!$Y$64="Alta",'Mapa de Riesgos'!$AA$64="Moderado"),CONCATENATE("R9C",'Mapa de Riesgos'!$O$64),"")</f>
        <v/>
      </c>
      <c r="Z24" s="25" t="str">
        <f>IF(AND('Mapa de Riesgos'!$Y$65="Alta",'Mapa de Riesgos'!$AA$65="Moderado"),CONCATENATE("R9C",'Mapa de Riesgos'!$O$65),"")</f>
        <v/>
      </c>
      <c r="AA24" s="26" t="str">
        <f>IF(AND('Mapa de Riesgos'!$Y$66="Alta",'Mapa de Riesgos'!$AA$66="Moderado"),CONCATENATE("R9C",'Mapa de Riesgos'!$O$66),"")</f>
        <v/>
      </c>
      <c r="AB24" s="24" t="str">
        <f>IF(AND('Mapa de Riesgos'!$Y$61="Alta",'Mapa de Riesgos'!$AA$61="Mayor"),CONCATENATE("R9C",'Mapa de Riesgos'!$O$61),"")</f>
        <v/>
      </c>
      <c r="AC24" s="25" t="str">
        <f>IF(AND('Mapa de Riesgos'!$Y$62="Alta",'Mapa de Riesgos'!$AA$62="Mayor"),CONCATENATE("R9C",'Mapa de Riesgos'!$O$62),"")</f>
        <v/>
      </c>
      <c r="AD24" s="25" t="str">
        <f>IF(AND('Mapa de Riesgos'!$Y$63="Alta",'Mapa de Riesgos'!$AA$63="Mayor"),CONCATENATE("R9C",'Mapa de Riesgos'!$O$63),"")</f>
        <v/>
      </c>
      <c r="AE24" s="25" t="str">
        <f>IF(AND('Mapa de Riesgos'!$Y$64="Alta",'Mapa de Riesgos'!$AA$64="Mayor"),CONCATENATE("R9C",'Mapa de Riesgos'!$O$64),"")</f>
        <v/>
      </c>
      <c r="AF24" s="25" t="str">
        <f>IF(AND('Mapa de Riesgos'!$Y$65="Alta",'Mapa de Riesgos'!$AA$65="Mayor"),CONCATENATE("R9C",'Mapa de Riesgos'!$O$65),"")</f>
        <v/>
      </c>
      <c r="AG24" s="26" t="str">
        <f>IF(AND('Mapa de Riesgos'!$Y$66="Alta",'Mapa de Riesgos'!$AA$66="Mayor"),CONCATENATE("R9C",'Mapa de Riesgos'!$O$66),"")</f>
        <v/>
      </c>
      <c r="AH24" s="27" t="str">
        <f>IF(AND('Mapa de Riesgos'!$Y$61="Alta",'Mapa de Riesgos'!$AA$61="Catastrófico"),CONCATENATE("R9C",'Mapa de Riesgos'!$O$61),"")</f>
        <v/>
      </c>
      <c r="AI24" s="28" t="str">
        <f>IF(AND('Mapa de Riesgos'!$Y$62="Alta",'Mapa de Riesgos'!$AA$62="Catastrófico"),CONCATENATE("R9C",'Mapa de Riesgos'!$O$62),"")</f>
        <v/>
      </c>
      <c r="AJ24" s="28" t="str">
        <f>IF(AND('Mapa de Riesgos'!$Y$63="Alta",'Mapa de Riesgos'!$AA$63="Catastrófico"),CONCATENATE("R9C",'Mapa de Riesgos'!$O$63),"")</f>
        <v/>
      </c>
      <c r="AK24" s="28" t="str">
        <f>IF(AND('Mapa de Riesgos'!$Y$64="Alta",'Mapa de Riesgos'!$AA$64="Catastrófico"),CONCATENATE("R9C",'Mapa de Riesgos'!$O$64),"")</f>
        <v/>
      </c>
      <c r="AL24" s="28" t="str">
        <f>IF(AND('Mapa de Riesgos'!$Y$65="Alta",'Mapa de Riesgos'!$AA$65="Catastrófico"),CONCATENATE("R9C",'Mapa de Riesgos'!$O$65),"")</f>
        <v/>
      </c>
      <c r="AM24" s="29" t="str">
        <f>IF(AND('Mapa de Riesgos'!$Y$66="Alta",'Mapa de Riesgos'!$AA$66="Catastrófico"),CONCATENATE("R9C",'Mapa de Riesgos'!$O$66),"")</f>
        <v/>
      </c>
      <c r="AN24" s="55"/>
      <c r="AO24" s="394"/>
      <c r="AP24" s="395"/>
      <c r="AQ24" s="395"/>
      <c r="AR24" s="395"/>
      <c r="AS24" s="395"/>
      <c r="AT24" s="39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43"/>
      <c r="C25" s="343"/>
      <c r="D25" s="344"/>
      <c r="E25" s="387"/>
      <c r="F25" s="388"/>
      <c r="G25" s="388"/>
      <c r="H25" s="388"/>
      <c r="I25" s="388"/>
      <c r="J25" s="42" t="str">
        <f>IF(AND('Mapa de Riesgos'!$Y$67="Alta",'Mapa de Riesgos'!$AA$67="Leve"),CONCATENATE("R10C",'Mapa de Riesgos'!$O$67),"")</f>
        <v/>
      </c>
      <c r="K25" s="43" t="str">
        <f>IF(AND('Mapa de Riesgos'!$Y$68="Alta",'Mapa de Riesgos'!$AA$68="Leve"),CONCATENATE("R10C",'Mapa de Riesgos'!$O$68),"")</f>
        <v/>
      </c>
      <c r="L25" s="43" t="str">
        <f>IF(AND('Mapa de Riesgos'!$Y$69="Alta",'Mapa de Riesgos'!$AA$69="Leve"),CONCATENATE("R10C",'Mapa de Riesgos'!$O$69),"")</f>
        <v/>
      </c>
      <c r="M25" s="43" t="str">
        <f>IF(AND('Mapa de Riesgos'!$Y$70="Alta",'Mapa de Riesgos'!$AA$70="Leve"),CONCATENATE("R10C",'Mapa de Riesgos'!$O$70),"")</f>
        <v/>
      </c>
      <c r="N25" s="43" t="str">
        <f>IF(AND('Mapa de Riesgos'!$Y$71="Alta",'Mapa de Riesgos'!$AA$71="Leve"),CONCATENATE("R10C",'Mapa de Riesgos'!$O$71),"")</f>
        <v/>
      </c>
      <c r="O25" s="44" t="str">
        <f>IF(AND('Mapa de Riesgos'!$Y$72="Alta",'Mapa de Riesgos'!$AA$72="Leve"),CONCATENATE("R10C",'Mapa de Riesgos'!$O$72),"")</f>
        <v/>
      </c>
      <c r="P25" s="42" t="str">
        <f>IF(AND('Mapa de Riesgos'!$Y$67="Alta",'Mapa de Riesgos'!$AA$67="Menor"),CONCATENATE("R10C",'Mapa de Riesgos'!$O$67),"")</f>
        <v/>
      </c>
      <c r="Q25" s="43" t="str">
        <f>IF(AND('Mapa de Riesgos'!$Y$68="Alta",'Mapa de Riesgos'!$AA$68="Menor"),CONCATENATE("R10C",'Mapa de Riesgos'!$O$68),"")</f>
        <v/>
      </c>
      <c r="R25" s="43" t="str">
        <f>IF(AND('Mapa de Riesgos'!$Y$69="Alta",'Mapa de Riesgos'!$AA$69="Menor"),CONCATENATE("R10C",'Mapa de Riesgos'!$O$69),"")</f>
        <v/>
      </c>
      <c r="S25" s="43" t="str">
        <f>IF(AND('Mapa de Riesgos'!$Y$70="Alta",'Mapa de Riesgos'!$AA$70="Menor"),CONCATENATE("R10C",'Mapa de Riesgos'!$O$70),"")</f>
        <v/>
      </c>
      <c r="T25" s="43" t="str">
        <f>IF(AND('Mapa de Riesgos'!$Y$71="Alta",'Mapa de Riesgos'!$AA$71="Menor"),CONCATENATE("R10C",'Mapa de Riesgos'!$O$71),"")</f>
        <v/>
      </c>
      <c r="U25" s="44" t="str">
        <f>IF(AND('Mapa de Riesgos'!$Y$72="Alta",'Mapa de Riesgos'!$AA$72="Menor"),CONCATENATE("R10C",'Mapa de Riesgos'!$O$72),"")</f>
        <v/>
      </c>
      <c r="V25" s="30" t="str">
        <f>IF(AND('Mapa de Riesgos'!$Y$67="Alta",'Mapa de Riesgos'!$AA$67="Moderado"),CONCATENATE("R10C",'Mapa de Riesgos'!$O$67),"")</f>
        <v/>
      </c>
      <c r="W25" s="31" t="str">
        <f>IF(AND('Mapa de Riesgos'!$Y$68="Alta",'Mapa de Riesgos'!$AA$68="Moderado"),CONCATENATE("R10C",'Mapa de Riesgos'!$O$68),"")</f>
        <v/>
      </c>
      <c r="X25" s="31" t="str">
        <f>IF(AND('Mapa de Riesgos'!$Y$69="Alta",'Mapa de Riesgos'!$AA$69="Moderado"),CONCATENATE("R10C",'Mapa de Riesgos'!$O$69),"")</f>
        <v/>
      </c>
      <c r="Y25" s="31" t="str">
        <f>IF(AND('Mapa de Riesgos'!$Y$70="Alta",'Mapa de Riesgos'!$AA$70="Moderado"),CONCATENATE("R10C",'Mapa de Riesgos'!$O$70),"")</f>
        <v/>
      </c>
      <c r="Z25" s="31" t="str">
        <f>IF(AND('Mapa de Riesgos'!$Y$71="Alta",'Mapa de Riesgos'!$AA$71="Moderado"),CONCATENATE("R10C",'Mapa de Riesgos'!$O$71),"")</f>
        <v/>
      </c>
      <c r="AA25" s="32" t="str">
        <f>IF(AND('Mapa de Riesgos'!$Y$72="Alta",'Mapa de Riesgos'!$AA$72="Moderado"),CONCATENATE("R10C",'Mapa de Riesgos'!$O$72),"")</f>
        <v/>
      </c>
      <c r="AB25" s="30" t="str">
        <f>IF(AND('Mapa de Riesgos'!$Y$67="Alta",'Mapa de Riesgos'!$AA$67="Mayor"),CONCATENATE("R10C",'Mapa de Riesgos'!$O$67),"")</f>
        <v/>
      </c>
      <c r="AC25" s="31" t="str">
        <f>IF(AND('Mapa de Riesgos'!$Y$68="Alta",'Mapa de Riesgos'!$AA$68="Mayor"),CONCATENATE("R10C",'Mapa de Riesgos'!$O$68),"")</f>
        <v/>
      </c>
      <c r="AD25" s="31" t="str">
        <f>IF(AND('Mapa de Riesgos'!$Y$69="Alta",'Mapa de Riesgos'!$AA$69="Mayor"),CONCATENATE("R10C",'Mapa de Riesgos'!$O$69),"")</f>
        <v/>
      </c>
      <c r="AE25" s="31" t="str">
        <f>IF(AND('Mapa de Riesgos'!$Y$70="Alta",'Mapa de Riesgos'!$AA$70="Mayor"),CONCATENATE("R10C",'Mapa de Riesgos'!$O$70),"")</f>
        <v/>
      </c>
      <c r="AF25" s="31" t="str">
        <f>IF(AND('Mapa de Riesgos'!$Y$71="Alta",'Mapa de Riesgos'!$AA$71="Mayor"),CONCATENATE("R10C",'Mapa de Riesgos'!$O$71),"")</f>
        <v/>
      </c>
      <c r="AG25" s="32" t="str">
        <f>IF(AND('Mapa de Riesgos'!$Y$72="Alta",'Mapa de Riesgos'!$AA$72="Mayor"),CONCATENATE("R10C",'Mapa de Riesgos'!$O$72),"")</f>
        <v/>
      </c>
      <c r="AH25" s="33" t="str">
        <f>IF(AND('Mapa de Riesgos'!$Y$67="Alta",'Mapa de Riesgos'!$AA$67="Catastrófico"),CONCATENATE("R10C",'Mapa de Riesgos'!$O$67),"")</f>
        <v/>
      </c>
      <c r="AI25" s="34" t="str">
        <f>IF(AND('Mapa de Riesgos'!$Y$68="Alta",'Mapa de Riesgos'!$AA$68="Catastrófico"),CONCATENATE("R10C",'Mapa de Riesgos'!$O$68),"")</f>
        <v/>
      </c>
      <c r="AJ25" s="34" t="str">
        <f>IF(AND('Mapa de Riesgos'!$Y$69="Alta",'Mapa de Riesgos'!$AA$69="Catastrófico"),CONCATENATE("R10C",'Mapa de Riesgos'!$O$69),"")</f>
        <v/>
      </c>
      <c r="AK25" s="34" t="str">
        <f>IF(AND('Mapa de Riesgos'!$Y$70="Alta",'Mapa de Riesgos'!$AA$70="Catastrófico"),CONCATENATE("R10C",'Mapa de Riesgos'!$O$70),"")</f>
        <v/>
      </c>
      <c r="AL25" s="34" t="str">
        <f>IF(AND('Mapa de Riesgos'!$Y$71="Alta",'Mapa de Riesgos'!$AA$71="Catastrófico"),CONCATENATE("R10C",'Mapa de Riesgos'!$O$71),"")</f>
        <v/>
      </c>
      <c r="AM25" s="35" t="str">
        <f>IF(AND('Mapa de Riesgos'!$Y$72="Alta",'Mapa de Riesgos'!$AA$72="Catastrófico"),CONCATENATE("R10C",'Mapa de Riesgos'!$O$72),"")</f>
        <v/>
      </c>
      <c r="AN25" s="55"/>
      <c r="AO25" s="397"/>
      <c r="AP25" s="398"/>
      <c r="AQ25" s="398"/>
      <c r="AR25" s="398"/>
      <c r="AS25" s="398"/>
      <c r="AT25" s="399"/>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43"/>
      <c r="C26" s="343"/>
      <c r="D26" s="344"/>
      <c r="E26" s="381" t="s">
        <v>181</v>
      </c>
      <c r="F26" s="382"/>
      <c r="G26" s="382"/>
      <c r="H26" s="382"/>
      <c r="I26" s="383"/>
      <c r="J26" s="36" t="str">
        <f>IF(AND('Mapa de Riesgos'!$Y$12="Media",'Mapa de Riesgos'!$AA$12="Leve"),CONCATENATE("R1C",'Mapa de Riesgos'!$O$12),"")</f>
        <v/>
      </c>
      <c r="K26" s="37" t="str">
        <f>IF(AND('Mapa de Riesgos'!$Y$14="Media",'Mapa de Riesgos'!$AA$14="Leve"),CONCATENATE("R1C",'Mapa de Riesgos'!$O$14),"")</f>
        <v/>
      </c>
      <c r="L26" s="37" t="str">
        <f>IF(AND('Mapa de Riesgos'!$Y$15="Media",'Mapa de Riesgos'!$AA$15="Leve"),CONCATENATE("R1C",'Mapa de Riesgos'!$O$15),"")</f>
        <v/>
      </c>
      <c r="M26" s="37" t="str">
        <f>IF(AND('Mapa de Riesgos'!$Y$16="Media",'Mapa de Riesgos'!$AA$16="Leve"),CONCATENATE("R1C",'Mapa de Riesgos'!$O$16),"")</f>
        <v/>
      </c>
      <c r="N26" s="37" t="str">
        <f>IF(AND('Mapa de Riesgos'!$Y$17="Media",'Mapa de Riesgos'!$AA$17="Leve"),CONCATENATE("R1C",'Mapa de Riesgos'!$O$17),"")</f>
        <v/>
      </c>
      <c r="O26" s="38" t="str">
        <f>IF(AND('Mapa de Riesgos'!$Y$18="Media",'Mapa de Riesgos'!$AA$18="Leve"),CONCATENATE("R1C",'Mapa de Riesgos'!$O$18),"")</f>
        <v/>
      </c>
      <c r="P26" s="36" t="str">
        <f>IF(AND('Mapa de Riesgos'!$Y$12="Media",'Mapa de Riesgos'!$AA$12="Menor"),CONCATENATE("R1C",'Mapa de Riesgos'!$O$12),"")</f>
        <v/>
      </c>
      <c r="Q26" s="37" t="str">
        <f>IF(AND('Mapa de Riesgos'!$Y$14="Media",'Mapa de Riesgos'!$AA$14="Menor"),CONCATENATE("R1C",'Mapa de Riesgos'!$O$14),"")</f>
        <v/>
      </c>
      <c r="R26" s="37" t="str">
        <f>IF(AND('Mapa de Riesgos'!$Y$15="Media",'Mapa de Riesgos'!$AA$15="Menor"),CONCATENATE("R1C",'Mapa de Riesgos'!$O$15),"")</f>
        <v/>
      </c>
      <c r="S26" s="37" t="str">
        <f>IF(AND('Mapa de Riesgos'!$Y$16="Media",'Mapa de Riesgos'!$AA$16="Menor"),CONCATENATE("R1C",'Mapa de Riesgos'!$O$16),"")</f>
        <v/>
      </c>
      <c r="T26" s="37" t="str">
        <f>IF(AND('Mapa de Riesgos'!$Y$17="Media",'Mapa de Riesgos'!$AA$17="Menor"),CONCATENATE("R1C",'Mapa de Riesgos'!$O$17),"")</f>
        <v/>
      </c>
      <c r="U26" s="38" t="str">
        <f>IF(AND('Mapa de Riesgos'!$Y$18="Media",'Mapa de Riesgos'!$AA$18="Menor"),CONCATENATE("R1C",'Mapa de Riesgos'!$O$18),"")</f>
        <v/>
      </c>
      <c r="V26" s="36" t="str">
        <f>IF(AND('Mapa de Riesgos'!$Y$12="Media",'Mapa de Riesgos'!$AA$12="Moderado"),CONCATENATE("R1C",'Mapa de Riesgos'!$O$12),"")</f>
        <v/>
      </c>
      <c r="W26" s="37" t="str">
        <f>IF(AND('Mapa de Riesgos'!$Y$14="Media",'Mapa de Riesgos'!$AA$14="Moderado"),CONCATENATE("R1C",'Mapa de Riesgos'!$O$14),"")</f>
        <v/>
      </c>
      <c r="X26" s="37" t="str">
        <f>IF(AND('Mapa de Riesgos'!$Y$15="Media",'Mapa de Riesgos'!$AA$15="Moderado"),CONCATENATE("R1C",'Mapa de Riesgos'!$O$15),"")</f>
        <v/>
      </c>
      <c r="Y26" s="37" t="str">
        <f>IF(AND('Mapa de Riesgos'!$Y$16="Media",'Mapa de Riesgos'!$AA$16="Moderado"),CONCATENATE("R1C",'Mapa de Riesgos'!$O$16),"")</f>
        <v/>
      </c>
      <c r="Z26" s="37" t="str">
        <f>IF(AND('Mapa de Riesgos'!$Y$17="Media",'Mapa de Riesgos'!$AA$17="Moderado"),CONCATENATE("R1C",'Mapa de Riesgos'!$O$17),"")</f>
        <v/>
      </c>
      <c r="AA26" s="38" t="str">
        <f>IF(AND('Mapa de Riesgos'!$Y$18="Media",'Mapa de Riesgos'!$AA$18="Moderado"),CONCATENATE("R1C",'Mapa de Riesgos'!$O$18),"")</f>
        <v/>
      </c>
      <c r="AB26" s="18" t="str">
        <f>IF(AND('Mapa de Riesgos'!$Y$12="Media",'Mapa de Riesgos'!$AA$12="Mayor"),CONCATENATE("R1C",'Mapa de Riesgos'!$O$12),"")</f>
        <v/>
      </c>
      <c r="AC26" s="19" t="str">
        <f>IF(AND('Mapa de Riesgos'!$Y$14="Media",'Mapa de Riesgos'!$AA$14="Mayor"),CONCATENATE("R1C",'Mapa de Riesgos'!$O$14),"")</f>
        <v/>
      </c>
      <c r="AD26" s="19" t="str">
        <f>IF(AND('Mapa de Riesgos'!$Y$15="Media",'Mapa de Riesgos'!$AA$15="Mayor"),CONCATENATE("R1C",'Mapa de Riesgos'!$O$15),"")</f>
        <v/>
      </c>
      <c r="AE26" s="19" t="str">
        <f>IF(AND('Mapa de Riesgos'!$Y$16="Media",'Mapa de Riesgos'!$AA$16="Mayor"),CONCATENATE("R1C",'Mapa de Riesgos'!$O$16),"")</f>
        <v/>
      </c>
      <c r="AF26" s="19" t="str">
        <f>IF(AND('Mapa de Riesgos'!$Y$17="Media",'Mapa de Riesgos'!$AA$17="Mayor"),CONCATENATE("R1C",'Mapa de Riesgos'!$O$17),"")</f>
        <v/>
      </c>
      <c r="AG26" s="20" t="str">
        <f>IF(AND('Mapa de Riesgos'!$Y$18="Media",'Mapa de Riesgos'!$AA$18="Mayor"),CONCATENATE("R1C",'Mapa de Riesgos'!$O$18),"")</f>
        <v/>
      </c>
      <c r="AH26" s="21" t="str">
        <f>IF(AND('Mapa de Riesgos'!$Y$12="Media",'Mapa de Riesgos'!$AA$12="Catastrófico"),CONCATENATE("R1C",'Mapa de Riesgos'!$O$12),"")</f>
        <v/>
      </c>
      <c r="AI26" s="22" t="str">
        <f>IF(AND('Mapa de Riesgos'!$Y$14="Media",'Mapa de Riesgos'!$AA$14="Catastrófico"),CONCATENATE("R1C",'Mapa de Riesgos'!$O$14),"")</f>
        <v/>
      </c>
      <c r="AJ26" s="22" t="str">
        <f>IF(AND('Mapa de Riesgos'!$Y$15="Media",'Mapa de Riesgos'!$AA$15="Catastrófico"),CONCATENATE("R1C",'Mapa de Riesgos'!$O$15),"")</f>
        <v/>
      </c>
      <c r="AK26" s="22" t="str">
        <f>IF(AND('Mapa de Riesgos'!$Y$16="Media",'Mapa de Riesgos'!$AA$16="Catastrófico"),CONCATENATE("R1C",'Mapa de Riesgos'!$O$16),"")</f>
        <v/>
      </c>
      <c r="AL26" s="22" t="str">
        <f>IF(AND('Mapa de Riesgos'!$Y$17="Media",'Mapa de Riesgos'!$AA$17="Catastrófico"),CONCATENATE("R1C",'Mapa de Riesgos'!$O$17),"")</f>
        <v/>
      </c>
      <c r="AM26" s="23" t="str">
        <f>IF(AND('Mapa de Riesgos'!$Y$18="Media",'Mapa de Riesgos'!$AA$18="Catastrófico"),CONCATENATE("R1C",'Mapa de Riesgos'!$O$18),"")</f>
        <v/>
      </c>
      <c r="AN26" s="55"/>
      <c r="AO26" s="421" t="s">
        <v>182</v>
      </c>
      <c r="AP26" s="422"/>
      <c r="AQ26" s="422"/>
      <c r="AR26" s="422"/>
      <c r="AS26" s="422"/>
      <c r="AT26" s="423"/>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43"/>
      <c r="C27" s="343"/>
      <c r="D27" s="344"/>
      <c r="E27" s="400"/>
      <c r="F27" s="385"/>
      <c r="G27" s="385"/>
      <c r="H27" s="385"/>
      <c r="I27" s="386"/>
      <c r="J27" s="39" t="str">
        <f>IF(AND('Mapa de Riesgos'!$Y$19="Media",'Mapa de Riesgos'!$AA$19="Leve"),CONCATENATE("R2C",'Mapa de Riesgos'!$O$19),"")</f>
        <v/>
      </c>
      <c r="K27" s="40" t="str">
        <f>IF(AND('Mapa de Riesgos'!$Y$20="Media",'Mapa de Riesgos'!$AA$20="Leve"),CONCATENATE("R2C",'Mapa de Riesgos'!$O$20),"")</f>
        <v/>
      </c>
      <c r="L27" s="40" t="str">
        <f>IF(AND('Mapa de Riesgos'!$Y$21="Media",'Mapa de Riesgos'!$AA$21="Leve"),CONCATENATE("R2C",'Mapa de Riesgos'!$O$21),"")</f>
        <v/>
      </c>
      <c r="M27" s="40" t="str">
        <f>IF(AND('Mapa de Riesgos'!$Y$22="Media",'Mapa de Riesgos'!$AA$22="Leve"),CONCATENATE("R2C",'Mapa de Riesgos'!$O$22),"")</f>
        <v/>
      </c>
      <c r="N27" s="40" t="str">
        <f>IF(AND('Mapa de Riesgos'!$Y$23="Media",'Mapa de Riesgos'!$AA$23="Leve"),CONCATENATE("R2C",'Mapa de Riesgos'!$O$23),"")</f>
        <v/>
      </c>
      <c r="O27" s="41" t="str">
        <f>IF(AND('Mapa de Riesgos'!$Y$24="Media",'Mapa de Riesgos'!$AA$24="Leve"),CONCATENATE("R2C",'Mapa de Riesgos'!$O$24),"")</f>
        <v/>
      </c>
      <c r="P27" s="39" t="str">
        <f>IF(AND('Mapa de Riesgos'!$Y$19="Media",'Mapa de Riesgos'!$AA$19="Menor"),CONCATENATE("R2C",'Mapa de Riesgos'!$O$19),"")</f>
        <v/>
      </c>
      <c r="Q27" s="40" t="str">
        <f>IF(AND('Mapa de Riesgos'!$Y$20="Media",'Mapa de Riesgos'!$AA$20="Menor"),CONCATENATE("R2C",'Mapa de Riesgos'!$O$20),"")</f>
        <v/>
      </c>
      <c r="R27" s="40" t="str">
        <f>IF(AND('Mapa de Riesgos'!$Y$21="Media",'Mapa de Riesgos'!$AA$21="Menor"),CONCATENATE("R2C",'Mapa de Riesgos'!$O$21),"")</f>
        <v/>
      </c>
      <c r="S27" s="40" t="str">
        <f>IF(AND('Mapa de Riesgos'!$Y$22="Media",'Mapa de Riesgos'!$AA$22="Menor"),CONCATENATE("R2C",'Mapa de Riesgos'!$O$22),"")</f>
        <v/>
      </c>
      <c r="T27" s="40" t="str">
        <f>IF(AND('Mapa de Riesgos'!$Y$23="Media",'Mapa de Riesgos'!$AA$23="Menor"),CONCATENATE("R2C",'Mapa de Riesgos'!$O$23),"")</f>
        <v/>
      </c>
      <c r="U27" s="41" t="str">
        <f>IF(AND('Mapa de Riesgos'!$Y$24="Media",'Mapa de Riesgos'!$AA$24="Menor"),CONCATENATE("R2C",'Mapa de Riesgos'!$O$24),"")</f>
        <v/>
      </c>
      <c r="V27" s="39" t="str">
        <f>IF(AND('Mapa de Riesgos'!$Y$19="Media",'Mapa de Riesgos'!$AA$19="Moderado"),CONCATENATE("R2C",'Mapa de Riesgos'!$O$19),"")</f>
        <v/>
      </c>
      <c r="W27" s="40" t="str">
        <f>IF(AND('Mapa de Riesgos'!$Y$20="Media",'Mapa de Riesgos'!$AA$20="Moderado"),CONCATENATE("R2C",'Mapa de Riesgos'!$O$20),"")</f>
        <v/>
      </c>
      <c r="X27" s="40" t="str">
        <f>IF(AND('Mapa de Riesgos'!$Y$21="Media",'Mapa de Riesgos'!$AA$21="Moderado"),CONCATENATE("R2C",'Mapa de Riesgos'!$O$21),"")</f>
        <v/>
      </c>
      <c r="Y27" s="40" t="str">
        <f>IF(AND('Mapa de Riesgos'!$Y$22="Media",'Mapa de Riesgos'!$AA$22="Moderado"),CONCATENATE("R2C",'Mapa de Riesgos'!$O$22),"")</f>
        <v/>
      </c>
      <c r="Z27" s="40" t="str">
        <f>IF(AND('Mapa de Riesgos'!$Y$23="Media",'Mapa de Riesgos'!$AA$23="Moderado"),CONCATENATE("R2C",'Mapa de Riesgos'!$O$23),"")</f>
        <v/>
      </c>
      <c r="AA27" s="41" t="str">
        <f>IF(AND('Mapa de Riesgos'!$Y$24="Media",'Mapa de Riesgos'!$AA$24="Moderado"),CONCATENATE("R2C",'Mapa de Riesgos'!$O$24),"")</f>
        <v/>
      </c>
      <c r="AB27" s="24" t="str">
        <f>IF(AND('Mapa de Riesgos'!$Y$19="Media",'Mapa de Riesgos'!$AA$19="Mayor"),CONCATENATE("R2C",'Mapa de Riesgos'!$O$19),"")</f>
        <v>R2C1</v>
      </c>
      <c r="AC27" s="25" t="str">
        <f>IF(AND('Mapa de Riesgos'!$Y$20="Media",'Mapa de Riesgos'!$AA$20="Mayor"),CONCATENATE("R2C",'Mapa de Riesgos'!$O$20),"")</f>
        <v/>
      </c>
      <c r="AD27" s="25" t="str">
        <f>IF(AND('Mapa de Riesgos'!$Y$21="Media",'Mapa de Riesgos'!$AA$21="Mayor"),CONCATENATE("R2C",'Mapa de Riesgos'!$O$21),"")</f>
        <v/>
      </c>
      <c r="AE27" s="25" t="str">
        <f>IF(AND('Mapa de Riesgos'!$Y$22="Media",'Mapa de Riesgos'!$AA$22="Mayor"),CONCATENATE("R2C",'Mapa de Riesgos'!$O$22),"")</f>
        <v/>
      </c>
      <c r="AF27" s="25" t="str">
        <f>IF(AND('Mapa de Riesgos'!$Y$23="Media",'Mapa de Riesgos'!$AA$23="Mayor"),CONCATENATE("R2C",'Mapa de Riesgos'!$O$23),"")</f>
        <v/>
      </c>
      <c r="AG27" s="26" t="str">
        <f>IF(AND('Mapa de Riesgos'!$Y$24="Media",'Mapa de Riesgos'!$AA$24="Mayor"),CONCATENATE("R2C",'Mapa de Riesgos'!$O$24),"")</f>
        <v/>
      </c>
      <c r="AH27" s="27" t="str">
        <f>IF(AND('Mapa de Riesgos'!$Y$19="Media",'Mapa de Riesgos'!$AA$19="Catastrófico"),CONCATENATE("R2C",'Mapa de Riesgos'!$O$19),"")</f>
        <v/>
      </c>
      <c r="AI27" s="28" t="str">
        <f>IF(AND('Mapa de Riesgos'!$Y$20="Media",'Mapa de Riesgos'!$AA$20="Catastrófico"),CONCATENATE("R2C",'Mapa de Riesgos'!$O$20),"")</f>
        <v/>
      </c>
      <c r="AJ27" s="28" t="str">
        <f>IF(AND('Mapa de Riesgos'!$Y$21="Media",'Mapa de Riesgos'!$AA$21="Catastrófico"),CONCATENATE("R2C",'Mapa de Riesgos'!$O$21),"")</f>
        <v/>
      </c>
      <c r="AK27" s="28" t="str">
        <f>IF(AND('Mapa de Riesgos'!$Y$22="Media",'Mapa de Riesgos'!$AA$22="Catastrófico"),CONCATENATE("R2C",'Mapa de Riesgos'!$O$22),"")</f>
        <v/>
      </c>
      <c r="AL27" s="28" t="str">
        <f>IF(AND('Mapa de Riesgos'!$Y$23="Media",'Mapa de Riesgos'!$AA$23="Catastrófico"),CONCATENATE("R2C",'Mapa de Riesgos'!$O$23),"")</f>
        <v/>
      </c>
      <c r="AM27" s="29" t="str">
        <f>IF(AND('Mapa de Riesgos'!$Y$24="Media",'Mapa de Riesgos'!$AA$24="Catastrófico"),CONCATENATE("R2C",'Mapa de Riesgos'!$O$24),"")</f>
        <v/>
      </c>
      <c r="AN27" s="55"/>
      <c r="AO27" s="424"/>
      <c r="AP27" s="425"/>
      <c r="AQ27" s="425"/>
      <c r="AR27" s="425"/>
      <c r="AS27" s="425"/>
      <c r="AT27" s="42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43"/>
      <c r="C28" s="343"/>
      <c r="D28" s="344"/>
      <c r="E28" s="384"/>
      <c r="F28" s="385"/>
      <c r="G28" s="385"/>
      <c r="H28" s="385"/>
      <c r="I28" s="386"/>
      <c r="J28" s="39" t="str">
        <f>IF(AND('Mapa de Riesgos'!$Y$25="Media",'Mapa de Riesgos'!$AA$25="Leve"),CONCATENATE("R3C",'Mapa de Riesgos'!$O$25),"")</f>
        <v/>
      </c>
      <c r="K28" s="40" t="str">
        <f>IF(AND('Mapa de Riesgos'!$Y$26="Media",'Mapa de Riesgos'!$AA$26="Leve"),CONCATENATE("R3C",'Mapa de Riesgos'!$O$26),"")</f>
        <v/>
      </c>
      <c r="L28" s="40" t="str">
        <f>IF(AND('Mapa de Riesgos'!$Y$27="Media",'Mapa de Riesgos'!$AA$27="Leve"),CONCATENATE("R3C",'Mapa de Riesgos'!$O$27),"")</f>
        <v/>
      </c>
      <c r="M28" s="40" t="str">
        <f>IF(AND('Mapa de Riesgos'!$Y$28="Media",'Mapa de Riesgos'!$AA$28="Leve"),CONCATENATE("R3C",'Mapa de Riesgos'!$O$28),"")</f>
        <v/>
      </c>
      <c r="N28" s="40" t="str">
        <f>IF(AND('Mapa de Riesgos'!$Y$29="Media",'Mapa de Riesgos'!$AA$29="Leve"),CONCATENATE("R3C",'Mapa de Riesgos'!$O$29),"")</f>
        <v/>
      </c>
      <c r="O28" s="41" t="str">
        <f>IF(AND('Mapa de Riesgos'!$Y$30="Media",'Mapa de Riesgos'!$AA$30="Leve"),CONCATENATE("R3C",'Mapa de Riesgos'!$O$30),"")</f>
        <v/>
      </c>
      <c r="P28" s="39" t="str">
        <f>IF(AND('Mapa de Riesgos'!$Y$25="Media",'Mapa de Riesgos'!$AA$25="Menor"),CONCATENATE("R3C",'Mapa de Riesgos'!$O$25),"")</f>
        <v/>
      </c>
      <c r="Q28" s="40" t="str">
        <f>IF(AND('Mapa de Riesgos'!$Y$26="Media",'Mapa de Riesgos'!$AA$26="Menor"),CONCATENATE("R3C",'Mapa de Riesgos'!$O$26),"")</f>
        <v/>
      </c>
      <c r="R28" s="40" t="str">
        <f>IF(AND('Mapa de Riesgos'!$Y$27="Media",'Mapa de Riesgos'!$AA$27="Menor"),CONCATENATE("R3C",'Mapa de Riesgos'!$O$27),"")</f>
        <v/>
      </c>
      <c r="S28" s="40" t="str">
        <f>IF(AND('Mapa de Riesgos'!$Y$28="Media",'Mapa de Riesgos'!$AA$28="Menor"),CONCATENATE("R3C",'Mapa de Riesgos'!$O$28),"")</f>
        <v/>
      </c>
      <c r="T28" s="40" t="str">
        <f>IF(AND('Mapa de Riesgos'!$Y$29="Media",'Mapa de Riesgos'!$AA$29="Menor"),CONCATENATE("R3C",'Mapa de Riesgos'!$O$29),"")</f>
        <v/>
      </c>
      <c r="U28" s="41" t="str">
        <f>IF(AND('Mapa de Riesgos'!$Y$30="Media",'Mapa de Riesgos'!$AA$30="Menor"),CONCATENATE("R3C",'Mapa de Riesgos'!$O$30),"")</f>
        <v/>
      </c>
      <c r="V28" s="39" t="str">
        <f>IF(AND('Mapa de Riesgos'!$Y$25="Media",'Mapa de Riesgos'!$AA$25="Moderado"),CONCATENATE("R3C",'Mapa de Riesgos'!$O$25),"")</f>
        <v/>
      </c>
      <c r="W28" s="40" t="str">
        <f>IF(AND('Mapa de Riesgos'!$Y$26="Media",'Mapa de Riesgos'!$AA$26="Moderado"),CONCATENATE("R3C",'Mapa de Riesgos'!$O$26),"")</f>
        <v/>
      </c>
      <c r="X28" s="40" t="str">
        <f>IF(AND('Mapa de Riesgos'!$Y$27="Media",'Mapa de Riesgos'!$AA$27="Moderado"),CONCATENATE("R3C",'Mapa de Riesgos'!$O$27),"")</f>
        <v/>
      </c>
      <c r="Y28" s="40" t="str">
        <f>IF(AND('Mapa de Riesgos'!$Y$28="Media",'Mapa de Riesgos'!$AA$28="Moderado"),CONCATENATE("R3C",'Mapa de Riesgos'!$O$28),"")</f>
        <v/>
      </c>
      <c r="Z28" s="40" t="str">
        <f>IF(AND('Mapa de Riesgos'!$Y$29="Media",'Mapa de Riesgos'!$AA$29="Moderado"),CONCATENATE("R3C",'Mapa de Riesgos'!$O$29),"")</f>
        <v/>
      </c>
      <c r="AA28" s="41" t="str">
        <f>IF(AND('Mapa de Riesgos'!$Y$30="Media",'Mapa de Riesgos'!$AA$30="Moderado"),CONCATENATE("R3C",'Mapa de Riesgos'!$O$30),"")</f>
        <v/>
      </c>
      <c r="AB28" s="24" t="str">
        <f>IF(AND('Mapa de Riesgos'!$Y$25="Media",'Mapa de Riesgos'!$AA$25="Mayor"),CONCATENATE("R3C",'Mapa de Riesgos'!$O$25),"")</f>
        <v/>
      </c>
      <c r="AC28" s="25" t="str">
        <f>IF(AND('Mapa de Riesgos'!$Y$26="Media",'Mapa de Riesgos'!$AA$26="Mayor"),CONCATENATE("R3C",'Mapa de Riesgos'!$O$26),"")</f>
        <v/>
      </c>
      <c r="AD28" s="25" t="str">
        <f>IF(AND('Mapa de Riesgos'!$Y$27="Media",'Mapa de Riesgos'!$AA$27="Mayor"),CONCATENATE("R3C",'Mapa de Riesgos'!$O$27),"")</f>
        <v/>
      </c>
      <c r="AE28" s="25" t="str">
        <f>IF(AND('Mapa de Riesgos'!$Y$28="Media",'Mapa de Riesgos'!$AA$28="Mayor"),CONCATENATE("R3C",'Mapa de Riesgos'!$O$28),"")</f>
        <v/>
      </c>
      <c r="AF28" s="25" t="str">
        <f>IF(AND('Mapa de Riesgos'!$Y$29="Media",'Mapa de Riesgos'!$AA$29="Mayor"),CONCATENATE("R3C",'Mapa de Riesgos'!$O$29),"")</f>
        <v/>
      </c>
      <c r="AG28" s="26" t="str">
        <f>IF(AND('Mapa de Riesgos'!$Y$30="Media",'Mapa de Riesgos'!$AA$30="Mayor"),CONCATENATE("R3C",'Mapa de Riesgos'!$O$30),"")</f>
        <v/>
      </c>
      <c r="AH28" s="27" t="str">
        <f>IF(AND('Mapa de Riesgos'!$Y$25="Media",'Mapa de Riesgos'!$AA$25="Catastrófico"),CONCATENATE("R3C",'Mapa de Riesgos'!$O$25),"")</f>
        <v/>
      </c>
      <c r="AI28" s="28" t="str">
        <f>IF(AND('Mapa de Riesgos'!$Y$26="Media",'Mapa de Riesgos'!$AA$26="Catastrófico"),CONCATENATE("R3C",'Mapa de Riesgos'!$O$26),"")</f>
        <v/>
      </c>
      <c r="AJ28" s="28" t="str">
        <f>IF(AND('Mapa de Riesgos'!$Y$27="Media",'Mapa de Riesgos'!$AA$27="Catastrófico"),CONCATENATE("R3C",'Mapa de Riesgos'!$O$27),"")</f>
        <v/>
      </c>
      <c r="AK28" s="28" t="str">
        <f>IF(AND('Mapa de Riesgos'!$Y$28="Media",'Mapa de Riesgos'!$AA$28="Catastrófico"),CONCATENATE("R3C",'Mapa de Riesgos'!$O$28),"")</f>
        <v/>
      </c>
      <c r="AL28" s="28" t="str">
        <f>IF(AND('Mapa de Riesgos'!$Y$29="Media",'Mapa de Riesgos'!$AA$29="Catastrófico"),CONCATENATE("R3C",'Mapa de Riesgos'!$O$29),"")</f>
        <v/>
      </c>
      <c r="AM28" s="29" t="str">
        <f>IF(AND('Mapa de Riesgos'!$Y$30="Media",'Mapa de Riesgos'!$AA$30="Catastrófico"),CONCATENATE("R3C",'Mapa de Riesgos'!$O$30),"")</f>
        <v/>
      </c>
      <c r="AN28" s="55"/>
      <c r="AO28" s="424"/>
      <c r="AP28" s="425"/>
      <c r="AQ28" s="425"/>
      <c r="AR28" s="425"/>
      <c r="AS28" s="425"/>
      <c r="AT28" s="42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43"/>
      <c r="C29" s="343"/>
      <c r="D29" s="344"/>
      <c r="E29" s="384"/>
      <c r="F29" s="385"/>
      <c r="G29" s="385"/>
      <c r="H29" s="385"/>
      <c r="I29" s="386"/>
      <c r="J29" s="39" t="str">
        <f>IF(AND('Mapa de Riesgos'!$Y$31="Media",'Mapa de Riesgos'!$AA$31="Leve"),CONCATENATE("R4C",'Mapa de Riesgos'!$O$31),"")</f>
        <v/>
      </c>
      <c r="K29" s="40" t="str">
        <f>IF(AND('Mapa de Riesgos'!$Y$32="Media",'Mapa de Riesgos'!$AA$32="Leve"),CONCATENATE("R4C",'Mapa de Riesgos'!$O$32),"")</f>
        <v/>
      </c>
      <c r="L29" s="40" t="str">
        <f>IF(AND('Mapa de Riesgos'!$Y$33="Media",'Mapa de Riesgos'!$AA$33="Leve"),CONCATENATE("R4C",'Mapa de Riesgos'!$O$33),"")</f>
        <v/>
      </c>
      <c r="M29" s="40" t="str">
        <f>IF(AND('Mapa de Riesgos'!$Y$34="Media",'Mapa de Riesgos'!$AA$34="Leve"),CONCATENATE("R4C",'Mapa de Riesgos'!$O$34),"")</f>
        <v/>
      </c>
      <c r="N29" s="40" t="str">
        <f>IF(AND('Mapa de Riesgos'!$Y$35="Media",'Mapa de Riesgos'!$AA$35="Leve"),CONCATENATE("R4C",'Mapa de Riesgos'!$O$35),"")</f>
        <v/>
      </c>
      <c r="O29" s="41" t="str">
        <f>IF(AND('Mapa de Riesgos'!$Y$36="Media",'Mapa de Riesgos'!$AA$36="Leve"),CONCATENATE("R4C",'Mapa de Riesgos'!$O$36),"")</f>
        <v/>
      </c>
      <c r="P29" s="39" t="str">
        <f>IF(AND('Mapa de Riesgos'!$Y$31="Media",'Mapa de Riesgos'!$AA$31="Menor"),CONCATENATE("R4C",'Mapa de Riesgos'!$O$31),"")</f>
        <v/>
      </c>
      <c r="Q29" s="40" t="str">
        <f>IF(AND('Mapa de Riesgos'!$Y$32="Media",'Mapa de Riesgos'!$AA$32="Menor"),CONCATENATE("R4C",'Mapa de Riesgos'!$O$32),"")</f>
        <v/>
      </c>
      <c r="R29" s="40" t="str">
        <f>IF(AND('Mapa de Riesgos'!$Y$33="Media",'Mapa de Riesgos'!$AA$33="Menor"),CONCATENATE("R4C",'Mapa de Riesgos'!$O$33),"")</f>
        <v/>
      </c>
      <c r="S29" s="40" t="str">
        <f>IF(AND('Mapa de Riesgos'!$Y$34="Media",'Mapa de Riesgos'!$AA$34="Menor"),CONCATENATE("R4C",'Mapa de Riesgos'!$O$34),"")</f>
        <v/>
      </c>
      <c r="T29" s="40" t="str">
        <f>IF(AND('Mapa de Riesgos'!$Y$35="Media",'Mapa de Riesgos'!$AA$35="Menor"),CONCATENATE("R4C",'Mapa de Riesgos'!$O$35),"")</f>
        <v/>
      </c>
      <c r="U29" s="41" t="str">
        <f>IF(AND('Mapa de Riesgos'!$Y$36="Media",'Mapa de Riesgos'!$AA$36="Menor"),CONCATENATE("R4C",'Mapa de Riesgos'!$O$36),"")</f>
        <v/>
      </c>
      <c r="V29" s="39" t="str">
        <f>IF(AND('Mapa de Riesgos'!$Y$31="Media",'Mapa de Riesgos'!$AA$31="Moderado"),CONCATENATE("R4C",'Mapa de Riesgos'!$O$31),"")</f>
        <v/>
      </c>
      <c r="W29" s="40" t="str">
        <f>IF(AND('Mapa de Riesgos'!$Y$32="Media",'Mapa de Riesgos'!$AA$32="Moderado"),CONCATENATE("R4C",'Mapa de Riesgos'!$O$32),"")</f>
        <v/>
      </c>
      <c r="X29" s="40" t="str">
        <f>IF(AND('Mapa de Riesgos'!$Y$33="Media",'Mapa de Riesgos'!$AA$33="Moderado"),CONCATENATE("R4C",'Mapa de Riesgos'!$O$33),"")</f>
        <v/>
      </c>
      <c r="Y29" s="40" t="str">
        <f>IF(AND('Mapa de Riesgos'!$Y$34="Media",'Mapa de Riesgos'!$AA$34="Moderado"),CONCATENATE("R4C",'Mapa de Riesgos'!$O$34),"")</f>
        <v/>
      </c>
      <c r="Z29" s="40" t="str">
        <f>IF(AND('Mapa de Riesgos'!$Y$35="Media",'Mapa de Riesgos'!$AA$35="Moderado"),CONCATENATE("R4C",'Mapa de Riesgos'!$O$35),"")</f>
        <v/>
      </c>
      <c r="AA29" s="41" t="str">
        <f>IF(AND('Mapa de Riesgos'!$Y$36="Media",'Mapa de Riesgos'!$AA$36="Moderado"),CONCATENATE("R4C",'Mapa de Riesgos'!$O$36),"")</f>
        <v/>
      </c>
      <c r="AB29" s="24" t="str">
        <f>IF(AND('Mapa de Riesgos'!$Y$31="Media",'Mapa de Riesgos'!$AA$31="Mayor"),CONCATENATE("R4C",'Mapa de Riesgos'!$O$31),"")</f>
        <v>R4C1</v>
      </c>
      <c r="AC29" s="25" t="str">
        <f>IF(AND('Mapa de Riesgos'!$Y$32="Media",'Mapa de Riesgos'!$AA$32="Mayor"),CONCATENATE("R4C",'Mapa de Riesgos'!$O$32),"")</f>
        <v/>
      </c>
      <c r="AD29" s="25" t="str">
        <f>IF(AND('Mapa de Riesgos'!$Y$33="Media",'Mapa de Riesgos'!$AA$33="Mayor"),CONCATENATE("R4C",'Mapa de Riesgos'!$O$33),"")</f>
        <v/>
      </c>
      <c r="AE29" s="25" t="str">
        <f>IF(AND('Mapa de Riesgos'!$Y$34="Media",'Mapa de Riesgos'!$AA$34="Mayor"),CONCATENATE("R4C",'Mapa de Riesgos'!$O$34),"")</f>
        <v/>
      </c>
      <c r="AF29" s="25" t="str">
        <f>IF(AND('Mapa de Riesgos'!$Y$35="Media",'Mapa de Riesgos'!$AA$35="Mayor"),CONCATENATE("R4C",'Mapa de Riesgos'!$O$35),"")</f>
        <v/>
      </c>
      <c r="AG29" s="26" t="str">
        <f>IF(AND('Mapa de Riesgos'!$Y$36="Media",'Mapa de Riesgos'!$AA$36="Mayor"),CONCATENATE("R4C",'Mapa de Riesgos'!$O$36),"")</f>
        <v/>
      </c>
      <c r="AH29" s="27" t="str">
        <f>IF(AND('Mapa de Riesgos'!$Y$31="Media",'Mapa de Riesgos'!$AA$31="Catastrófico"),CONCATENATE("R4C",'Mapa de Riesgos'!$O$31),"")</f>
        <v/>
      </c>
      <c r="AI29" s="28" t="str">
        <f>IF(AND('Mapa de Riesgos'!$Y$32="Media",'Mapa de Riesgos'!$AA$32="Catastrófico"),CONCATENATE("R4C",'Mapa de Riesgos'!$O$32),"")</f>
        <v/>
      </c>
      <c r="AJ29" s="28" t="str">
        <f>IF(AND('Mapa de Riesgos'!$Y$33="Media",'Mapa de Riesgos'!$AA$33="Catastrófico"),CONCATENATE("R4C",'Mapa de Riesgos'!$O$33),"")</f>
        <v/>
      </c>
      <c r="AK29" s="28" t="str">
        <f>IF(AND('Mapa de Riesgos'!$Y$34="Media",'Mapa de Riesgos'!$AA$34="Catastrófico"),CONCATENATE("R4C",'Mapa de Riesgos'!$O$34),"")</f>
        <v/>
      </c>
      <c r="AL29" s="28" t="str">
        <f>IF(AND('Mapa de Riesgos'!$Y$35="Media",'Mapa de Riesgos'!$AA$35="Catastrófico"),CONCATENATE("R4C",'Mapa de Riesgos'!$O$35),"")</f>
        <v/>
      </c>
      <c r="AM29" s="29" t="str">
        <f>IF(AND('Mapa de Riesgos'!$Y$36="Media",'Mapa de Riesgos'!$AA$36="Catastrófico"),CONCATENATE("R4C",'Mapa de Riesgos'!$O$36),"")</f>
        <v/>
      </c>
      <c r="AN29" s="55"/>
      <c r="AO29" s="424"/>
      <c r="AP29" s="425"/>
      <c r="AQ29" s="425"/>
      <c r="AR29" s="425"/>
      <c r="AS29" s="425"/>
      <c r="AT29" s="426"/>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43"/>
      <c r="C30" s="343"/>
      <c r="D30" s="344"/>
      <c r="E30" s="384"/>
      <c r="F30" s="385"/>
      <c r="G30" s="385"/>
      <c r="H30" s="385"/>
      <c r="I30" s="386"/>
      <c r="J30" s="39" t="str">
        <f>IF(AND('Mapa de Riesgos'!$Y$37="Media",'Mapa de Riesgos'!$AA$37="Leve"),CONCATENATE("R5C",'Mapa de Riesgos'!$O$37),"")</f>
        <v/>
      </c>
      <c r="K30" s="40" t="str">
        <f>IF(AND('Mapa de Riesgos'!$Y$38="Media",'Mapa de Riesgos'!$AA$38="Leve"),CONCATENATE("R5C",'Mapa de Riesgos'!$O$38),"")</f>
        <v/>
      </c>
      <c r="L30" s="40" t="str">
        <f>IF(AND('Mapa de Riesgos'!$Y$39="Media",'Mapa de Riesgos'!$AA$39="Leve"),CONCATENATE("R5C",'Mapa de Riesgos'!$O$39),"")</f>
        <v/>
      </c>
      <c r="M30" s="40" t="str">
        <f>IF(AND('Mapa de Riesgos'!$Y$40="Media",'Mapa de Riesgos'!$AA$40="Leve"),CONCATENATE("R5C",'Mapa de Riesgos'!$O$40),"")</f>
        <v/>
      </c>
      <c r="N30" s="40" t="str">
        <f>IF(AND('Mapa de Riesgos'!$Y$41="Media",'Mapa de Riesgos'!$AA$41="Leve"),CONCATENATE("R5C",'Mapa de Riesgos'!$O$41),"")</f>
        <v/>
      </c>
      <c r="O30" s="41" t="str">
        <f>IF(AND('Mapa de Riesgos'!$Y$42="Media",'Mapa de Riesgos'!$AA$42="Leve"),CONCATENATE("R5C",'Mapa de Riesgos'!$O$42),"")</f>
        <v/>
      </c>
      <c r="P30" s="39" t="str">
        <f>IF(AND('Mapa de Riesgos'!$Y$37="Media",'Mapa de Riesgos'!$AA$37="Menor"),CONCATENATE("R5C",'Mapa de Riesgos'!$O$37),"")</f>
        <v/>
      </c>
      <c r="Q30" s="40" t="str">
        <f>IF(AND('Mapa de Riesgos'!$Y$38="Media",'Mapa de Riesgos'!$AA$38="Menor"),CONCATENATE("R5C",'Mapa de Riesgos'!$O$38),"")</f>
        <v/>
      </c>
      <c r="R30" s="40" t="str">
        <f>IF(AND('Mapa de Riesgos'!$Y$39="Media",'Mapa de Riesgos'!$AA$39="Menor"),CONCATENATE("R5C",'Mapa de Riesgos'!$O$39),"")</f>
        <v/>
      </c>
      <c r="S30" s="40" t="str">
        <f>IF(AND('Mapa de Riesgos'!$Y$40="Media",'Mapa de Riesgos'!$AA$40="Menor"),CONCATENATE("R5C",'Mapa de Riesgos'!$O$40),"")</f>
        <v/>
      </c>
      <c r="T30" s="40" t="str">
        <f>IF(AND('Mapa de Riesgos'!$Y$41="Media",'Mapa de Riesgos'!$AA$41="Menor"),CONCATENATE("R5C",'Mapa de Riesgos'!$O$41),"")</f>
        <v/>
      </c>
      <c r="U30" s="41" t="str">
        <f>IF(AND('Mapa de Riesgos'!$Y$42="Media",'Mapa de Riesgos'!$AA$42="Menor"),CONCATENATE("R5C",'Mapa de Riesgos'!$O$42),"")</f>
        <v/>
      </c>
      <c r="V30" s="39" t="str">
        <f>IF(AND('Mapa de Riesgos'!$Y$37="Media",'Mapa de Riesgos'!$AA$37="Moderado"),CONCATENATE("R5C",'Mapa de Riesgos'!$O$37),"")</f>
        <v/>
      </c>
      <c r="W30" s="40" t="str">
        <f>IF(AND('Mapa de Riesgos'!$Y$38="Media",'Mapa de Riesgos'!$AA$38="Moderado"),CONCATENATE("R5C",'Mapa de Riesgos'!$O$38),"")</f>
        <v/>
      </c>
      <c r="X30" s="40" t="str">
        <f>IF(AND('Mapa de Riesgos'!$Y$39="Media",'Mapa de Riesgos'!$AA$39="Moderado"),CONCATENATE("R5C",'Mapa de Riesgos'!$O$39),"")</f>
        <v/>
      </c>
      <c r="Y30" s="40" t="str">
        <f>IF(AND('Mapa de Riesgos'!$Y$40="Media",'Mapa de Riesgos'!$AA$40="Moderado"),CONCATENATE("R5C",'Mapa de Riesgos'!$O$40),"")</f>
        <v/>
      </c>
      <c r="Z30" s="40" t="str">
        <f>IF(AND('Mapa de Riesgos'!$Y$41="Media",'Mapa de Riesgos'!$AA$41="Moderado"),CONCATENATE("R5C",'Mapa de Riesgos'!$O$41),"")</f>
        <v/>
      </c>
      <c r="AA30" s="41" t="str">
        <f>IF(AND('Mapa de Riesgos'!$Y$42="Media",'Mapa de Riesgos'!$AA$42="Moderado"),CONCATENATE("R5C",'Mapa de Riesgos'!$O$42),"")</f>
        <v/>
      </c>
      <c r="AB30" s="24" t="str">
        <f>IF(AND('Mapa de Riesgos'!$Y$37="Media",'Mapa de Riesgos'!$AA$37="Mayor"),CONCATENATE("R5C",'Mapa de Riesgos'!$O$37),"")</f>
        <v/>
      </c>
      <c r="AC30" s="25" t="str">
        <f>IF(AND('Mapa de Riesgos'!$Y$38="Media",'Mapa de Riesgos'!$AA$38="Mayor"),CONCATENATE("R5C",'Mapa de Riesgos'!$O$38),"")</f>
        <v/>
      </c>
      <c r="AD30" s="25" t="str">
        <f>IF(AND('Mapa de Riesgos'!$Y$39="Media",'Mapa de Riesgos'!$AA$39="Mayor"),CONCATENATE("R5C",'Mapa de Riesgos'!$O$39),"")</f>
        <v/>
      </c>
      <c r="AE30" s="25" t="str">
        <f>IF(AND('Mapa de Riesgos'!$Y$40="Media",'Mapa de Riesgos'!$AA$40="Mayor"),CONCATENATE("R5C",'Mapa de Riesgos'!$O$40),"")</f>
        <v/>
      </c>
      <c r="AF30" s="25" t="str">
        <f>IF(AND('Mapa de Riesgos'!$Y$41="Media",'Mapa de Riesgos'!$AA$41="Mayor"),CONCATENATE("R5C",'Mapa de Riesgos'!$O$41),"")</f>
        <v/>
      </c>
      <c r="AG30" s="26" t="str">
        <f>IF(AND('Mapa de Riesgos'!$Y$42="Media",'Mapa de Riesgos'!$AA$42="Mayor"),CONCATENATE("R5C",'Mapa de Riesgos'!$O$42),"")</f>
        <v/>
      </c>
      <c r="AH30" s="27" t="str">
        <f>IF(AND('Mapa de Riesgos'!$Y$37="Media",'Mapa de Riesgos'!$AA$37="Catastrófico"),CONCATENATE("R5C",'Mapa de Riesgos'!$O$37),"")</f>
        <v/>
      </c>
      <c r="AI30" s="28" t="str">
        <f>IF(AND('Mapa de Riesgos'!$Y$38="Media",'Mapa de Riesgos'!$AA$38="Catastrófico"),CONCATENATE("R5C",'Mapa de Riesgos'!$O$38),"")</f>
        <v/>
      </c>
      <c r="AJ30" s="28" t="str">
        <f>IF(AND('Mapa de Riesgos'!$Y$39="Media",'Mapa de Riesgos'!$AA$39="Catastrófico"),CONCATENATE("R5C",'Mapa de Riesgos'!$O$39),"")</f>
        <v/>
      </c>
      <c r="AK30" s="28" t="str">
        <f>IF(AND('Mapa de Riesgos'!$Y$40="Media",'Mapa de Riesgos'!$AA$40="Catastrófico"),CONCATENATE("R5C",'Mapa de Riesgos'!$O$40),"")</f>
        <v/>
      </c>
      <c r="AL30" s="28" t="str">
        <f>IF(AND('Mapa de Riesgos'!$Y$41="Media",'Mapa de Riesgos'!$AA$41="Catastrófico"),CONCATENATE("R5C",'Mapa de Riesgos'!$O$41),"")</f>
        <v/>
      </c>
      <c r="AM30" s="29" t="str">
        <f>IF(AND('Mapa de Riesgos'!$Y$42="Media",'Mapa de Riesgos'!$AA$42="Catastrófico"),CONCATENATE("R5C",'Mapa de Riesgos'!$O$42),"")</f>
        <v/>
      </c>
      <c r="AN30" s="55"/>
      <c r="AO30" s="424"/>
      <c r="AP30" s="425"/>
      <c r="AQ30" s="425"/>
      <c r="AR30" s="425"/>
      <c r="AS30" s="425"/>
      <c r="AT30" s="426"/>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43"/>
      <c r="C31" s="343"/>
      <c r="D31" s="344"/>
      <c r="E31" s="384"/>
      <c r="F31" s="385"/>
      <c r="G31" s="385"/>
      <c r="H31" s="385"/>
      <c r="I31" s="386"/>
      <c r="J31" s="39" t="str">
        <f>IF(AND('Mapa de Riesgos'!$Y$43="Media",'Mapa de Riesgos'!$AA$43="Leve"),CONCATENATE("R6C",'Mapa de Riesgos'!$O$43),"")</f>
        <v/>
      </c>
      <c r="K31" s="40" t="str">
        <f>IF(AND('Mapa de Riesgos'!$Y$44="Media",'Mapa de Riesgos'!$AA$44="Leve"),CONCATENATE("R6C",'Mapa de Riesgos'!$O$44),"")</f>
        <v/>
      </c>
      <c r="L31" s="40" t="str">
        <f>IF(AND('Mapa de Riesgos'!$Y$45="Media",'Mapa de Riesgos'!$AA$45="Leve"),CONCATENATE("R6C",'Mapa de Riesgos'!$O$45),"")</f>
        <v/>
      </c>
      <c r="M31" s="40" t="str">
        <f>IF(AND('Mapa de Riesgos'!$Y$46="Media",'Mapa de Riesgos'!$AA$46="Leve"),CONCATENATE("R6C",'Mapa de Riesgos'!$O$46),"")</f>
        <v/>
      </c>
      <c r="N31" s="40" t="str">
        <f>IF(AND('Mapa de Riesgos'!$Y$47="Media",'Mapa de Riesgos'!$AA$47="Leve"),CONCATENATE("R6C",'Mapa de Riesgos'!$O$47),"")</f>
        <v/>
      </c>
      <c r="O31" s="41" t="str">
        <f>IF(AND('Mapa de Riesgos'!$Y$48="Media",'Mapa de Riesgos'!$AA$48="Leve"),CONCATENATE("R6C",'Mapa de Riesgos'!$O$48),"")</f>
        <v/>
      </c>
      <c r="P31" s="39" t="str">
        <f>IF(AND('Mapa de Riesgos'!$Y$43="Media",'Mapa de Riesgos'!$AA$43="Menor"),CONCATENATE("R6C",'Mapa de Riesgos'!$O$43),"")</f>
        <v/>
      </c>
      <c r="Q31" s="40" t="str">
        <f>IF(AND('Mapa de Riesgos'!$Y$44="Media",'Mapa de Riesgos'!$AA$44="Menor"),CONCATENATE("R6C",'Mapa de Riesgos'!$O$44),"")</f>
        <v/>
      </c>
      <c r="R31" s="40" t="str">
        <f>IF(AND('Mapa de Riesgos'!$Y$45="Media",'Mapa de Riesgos'!$AA$45="Menor"),CONCATENATE("R6C",'Mapa de Riesgos'!$O$45),"")</f>
        <v/>
      </c>
      <c r="S31" s="40" t="str">
        <f>IF(AND('Mapa de Riesgos'!$Y$46="Media",'Mapa de Riesgos'!$AA$46="Menor"),CONCATENATE("R6C",'Mapa de Riesgos'!$O$46),"")</f>
        <v/>
      </c>
      <c r="T31" s="40" t="str">
        <f>IF(AND('Mapa de Riesgos'!$Y$47="Media",'Mapa de Riesgos'!$AA$47="Menor"),CONCATENATE("R6C",'Mapa de Riesgos'!$O$47),"")</f>
        <v/>
      </c>
      <c r="U31" s="41" t="str">
        <f>IF(AND('Mapa de Riesgos'!$Y$48="Media",'Mapa de Riesgos'!$AA$48="Menor"),CONCATENATE("R6C",'Mapa de Riesgos'!$O$48),"")</f>
        <v/>
      </c>
      <c r="V31" s="39" t="str">
        <f>IF(AND('Mapa de Riesgos'!$Y$43="Media",'Mapa de Riesgos'!$AA$43="Moderado"),CONCATENATE("R6C",'Mapa de Riesgos'!$O$43),"")</f>
        <v/>
      </c>
      <c r="W31" s="40" t="str">
        <f>IF(AND('Mapa de Riesgos'!$Y$44="Media",'Mapa de Riesgos'!$AA$44="Moderado"),CONCATENATE("R6C",'Mapa de Riesgos'!$O$44),"")</f>
        <v/>
      </c>
      <c r="X31" s="40" t="str">
        <f>IF(AND('Mapa de Riesgos'!$Y$45="Media",'Mapa de Riesgos'!$AA$45="Moderado"),CONCATENATE("R6C",'Mapa de Riesgos'!$O$45),"")</f>
        <v/>
      </c>
      <c r="Y31" s="40" t="str">
        <f>IF(AND('Mapa de Riesgos'!$Y$46="Media",'Mapa de Riesgos'!$AA$46="Moderado"),CONCATENATE("R6C",'Mapa de Riesgos'!$O$46),"")</f>
        <v/>
      </c>
      <c r="Z31" s="40" t="str">
        <f>IF(AND('Mapa de Riesgos'!$Y$47="Media",'Mapa de Riesgos'!$AA$47="Moderado"),CONCATENATE("R6C",'Mapa de Riesgos'!$O$47),"")</f>
        <v/>
      </c>
      <c r="AA31" s="41" t="str">
        <f>IF(AND('Mapa de Riesgos'!$Y$48="Media",'Mapa de Riesgos'!$AA$48="Moderado"),CONCATENATE("R6C",'Mapa de Riesgos'!$O$48),"")</f>
        <v/>
      </c>
      <c r="AB31" s="24" t="str">
        <f>IF(AND('Mapa de Riesgos'!$Y$43="Media",'Mapa de Riesgos'!$AA$43="Mayor"),CONCATENATE("R6C",'Mapa de Riesgos'!$O$43),"")</f>
        <v/>
      </c>
      <c r="AC31" s="25" t="str">
        <f>IF(AND('Mapa de Riesgos'!$Y$44="Media",'Mapa de Riesgos'!$AA$44="Mayor"),CONCATENATE("R6C",'Mapa de Riesgos'!$O$44),"")</f>
        <v/>
      </c>
      <c r="AD31" s="25" t="str">
        <f>IF(AND('Mapa de Riesgos'!$Y$45="Media",'Mapa de Riesgos'!$AA$45="Mayor"),CONCATENATE("R6C",'Mapa de Riesgos'!$O$45),"")</f>
        <v/>
      </c>
      <c r="AE31" s="25" t="str">
        <f>IF(AND('Mapa de Riesgos'!$Y$46="Media",'Mapa de Riesgos'!$AA$46="Mayor"),CONCATENATE("R6C",'Mapa de Riesgos'!$O$46),"")</f>
        <v/>
      </c>
      <c r="AF31" s="25" t="str">
        <f>IF(AND('Mapa de Riesgos'!$Y$47="Media",'Mapa de Riesgos'!$AA$47="Mayor"),CONCATENATE("R6C",'Mapa de Riesgos'!$O$47),"")</f>
        <v/>
      </c>
      <c r="AG31" s="26" t="str">
        <f>IF(AND('Mapa de Riesgos'!$Y$48="Media",'Mapa de Riesgos'!$AA$48="Mayor"),CONCATENATE("R6C",'Mapa de Riesgos'!$O$48),"")</f>
        <v/>
      </c>
      <c r="AH31" s="27" t="str">
        <f>IF(AND('Mapa de Riesgos'!$Y$43="Media",'Mapa de Riesgos'!$AA$43="Catastrófico"),CONCATENATE("R6C",'Mapa de Riesgos'!$O$43),"")</f>
        <v/>
      </c>
      <c r="AI31" s="28" t="str">
        <f>IF(AND('Mapa de Riesgos'!$Y$44="Media",'Mapa de Riesgos'!$AA$44="Catastrófico"),CONCATENATE("R6C",'Mapa de Riesgos'!$O$44),"")</f>
        <v/>
      </c>
      <c r="AJ31" s="28" t="str">
        <f>IF(AND('Mapa de Riesgos'!$Y$45="Media",'Mapa de Riesgos'!$AA$45="Catastrófico"),CONCATENATE("R6C",'Mapa de Riesgos'!$O$45),"")</f>
        <v/>
      </c>
      <c r="AK31" s="28" t="str">
        <f>IF(AND('Mapa de Riesgos'!$Y$46="Media",'Mapa de Riesgos'!$AA$46="Catastrófico"),CONCATENATE("R6C",'Mapa de Riesgos'!$O$46),"")</f>
        <v/>
      </c>
      <c r="AL31" s="28" t="str">
        <f>IF(AND('Mapa de Riesgos'!$Y$47="Media",'Mapa de Riesgos'!$AA$47="Catastrófico"),CONCATENATE("R6C",'Mapa de Riesgos'!$O$47),"")</f>
        <v/>
      </c>
      <c r="AM31" s="29" t="str">
        <f>IF(AND('Mapa de Riesgos'!$Y$48="Media",'Mapa de Riesgos'!$AA$48="Catastrófico"),CONCATENATE("R6C",'Mapa de Riesgos'!$O$48),"")</f>
        <v/>
      </c>
      <c r="AN31" s="55"/>
      <c r="AO31" s="424"/>
      <c r="AP31" s="425"/>
      <c r="AQ31" s="425"/>
      <c r="AR31" s="425"/>
      <c r="AS31" s="425"/>
      <c r="AT31" s="426"/>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43"/>
      <c r="C32" s="343"/>
      <c r="D32" s="344"/>
      <c r="E32" s="384"/>
      <c r="F32" s="385"/>
      <c r="G32" s="385"/>
      <c r="H32" s="385"/>
      <c r="I32" s="386"/>
      <c r="J32" s="39" t="str">
        <f>IF(AND('Mapa de Riesgos'!$Y$49="Media",'Mapa de Riesgos'!$AA$49="Leve"),CONCATENATE("R7C",'Mapa de Riesgos'!$O$49),"")</f>
        <v/>
      </c>
      <c r="K32" s="40" t="str">
        <f>IF(AND('Mapa de Riesgos'!$Y$50="Media",'Mapa de Riesgos'!$AA$50="Leve"),CONCATENATE("R7C",'Mapa de Riesgos'!$O$50),"")</f>
        <v/>
      </c>
      <c r="L32" s="40" t="str">
        <f>IF(AND('Mapa de Riesgos'!$Y$51="Media",'Mapa de Riesgos'!$AA$51="Leve"),CONCATENATE("R7C",'Mapa de Riesgos'!$O$51),"")</f>
        <v/>
      </c>
      <c r="M32" s="40" t="str">
        <f>IF(AND('Mapa de Riesgos'!$Y$52="Media",'Mapa de Riesgos'!$AA$52="Leve"),CONCATENATE("R7C",'Mapa de Riesgos'!$O$52),"")</f>
        <v/>
      </c>
      <c r="N32" s="40" t="str">
        <f>IF(AND('Mapa de Riesgos'!$Y$53="Media",'Mapa de Riesgos'!$AA$53="Leve"),CONCATENATE("R7C",'Mapa de Riesgos'!$O$53),"")</f>
        <v/>
      </c>
      <c r="O32" s="41" t="str">
        <f>IF(AND('Mapa de Riesgos'!$Y$54="Media",'Mapa de Riesgos'!$AA$54="Leve"),CONCATENATE("R7C",'Mapa de Riesgos'!$O$54),"")</f>
        <v/>
      </c>
      <c r="P32" s="39" t="str">
        <f>IF(AND('Mapa de Riesgos'!$Y$49="Media",'Mapa de Riesgos'!$AA$49="Menor"),CONCATENATE("R7C",'Mapa de Riesgos'!$O$49),"")</f>
        <v/>
      </c>
      <c r="Q32" s="40" t="str">
        <f>IF(AND('Mapa de Riesgos'!$Y$50="Media",'Mapa de Riesgos'!$AA$50="Menor"),CONCATENATE("R7C",'Mapa de Riesgos'!$O$50),"")</f>
        <v/>
      </c>
      <c r="R32" s="40" t="str">
        <f>IF(AND('Mapa de Riesgos'!$Y$51="Media",'Mapa de Riesgos'!$AA$51="Menor"),CONCATENATE("R7C",'Mapa de Riesgos'!$O$51),"")</f>
        <v/>
      </c>
      <c r="S32" s="40" t="str">
        <f>IF(AND('Mapa de Riesgos'!$Y$52="Media",'Mapa de Riesgos'!$AA$52="Menor"),CONCATENATE("R7C",'Mapa de Riesgos'!$O$52),"")</f>
        <v/>
      </c>
      <c r="T32" s="40" t="str">
        <f>IF(AND('Mapa de Riesgos'!$Y$53="Media",'Mapa de Riesgos'!$AA$53="Menor"),CONCATENATE("R7C",'Mapa de Riesgos'!$O$53),"")</f>
        <v/>
      </c>
      <c r="U32" s="41" t="str">
        <f>IF(AND('Mapa de Riesgos'!$Y$54="Media",'Mapa de Riesgos'!$AA$54="Menor"),CONCATENATE("R7C",'Mapa de Riesgos'!$O$54),"")</f>
        <v/>
      </c>
      <c r="V32" s="39" t="str">
        <f>IF(AND('Mapa de Riesgos'!$Y$49="Media",'Mapa de Riesgos'!$AA$49="Moderado"),CONCATENATE("R7C",'Mapa de Riesgos'!$O$49),"")</f>
        <v/>
      </c>
      <c r="W32" s="40" t="str">
        <f>IF(AND('Mapa de Riesgos'!$Y$50="Media",'Mapa de Riesgos'!$AA$50="Moderado"),CONCATENATE("R7C",'Mapa de Riesgos'!$O$50),"")</f>
        <v/>
      </c>
      <c r="X32" s="40" t="str">
        <f>IF(AND('Mapa de Riesgos'!$Y$51="Media",'Mapa de Riesgos'!$AA$51="Moderado"),CONCATENATE("R7C",'Mapa de Riesgos'!$O$51),"")</f>
        <v/>
      </c>
      <c r="Y32" s="40" t="str">
        <f>IF(AND('Mapa de Riesgos'!$Y$52="Media",'Mapa de Riesgos'!$AA$52="Moderado"),CONCATENATE("R7C",'Mapa de Riesgos'!$O$52),"")</f>
        <v/>
      </c>
      <c r="Z32" s="40" t="str">
        <f>IF(AND('Mapa de Riesgos'!$Y$53="Media",'Mapa de Riesgos'!$AA$53="Moderado"),CONCATENATE("R7C",'Mapa de Riesgos'!$O$53),"")</f>
        <v/>
      </c>
      <c r="AA32" s="41" t="str">
        <f>IF(AND('Mapa de Riesgos'!$Y$54="Media",'Mapa de Riesgos'!$AA$54="Moderado"),CONCATENATE("R7C",'Mapa de Riesgos'!$O$54),"")</f>
        <v/>
      </c>
      <c r="AB32" s="24" t="str">
        <f>IF(AND('Mapa de Riesgos'!$Y$49="Media",'Mapa de Riesgos'!$AA$49="Mayor"),CONCATENATE("R7C",'Mapa de Riesgos'!$O$49),"")</f>
        <v/>
      </c>
      <c r="AC32" s="25" t="str">
        <f>IF(AND('Mapa de Riesgos'!$Y$50="Media",'Mapa de Riesgos'!$AA$50="Mayor"),CONCATENATE("R7C",'Mapa de Riesgos'!$O$50),"")</f>
        <v/>
      </c>
      <c r="AD32" s="25" t="str">
        <f>IF(AND('Mapa de Riesgos'!$Y$51="Media",'Mapa de Riesgos'!$AA$51="Mayor"),CONCATENATE("R7C",'Mapa de Riesgos'!$O$51),"")</f>
        <v/>
      </c>
      <c r="AE32" s="25" t="str">
        <f>IF(AND('Mapa de Riesgos'!$Y$52="Media",'Mapa de Riesgos'!$AA$52="Mayor"),CONCATENATE("R7C",'Mapa de Riesgos'!$O$52),"")</f>
        <v/>
      </c>
      <c r="AF32" s="25" t="str">
        <f>IF(AND('Mapa de Riesgos'!$Y$53="Media",'Mapa de Riesgos'!$AA$53="Mayor"),CONCATENATE("R7C",'Mapa de Riesgos'!$O$53),"")</f>
        <v/>
      </c>
      <c r="AG32" s="26" t="str">
        <f>IF(AND('Mapa de Riesgos'!$Y$54="Media",'Mapa de Riesgos'!$AA$54="Mayor"),CONCATENATE("R7C",'Mapa de Riesgos'!$O$54),"")</f>
        <v/>
      </c>
      <c r="AH32" s="27" t="str">
        <f>IF(AND('Mapa de Riesgos'!$Y$49="Media",'Mapa de Riesgos'!$AA$49="Catastrófico"),CONCATENATE("R7C",'Mapa de Riesgos'!$O$49),"")</f>
        <v/>
      </c>
      <c r="AI32" s="28" t="str">
        <f>IF(AND('Mapa de Riesgos'!$Y$50="Media",'Mapa de Riesgos'!$AA$50="Catastrófico"),CONCATENATE("R7C",'Mapa de Riesgos'!$O$50),"")</f>
        <v/>
      </c>
      <c r="AJ32" s="28" t="str">
        <f>IF(AND('Mapa de Riesgos'!$Y$51="Media",'Mapa de Riesgos'!$AA$51="Catastrófico"),CONCATENATE("R7C",'Mapa de Riesgos'!$O$51),"")</f>
        <v/>
      </c>
      <c r="AK32" s="28" t="str">
        <f>IF(AND('Mapa de Riesgos'!$Y$52="Media",'Mapa de Riesgos'!$AA$52="Catastrófico"),CONCATENATE("R7C",'Mapa de Riesgos'!$O$52),"")</f>
        <v/>
      </c>
      <c r="AL32" s="28" t="str">
        <f>IF(AND('Mapa de Riesgos'!$Y$53="Media",'Mapa de Riesgos'!$AA$53="Catastrófico"),CONCATENATE("R7C",'Mapa de Riesgos'!$O$53),"")</f>
        <v/>
      </c>
      <c r="AM32" s="29" t="str">
        <f>IF(AND('Mapa de Riesgos'!$Y$54="Media",'Mapa de Riesgos'!$AA$54="Catastrófico"),CONCATENATE("R7C",'Mapa de Riesgos'!$O$54),"")</f>
        <v/>
      </c>
      <c r="AN32" s="55"/>
      <c r="AO32" s="424"/>
      <c r="AP32" s="425"/>
      <c r="AQ32" s="425"/>
      <c r="AR32" s="425"/>
      <c r="AS32" s="425"/>
      <c r="AT32" s="426"/>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43"/>
      <c r="C33" s="343"/>
      <c r="D33" s="344"/>
      <c r="E33" s="384"/>
      <c r="F33" s="385"/>
      <c r="G33" s="385"/>
      <c r="H33" s="385"/>
      <c r="I33" s="386"/>
      <c r="J33" s="39" t="str">
        <f>IF(AND('Mapa de Riesgos'!$Y$55="Media",'Mapa de Riesgos'!$AA$55="Leve"),CONCATENATE("R8C",'Mapa de Riesgos'!$O$55),"")</f>
        <v/>
      </c>
      <c r="K33" s="40" t="str">
        <f>IF(AND('Mapa de Riesgos'!$Y$56="Media",'Mapa de Riesgos'!$AA$56="Leve"),CONCATENATE("R8C",'Mapa de Riesgos'!$O$56),"")</f>
        <v/>
      </c>
      <c r="L33" s="40" t="str">
        <f>IF(AND('Mapa de Riesgos'!$Y$57="Media",'Mapa de Riesgos'!$AA$57="Leve"),CONCATENATE("R8C",'Mapa de Riesgos'!$O$57),"")</f>
        <v/>
      </c>
      <c r="M33" s="40" t="str">
        <f>IF(AND('Mapa de Riesgos'!$Y$58="Media",'Mapa de Riesgos'!$AA$58="Leve"),CONCATENATE("R8C",'Mapa de Riesgos'!$O$58),"")</f>
        <v/>
      </c>
      <c r="N33" s="40" t="str">
        <f>IF(AND('Mapa de Riesgos'!$Y$59="Media",'Mapa de Riesgos'!$AA$59="Leve"),CONCATENATE("R8C",'Mapa de Riesgos'!$O$59),"")</f>
        <v/>
      </c>
      <c r="O33" s="41" t="str">
        <f>IF(AND('Mapa de Riesgos'!$Y$60="Media",'Mapa de Riesgos'!$AA$60="Leve"),CONCATENATE("R8C",'Mapa de Riesgos'!$O$60),"")</f>
        <v/>
      </c>
      <c r="P33" s="39" t="str">
        <f>IF(AND('Mapa de Riesgos'!$Y$55="Media",'Mapa de Riesgos'!$AA$55="Menor"),CONCATENATE("R8C",'Mapa de Riesgos'!$O$55),"")</f>
        <v/>
      </c>
      <c r="Q33" s="40" t="str">
        <f>IF(AND('Mapa de Riesgos'!$Y$56="Media",'Mapa de Riesgos'!$AA$56="Menor"),CONCATENATE("R8C",'Mapa de Riesgos'!$O$56),"")</f>
        <v/>
      </c>
      <c r="R33" s="40" t="str">
        <f>IF(AND('Mapa de Riesgos'!$Y$57="Media",'Mapa de Riesgos'!$AA$57="Menor"),CONCATENATE("R8C",'Mapa de Riesgos'!$O$57),"")</f>
        <v/>
      </c>
      <c r="S33" s="40" t="str">
        <f>IF(AND('Mapa de Riesgos'!$Y$58="Media",'Mapa de Riesgos'!$AA$58="Menor"),CONCATENATE("R8C",'Mapa de Riesgos'!$O$58),"")</f>
        <v/>
      </c>
      <c r="T33" s="40" t="str">
        <f>IF(AND('Mapa de Riesgos'!$Y$59="Media",'Mapa de Riesgos'!$AA$59="Menor"),CONCATENATE("R8C",'Mapa de Riesgos'!$O$59),"")</f>
        <v/>
      </c>
      <c r="U33" s="41" t="str">
        <f>IF(AND('Mapa de Riesgos'!$Y$60="Media",'Mapa de Riesgos'!$AA$60="Menor"),CONCATENATE("R8C",'Mapa de Riesgos'!$O$60),"")</f>
        <v/>
      </c>
      <c r="V33" s="39" t="str">
        <f>IF(AND('Mapa de Riesgos'!$Y$55="Media",'Mapa de Riesgos'!$AA$55="Moderado"),CONCATENATE("R8C",'Mapa de Riesgos'!$O$55),"")</f>
        <v/>
      </c>
      <c r="W33" s="40" t="str">
        <f>IF(AND('Mapa de Riesgos'!$Y$56="Media",'Mapa de Riesgos'!$AA$56="Moderado"),CONCATENATE("R8C",'Mapa de Riesgos'!$O$56),"")</f>
        <v/>
      </c>
      <c r="X33" s="40" t="str">
        <f>IF(AND('Mapa de Riesgos'!$Y$57="Media",'Mapa de Riesgos'!$AA$57="Moderado"),CONCATENATE("R8C",'Mapa de Riesgos'!$O$57),"")</f>
        <v/>
      </c>
      <c r="Y33" s="40" t="str">
        <f>IF(AND('Mapa de Riesgos'!$Y$58="Media",'Mapa de Riesgos'!$AA$58="Moderado"),CONCATENATE("R8C",'Mapa de Riesgos'!$O$58),"")</f>
        <v/>
      </c>
      <c r="Z33" s="40" t="str">
        <f>IF(AND('Mapa de Riesgos'!$Y$59="Media",'Mapa de Riesgos'!$AA$59="Moderado"),CONCATENATE("R8C",'Mapa de Riesgos'!$O$59),"")</f>
        <v/>
      </c>
      <c r="AA33" s="41" t="str">
        <f>IF(AND('Mapa de Riesgos'!$Y$60="Media",'Mapa de Riesgos'!$AA$60="Moderado"),CONCATENATE("R8C",'Mapa de Riesgos'!$O$60),"")</f>
        <v/>
      </c>
      <c r="AB33" s="24" t="str">
        <f>IF(AND('Mapa de Riesgos'!$Y$55="Media",'Mapa de Riesgos'!$AA$55="Mayor"),CONCATENATE("R8C",'Mapa de Riesgos'!$O$55),"")</f>
        <v/>
      </c>
      <c r="AC33" s="25" t="str">
        <f>IF(AND('Mapa de Riesgos'!$Y$56="Media",'Mapa de Riesgos'!$AA$56="Mayor"),CONCATENATE("R8C",'Mapa de Riesgos'!$O$56),"")</f>
        <v/>
      </c>
      <c r="AD33" s="25" t="str">
        <f>IF(AND('Mapa de Riesgos'!$Y$57="Media",'Mapa de Riesgos'!$AA$57="Mayor"),CONCATENATE("R8C",'Mapa de Riesgos'!$O$57),"")</f>
        <v/>
      </c>
      <c r="AE33" s="25" t="str">
        <f>IF(AND('Mapa de Riesgos'!$Y$58="Media",'Mapa de Riesgos'!$AA$58="Mayor"),CONCATENATE("R8C",'Mapa de Riesgos'!$O$58),"")</f>
        <v/>
      </c>
      <c r="AF33" s="25" t="str">
        <f>IF(AND('Mapa de Riesgos'!$Y$59="Media",'Mapa de Riesgos'!$AA$59="Mayor"),CONCATENATE("R8C",'Mapa de Riesgos'!$O$59),"")</f>
        <v/>
      </c>
      <c r="AG33" s="26" t="str">
        <f>IF(AND('Mapa de Riesgos'!$Y$60="Media",'Mapa de Riesgos'!$AA$60="Mayor"),CONCATENATE("R8C",'Mapa de Riesgos'!$O$60),"")</f>
        <v/>
      </c>
      <c r="AH33" s="27" t="str">
        <f>IF(AND('Mapa de Riesgos'!$Y$55="Media",'Mapa de Riesgos'!$AA$55="Catastrófico"),CONCATENATE("R8C",'Mapa de Riesgos'!$O$55),"")</f>
        <v/>
      </c>
      <c r="AI33" s="28" t="str">
        <f>IF(AND('Mapa de Riesgos'!$Y$56="Media",'Mapa de Riesgos'!$AA$56="Catastrófico"),CONCATENATE("R8C",'Mapa de Riesgos'!$O$56),"")</f>
        <v/>
      </c>
      <c r="AJ33" s="28" t="str">
        <f>IF(AND('Mapa de Riesgos'!$Y$57="Media",'Mapa de Riesgos'!$AA$57="Catastrófico"),CONCATENATE("R8C",'Mapa de Riesgos'!$O$57),"")</f>
        <v/>
      </c>
      <c r="AK33" s="28" t="str">
        <f>IF(AND('Mapa de Riesgos'!$Y$58="Media",'Mapa de Riesgos'!$AA$58="Catastrófico"),CONCATENATE("R8C",'Mapa de Riesgos'!$O$58),"")</f>
        <v/>
      </c>
      <c r="AL33" s="28" t="str">
        <f>IF(AND('Mapa de Riesgos'!$Y$59="Media",'Mapa de Riesgos'!$AA$59="Catastrófico"),CONCATENATE("R8C",'Mapa de Riesgos'!$O$59),"")</f>
        <v/>
      </c>
      <c r="AM33" s="29" t="str">
        <f>IF(AND('Mapa de Riesgos'!$Y$60="Media",'Mapa de Riesgos'!$AA$60="Catastrófico"),CONCATENATE("R8C",'Mapa de Riesgos'!$O$60),"")</f>
        <v/>
      </c>
      <c r="AN33" s="55"/>
      <c r="AO33" s="424"/>
      <c r="AP33" s="425"/>
      <c r="AQ33" s="425"/>
      <c r="AR33" s="425"/>
      <c r="AS33" s="425"/>
      <c r="AT33" s="426"/>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43"/>
      <c r="C34" s="343"/>
      <c r="D34" s="344"/>
      <c r="E34" s="384"/>
      <c r="F34" s="385"/>
      <c r="G34" s="385"/>
      <c r="H34" s="385"/>
      <c r="I34" s="386"/>
      <c r="J34" s="39" t="str">
        <f>IF(AND('Mapa de Riesgos'!$Y$61="Media",'Mapa de Riesgos'!$AA$61="Leve"),CONCATENATE("R9C",'Mapa de Riesgos'!$O$61),"")</f>
        <v/>
      </c>
      <c r="K34" s="40" t="str">
        <f>IF(AND('Mapa de Riesgos'!$Y$62="Media",'Mapa de Riesgos'!$AA$62="Leve"),CONCATENATE("R9C",'Mapa de Riesgos'!$O$62),"")</f>
        <v/>
      </c>
      <c r="L34" s="40" t="str">
        <f>IF(AND('Mapa de Riesgos'!$Y$63="Media",'Mapa de Riesgos'!$AA$63="Leve"),CONCATENATE("R9C",'Mapa de Riesgos'!$O$63),"")</f>
        <v/>
      </c>
      <c r="M34" s="40" t="str">
        <f>IF(AND('Mapa de Riesgos'!$Y$64="Media",'Mapa de Riesgos'!$AA$64="Leve"),CONCATENATE("R9C",'Mapa de Riesgos'!$O$64),"")</f>
        <v/>
      </c>
      <c r="N34" s="40" t="str">
        <f>IF(AND('Mapa de Riesgos'!$Y$65="Media",'Mapa de Riesgos'!$AA$65="Leve"),CONCATENATE("R9C",'Mapa de Riesgos'!$O$65),"")</f>
        <v/>
      </c>
      <c r="O34" s="41" t="str">
        <f>IF(AND('Mapa de Riesgos'!$Y$66="Media",'Mapa de Riesgos'!$AA$66="Leve"),CONCATENATE("R9C",'Mapa de Riesgos'!$O$66),"")</f>
        <v/>
      </c>
      <c r="P34" s="39" t="str">
        <f>IF(AND('Mapa de Riesgos'!$Y$61="Media",'Mapa de Riesgos'!$AA$61="Menor"),CONCATENATE("R9C",'Mapa de Riesgos'!$O$61),"")</f>
        <v/>
      </c>
      <c r="Q34" s="40" t="str">
        <f>IF(AND('Mapa de Riesgos'!$Y$62="Media",'Mapa de Riesgos'!$AA$62="Menor"),CONCATENATE("R9C",'Mapa de Riesgos'!$O$62),"")</f>
        <v/>
      </c>
      <c r="R34" s="40" t="str">
        <f>IF(AND('Mapa de Riesgos'!$Y$63="Media",'Mapa de Riesgos'!$AA$63="Menor"),CONCATENATE("R9C",'Mapa de Riesgos'!$O$63),"")</f>
        <v/>
      </c>
      <c r="S34" s="40" t="str">
        <f>IF(AND('Mapa de Riesgos'!$Y$64="Media",'Mapa de Riesgos'!$AA$64="Menor"),CONCATENATE("R9C",'Mapa de Riesgos'!$O$64),"")</f>
        <v/>
      </c>
      <c r="T34" s="40" t="str">
        <f>IF(AND('Mapa de Riesgos'!$Y$65="Media",'Mapa de Riesgos'!$AA$65="Menor"),CONCATENATE("R9C",'Mapa de Riesgos'!$O$65),"")</f>
        <v/>
      </c>
      <c r="U34" s="41" t="str">
        <f>IF(AND('Mapa de Riesgos'!$Y$66="Media",'Mapa de Riesgos'!$AA$66="Menor"),CONCATENATE("R9C",'Mapa de Riesgos'!$O$66),"")</f>
        <v/>
      </c>
      <c r="V34" s="39" t="str">
        <f>IF(AND('Mapa de Riesgos'!$Y$61="Media",'Mapa de Riesgos'!$AA$61="Moderado"),CONCATENATE("R9C",'Mapa de Riesgos'!$O$61),"")</f>
        <v/>
      </c>
      <c r="W34" s="40" t="str">
        <f>IF(AND('Mapa de Riesgos'!$Y$62="Media",'Mapa de Riesgos'!$AA$62="Moderado"),CONCATENATE("R9C",'Mapa de Riesgos'!$O$62),"")</f>
        <v/>
      </c>
      <c r="X34" s="40" t="str">
        <f>IF(AND('Mapa de Riesgos'!$Y$63="Media",'Mapa de Riesgos'!$AA$63="Moderado"),CONCATENATE("R9C",'Mapa de Riesgos'!$O$63),"")</f>
        <v/>
      </c>
      <c r="Y34" s="40" t="str">
        <f>IF(AND('Mapa de Riesgos'!$Y$64="Media",'Mapa de Riesgos'!$AA$64="Moderado"),CONCATENATE("R9C",'Mapa de Riesgos'!$O$64),"")</f>
        <v/>
      </c>
      <c r="Z34" s="40" t="str">
        <f>IF(AND('Mapa de Riesgos'!$Y$65="Media",'Mapa de Riesgos'!$AA$65="Moderado"),CONCATENATE("R9C",'Mapa de Riesgos'!$O$65),"")</f>
        <v/>
      </c>
      <c r="AA34" s="41" t="str">
        <f>IF(AND('Mapa de Riesgos'!$Y$66="Media",'Mapa de Riesgos'!$AA$66="Moderado"),CONCATENATE("R9C",'Mapa de Riesgos'!$O$66),"")</f>
        <v/>
      </c>
      <c r="AB34" s="24" t="str">
        <f>IF(AND('Mapa de Riesgos'!$Y$61="Media",'Mapa de Riesgos'!$AA$61="Mayor"),CONCATENATE("R9C",'Mapa de Riesgos'!$O$61),"")</f>
        <v/>
      </c>
      <c r="AC34" s="25" t="str">
        <f>IF(AND('Mapa de Riesgos'!$Y$62="Media",'Mapa de Riesgos'!$AA$62="Mayor"),CONCATENATE("R9C",'Mapa de Riesgos'!$O$62),"")</f>
        <v/>
      </c>
      <c r="AD34" s="25" t="str">
        <f>IF(AND('Mapa de Riesgos'!$Y$63="Media",'Mapa de Riesgos'!$AA$63="Mayor"),CONCATENATE("R9C",'Mapa de Riesgos'!$O$63),"")</f>
        <v/>
      </c>
      <c r="AE34" s="25" t="str">
        <f>IF(AND('Mapa de Riesgos'!$Y$64="Media",'Mapa de Riesgos'!$AA$64="Mayor"),CONCATENATE("R9C",'Mapa de Riesgos'!$O$64),"")</f>
        <v/>
      </c>
      <c r="AF34" s="25" t="str">
        <f>IF(AND('Mapa de Riesgos'!$Y$65="Media",'Mapa de Riesgos'!$AA$65="Mayor"),CONCATENATE("R9C",'Mapa de Riesgos'!$O$65),"")</f>
        <v/>
      </c>
      <c r="AG34" s="26" t="str">
        <f>IF(AND('Mapa de Riesgos'!$Y$66="Media",'Mapa de Riesgos'!$AA$66="Mayor"),CONCATENATE("R9C",'Mapa de Riesgos'!$O$66),"")</f>
        <v/>
      </c>
      <c r="AH34" s="27" t="str">
        <f>IF(AND('Mapa de Riesgos'!$Y$61="Media",'Mapa de Riesgos'!$AA$61="Catastrófico"),CONCATENATE("R9C",'Mapa de Riesgos'!$O$61),"")</f>
        <v/>
      </c>
      <c r="AI34" s="28" t="str">
        <f>IF(AND('Mapa de Riesgos'!$Y$62="Media",'Mapa de Riesgos'!$AA$62="Catastrófico"),CONCATENATE("R9C",'Mapa de Riesgos'!$O$62),"")</f>
        <v/>
      </c>
      <c r="AJ34" s="28" t="str">
        <f>IF(AND('Mapa de Riesgos'!$Y$63="Media",'Mapa de Riesgos'!$AA$63="Catastrófico"),CONCATENATE("R9C",'Mapa de Riesgos'!$O$63),"")</f>
        <v/>
      </c>
      <c r="AK34" s="28" t="str">
        <f>IF(AND('Mapa de Riesgos'!$Y$64="Media",'Mapa de Riesgos'!$AA$64="Catastrófico"),CONCATENATE("R9C",'Mapa de Riesgos'!$O$64),"")</f>
        <v/>
      </c>
      <c r="AL34" s="28" t="str">
        <f>IF(AND('Mapa de Riesgos'!$Y$65="Media",'Mapa de Riesgos'!$AA$65="Catastrófico"),CONCATENATE("R9C",'Mapa de Riesgos'!$O$65),"")</f>
        <v/>
      </c>
      <c r="AM34" s="29" t="str">
        <f>IF(AND('Mapa de Riesgos'!$Y$66="Media",'Mapa de Riesgos'!$AA$66="Catastrófico"),CONCATENATE("R9C",'Mapa de Riesgos'!$O$66),"")</f>
        <v/>
      </c>
      <c r="AN34" s="55"/>
      <c r="AO34" s="424"/>
      <c r="AP34" s="425"/>
      <c r="AQ34" s="425"/>
      <c r="AR34" s="425"/>
      <c r="AS34" s="425"/>
      <c r="AT34" s="426"/>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43"/>
      <c r="C35" s="343"/>
      <c r="D35" s="344"/>
      <c r="E35" s="387"/>
      <c r="F35" s="388"/>
      <c r="G35" s="388"/>
      <c r="H35" s="388"/>
      <c r="I35" s="389"/>
      <c r="J35" s="39" t="str">
        <f>IF(AND('Mapa de Riesgos'!$Y$67="Media",'Mapa de Riesgos'!$AA$67="Leve"),CONCATENATE("R10C",'Mapa de Riesgos'!$O$67),"")</f>
        <v/>
      </c>
      <c r="K35" s="40" t="str">
        <f>IF(AND('Mapa de Riesgos'!$Y$68="Media",'Mapa de Riesgos'!$AA$68="Leve"),CONCATENATE("R10C",'Mapa de Riesgos'!$O$68),"")</f>
        <v/>
      </c>
      <c r="L35" s="40" t="str">
        <f>IF(AND('Mapa de Riesgos'!$Y$69="Media",'Mapa de Riesgos'!$AA$69="Leve"),CONCATENATE("R10C",'Mapa de Riesgos'!$O$69),"")</f>
        <v/>
      </c>
      <c r="M35" s="40" t="str">
        <f>IF(AND('Mapa de Riesgos'!$Y$70="Media",'Mapa de Riesgos'!$AA$70="Leve"),CONCATENATE("R10C",'Mapa de Riesgos'!$O$70),"")</f>
        <v/>
      </c>
      <c r="N35" s="40" t="str">
        <f>IF(AND('Mapa de Riesgos'!$Y$71="Media",'Mapa de Riesgos'!$AA$71="Leve"),CONCATENATE("R10C",'Mapa de Riesgos'!$O$71),"")</f>
        <v/>
      </c>
      <c r="O35" s="41" t="str">
        <f>IF(AND('Mapa de Riesgos'!$Y$72="Media",'Mapa de Riesgos'!$AA$72="Leve"),CONCATENATE("R10C",'Mapa de Riesgos'!$O$72),"")</f>
        <v/>
      </c>
      <c r="P35" s="39" t="str">
        <f>IF(AND('Mapa de Riesgos'!$Y$67="Media",'Mapa de Riesgos'!$AA$67="Menor"),CONCATENATE("R10C",'Mapa de Riesgos'!$O$67),"")</f>
        <v/>
      </c>
      <c r="Q35" s="40" t="str">
        <f>IF(AND('Mapa de Riesgos'!$Y$68="Media",'Mapa de Riesgos'!$AA$68="Menor"),CONCATENATE("R10C",'Mapa de Riesgos'!$O$68),"")</f>
        <v/>
      </c>
      <c r="R35" s="40" t="str">
        <f>IF(AND('Mapa de Riesgos'!$Y$69="Media",'Mapa de Riesgos'!$AA$69="Menor"),CONCATENATE("R10C",'Mapa de Riesgos'!$O$69),"")</f>
        <v/>
      </c>
      <c r="S35" s="40" t="str">
        <f>IF(AND('Mapa de Riesgos'!$Y$70="Media",'Mapa de Riesgos'!$AA$70="Menor"),CONCATENATE("R10C",'Mapa de Riesgos'!$O$70),"")</f>
        <v/>
      </c>
      <c r="T35" s="40" t="str">
        <f>IF(AND('Mapa de Riesgos'!$Y$71="Media",'Mapa de Riesgos'!$AA$71="Menor"),CONCATENATE("R10C",'Mapa de Riesgos'!$O$71),"")</f>
        <v/>
      </c>
      <c r="U35" s="41" t="str">
        <f>IF(AND('Mapa de Riesgos'!$Y$72="Media",'Mapa de Riesgos'!$AA$72="Menor"),CONCATENATE("R10C",'Mapa de Riesgos'!$O$72),"")</f>
        <v/>
      </c>
      <c r="V35" s="39" t="str">
        <f>IF(AND('Mapa de Riesgos'!$Y$67="Media",'Mapa de Riesgos'!$AA$67="Moderado"),CONCATENATE("R10C",'Mapa de Riesgos'!$O$67),"")</f>
        <v/>
      </c>
      <c r="W35" s="40" t="str">
        <f>IF(AND('Mapa de Riesgos'!$Y$68="Media",'Mapa de Riesgos'!$AA$68="Moderado"),CONCATENATE("R10C",'Mapa de Riesgos'!$O$68),"")</f>
        <v/>
      </c>
      <c r="X35" s="40" t="str">
        <f>IF(AND('Mapa de Riesgos'!$Y$69="Media",'Mapa de Riesgos'!$AA$69="Moderado"),CONCATENATE("R10C",'Mapa de Riesgos'!$O$69),"")</f>
        <v/>
      </c>
      <c r="Y35" s="40" t="str">
        <f>IF(AND('Mapa de Riesgos'!$Y$70="Media",'Mapa de Riesgos'!$AA$70="Moderado"),CONCATENATE("R10C",'Mapa de Riesgos'!$O$70),"")</f>
        <v/>
      </c>
      <c r="Z35" s="40" t="str">
        <f>IF(AND('Mapa de Riesgos'!$Y$71="Media",'Mapa de Riesgos'!$AA$71="Moderado"),CONCATENATE("R10C",'Mapa de Riesgos'!$O$71),"")</f>
        <v/>
      </c>
      <c r="AA35" s="41" t="str">
        <f>IF(AND('Mapa de Riesgos'!$Y$72="Media",'Mapa de Riesgos'!$AA$72="Moderado"),CONCATENATE("R10C",'Mapa de Riesgos'!$O$72),"")</f>
        <v/>
      </c>
      <c r="AB35" s="30" t="str">
        <f>IF(AND('Mapa de Riesgos'!$Y$67="Media",'Mapa de Riesgos'!$AA$67="Mayor"),CONCATENATE("R10C",'Mapa de Riesgos'!$O$67),"")</f>
        <v/>
      </c>
      <c r="AC35" s="31" t="str">
        <f>IF(AND('Mapa de Riesgos'!$Y$68="Media",'Mapa de Riesgos'!$AA$68="Mayor"),CONCATENATE("R10C",'Mapa de Riesgos'!$O$68),"")</f>
        <v/>
      </c>
      <c r="AD35" s="31" t="str">
        <f>IF(AND('Mapa de Riesgos'!$Y$69="Media",'Mapa de Riesgos'!$AA$69="Mayor"),CONCATENATE("R10C",'Mapa de Riesgos'!$O$69),"")</f>
        <v/>
      </c>
      <c r="AE35" s="31" t="str">
        <f>IF(AND('Mapa de Riesgos'!$Y$70="Media",'Mapa de Riesgos'!$AA$70="Mayor"),CONCATENATE("R10C",'Mapa de Riesgos'!$O$70),"")</f>
        <v/>
      </c>
      <c r="AF35" s="31" t="str">
        <f>IF(AND('Mapa de Riesgos'!$Y$71="Media",'Mapa de Riesgos'!$AA$71="Mayor"),CONCATENATE("R10C",'Mapa de Riesgos'!$O$71),"")</f>
        <v/>
      </c>
      <c r="AG35" s="32" t="str">
        <f>IF(AND('Mapa de Riesgos'!$Y$72="Media",'Mapa de Riesgos'!$AA$72="Mayor"),CONCATENATE("R10C",'Mapa de Riesgos'!$O$72),"")</f>
        <v/>
      </c>
      <c r="AH35" s="33" t="str">
        <f>IF(AND('Mapa de Riesgos'!$Y$67="Media",'Mapa de Riesgos'!$AA$67="Catastrófico"),CONCATENATE("R10C",'Mapa de Riesgos'!$O$67),"")</f>
        <v/>
      </c>
      <c r="AI35" s="34" t="str">
        <f>IF(AND('Mapa de Riesgos'!$Y$68="Media",'Mapa de Riesgos'!$AA$68="Catastrófico"),CONCATENATE("R10C",'Mapa de Riesgos'!$O$68),"")</f>
        <v/>
      </c>
      <c r="AJ35" s="34" t="str">
        <f>IF(AND('Mapa de Riesgos'!$Y$69="Media",'Mapa de Riesgos'!$AA$69="Catastrófico"),CONCATENATE("R10C",'Mapa de Riesgos'!$O$69),"")</f>
        <v/>
      </c>
      <c r="AK35" s="34" t="str">
        <f>IF(AND('Mapa de Riesgos'!$Y$70="Media",'Mapa de Riesgos'!$AA$70="Catastrófico"),CONCATENATE("R10C",'Mapa de Riesgos'!$O$70),"")</f>
        <v/>
      </c>
      <c r="AL35" s="34" t="str">
        <f>IF(AND('Mapa de Riesgos'!$Y$71="Media",'Mapa de Riesgos'!$AA$71="Catastrófico"),CONCATENATE("R10C",'Mapa de Riesgos'!$O$71),"")</f>
        <v/>
      </c>
      <c r="AM35" s="35" t="str">
        <f>IF(AND('Mapa de Riesgos'!$Y$72="Media",'Mapa de Riesgos'!$AA$72="Catastrófico"),CONCATENATE("R10C",'Mapa de Riesgos'!$O$72),"")</f>
        <v/>
      </c>
      <c r="AN35" s="55"/>
      <c r="AO35" s="427"/>
      <c r="AP35" s="428"/>
      <c r="AQ35" s="428"/>
      <c r="AR35" s="428"/>
      <c r="AS35" s="428"/>
      <c r="AT35" s="429"/>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43"/>
      <c r="C36" s="343"/>
      <c r="D36" s="344"/>
      <c r="E36" s="381" t="s">
        <v>183</v>
      </c>
      <c r="F36" s="382"/>
      <c r="G36" s="382"/>
      <c r="H36" s="382"/>
      <c r="I36" s="382"/>
      <c r="J36" s="45" t="str">
        <f>IF(AND('Mapa de Riesgos'!$Y$12="Baja",'Mapa de Riesgos'!$AA$12="Leve"),CONCATENATE("R1C",'Mapa de Riesgos'!$O$12),"")</f>
        <v/>
      </c>
      <c r="K36" s="46" t="str">
        <f>IF(AND('Mapa de Riesgos'!$Y$14="Baja",'Mapa de Riesgos'!$AA$14="Leve"),CONCATENATE("R1C",'Mapa de Riesgos'!$O$14),"")</f>
        <v/>
      </c>
      <c r="L36" s="46" t="str">
        <f>IF(AND('Mapa de Riesgos'!$Y$15="Baja",'Mapa de Riesgos'!$AA$15="Leve"),CONCATENATE("R1C",'Mapa de Riesgos'!$O$15),"")</f>
        <v/>
      </c>
      <c r="M36" s="46" t="str">
        <f>IF(AND('Mapa de Riesgos'!$Y$16="Baja",'Mapa de Riesgos'!$AA$16="Leve"),CONCATENATE("R1C",'Mapa de Riesgos'!$O$16),"")</f>
        <v/>
      </c>
      <c r="N36" s="46" t="str">
        <f>IF(AND('Mapa de Riesgos'!$Y$17="Baja",'Mapa de Riesgos'!$AA$17="Leve"),CONCATENATE("R1C",'Mapa de Riesgos'!$O$17),"")</f>
        <v/>
      </c>
      <c r="O36" s="47" t="str">
        <f>IF(AND('Mapa de Riesgos'!$Y$18="Baja",'Mapa de Riesgos'!$AA$18="Leve"),CONCATENATE("R1C",'Mapa de Riesgos'!$O$18),"")</f>
        <v/>
      </c>
      <c r="P36" s="36" t="str">
        <f>IF(AND('Mapa de Riesgos'!$Y$12="Baja",'Mapa de Riesgos'!$AA$12="Menor"),CONCATENATE("R1C",'Mapa de Riesgos'!$O$12),"")</f>
        <v/>
      </c>
      <c r="Q36" s="37" t="str">
        <f>IF(AND('Mapa de Riesgos'!$Y$14="Baja",'Mapa de Riesgos'!$AA$14="Menor"),CONCATENATE("R1C",'Mapa de Riesgos'!$O$14),"")</f>
        <v/>
      </c>
      <c r="R36" s="37" t="str">
        <f>IF(AND('Mapa de Riesgos'!$Y$15="Baja",'Mapa de Riesgos'!$AA$15="Menor"),CONCATENATE("R1C",'Mapa de Riesgos'!$O$15),"")</f>
        <v/>
      </c>
      <c r="S36" s="37" t="str">
        <f>IF(AND('Mapa de Riesgos'!$Y$16="Baja",'Mapa de Riesgos'!$AA$16="Menor"),CONCATENATE("R1C",'Mapa de Riesgos'!$O$16),"")</f>
        <v/>
      </c>
      <c r="T36" s="37" t="str">
        <f>IF(AND('Mapa de Riesgos'!$Y$17="Baja",'Mapa de Riesgos'!$AA$17="Menor"),CONCATENATE("R1C",'Mapa de Riesgos'!$O$17),"")</f>
        <v/>
      </c>
      <c r="U36" s="38" t="str">
        <f>IF(AND('Mapa de Riesgos'!$Y$18="Baja",'Mapa de Riesgos'!$AA$18="Menor"),CONCATENATE("R1C",'Mapa de Riesgos'!$O$18),"")</f>
        <v/>
      </c>
      <c r="V36" s="36" t="str">
        <f>IF(AND('Mapa de Riesgos'!$Y$12="Baja",'Mapa de Riesgos'!$AA$12="Moderado"),CONCATENATE("R1C",'Mapa de Riesgos'!$O$12),"")</f>
        <v/>
      </c>
      <c r="W36" s="37" t="str">
        <f>IF(AND('Mapa de Riesgos'!$Y$14="Baja",'Mapa de Riesgos'!$AA$14="Moderado"),CONCATENATE("R1C",'Mapa de Riesgos'!$O$14),"")</f>
        <v/>
      </c>
      <c r="X36" s="37" t="str">
        <f>IF(AND('Mapa de Riesgos'!$Y$15="Baja",'Mapa de Riesgos'!$AA$15="Moderado"),CONCATENATE("R1C",'Mapa de Riesgos'!$O$15),"")</f>
        <v/>
      </c>
      <c r="Y36" s="37" t="str">
        <f>IF(AND('Mapa de Riesgos'!$Y$16="Baja",'Mapa de Riesgos'!$AA$16="Moderado"),CONCATENATE("R1C",'Mapa de Riesgos'!$O$16),"")</f>
        <v/>
      </c>
      <c r="Z36" s="37" t="str">
        <f>IF(AND('Mapa de Riesgos'!$Y$17="Baja",'Mapa de Riesgos'!$AA$17="Moderado"),CONCATENATE("R1C",'Mapa de Riesgos'!$O$17),"")</f>
        <v/>
      </c>
      <c r="AA36" s="38" t="str">
        <f>IF(AND('Mapa de Riesgos'!$Y$18="Baja",'Mapa de Riesgos'!$AA$18="Moderado"),CONCATENATE("R1C",'Mapa de Riesgos'!$O$18),"")</f>
        <v/>
      </c>
      <c r="AB36" s="18" t="str">
        <f>IF(AND('Mapa de Riesgos'!$Y$12="Baja",'Mapa de Riesgos'!$AA$12="Mayor"),CONCATENATE("R1C",'Mapa de Riesgos'!$O$12),"")</f>
        <v>R1C1</v>
      </c>
      <c r="AC36" s="19" t="str">
        <f>IF(AND('Mapa de Riesgos'!$Y$14="Baja",'Mapa de Riesgos'!$AA$14="Mayor"),CONCATENATE("R1C",'Mapa de Riesgos'!$O$14),"")</f>
        <v/>
      </c>
      <c r="AD36" s="19" t="str">
        <f>IF(AND('Mapa de Riesgos'!$Y$15="Baja",'Mapa de Riesgos'!$AA$15="Mayor"),CONCATENATE("R1C",'Mapa de Riesgos'!$O$15),"")</f>
        <v/>
      </c>
      <c r="AE36" s="19" t="str">
        <f>IF(AND('Mapa de Riesgos'!$Y$16="Baja",'Mapa de Riesgos'!$AA$16="Mayor"),CONCATENATE("R1C",'Mapa de Riesgos'!$O$16),"")</f>
        <v/>
      </c>
      <c r="AF36" s="19" t="str">
        <f>IF(AND('Mapa de Riesgos'!$Y$17="Baja",'Mapa de Riesgos'!$AA$17="Mayor"),CONCATENATE("R1C",'Mapa de Riesgos'!$O$17),"")</f>
        <v/>
      </c>
      <c r="AG36" s="20" t="str">
        <f>IF(AND('Mapa de Riesgos'!$Y$18="Baja",'Mapa de Riesgos'!$AA$18="Mayor"),CONCATENATE("R1C",'Mapa de Riesgos'!$O$18),"")</f>
        <v/>
      </c>
      <c r="AH36" s="21" t="str">
        <f>IF(AND('Mapa de Riesgos'!$Y$12="Baja",'Mapa de Riesgos'!$AA$12="Catastrófico"),CONCATENATE("R1C",'Mapa de Riesgos'!$O$12),"")</f>
        <v/>
      </c>
      <c r="AI36" s="22" t="str">
        <f>IF(AND('Mapa de Riesgos'!$Y$14="Baja",'Mapa de Riesgos'!$AA$14="Catastrófico"),CONCATENATE("R1C",'Mapa de Riesgos'!$O$14),"")</f>
        <v/>
      </c>
      <c r="AJ36" s="22" t="str">
        <f>IF(AND('Mapa de Riesgos'!$Y$15="Baja",'Mapa de Riesgos'!$AA$15="Catastrófico"),CONCATENATE("R1C",'Mapa de Riesgos'!$O$15),"")</f>
        <v/>
      </c>
      <c r="AK36" s="22" t="str">
        <f>IF(AND('Mapa de Riesgos'!$Y$16="Baja",'Mapa de Riesgos'!$AA$16="Catastrófico"),CONCATENATE("R1C",'Mapa de Riesgos'!$O$16),"")</f>
        <v/>
      </c>
      <c r="AL36" s="22" t="str">
        <f>IF(AND('Mapa de Riesgos'!$Y$17="Baja",'Mapa de Riesgos'!$AA$17="Catastrófico"),CONCATENATE("R1C",'Mapa de Riesgos'!$O$17),"")</f>
        <v/>
      </c>
      <c r="AM36" s="23" t="str">
        <f>IF(AND('Mapa de Riesgos'!$Y$18="Baja",'Mapa de Riesgos'!$AA$18="Catastrófico"),CONCATENATE("R1C",'Mapa de Riesgos'!$O$18),"")</f>
        <v/>
      </c>
      <c r="AN36" s="55"/>
      <c r="AO36" s="412" t="s">
        <v>184</v>
      </c>
      <c r="AP36" s="413"/>
      <c r="AQ36" s="413"/>
      <c r="AR36" s="413"/>
      <c r="AS36" s="413"/>
      <c r="AT36" s="414"/>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43"/>
      <c r="C37" s="343"/>
      <c r="D37" s="344"/>
      <c r="E37" s="400"/>
      <c r="F37" s="385"/>
      <c r="G37" s="385"/>
      <c r="H37" s="385"/>
      <c r="I37" s="385"/>
      <c r="J37" s="48" t="str">
        <f>IF(AND('Mapa de Riesgos'!$Y$19="Baja",'Mapa de Riesgos'!$AA$19="Leve"),CONCATENATE("R2C",'Mapa de Riesgos'!$O$19),"")</f>
        <v/>
      </c>
      <c r="K37" s="49" t="str">
        <f>IF(AND('Mapa de Riesgos'!$Y$20="Baja",'Mapa de Riesgos'!$AA$20="Leve"),CONCATENATE("R2C",'Mapa de Riesgos'!$O$20),"")</f>
        <v/>
      </c>
      <c r="L37" s="49" t="str">
        <f>IF(AND('Mapa de Riesgos'!$Y$21="Baja",'Mapa de Riesgos'!$AA$21="Leve"),CONCATENATE("R2C",'Mapa de Riesgos'!$O$21),"")</f>
        <v/>
      </c>
      <c r="M37" s="49" t="str">
        <f>IF(AND('Mapa de Riesgos'!$Y$22="Baja",'Mapa de Riesgos'!$AA$22="Leve"),CONCATENATE("R2C",'Mapa de Riesgos'!$O$22),"")</f>
        <v/>
      </c>
      <c r="N37" s="49" t="str">
        <f>IF(AND('Mapa de Riesgos'!$Y$23="Baja",'Mapa de Riesgos'!$AA$23="Leve"),CONCATENATE("R2C",'Mapa de Riesgos'!$O$23),"")</f>
        <v/>
      </c>
      <c r="O37" s="50" t="str">
        <f>IF(AND('Mapa de Riesgos'!$Y$24="Baja",'Mapa de Riesgos'!$AA$24="Leve"),CONCATENATE("R2C",'Mapa de Riesgos'!$O$24),"")</f>
        <v/>
      </c>
      <c r="P37" s="39" t="str">
        <f>IF(AND('Mapa de Riesgos'!$Y$19="Baja",'Mapa de Riesgos'!$AA$19="Menor"),CONCATENATE("R2C",'Mapa de Riesgos'!$O$19),"")</f>
        <v/>
      </c>
      <c r="Q37" s="40" t="str">
        <f>IF(AND('Mapa de Riesgos'!$Y$20="Baja",'Mapa de Riesgos'!$AA$20="Menor"),CONCATENATE("R2C",'Mapa de Riesgos'!$O$20),"")</f>
        <v/>
      </c>
      <c r="R37" s="40" t="str">
        <f>IF(AND('Mapa de Riesgos'!$Y$21="Baja",'Mapa de Riesgos'!$AA$21="Menor"),CONCATENATE("R2C",'Mapa de Riesgos'!$O$21),"")</f>
        <v/>
      </c>
      <c r="S37" s="40" t="str">
        <f>IF(AND('Mapa de Riesgos'!$Y$22="Baja",'Mapa de Riesgos'!$AA$22="Menor"),CONCATENATE("R2C",'Mapa de Riesgos'!$O$22),"")</f>
        <v/>
      </c>
      <c r="T37" s="40" t="str">
        <f>IF(AND('Mapa de Riesgos'!$Y$23="Baja",'Mapa de Riesgos'!$AA$23="Menor"),CONCATENATE("R2C",'Mapa de Riesgos'!$O$23),"")</f>
        <v/>
      </c>
      <c r="U37" s="41" t="str">
        <f>IF(AND('Mapa de Riesgos'!$Y$24="Baja",'Mapa de Riesgos'!$AA$24="Menor"),CONCATENATE("R2C",'Mapa de Riesgos'!$O$24),"")</f>
        <v/>
      </c>
      <c r="V37" s="39" t="str">
        <f>IF(AND('Mapa de Riesgos'!$Y$19="Baja",'Mapa de Riesgos'!$AA$19="Moderado"),CONCATENATE("R2C",'Mapa de Riesgos'!$O$19),"")</f>
        <v/>
      </c>
      <c r="W37" s="40" t="str">
        <f>IF(AND('Mapa de Riesgos'!$Y$20="Baja",'Mapa de Riesgos'!$AA$20="Moderado"),CONCATENATE("R2C",'Mapa de Riesgos'!$O$20),"")</f>
        <v/>
      </c>
      <c r="X37" s="40" t="str">
        <f>IF(AND('Mapa de Riesgos'!$Y$21="Baja",'Mapa de Riesgos'!$AA$21="Moderado"),CONCATENATE("R2C",'Mapa de Riesgos'!$O$21),"")</f>
        <v/>
      </c>
      <c r="Y37" s="40" t="str">
        <f>IF(AND('Mapa de Riesgos'!$Y$22="Baja",'Mapa de Riesgos'!$AA$22="Moderado"),CONCATENATE("R2C",'Mapa de Riesgos'!$O$22),"")</f>
        <v/>
      </c>
      <c r="Z37" s="40" t="str">
        <f>IF(AND('Mapa de Riesgos'!$Y$23="Baja",'Mapa de Riesgos'!$AA$23="Moderado"),CONCATENATE("R2C",'Mapa de Riesgos'!$O$23),"")</f>
        <v/>
      </c>
      <c r="AA37" s="41" t="str">
        <f>IF(AND('Mapa de Riesgos'!$Y$24="Baja",'Mapa de Riesgos'!$AA$24="Moderado"),CONCATENATE("R2C",'Mapa de Riesgos'!$O$24),"")</f>
        <v/>
      </c>
      <c r="AB37" s="24" t="str">
        <f>IF(AND('Mapa de Riesgos'!$Y$19="Baja",'Mapa de Riesgos'!$AA$19="Mayor"),CONCATENATE("R2C",'Mapa de Riesgos'!$O$19),"")</f>
        <v/>
      </c>
      <c r="AC37" s="25" t="str">
        <f>IF(AND('Mapa de Riesgos'!$Y$20="Baja",'Mapa de Riesgos'!$AA$20="Mayor"),CONCATENATE("R2C",'Mapa de Riesgos'!$O$20),"")</f>
        <v/>
      </c>
      <c r="AD37" s="25" t="str">
        <f>IF(AND('Mapa de Riesgos'!$Y$21="Baja",'Mapa de Riesgos'!$AA$21="Mayor"),CONCATENATE("R2C",'Mapa de Riesgos'!$O$21),"")</f>
        <v/>
      </c>
      <c r="AE37" s="25" t="str">
        <f>IF(AND('Mapa de Riesgos'!$Y$22="Baja",'Mapa de Riesgos'!$AA$22="Mayor"),CONCATENATE("R2C",'Mapa de Riesgos'!$O$22),"")</f>
        <v/>
      </c>
      <c r="AF37" s="25" t="str">
        <f>IF(AND('Mapa de Riesgos'!$Y$23="Baja",'Mapa de Riesgos'!$AA$23="Mayor"),CONCATENATE("R2C",'Mapa de Riesgos'!$O$23),"")</f>
        <v/>
      </c>
      <c r="AG37" s="26" t="str">
        <f>IF(AND('Mapa de Riesgos'!$Y$24="Baja",'Mapa de Riesgos'!$AA$24="Mayor"),CONCATENATE("R2C",'Mapa de Riesgos'!$O$24),"")</f>
        <v/>
      </c>
      <c r="AH37" s="27" t="str">
        <f>IF(AND('Mapa de Riesgos'!$Y$19="Baja",'Mapa de Riesgos'!$AA$19="Catastrófico"),CONCATENATE("R2C",'Mapa de Riesgos'!$O$19),"")</f>
        <v/>
      </c>
      <c r="AI37" s="28" t="str">
        <f>IF(AND('Mapa de Riesgos'!$Y$20="Baja",'Mapa de Riesgos'!$AA$20="Catastrófico"),CONCATENATE("R2C",'Mapa de Riesgos'!$O$20),"")</f>
        <v/>
      </c>
      <c r="AJ37" s="28" t="str">
        <f>IF(AND('Mapa de Riesgos'!$Y$21="Baja",'Mapa de Riesgos'!$AA$21="Catastrófico"),CONCATENATE("R2C",'Mapa de Riesgos'!$O$21),"")</f>
        <v/>
      </c>
      <c r="AK37" s="28" t="str">
        <f>IF(AND('Mapa de Riesgos'!$Y$22="Baja",'Mapa de Riesgos'!$AA$22="Catastrófico"),CONCATENATE("R2C",'Mapa de Riesgos'!$O$22),"")</f>
        <v/>
      </c>
      <c r="AL37" s="28" t="str">
        <f>IF(AND('Mapa de Riesgos'!$Y$23="Baja",'Mapa de Riesgos'!$AA$23="Catastrófico"),CONCATENATE("R2C",'Mapa de Riesgos'!$O$23),"")</f>
        <v/>
      </c>
      <c r="AM37" s="29" t="str">
        <f>IF(AND('Mapa de Riesgos'!$Y$24="Baja",'Mapa de Riesgos'!$AA$24="Catastrófico"),CONCATENATE("R2C",'Mapa de Riesgos'!$O$24),"")</f>
        <v/>
      </c>
      <c r="AN37" s="55"/>
      <c r="AO37" s="415"/>
      <c r="AP37" s="416"/>
      <c r="AQ37" s="416"/>
      <c r="AR37" s="416"/>
      <c r="AS37" s="416"/>
      <c r="AT37" s="417"/>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43"/>
      <c r="C38" s="343"/>
      <c r="D38" s="344"/>
      <c r="E38" s="384"/>
      <c r="F38" s="385"/>
      <c r="G38" s="385"/>
      <c r="H38" s="385"/>
      <c r="I38" s="385"/>
      <c r="J38" s="48" t="str">
        <f>IF(AND('Mapa de Riesgos'!$Y$25="Baja",'Mapa de Riesgos'!$AA$25="Leve"),CONCATENATE("R3C",'Mapa de Riesgos'!$O$25),"")</f>
        <v/>
      </c>
      <c r="K38" s="49" t="str">
        <f>IF(AND('Mapa de Riesgos'!$Y$26="Baja",'Mapa de Riesgos'!$AA$26="Leve"),CONCATENATE("R3C",'Mapa de Riesgos'!$O$26),"")</f>
        <v/>
      </c>
      <c r="L38" s="49" t="str">
        <f>IF(AND('Mapa de Riesgos'!$Y$27="Baja",'Mapa de Riesgos'!$AA$27="Leve"),CONCATENATE("R3C",'Mapa de Riesgos'!$O$27),"")</f>
        <v/>
      </c>
      <c r="M38" s="49" t="str">
        <f>IF(AND('Mapa de Riesgos'!$Y$28="Baja",'Mapa de Riesgos'!$AA$28="Leve"),CONCATENATE("R3C",'Mapa de Riesgos'!$O$28),"")</f>
        <v/>
      </c>
      <c r="N38" s="49" t="str">
        <f>IF(AND('Mapa de Riesgos'!$Y$29="Baja",'Mapa de Riesgos'!$AA$29="Leve"),CONCATENATE("R3C",'Mapa de Riesgos'!$O$29),"")</f>
        <v/>
      </c>
      <c r="O38" s="50" t="str">
        <f>IF(AND('Mapa de Riesgos'!$Y$30="Baja",'Mapa de Riesgos'!$AA$30="Leve"),CONCATENATE("R3C",'Mapa de Riesgos'!$O$30),"")</f>
        <v/>
      </c>
      <c r="P38" s="39" t="str">
        <f>IF(AND('Mapa de Riesgos'!$Y$25="Baja",'Mapa de Riesgos'!$AA$25="Menor"),CONCATENATE("R3C",'Mapa de Riesgos'!$O$25),"")</f>
        <v/>
      </c>
      <c r="Q38" s="40" t="str">
        <f>IF(AND('Mapa de Riesgos'!$Y$26="Baja",'Mapa de Riesgos'!$AA$26="Menor"),CONCATENATE("R3C",'Mapa de Riesgos'!$O$26),"")</f>
        <v/>
      </c>
      <c r="R38" s="40" t="str">
        <f>IF(AND('Mapa de Riesgos'!$Y$27="Baja",'Mapa de Riesgos'!$AA$27="Menor"),CONCATENATE("R3C",'Mapa de Riesgos'!$O$27),"")</f>
        <v/>
      </c>
      <c r="S38" s="40" t="str">
        <f>IF(AND('Mapa de Riesgos'!$Y$28="Baja",'Mapa de Riesgos'!$AA$28="Menor"),CONCATENATE("R3C",'Mapa de Riesgos'!$O$28),"")</f>
        <v/>
      </c>
      <c r="T38" s="40" t="str">
        <f>IF(AND('Mapa de Riesgos'!$Y$29="Baja",'Mapa de Riesgos'!$AA$29="Menor"),CONCATENATE("R3C",'Mapa de Riesgos'!$O$29),"")</f>
        <v/>
      </c>
      <c r="U38" s="41" t="str">
        <f>IF(AND('Mapa de Riesgos'!$Y$30="Baja",'Mapa de Riesgos'!$AA$30="Menor"),CONCATENATE("R3C",'Mapa de Riesgos'!$O$30),"")</f>
        <v/>
      </c>
      <c r="V38" s="39" t="str">
        <f>IF(AND('Mapa de Riesgos'!$Y$25="Baja",'Mapa de Riesgos'!$AA$25="Moderado"),CONCATENATE("R3C",'Mapa de Riesgos'!$O$25),"")</f>
        <v/>
      </c>
      <c r="W38" s="40" t="str">
        <f>IF(AND('Mapa de Riesgos'!$Y$26="Baja",'Mapa de Riesgos'!$AA$26="Moderado"),CONCATENATE("R3C",'Mapa de Riesgos'!$O$26),"")</f>
        <v/>
      </c>
      <c r="X38" s="40" t="str">
        <f>IF(AND('Mapa de Riesgos'!$Y$27="Baja",'Mapa de Riesgos'!$AA$27="Moderado"),CONCATENATE("R3C",'Mapa de Riesgos'!$O$27),"")</f>
        <v/>
      </c>
      <c r="Y38" s="40" t="str">
        <f>IF(AND('Mapa de Riesgos'!$Y$28="Baja",'Mapa de Riesgos'!$AA$28="Moderado"),CONCATENATE("R3C",'Mapa de Riesgos'!$O$28),"")</f>
        <v/>
      </c>
      <c r="Z38" s="40" t="str">
        <f>IF(AND('Mapa de Riesgos'!$Y$29="Baja",'Mapa de Riesgos'!$AA$29="Moderado"),CONCATENATE("R3C",'Mapa de Riesgos'!$O$29),"")</f>
        <v/>
      </c>
      <c r="AA38" s="41" t="str">
        <f>IF(AND('Mapa de Riesgos'!$Y$30="Baja",'Mapa de Riesgos'!$AA$30="Moderado"),CONCATENATE("R3C",'Mapa de Riesgos'!$O$30),"")</f>
        <v/>
      </c>
      <c r="AB38" s="24" t="str">
        <f>IF(AND('Mapa de Riesgos'!$Y$25="Baja",'Mapa de Riesgos'!$AA$25="Mayor"),CONCATENATE("R3C",'Mapa de Riesgos'!$O$25),"")</f>
        <v>R3C1</v>
      </c>
      <c r="AC38" s="25" t="str">
        <f>IF(AND('Mapa de Riesgos'!$Y$26="Baja",'Mapa de Riesgos'!$AA$26="Mayor"),CONCATENATE("R3C",'Mapa de Riesgos'!$O$26),"")</f>
        <v/>
      </c>
      <c r="AD38" s="25" t="str">
        <f>IF(AND('Mapa de Riesgos'!$Y$27="Baja",'Mapa de Riesgos'!$AA$27="Mayor"),CONCATENATE("R3C",'Mapa de Riesgos'!$O$27),"")</f>
        <v/>
      </c>
      <c r="AE38" s="25" t="str">
        <f>IF(AND('Mapa de Riesgos'!$Y$28="Baja",'Mapa de Riesgos'!$AA$28="Mayor"),CONCATENATE("R3C",'Mapa de Riesgos'!$O$28),"")</f>
        <v/>
      </c>
      <c r="AF38" s="25" t="str">
        <f>IF(AND('Mapa de Riesgos'!$Y$29="Baja",'Mapa de Riesgos'!$AA$29="Mayor"),CONCATENATE("R3C",'Mapa de Riesgos'!$O$29),"")</f>
        <v/>
      </c>
      <c r="AG38" s="26" t="str">
        <f>IF(AND('Mapa de Riesgos'!$Y$30="Baja",'Mapa de Riesgos'!$AA$30="Mayor"),CONCATENATE("R3C",'Mapa de Riesgos'!$O$30),"")</f>
        <v/>
      </c>
      <c r="AH38" s="27" t="str">
        <f>IF(AND('Mapa de Riesgos'!$Y$25="Baja",'Mapa de Riesgos'!$AA$25="Catastrófico"),CONCATENATE("R3C",'Mapa de Riesgos'!$O$25),"")</f>
        <v/>
      </c>
      <c r="AI38" s="28" t="str">
        <f>IF(AND('Mapa de Riesgos'!$Y$26="Baja",'Mapa de Riesgos'!$AA$26="Catastrófico"),CONCATENATE("R3C",'Mapa de Riesgos'!$O$26),"")</f>
        <v/>
      </c>
      <c r="AJ38" s="28" t="str">
        <f>IF(AND('Mapa de Riesgos'!$Y$27="Baja",'Mapa de Riesgos'!$AA$27="Catastrófico"),CONCATENATE("R3C",'Mapa de Riesgos'!$O$27),"")</f>
        <v/>
      </c>
      <c r="AK38" s="28" t="str">
        <f>IF(AND('Mapa de Riesgos'!$Y$28="Baja",'Mapa de Riesgos'!$AA$28="Catastrófico"),CONCATENATE("R3C",'Mapa de Riesgos'!$O$28),"")</f>
        <v/>
      </c>
      <c r="AL38" s="28" t="str">
        <f>IF(AND('Mapa de Riesgos'!$Y$29="Baja",'Mapa de Riesgos'!$AA$29="Catastrófico"),CONCATENATE("R3C",'Mapa de Riesgos'!$O$29),"")</f>
        <v/>
      </c>
      <c r="AM38" s="29" t="str">
        <f>IF(AND('Mapa de Riesgos'!$Y$30="Baja",'Mapa de Riesgos'!$AA$30="Catastrófico"),CONCATENATE("R3C",'Mapa de Riesgos'!$O$30),"")</f>
        <v/>
      </c>
      <c r="AN38" s="55"/>
      <c r="AO38" s="415"/>
      <c r="AP38" s="416"/>
      <c r="AQ38" s="416"/>
      <c r="AR38" s="416"/>
      <c r="AS38" s="416"/>
      <c r="AT38" s="417"/>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43"/>
      <c r="C39" s="343"/>
      <c r="D39" s="344"/>
      <c r="E39" s="384"/>
      <c r="F39" s="385"/>
      <c r="G39" s="385"/>
      <c r="H39" s="385"/>
      <c r="I39" s="385"/>
      <c r="J39" s="48" t="str">
        <f>IF(AND('Mapa de Riesgos'!$Y$31="Baja",'Mapa de Riesgos'!$AA$31="Leve"),CONCATENATE("R4C",'Mapa de Riesgos'!$O$31),"")</f>
        <v/>
      </c>
      <c r="K39" s="49" t="str">
        <f>IF(AND('Mapa de Riesgos'!$Y$32="Baja",'Mapa de Riesgos'!$AA$32="Leve"),CONCATENATE("R4C",'Mapa de Riesgos'!$O$32),"")</f>
        <v/>
      </c>
      <c r="L39" s="49" t="str">
        <f>IF(AND('Mapa de Riesgos'!$Y$33="Baja",'Mapa de Riesgos'!$AA$33="Leve"),CONCATENATE("R4C",'Mapa de Riesgos'!$O$33),"")</f>
        <v/>
      </c>
      <c r="M39" s="49" t="str">
        <f>IF(AND('Mapa de Riesgos'!$Y$34="Baja",'Mapa de Riesgos'!$AA$34="Leve"),CONCATENATE("R4C",'Mapa de Riesgos'!$O$34),"")</f>
        <v/>
      </c>
      <c r="N39" s="49" t="str">
        <f>IF(AND('Mapa de Riesgos'!$Y$35="Baja",'Mapa de Riesgos'!$AA$35="Leve"),CONCATENATE("R4C",'Mapa de Riesgos'!$O$35),"")</f>
        <v/>
      </c>
      <c r="O39" s="50" t="str">
        <f>IF(AND('Mapa de Riesgos'!$Y$36="Baja",'Mapa de Riesgos'!$AA$36="Leve"),CONCATENATE("R4C",'Mapa de Riesgos'!$O$36),"")</f>
        <v/>
      </c>
      <c r="P39" s="39" t="str">
        <f>IF(AND('Mapa de Riesgos'!$Y$31="Baja",'Mapa de Riesgos'!$AA$31="Menor"),CONCATENATE("R4C",'Mapa de Riesgos'!$O$31),"")</f>
        <v/>
      </c>
      <c r="Q39" s="40" t="str">
        <f>IF(AND('Mapa de Riesgos'!$Y$32="Baja",'Mapa de Riesgos'!$AA$32="Menor"),CONCATENATE("R4C",'Mapa de Riesgos'!$O$32),"")</f>
        <v/>
      </c>
      <c r="R39" s="40" t="str">
        <f>IF(AND('Mapa de Riesgos'!$Y$33="Baja",'Mapa de Riesgos'!$AA$33="Menor"),CONCATENATE("R4C",'Mapa de Riesgos'!$O$33),"")</f>
        <v/>
      </c>
      <c r="S39" s="40" t="str">
        <f>IF(AND('Mapa de Riesgos'!$Y$34="Baja",'Mapa de Riesgos'!$AA$34="Menor"),CONCATENATE("R4C",'Mapa de Riesgos'!$O$34),"")</f>
        <v/>
      </c>
      <c r="T39" s="40" t="str">
        <f>IF(AND('Mapa de Riesgos'!$Y$35="Baja",'Mapa de Riesgos'!$AA$35="Menor"),CONCATENATE("R4C",'Mapa de Riesgos'!$O$35),"")</f>
        <v/>
      </c>
      <c r="U39" s="41" t="str">
        <f>IF(AND('Mapa de Riesgos'!$Y$36="Baja",'Mapa de Riesgos'!$AA$36="Menor"),CONCATENATE("R4C",'Mapa de Riesgos'!$O$36),"")</f>
        <v/>
      </c>
      <c r="V39" s="39" t="str">
        <f>IF(AND('Mapa de Riesgos'!$Y$31="Baja",'Mapa de Riesgos'!$AA$31="Moderado"),CONCATENATE("R4C",'Mapa de Riesgos'!$O$31),"")</f>
        <v/>
      </c>
      <c r="W39" s="40" t="str">
        <f>IF(AND('Mapa de Riesgos'!$Y$32="Baja",'Mapa de Riesgos'!$AA$32="Moderado"),CONCATENATE("R4C",'Mapa de Riesgos'!$O$32),"")</f>
        <v/>
      </c>
      <c r="X39" s="40" t="str">
        <f>IF(AND('Mapa de Riesgos'!$Y$33="Baja",'Mapa de Riesgos'!$AA$33="Moderado"),CONCATENATE("R4C",'Mapa de Riesgos'!$O$33),"")</f>
        <v/>
      </c>
      <c r="Y39" s="40" t="str">
        <f>IF(AND('Mapa de Riesgos'!$Y$34="Baja",'Mapa de Riesgos'!$AA$34="Moderado"),CONCATENATE("R4C",'Mapa de Riesgos'!$O$34),"")</f>
        <v/>
      </c>
      <c r="Z39" s="40" t="str">
        <f>IF(AND('Mapa de Riesgos'!$Y$35="Baja",'Mapa de Riesgos'!$AA$35="Moderado"),CONCATENATE("R4C",'Mapa de Riesgos'!$O$35),"")</f>
        <v/>
      </c>
      <c r="AA39" s="41" t="str">
        <f>IF(AND('Mapa de Riesgos'!$Y$36="Baja",'Mapa de Riesgos'!$AA$36="Moderado"),CONCATENATE("R4C",'Mapa de Riesgos'!$O$36),"")</f>
        <v/>
      </c>
      <c r="AB39" s="24" t="str">
        <f>IF(AND('Mapa de Riesgos'!$Y$31="Baja",'Mapa de Riesgos'!$AA$31="Mayor"),CONCATENATE("R4C",'Mapa de Riesgos'!$O$31),"")</f>
        <v/>
      </c>
      <c r="AC39" s="25" t="str">
        <f>IF(AND('Mapa de Riesgos'!$Y$32="Baja",'Mapa de Riesgos'!$AA$32="Mayor"),CONCATENATE("R4C",'Mapa de Riesgos'!$O$32),"")</f>
        <v/>
      </c>
      <c r="AD39" s="25" t="str">
        <f>IF(AND('Mapa de Riesgos'!$Y$33="Baja",'Mapa de Riesgos'!$AA$33="Mayor"),CONCATENATE("R4C",'Mapa de Riesgos'!$O$33),"")</f>
        <v/>
      </c>
      <c r="AE39" s="25" t="str">
        <f>IF(AND('Mapa de Riesgos'!$Y$34="Baja",'Mapa de Riesgos'!$AA$34="Mayor"),CONCATENATE("R4C",'Mapa de Riesgos'!$O$34),"")</f>
        <v/>
      </c>
      <c r="AF39" s="25" t="str">
        <f>IF(AND('Mapa de Riesgos'!$Y$35="Baja",'Mapa de Riesgos'!$AA$35="Mayor"),CONCATENATE("R4C",'Mapa de Riesgos'!$O$35),"")</f>
        <v/>
      </c>
      <c r="AG39" s="26" t="str">
        <f>IF(AND('Mapa de Riesgos'!$Y$36="Baja",'Mapa de Riesgos'!$AA$36="Mayor"),CONCATENATE("R4C",'Mapa de Riesgos'!$O$36),"")</f>
        <v/>
      </c>
      <c r="AH39" s="27" t="str">
        <f>IF(AND('Mapa de Riesgos'!$Y$31="Baja",'Mapa de Riesgos'!$AA$31="Catastrófico"),CONCATENATE("R4C",'Mapa de Riesgos'!$O$31),"")</f>
        <v/>
      </c>
      <c r="AI39" s="28" t="str">
        <f>IF(AND('Mapa de Riesgos'!$Y$32="Baja",'Mapa de Riesgos'!$AA$32="Catastrófico"),CONCATENATE("R4C",'Mapa de Riesgos'!$O$32),"")</f>
        <v/>
      </c>
      <c r="AJ39" s="28" t="str">
        <f>IF(AND('Mapa de Riesgos'!$Y$33="Baja",'Mapa de Riesgos'!$AA$33="Catastrófico"),CONCATENATE("R4C",'Mapa de Riesgos'!$O$33),"")</f>
        <v/>
      </c>
      <c r="AK39" s="28" t="str">
        <f>IF(AND('Mapa de Riesgos'!$Y$34="Baja",'Mapa de Riesgos'!$AA$34="Catastrófico"),CONCATENATE("R4C",'Mapa de Riesgos'!$O$34),"")</f>
        <v/>
      </c>
      <c r="AL39" s="28" t="str">
        <f>IF(AND('Mapa de Riesgos'!$Y$35="Baja",'Mapa de Riesgos'!$AA$35="Catastrófico"),CONCATENATE("R4C",'Mapa de Riesgos'!$O$35),"")</f>
        <v/>
      </c>
      <c r="AM39" s="29" t="str">
        <f>IF(AND('Mapa de Riesgos'!$Y$36="Baja",'Mapa de Riesgos'!$AA$36="Catastrófico"),CONCATENATE("R4C",'Mapa de Riesgos'!$O$36),"")</f>
        <v/>
      </c>
      <c r="AN39" s="55"/>
      <c r="AO39" s="415"/>
      <c r="AP39" s="416"/>
      <c r="AQ39" s="416"/>
      <c r="AR39" s="416"/>
      <c r="AS39" s="416"/>
      <c r="AT39" s="417"/>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43"/>
      <c r="C40" s="343"/>
      <c r="D40" s="344"/>
      <c r="E40" s="384"/>
      <c r="F40" s="385"/>
      <c r="G40" s="385"/>
      <c r="H40" s="385"/>
      <c r="I40" s="385"/>
      <c r="J40" s="48" t="str">
        <f>IF(AND('Mapa de Riesgos'!$Y$37="Baja",'Mapa de Riesgos'!$AA$37="Leve"),CONCATENATE("R5C",'Mapa de Riesgos'!$O$37),"")</f>
        <v/>
      </c>
      <c r="K40" s="49" t="str">
        <f>IF(AND('Mapa de Riesgos'!$Y$38="Baja",'Mapa de Riesgos'!$AA$38="Leve"),CONCATENATE("R5C",'Mapa de Riesgos'!$O$38),"")</f>
        <v/>
      </c>
      <c r="L40" s="49" t="str">
        <f>IF(AND('Mapa de Riesgos'!$Y$39="Baja",'Mapa de Riesgos'!$AA$39="Leve"),CONCATENATE("R5C",'Mapa de Riesgos'!$O$39),"")</f>
        <v/>
      </c>
      <c r="M40" s="49" t="str">
        <f>IF(AND('Mapa de Riesgos'!$Y$40="Baja",'Mapa de Riesgos'!$AA$40="Leve"),CONCATENATE("R5C",'Mapa de Riesgos'!$O$40),"")</f>
        <v/>
      </c>
      <c r="N40" s="49" t="str">
        <f>IF(AND('Mapa de Riesgos'!$Y$41="Baja",'Mapa de Riesgos'!$AA$41="Leve"),CONCATENATE("R5C",'Mapa de Riesgos'!$O$41),"")</f>
        <v/>
      </c>
      <c r="O40" s="50" t="str">
        <f>IF(AND('Mapa de Riesgos'!$Y$42="Baja",'Mapa de Riesgos'!$AA$42="Leve"),CONCATENATE("R5C",'Mapa de Riesgos'!$O$42),"")</f>
        <v/>
      </c>
      <c r="P40" s="39" t="str">
        <f>IF(AND('Mapa de Riesgos'!$Y$37="Baja",'Mapa de Riesgos'!$AA$37="Menor"),CONCATENATE("R5C",'Mapa de Riesgos'!$O$37),"")</f>
        <v/>
      </c>
      <c r="Q40" s="40" t="str">
        <f>IF(AND('Mapa de Riesgos'!$Y$38="Baja",'Mapa de Riesgos'!$AA$38="Menor"),CONCATENATE("R5C",'Mapa de Riesgos'!$O$38),"")</f>
        <v/>
      </c>
      <c r="R40" s="40" t="str">
        <f>IF(AND('Mapa de Riesgos'!$Y$39="Baja",'Mapa de Riesgos'!$AA$39="Menor"),CONCATENATE("R5C",'Mapa de Riesgos'!$O$39),"")</f>
        <v/>
      </c>
      <c r="S40" s="40" t="str">
        <f>IF(AND('Mapa de Riesgos'!$Y$40="Baja",'Mapa de Riesgos'!$AA$40="Menor"),CONCATENATE("R5C",'Mapa de Riesgos'!$O$40),"")</f>
        <v/>
      </c>
      <c r="T40" s="40" t="str">
        <f>IF(AND('Mapa de Riesgos'!$Y$41="Baja",'Mapa de Riesgos'!$AA$41="Menor"),CONCATENATE("R5C",'Mapa de Riesgos'!$O$41),"")</f>
        <v/>
      </c>
      <c r="U40" s="41" t="str">
        <f>IF(AND('Mapa de Riesgos'!$Y$42="Baja",'Mapa de Riesgos'!$AA$42="Menor"),CONCATENATE("R5C",'Mapa de Riesgos'!$O$42),"")</f>
        <v/>
      </c>
      <c r="V40" s="39" t="str">
        <f>IF(AND('Mapa de Riesgos'!$Y$37="Baja",'Mapa de Riesgos'!$AA$37="Moderado"),CONCATENATE("R5C",'Mapa de Riesgos'!$O$37),"")</f>
        <v/>
      </c>
      <c r="W40" s="40" t="str">
        <f>IF(AND('Mapa de Riesgos'!$Y$38="Baja",'Mapa de Riesgos'!$AA$38="Moderado"),CONCATENATE("R5C",'Mapa de Riesgos'!$O$38),"")</f>
        <v/>
      </c>
      <c r="X40" s="40" t="str">
        <f>IF(AND('Mapa de Riesgos'!$Y$39="Baja",'Mapa de Riesgos'!$AA$39="Moderado"),CONCATENATE("R5C",'Mapa de Riesgos'!$O$39),"")</f>
        <v/>
      </c>
      <c r="Y40" s="40" t="str">
        <f>IF(AND('Mapa de Riesgos'!$Y$40="Baja",'Mapa de Riesgos'!$AA$40="Moderado"),CONCATENATE("R5C",'Mapa de Riesgos'!$O$40),"")</f>
        <v/>
      </c>
      <c r="Z40" s="40" t="str">
        <f>IF(AND('Mapa de Riesgos'!$Y$41="Baja",'Mapa de Riesgos'!$AA$41="Moderado"),CONCATENATE("R5C",'Mapa de Riesgos'!$O$41),"")</f>
        <v/>
      </c>
      <c r="AA40" s="41" t="str">
        <f>IF(AND('Mapa de Riesgos'!$Y$42="Baja",'Mapa de Riesgos'!$AA$42="Moderado"),CONCATENATE("R5C",'Mapa de Riesgos'!$O$42),"")</f>
        <v/>
      </c>
      <c r="AB40" s="24" t="str">
        <f>IF(AND('Mapa de Riesgos'!$Y$37="Baja",'Mapa de Riesgos'!$AA$37="Mayor"),CONCATENATE("R5C",'Mapa de Riesgos'!$O$37),"")</f>
        <v/>
      </c>
      <c r="AC40" s="25" t="str">
        <f>IF(AND('Mapa de Riesgos'!$Y$38="Baja",'Mapa de Riesgos'!$AA$38="Mayor"),CONCATENATE("R5C",'Mapa de Riesgos'!$O$38),"")</f>
        <v/>
      </c>
      <c r="AD40" s="25" t="str">
        <f>IF(AND('Mapa de Riesgos'!$Y$39="Baja",'Mapa de Riesgos'!$AA$39="Mayor"),CONCATENATE("R5C",'Mapa de Riesgos'!$O$39),"")</f>
        <v/>
      </c>
      <c r="AE40" s="25" t="str">
        <f>IF(AND('Mapa de Riesgos'!$Y$40="Baja",'Mapa de Riesgos'!$AA$40="Mayor"),CONCATENATE("R5C",'Mapa de Riesgos'!$O$40),"")</f>
        <v/>
      </c>
      <c r="AF40" s="25" t="str">
        <f>IF(AND('Mapa de Riesgos'!$Y$41="Baja",'Mapa de Riesgos'!$AA$41="Mayor"),CONCATENATE("R5C",'Mapa de Riesgos'!$O$41),"")</f>
        <v/>
      </c>
      <c r="AG40" s="26" t="str">
        <f>IF(AND('Mapa de Riesgos'!$Y$42="Baja",'Mapa de Riesgos'!$AA$42="Mayor"),CONCATENATE("R5C",'Mapa de Riesgos'!$O$42),"")</f>
        <v/>
      </c>
      <c r="AH40" s="27" t="str">
        <f>IF(AND('Mapa de Riesgos'!$Y$37="Baja",'Mapa de Riesgos'!$AA$37="Catastrófico"),CONCATENATE("R5C",'Mapa de Riesgos'!$O$37),"")</f>
        <v>R5C1</v>
      </c>
      <c r="AI40" s="28" t="str">
        <f>IF(AND('Mapa de Riesgos'!$Y$38="Baja",'Mapa de Riesgos'!$AA$38="Catastrófico"),CONCATENATE("R5C",'Mapa de Riesgos'!$O$38),"")</f>
        <v/>
      </c>
      <c r="AJ40" s="28" t="str">
        <f>IF(AND('Mapa de Riesgos'!$Y$39="Baja",'Mapa de Riesgos'!$AA$39="Catastrófico"),CONCATENATE("R5C",'Mapa de Riesgos'!$O$39),"")</f>
        <v/>
      </c>
      <c r="AK40" s="28" t="str">
        <f>IF(AND('Mapa de Riesgos'!$Y$40="Baja",'Mapa de Riesgos'!$AA$40="Catastrófico"),CONCATENATE("R5C",'Mapa de Riesgos'!$O$40),"")</f>
        <v/>
      </c>
      <c r="AL40" s="28" t="str">
        <f>IF(AND('Mapa de Riesgos'!$Y$41="Baja",'Mapa de Riesgos'!$AA$41="Catastrófico"),CONCATENATE("R5C",'Mapa de Riesgos'!$O$41),"")</f>
        <v/>
      </c>
      <c r="AM40" s="29" t="str">
        <f>IF(AND('Mapa de Riesgos'!$Y$42="Baja",'Mapa de Riesgos'!$AA$42="Catastrófico"),CONCATENATE("R5C",'Mapa de Riesgos'!$O$42),"")</f>
        <v/>
      </c>
      <c r="AN40" s="55"/>
      <c r="AO40" s="415"/>
      <c r="AP40" s="416"/>
      <c r="AQ40" s="416"/>
      <c r="AR40" s="416"/>
      <c r="AS40" s="416"/>
      <c r="AT40" s="417"/>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43"/>
      <c r="C41" s="343"/>
      <c r="D41" s="344"/>
      <c r="E41" s="384"/>
      <c r="F41" s="385"/>
      <c r="G41" s="385"/>
      <c r="H41" s="385"/>
      <c r="I41" s="385"/>
      <c r="J41" s="48" t="str">
        <f>IF(AND('Mapa de Riesgos'!$Y$43="Baja",'Mapa de Riesgos'!$AA$43="Leve"),CONCATENATE("R6C",'Mapa de Riesgos'!$O$43),"")</f>
        <v/>
      </c>
      <c r="K41" s="49" t="str">
        <f>IF(AND('Mapa de Riesgos'!$Y$44="Baja",'Mapa de Riesgos'!$AA$44="Leve"),CONCATENATE("R6C",'Mapa de Riesgos'!$O$44),"")</f>
        <v/>
      </c>
      <c r="L41" s="49" t="str">
        <f>IF(AND('Mapa de Riesgos'!$Y$45="Baja",'Mapa de Riesgos'!$AA$45="Leve"),CONCATENATE("R6C",'Mapa de Riesgos'!$O$45),"")</f>
        <v/>
      </c>
      <c r="M41" s="49" t="str">
        <f>IF(AND('Mapa de Riesgos'!$Y$46="Baja",'Mapa de Riesgos'!$AA$46="Leve"),CONCATENATE("R6C",'Mapa de Riesgos'!$O$46),"")</f>
        <v/>
      </c>
      <c r="N41" s="49" t="str">
        <f>IF(AND('Mapa de Riesgos'!$Y$47="Baja",'Mapa de Riesgos'!$AA$47="Leve"),CONCATENATE("R6C",'Mapa de Riesgos'!$O$47),"")</f>
        <v/>
      </c>
      <c r="O41" s="50" t="str">
        <f>IF(AND('Mapa de Riesgos'!$Y$48="Baja",'Mapa de Riesgos'!$AA$48="Leve"),CONCATENATE("R6C",'Mapa de Riesgos'!$O$48),"")</f>
        <v/>
      </c>
      <c r="P41" s="39" t="str">
        <f>IF(AND('Mapa de Riesgos'!$Y$43="Baja",'Mapa de Riesgos'!$AA$43="Menor"),CONCATENATE("R6C",'Mapa de Riesgos'!$O$43),"")</f>
        <v/>
      </c>
      <c r="Q41" s="40" t="str">
        <f>IF(AND('Mapa de Riesgos'!$Y$44="Baja",'Mapa de Riesgos'!$AA$44="Menor"),CONCATENATE("R6C",'Mapa de Riesgos'!$O$44),"")</f>
        <v/>
      </c>
      <c r="R41" s="40" t="str">
        <f>IF(AND('Mapa de Riesgos'!$Y$45="Baja",'Mapa de Riesgos'!$AA$45="Menor"),CONCATENATE("R6C",'Mapa de Riesgos'!$O$45),"")</f>
        <v/>
      </c>
      <c r="S41" s="40" t="str">
        <f>IF(AND('Mapa de Riesgos'!$Y$46="Baja",'Mapa de Riesgos'!$AA$46="Menor"),CONCATENATE("R6C",'Mapa de Riesgos'!$O$46),"")</f>
        <v/>
      </c>
      <c r="T41" s="40" t="str">
        <f>IF(AND('Mapa de Riesgos'!$Y$47="Baja",'Mapa de Riesgos'!$AA$47="Menor"),CONCATENATE("R6C",'Mapa de Riesgos'!$O$47),"")</f>
        <v/>
      </c>
      <c r="U41" s="41" t="str">
        <f>IF(AND('Mapa de Riesgos'!$Y$48="Baja",'Mapa de Riesgos'!$AA$48="Menor"),CONCATENATE("R6C",'Mapa de Riesgos'!$O$48),"")</f>
        <v/>
      </c>
      <c r="V41" s="39" t="str">
        <f>IF(AND('Mapa de Riesgos'!$Y$43="Baja",'Mapa de Riesgos'!$AA$43="Moderado"),CONCATENATE("R6C",'Mapa de Riesgos'!$O$43),"")</f>
        <v/>
      </c>
      <c r="W41" s="40" t="str">
        <f>IF(AND('Mapa de Riesgos'!$Y$44="Baja",'Mapa de Riesgos'!$AA$44="Moderado"),CONCATENATE("R6C",'Mapa de Riesgos'!$O$44),"")</f>
        <v/>
      </c>
      <c r="X41" s="40" t="str">
        <f>IF(AND('Mapa de Riesgos'!$Y$45="Baja",'Mapa de Riesgos'!$AA$45="Moderado"),CONCATENATE("R6C",'Mapa de Riesgos'!$O$45),"")</f>
        <v/>
      </c>
      <c r="Y41" s="40" t="str">
        <f>IF(AND('Mapa de Riesgos'!$Y$46="Baja",'Mapa de Riesgos'!$AA$46="Moderado"),CONCATENATE("R6C",'Mapa de Riesgos'!$O$46),"")</f>
        <v/>
      </c>
      <c r="Z41" s="40" t="str">
        <f>IF(AND('Mapa de Riesgos'!$Y$47="Baja",'Mapa de Riesgos'!$AA$47="Moderado"),CONCATENATE("R6C",'Mapa de Riesgos'!$O$47),"")</f>
        <v/>
      </c>
      <c r="AA41" s="41" t="str">
        <f>IF(AND('Mapa de Riesgos'!$Y$48="Baja",'Mapa de Riesgos'!$AA$48="Moderado"),CONCATENATE("R6C",'Mapa de Riesgos'!$O$48),"")</f>
        <v/>
      </c>
      <c r="AB41" s="24" t="str">
        <f>IF(AND('Mapa de Riesgos'!$Y$43="Baja",'Mapa de Riesgos'!$AA$43="Mayor"),CONCATENATE("R6C",'Mapa de Riesgos'!$O$43),"")</f>
        <v>R6C1</v>
      </c>
      <c r="AC41" s="25" t="str">
        <f>IF(AND('Mapa de Riesgos'!$Y$44="Baja",'Mapa de Riesgos'!$AA$44="Mayor"),CONCATENATE("R6C",'Mapa de Riesgos'!$O$44),"")</f>
        <v/>
      </c>
      <c r="AD41" s="25" t="str">
        <f>IF(AND('Mapa de Riesgos'!$Y$45="Baja",'Mapa de Riesgos'!$AA$45="Mayor"),CONCATENATE("R6C",'Mapa de Riesgos'!$O$45),"")</f>
        <v/>
      </c>
      <c r="AE41" s="25" t="str">
        <f>IF(AND('Mapa de Riesgos'!$Y$46="Baja",'Mapa de Riesgos'!$AA$46="Mayor"),CONCATENATE("R6C",'Mapa de Riesgos'!$O$46),"")</f>
        <v/>
      </c>
      <c r="AF41" s="25" t="str">
        <f>IF(AND('Mapa de Riesgos'!$Y$47="Baja",'Mapa de Riesgos'!$AA$47="Mayor"),CONCATENATE("R6C",'Mapa de Riesgos'!$O$47),"")</f>
        <v/>
      </c>
      <c r="AG41" s="26" t="str">
        <f>IF(AND('Mapa de Riesgos'!$Y$48="Baja",'Mapa de Riesgos'!$AA$48="Mayor"),CONCATENATE("R6C",'Mapa de Riesgos'!$O$48),"")</f>
        <v/>
      </c>
      <c r="AH41" s="27" t="str">
        <f>IF(AND('Mapa de Riesgos'!$Y$43="Baja",'Mapa de Riesgos'!$AA$43="Catastrófico"),CONCATENATE("R6C",'Mapa de Riesgos'!$O$43),"")</f>
        <v/>
      </c>
      <c r="AI41" s="28" t="str">
        <f>IF(AND('Mapa de Riesgos'!$Y$44="Baja",'Mapa de Riesgos'!$AA$44="Catastrófico"),CONCATENATE("R6C",'Mapa de Riesgos'!$O$44),"")</f>
        <v/>
      </c>
      <c r="AJ41" s="28" t="str">
        <f>IF(AND('Mapa de Riesgos'!$Y$45="Baja",'Mapa de Riesgos'!$AA$45="Catastrófico"),CONCATENATE("R6C",'Mapa de Riesgos'!$O$45),"")</f>
        <v/>
      </c>
      <c r="AK41" s="28" t="str">
        <f>IF(AND('Mapa de Riesgos'!$Y$46="Baja",'Mapa de Riesgos'!$AA$46="Catastrófico"),CONCATENATE("R6C",'Mapa de Riesgos'!$O$46),"")</f>
        <v/>
      </c>
      <c r="AL41" s="28" t="str">
        <f>IF(AND('Mapa de Riesgos'!$Y$47="Baja",'Mapa de Riesgos'!$AA$47="Catastrófico"),CONCATENATE("R6C",'Mapa de Riesgos'!$O$47),"")</f>
        <v/>
      </c>
      <c r="AM41" s="29" t="str">
        <f>IF(AND('Mapa de Riesgos'!$Y$48="Baja",'Mapa de Riesgos'!$AA$48="Catastrófico"),CONCATENATE("R6C",'Mapa de Riesgos'!$O$48),"")</f>
        <v/>
      </c>
      <c r="AN41" s="55"/>
      <c r="AO41" s="415"/>
      <c r="AP41" s="416"/>
      <c r="AQ41" s="416"/>
      <c r="AR41" s="416"/>
      <c r="AS41" s="416"/>
      <c r="AT41" s="417"/>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43"/>
      <c r="C42" s="343"/>
      <c r="D42" s="344"/>
      <c r="E42" s="384"/>
      <c r="F42" s="385"/>
      <c r="G42" s="385"/>
      <c r="H42" s="385"/>
      <c r="I42" s="385"/>
      <c r="J42" s="48" t="str">
        <f>IF(AND('Mapa de Riesgos'!$Y$49="Baja",'Mapa de Riesgos'!$AA$49="Leve"),CONCATENATE("R7C",'Mapa de Riesgos'!$O$49),"")</f>
        <v/>
      </c>
      <c r="K42" s="49" t="str">
        <f>IF(AND('Mapa de Riesgos'!$Y$50="Baja",'Mapa de Riesgos'!$AA$50="Leve"),CONCATENATE("R7C",'Mapa de Riesgos'!$O$50),"")</f>
        <v/>
      </c>
      <c r="L42" s="49" t="str">
        <f>IF(AND('Mapa de Riesgos'!$Y$51="Baja",'Mapa de Riesgos'!$AA$51="Leve"),CONCATENATE("R7C",'Mapa de Riesgos'!$O$51),"")</f>
        <v/>
      </c>
      <c r="M42" s="49" t="str">
        <f>IF(AND('Mapa de Riesgos'!$Y$52="Baja",'Mapa de Riesgos'!$AA$52="Leve"),CONCATENATE("R7C",'Mapa de Riesgos'!$O$52),"")</f>
        <v/>
      </c>
      <c r="N42" s="49" t="str">
        <f>IF(AND('Mapa de Riesgos'!$Y$53="Baja",'Mapa de Riesgos'!$AA$53="Leve"),CONCATENATE("R7C",'Mapa de Riesgos'!$O$53),"")</f>
        <v/>
      </c>
      <c r="O42" s="50" t="str">
        <f>IF(AND('Mapa de Riesgos'!$Y$54="Baja",'Mapa de Riesgos'!$AA$54="Leve"),CONCATENATE("R7C",'Mapa de Riesgos'!$O$54),"")</f>
        <v/>
      </c>
      <c r="P42" s="39" t="str">
        <f>IF(AND('Mapa de Riesgos'!$Y$49="Baja",'Mapa de Riesgos'!$AA$49="Menor"),CONCATENATE("R7C",'Mapa de Riesgos'!$O$49),"")</f>
        <v/>
      </c>
      <c r="Q42" s="40" t="str">
        <f>IF(AND('Mapa de Riesgos'!$Y$50="Baja",'Mapa de Riesgos'!$AA$50="Menor"),CONCATENATE("R7C",'Mapa de Riesgos'!$O$50),"")</f>
        <v/>
      </c>
      <c r="R42" s="40" t="str">
        <f>IF(AND('Mapa de Riesgos'!$Y$51="Baja",'Mapa de Riesgos'!$AA$51="Menor"),CONCATENATE("R7C",'Mapa de Riesgos'!$O$51),"")</f>
        <v/>
      </c>
      <c r="S42" s="40" t="str">
        <f>IF(AND('Mapa de Riesgos'!$Y$52="Baja",'Mapa de Riesgos'!$AA$52="Menor"),CONCATENATE("R7C",'Mapa de Riesgos'!$O$52),"")</f>
        <v/>
      </c>
      <c r="T42" s="40" t="str">
        <f>IF(AND('Mapa de Riesgos'!$Y$53="Baja",'Mapa de Riesgos'!$AA$53="Menor"),CONCATENATE("R7C",'Mapa de Riesgos'!$O$53),"")</f>
        <v/>
      </c>
      <c r="U42" s="41" t="str">
        <f>IF(AND('Mapa de Riesgos'!$Y$54="Baja",'Mapa de Riesgos'!$AA$54="Menor"),CONCATENATE("R7C",'Mapa de Riesgos'!$O$54),"")</f>
        <v/>
      </c>
      <c r="V42" s="39" t="str">
        <f>IF(AND('Mapa de Riesgos'!$Y$49="Baja",'Mapa de Riesgos'!$AA$49="Moderado"),CONCATENATE("R7C",'Mapa de Riesgos'!$O$49),"")</f>
        <v>R7C1</v>
      </c>
      <c r="W42" s="40" t="str">
        <f>IF(AND('Mapa de Riesgos'!$Y$50="Baja",'Mapa de Riesgos'!$AA$50="Moderado"),CONCATENATE("R7C",'Mapa de Riesgos'!$O$50),"")</f>
        <v/>
      </c>
      <c r="X42" s="40" t="str">
        <f>IF(AND('Mapa de Riesgos'!$Y$51="Baja",'Mapa de Riesgos'!$AA$51="Moderado"),CONCATENATE("R7C",'Mapa de Riesgos'!$O$51),"")</f>
        <v/>
      </c>
      <c r="Y42" s="40" t="str">
        <f>IF(AND('Mapa de Riesgos'!$Y$52="Baja",'Mapa de Riesgos'!$AA$52="Moderado"),CONCATENATE("R7C",'Mapa de Riesgos'!$O$52),"")</f>
        <v/>
      </c>
      <c r="Z42" s="40" t="str">
        <f>IF(AND('Mapa de Riesgos'!$Y$53="Baja",'Mapa de Riesgos'!$AA$53="Moderado"),CONCATENATE("R7C",'Mapa de Riesgos'!$O$53),"")</f>
        <v/>
      </c>
      <c r="AA42" s="41" t="str">
        <f>IF(AND('Mapa de Riesgos'!$Y$54="Baja",'Mapa de Riesgos'!$AA$54="Moderado"),CONCATENATE("R7C",'Mapa de Riesgos'!$O$54),"")</f>
        <v/>
      </c>
      <c r="AB42" s="24" t="str">
        <f>IF(AND('Mapa de Riesgos'!$Y$49="Baja",'Mapa de Riesgos'!$AA$49="Mayor"),CONCATENATE("R7C",'Mapa de Riesgos'!$O$49),"")</f>
        <v/>
      </c>
      <c r="AC42" s="25" t="str">
        <f>IF(AND('Mapa de Riesgos'!$Y$50="Baja",'Mapa de Riesgos'!$AA$50="Mayor"),CONCATENATE("R7C",'Mapa de Riesgos'!$O$50),"")</f>
        <v/>
      </c>
      <c r="AD42" s="25" t="str">
        <f>IF(AND('Mapa de Riesgos'!$Y$51="Baja",'Mapa de Riesgos'!$AA$51="Mayor"),CONCATENATE("R7C",'Mapa de Riesgos'!$O$51),"")</f>
        <v/>
      </c>
      <c r="AE42" s="25" t="str">
        <f>IF(AND('Mapa de Riesgos'!$Y$52="Baja",'Mapa de Riesgos'!$AA$52="Mayor"),CONCATENATE("R7C",'Mapa de Riesgos'!$O$52),"")</f>
        <v/>
      </c>
      <c r="AF42" s="25" t="str">
        <f>IF(AND('Mapa de Riesgos'!$Y$53="Baja",'Mapa de Riesgos'!$AA$53="Mayor"),CONCATENATE("R7C",'Mapa de Riesgos'!$O$53),"")</f>
        <v/>
      </c>
      <c r="AG42" s="26" t="str">
        <f>IF(AND('Mapa de Riesgos'!$Y$54="Baja",'Mapa de Riesgos'!$AA$54="Mayor"),CONCATENATE("R7C",'Mapa de Riesgos'!$O$54),"")</f>
        <v/>
      </c>
      <c r="AH42" s="27" t="str">
        <f>IF(AND('Mapa de Riesgos'!$Y$49="Baja",'Mapa de Riesgos'!$AA$49="Catastrófico"),CONCATENATE("R7C",'Mapa de Riesgos'!$O$49),"")</f>
        <v/>
      </c>
      <c r="AI42" s="28" t="str">
        <f>IF(AND('Mapa de Riesgos'!$Y$50="Baja",'Mapa de Riesgos'!$AA$50="Catastrófico"),CONCATENATE("R7C",'Mapa de Riesgos'!$O$50),"")</f>
        <v/>
      </c>
      <c r="AJ42" s="28" t="str">
        <f>IF(AND('Mapa de Riesgos'!$Y$51="Baja",'Mapa de Riesgos'!$AA$51="Catastrófico"),CONCATENATE("R7C",'Mapa de Riesgos'!$O$51),"")</f>
        <v/>
      </c>
      <c r="AK42" s="28" t="str">
        <f>IF(AND('Mapa de Riesgos'!$Y$52="Baja",'Mapa de Riesgos'!$AA$52="Catastrófico"),CONCATENATE("R7C",'Mapa de Riesgos'!$O$52),"")</f>
        <v/>
      </c>
      <c r="AL42" s="28" t="str">
        <f>IF(AND('Mapa de Riesgos'!$Y$53="Baja",'Mapa de Riesgos'!$AA$53="Catastrófico"),CONCATENATE("R7C",'Mapa de Riesgos'!$O$53),"")</f>
        <v/>
      </c>
      <c r="AM42" s="29" t="str">
        <f>IF(AND('Mapa de Riesgos'!$Y$54="Baja",'Mapa de Riesgos'!$AA$54="Catastrófico"),CONCATENATE("R7C",'Mapa de Riesgos'!$O$54),"")</f>
        <v/>
      </c>
      <c r="AN42" s="55"/>
      <c r="AO42" s="415"/>
      <c r="AP42" s="416"/>
      <c r="AQ42" s="416"/>
      <c r="AR42" s="416"/>
      <c r="AS42" s="416"/>
      <c r="AT42" s="417"/>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43"/>
      <c r="C43" s="343"/>
      <c r="D43" s="344"/>
      <c r="E43" s="384"/>
      <c r="F43" s="385"/>
      <c r="G43" s="385"/>
      <c r="H43" s="385"/>
      <c r="I43" s="385"/>
      <c r="J43" s="48" t="str">
        <f>IF(AND('Mapa de Riesgos'!$Y$55="Baja",'Mapa de Riesgos'!$AA$55="Leve"),CONCATENATE("R8C",'Mapa de Riesgos'!$O$55),"")</f>
        <v/>
      </c>
      <c r="K43" s="49" t="str">
        <f>IF(AND('Mapa de Riesgos'!$Y$56="Baja",'Mapa de Riesgos'!$AA$56="Leve"),CONCATENATE("R8C",'Mapa de Riesgos'!$O$56),"")</f>
        <v/>
      </c>
      <c r="L43" s="49" t="str">
        <f>IF(AND('Mapa de Riesgos'!$Y$57="Baja",'Mapa de Riesgos'!$AA$57="Leve"),CONCATENATE("R8C",'Mapa de Riesgos'!$O$57),"")</f>
        <v/>
      </c>
      <c r="M43" s="49" t="str">
        <f>IF(AND('Mapa de Riesgos'!$Y$58="Baja",'Mapa de Riesgos'!$AA$58="Leve"),CONCATENATE("R8C",'Mapa de Riesgos'!$O$58),"")</f>
        <v/>
      </c>
      <c r="N43" s="49" t="str">
        <f>IF(AND('Mapa de Riesgos'!$Y$59="Baja",'Mapa de Riesgos'!$AA$59="Leve"),CONCATENATE("R8C",'Mapa de Riesgos'!$O$59),"")</f>
        <v/>
      </c>
      <c r="O43" s="50" t="str">
        <f>IF(AND('Mapa de Riesgos'!$Y$60="Baja",'Mapa de Riesgos'!$AA$60="Leve"),CONCATENATE("R8C",'Mapa de Riesgos'!$O$60),"")</f>
        <v/>
      </c>
      <c r="P43" s="39" t="str">
        <f>IF(AND('Mapa de Riesgos'!$Y$55="Baja",'Mapa de Riesgos'!$AA$55="Menor"),CONCATENATE("R8C",'Mapa de Riesgos'!$O$55),"")</f>
        <v/>
      </c>
      <c r="Q43" s="40" t="str">
        <f>IF(AND('Mapa de Riesgos'!$Y$56="Baja",'Mapa de Riesgos'!$AA$56="Menor"),CONCATENATE("R8C",'Mapa de Riesgos'!$O$56),"")</f>
        <v/>
      </c>
      <c r="R43" s="40" t="str">
        <f>IF(AND('Mapa de Riesgos'!$Y$57="Baja",'Mapa de Riesgos'!$AA$57="Menor"),CONCATENATE("R8C",'Mapa de Riesgos'!$O$57),"")</f>
        <v/>
      </c>
      <c r="S43" s="40" t="str">
        <f>IF(AND('Mapa de Riesgos'!$Y$58="Baja",'Mapa de Riesgos'!$AA$58="Menor"),CONCATENATE("R8C",'Mapa de Riesgos'!$O$58),"")</f>
        <v/>
      </c>
      <c r="T43" s="40" t="str">
        <f>IF(AND('Mapa de Riesgos'!$Y$59="Baja",'Mapa de Riesgos'!$AA$59="Menor"),CONCATENATE("R8C",'Mapa de Riesgos'!$O$59),"")</f>
        <v/>
      </c>
      <c r="U43" s="41" t="str">
        <f>IF(AND('Mapa de Riesgos'!$Y$60="Baja",'Mapa de Riesgos'!$AA$60="Menor"),CONCATENATE("R8C",'Mapa de Riesgos'!$O$60),"")</f>
        <v/>
      </c>
      <c r="V43" s="39" t="str">
        <f>IF(AND('Mapa de Riesgos'!$Y$55="Baja",'Mapa de Riesgos'!$AA$55="Moderado"),CONCATENATE("R8C",'Mapa de Riesgos'!$O$55),"")</f>
        <v>R8C1</v>
      </c>
      <c r="W43" s="40" t="str">
        <f>IF(AND('Mapa de Riesgos'!$Y$56="Baja",'Mapa de Riesgos'!$AA$56="Moderado"),CONCATENATE("R8C",'Mapa de Riesgos'!$O$56),"")</f>
        <v/>
      </c>
      <c r="X43" s="40" t="str">
        <f>IF(AND('Mapa de Riesgos'!$Y$57="Baja",'Mapa de Riesgos'!$AA$57="Moderado"),CONCATENATE("R8C",'Mapa de Riesgos'!$O$57),"")</f>
        <v/>
      </c>
      <c r="Y43" s="40" t="str">
        <f>IF(AND('Mapa de Riesgos'!$Y$58="Baja",'Mapa de Riesgos'!$AA$58="Moderado"),CONCATENATE("R8C",'Mapa de Riesgos'!$O$58),"")</f>
        <v/>
      </c>
      <c r="Z43" s="40" t="str">
        <f>IF(AND('Mapa de Riesgos'!$Y$59="Baja",'Mapa de Riesgos'!$AA$59="Moderado"),CONCATENATE("R8C",'Mapa de Riesgos'!$O$59),"")</f>
        <v/>
      </c>
      <c r="AA43" s="41" t="str">
        <f>IF(AND('Mapa de Riesgos'!$Y$60="Baja",'Mapa de Riesgos'!$AA$60="Moderado"),CONCATENATE("R8C",'Mapa de Riesgos'!$O$60),"")</f>
        <v/>
      </c>
      <c r="AB43" s="24" t="str">
        <f>IF(AND('Mapa de Riesgos'!$Y$55="Baja",'Mapa de Riesgos'!$AA$55="Mayor"),CONCATENATE("R8C",'Mapa de Riesgos'!$O$55),"")</f>
        <v/>
      </c>
      <c r="AC43" s="25" t="str">
        <f>IF(AND('Mapa de Riesgos'!$Y$56="Baja",'Mapa de Riesgos'!$AA$56="Mayor"),CONCATENATE("R8C",'Mapa de Riesgos'!$O$56),"")</f>
        <v/>
      </c>
      <c r="AD43" s="25" t="str">
        <f>IF(AND('Mapa de Riesgos'!$Y$57="Baja",'Mapa de Riesgos'!$AA$57="Mayor"),CONCATENATE("R8C",'Mapa de Riesgos'!$O$57),"")</f>
        <v/>
      </c>
      <c r="AE43" s="25" t="str">
        <f>IF(AND('Mapa de Riesgos'!$Y$58="Baja",'Mapa de Riesgos'!$AA$58="Mayor"),CONCATENATE("R8C",'Mapa de Riesgos'!$O$58),"")</f>
        <v/>
      </c>
      <c r="AF43" s="25" t="str">
        <f>IF(AND('Mapa de Riesgos'!$Y$59="Baja",'Mapa de Riesgos'!$AA$59="Mayor"),CONCATENATE("R8C",'Mapa de Riesgos'!$O$59),"")</f>
        <v/>
      </c>
      <c r="AG43" s="26" t="str">
        <f>IF(AND('Mapa de Riesgos'!$Y$60="Baja",'Mapa de Riesgos'!$AA$60="Mayor"),CONCATENATE("R8C",'Mapa de Riesgos'!$O$60),"")</f>
        <v/>
      </c>
      <c r="AH43" s="27" t="str">
        <f>IF(AND('Mapa de Riesgos'!$Y$55="Baja",'Mapa de Riesgos'!$AA$55="Catastrófico"),CONCATENATE("R8C",'Mapa de Riesgos'!$O$55),"")</f>
        <v/>
      </c>
      <c r="AI43" s="28" t="str">
        <f>IF(AND('Mapa de Riesgos'!$Y$56="Baja",'Mapa de Riesgos'!$AA$56="Catastrófico"),CONCATENATE("R8C",'Mapa de Riesgos'!$O$56),"")</f>
        <v/>
      </c>
      <c r="AJ43" s="28" t="str">
        <f>IF(AND('Mapa de Riesgos'!$Y$57="Baja",'Mapa de Riesgos'!$AA$57="Catastrófico"),CONCATENATE("R8C",'Mapa de Riesgos'!$O$57),"")</f>
        <v/>
      </c>
      <c r="AK43" s="28" t="str">
        <f>IF(AND('Mapa de Riesgos'!$Y$58="Baja",'Mapa de Riesgos'!$AA$58="Catastrófico"),CONCATENATE("R8C",'Mapa de Riesgos'!$O$58),"")</f>
        <v/>
      </c>
      <c r="AL43" s="28" t="str">
        <f>IF(AND('Mapa de Riesgos'!$Y$59="Baja",'Mapa de Riesgos'!$AA$59="Catastrófico"),CONCATENATE("R8C",'Mapa de Riesgos'!$O$59),"")</f>
        <v/>
      </c>
      <c r="AM43" s="29" t="str">
        <f>IF(AND('Mapa de Riesgos'!$Y$60="Baja",'Mapa de Riesgos'!$AA$60="Catastrófico"),CONCATENATE("R8C",'Mapa de Riesgos'!$O$60),"")</f>
        <v/>
      </c>
      <c r="AN43" s="55"/>
      <c r="AO43" s="415"/>
      <c r="AP43" s="416"/>
      <c r="AQ43" s="416"/>
      <c r="AR43" s="416"/>
      <c r="AS43" s="416"/>
      <c r="AT43" s="417"/>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43"/>
      <c r="C44" s="343"/>
      <c r="D44" s="344"/>
      <c r="E44" s="384"/>
      <c r="F44" s="385"/>
      <c r="G44" s="385"/>
      <c r="H44" s="385"/>
      <c r="I44" s="385"/>
      <c r="J44" s="48" t="str">
        <f>IF(AND('Mapa de Riesgos'!$Y$61="Baja",'Mapa de Riesgos'!$AA$61="Leve"),CONCATENATE("R9C",'Mapa de Riesgos'!$O$61),"")</f>
        <v/>
      </c>
      <c r="K44" s="49" t="str">
        <f>IF(AND('Mapa de Riesgos'!$Y$62="Baja",'Mapa de Riesgos'!$AA$62="Leve"),CONCATENATE("R9C",'Mapa de Riesgos'!$O$62),"")</f>
        <v/>
      </c>
      <c r="L44" s="49" t="str">
        <f>IF(AND('Mapa de Riesgos'!$Y$63="Baja",'Mapa de Riesgos'!$AA$63="Leve"),CONCATENATE("R9C",'Mapa de Riesgos'!$O$63),"")</f>
        <v/>
      </c>
      <c r="M44" s="49" t="str">
        <f>IF(AND('Mapa de Riesgos'!$Y$64="Baja",'Mapa de Riesgos'!$AA$64="Leve"),CONCATENATE("R9C",'Mapa de Riesgos'!$O$64),"")</f>
        <v/>
      </c>
      <c r="N44" s="49" t="str">
        <f>IF(AND('Mapa de Riesgos'!$Y$65="Baja",'Mapa de Riesgos'!$AA$65="Leve"),CONCATENATE("R9C",'Mapa de Riesgos'!$O$65),"")</f>
        <v/>
      </c>
      <c r="O44" s="50" t="str">
        <f>IF(AND('Mapa de Riesgos'!$Y$66="Baja",'Mapa de Riesgos'!$AA$66="Leve"),CONCATENATE("R9C",'Mapa de Riesgos'!$O$66),"")</f>
        <v/>
      </c>
      <c r="P44" s="39" t="str">
        <f>IF(AND('Mapa de Riesgos'!$Y$61="Baja",'Mapa de Riesgos'!$AA$61="Menor"),CONCATENATE("R9C",'Mapa de Riesgos'!$O$61),"")</f>
        <v/>
      </c>
      <c r="Q44" s="40" t="str">
        <f>IF(AND('Mapa de Riesgos'!$Y$62="Baja",'Mapa de Riesgos'!$AA$62="Menor"),CONCATENATE("R9C",'Mapa de Riesgos'!$O$62),"")</f>
        <v/>
      </c>
      <c r="R44" s="40" t="str">
        <f>IF(AND('Mapa de Riesgos'!$Y$63="Baja",'Mapa de Riesgos'!$AA$63="Menor"),CONCATENATE("R9C",'Mapa de Riesgos'!$O$63),"")</f>
        <v/>
      </c>
      <c r="S44" s="40" t="str">
        <f>IF(AND('Mapa de Riesgos'!$Y$64="Baja",'Mapa de Riesgos'!$AA$64="Menor"),CONCATENATE("R9C",'Mapa de Riesgos'!$O$64),"")</f>
        <v/>
      </c>
      <c r="T44" s="40" t="str">
        <f>IF(AND('Mapa de Riesgos'!$Y$65="Baja",'Mapa de Riesgos'!$AA$65="Menor"),CONCATENATE("R9C",'Mapa de Riesgos'!$O$65),"")</f>
        <v/>
      </c>
      <c r="U44" s="41" t="str">
        <f>IF(AND('Mapa de Riesgos'!$Y$66="Baja",'Mapa de Riesgos'!$AA$66="Menor"),CONCATENATE("R9C",'Mapa de Riesgos'!$O$66),"")</f>
        <v/>
      </c>
      <c r="V44" s="39" t="str">
        <f>IF(AND('Mapa de Riesgos'!$Y$61="Baja",'Mapa de Riesgos'!$AA$61="Moderado"),CONCATENATE("R9C",'Mapa de Riesgos'!$O$61),"")</f>
        <v>R9C1</v>
      </c>
      <c r="W44" s="40" t="str">
        <f>IF(AND('Mapa de Riesgos'!$Y$62="Baja",'Mapa de Riesgos'!$AA$62="Moderado"),CONCATENATE("R9C",'Mapa de Riesgos'!$O$62),"")</f>
        <v/>
      </c>
      <c r="X44" s="40" t="str">
        <f>IF(AND('Mapa de Riesgos'!$Y$63="Baja",'Mapa de Riesgos'!$AA$63="Moderado"),CONCATENATE("R9C",'Mapa de Riesgos'!$O$63),"")</f>
        <v/>
      </c>
      <c r="Y44" s="40" t="str">
        <f>IF(AND('Mapa de Riesgos'!$Y$64="Baja",'Mapa de Riesgos'!$AA$64="Moderado"),CONCATENATE("R9C",'Mapa de Riesgos'!$O$64),"")</f>
        <v/>
      </c>
      <c r="Z44" s="40" t="str">
        <f>IF(AND('Mapa de Riesgos'!$Y$65="Baja",'Mapa de Riesgos'!$AA$65="Moderado"),CONCATENATE("R9C",'Mapa de Riesgos'!$O$65),"")</f>
        <v/>
      </c>
      <c r="AA44" s="41" t="str">
        <f>IF(AND('Mapa de Riesgos'!$Y$66="Baja",'Mapa de Riesgos'!$AA$66="Moderado"),CONCATENATE("R9C",'Mapa de Riesgos'!$O$66),"")</f>
        <v/>
      </c>
      <c r="AB44" s="24" t="str">
        <f>IF(AND('Mapa de Riesgos'!$Y$61="Baja",'Mapa de Riesgos'!$AA$61="Mayor"),CONCATENATE("R9C",'Mapa de Riesgos'!$O$61),"")</f>
        <v/>
      </c>
      <c r="AC44" s="25" t="str">
        <f>IF(AND('Mapa de Riesgos'!$Y$62="Baja",'Mapa de Riesgos'!$AA$62="Mayor"),CONCATENATE("R9C",'Mapa de Riesgos'!$O$62),"")</f>
        <v/>
      </c>
      <c r="AD44" s="25" t="str">
        <f>IF(AND('Mapa de Riesgos'!$Y$63="Baja",'Mapa de Riesgos'!$AA$63="Mayor"),CONCATENATE("R9C",'Mapa de Riesgos'!$O$63),"")</f>
        <v/>
      </c>
      <c r="AE44" s="25" t="str">
        <f>IF(AND('Mapa de Riesgos'!$Y$64="Baja",'Mapa de Riesgos'!$AA$64="Mayor"),CONCATENATE("R9C",'Mapa de Riesgos'!$O$64),"")</f>
        <v/>
      </c>
      <c r="AF44" s="25" t="str">
        <f>IF(AND('Mapa de Riesgos'!$Y$65="Baja",'Mapa de Riesgos'!$AA$65="Mayor"),CONCATENATE("R9C",'Mapa de Riesgos'!$O$65),"")</f>
        <v/>
      </c>
      <c r="AG44" s="26" t="str">
        <f>IF(AND('Mapa de Riesgos'!$Y$66="Baja",'Mapa de Riesgos'!$AA$66="Mayor"),CONCATENATE("R9C",'Mapa de Riesgos'!$O$66),"")</f>
        <v/>
      </c>
      <c r="AH44" s="27" t="str">
        <f>IF(AND('Mapa de Riesgos'!$Y$61="Baja",'Mapa de Riesgos'!$AA$61="Catastrófico"),CONCATENATE("R9C",'Mapa de Riesgos'!$O$61),"")</f>
        <v/>
      </c>
      <c r="AI44" s="28" t="str">
        <f>IF(AND('Mapa de Riesgos'!$Y$62="Baja",'Mapa de Riesgos'!$AA$62="Catastrófico"),CONCATENATE("R9C",'Mapa de Riesgos'!$O$62),"")</f>
        <v/>
      </c>
      <c r="AJ44" s="28" t="str">
        <f>IF(AND('Mapa de Riesgos'!$Y$63="Baja",'Mapa de Riesgos'!$AA$63="Catastrófico"),CONCATENATE("R9C",'Mapa de Riesgos'!$O$63),"")</f>
        <v/>
      </c>
      <c r="AK44" s="28" t="str">
        <f>IF(AND('Mapa de Riesgos'!$Y$64="Baja",'Mapa de Riesgos'!$AA$64="Catastrófico"),CONCATENATE("R9C",'Mapa de Riesgos'!$O$64),"")</f>
        <v/>
      </c>
      <c r="AL44" s="28" t="str">
        <f>IF(AND('Mapa de Riesgos'!$Y$65="Baja",'Mapa de Riesgos'!$AA$65="Catastrófico"),CONCATENATE("R9C",'Mapa de Riesgos'!$O$65),"")</f>
        <v/>
      </c>
      <c r="AM44" s="29" t="str">
        <f>IF(AND('Mapa de Riesgos'!$Y$66="Baja",'Mapa de Riesgos'!$AA$66="Catastrófico"),CONCATENATE("R9C",'Mapa de Riesgos'!$O$66),"")</f>
        <v/>
      </c>
      <c r="AN44" s="55"/>
      <c r="AO44" s="415"/>
      <c r="AP44" s="416"/>
      <c r="AQ44" s="416"/>
      <c r="AR44" s="416"/>
      <c r="AS44" s="416"/>
      <c r="AT44" s="417"/>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43"/>
      <c r="C45" s="343"/>
      <c r="D45" s="344"/>
      <c r="E45" s="387"/>
      <c r="F45" s="388"/>
      <c r="G45" s="388"/>
      <c r="H45" s="388"/>
      <c r="I45" s="388"/>
      <c r="J45" s="51" t="str">
        <f>IF(AND('Mapa de Riesgos'!$Y$67="Baja",'Mapa de Riesgos'!$AA$67="Leve"),CONCATENATE("R10C",'Mapa de Riesgos'!$O$67),"")</f>
        <v/>
      </c>
      <c r="K45" s="52" t="str">
        <f>IF(AND('Mapa de Riesgos'!$Y$68="Baja",'Mapa de Riesgos'!$AA$68="Leve"),CONCATENATE("R10C",'Mapa de Riesgos'!$O$68),"")</f>
        <v/>
      </c>
      <c r="L45" s="52" t="str">
        <f>IF(AND('Mapa de Riesgos'!$Y$69="Baja",'Mapa de Riesgos'!$AA$69="Leve"),CONCATENATE("R10C",'Mapa de Riesgos'!$O$69),"")</f>
        <v/>
      </c>
      <c r="M45" s="52" t="str">
        <f>IF(AND('Mapa de Riesgos'!$Y$70="Baja",'Mapa de Riesgos'!$AA$70="Leve"),CONCATENATE("R10C",'Mapa de Riesgos'!$O$70),"")</f>
        <v/>
      </c>
      <c r="N45" s="52" t="str">
        <f>IF(AND('Mapa de Riesgos'!$Y$71="Baja",'Mapa de Riesgos'!$AA$71="Leve"),CONCATENATE("R10C",'Mapa de Riesgos'!$O$71),"")</f>
        <v/>
      </c>
      <c r="O45" s="53" t="str">
        <f>IF(AND('Mapa de Riesgos'!$Y$72="Baja",'Mapa de Riesgos'!$AA$72="Leve"),CONCATENATE("R10C",'Mapa de Riesgos'!$O$72),"")</f>
        <v/>
      </c>
      <c r="P45" s="39" t="str">
        <f>IF(AND('Mapa de Riesgos'!$Y$67="Baja",'Mapa de Riesgos'!$AA$67="Menor"),CONCATENATE("R10C",'Mapa de Riesgos'!$O$67),"")</f>
        <v/>
      </c>
      <c r="Q45" s="40" t="str">
        <f>IF(AND('Mapa de Riesgos'!$Y$68="Baja",'Mapa de Riesgos'!$AA$68="Menor"),CONCATENATE("R10C",'Mapa de Riesgos'!$O$68),"")</f>
        <v/>
      </c>
      <c r="R45" s="40" t="str">
        <f>IF(AND('Mapa de Riesgos'!$Y$69="Baja",'Mapa de Riesgos'!$AA$69="Menor"),CONCATENATE("R10C",'Mapa de Riesgos'!$O$69),"")</f>
        <v/>
      </c>
      <c r="S45" s="40" t="str">
        <f>IF(AND('Mapa de Riesgos'!$Y$70="Baja",'Mapa de Riesgos'!$AA$70="Menor"),CONCATENATE("R10C",'Mapa de Riesgos'!$O$70),"")</f>
        <v/>
      </c>
      <c r="T45" s="40" t="str">
        <f>IF(AND('Mapa de Riesgos'!$Y$71="Baja",'Mapa de Riesgos'!$AA$71="Menor"),CONCATENATE("R10C",'Mapa de Riesgos'!$O$71),"")</f>
        <v/>
      </c>
      <c r="U45" s="41" t="str">
        <f>IF(AND('Mapa de Riesgos'!$Y$72="Baja",'Mapa de Riesgos'!$AA$72="Menor"),CONCATENATE("R10C",'Mapa de Riesgos'!$O$72),"")</f>
        <v/>
      </c>
      <c r="V45" s="42" t="str">
        <f>IF(AND('Mapa de Riesgos'!$Y$67="Baja",'Mapa de Riesgos'!$AA$67="Moderado"),CONCATENATE("R10C",'Mapa de Riesgos'!$O$67),"")</f>
        <v/>
      </c>
      <c r="W45" s="43" t="str">
        <f>IF(AND('Mapa de Riesgos'!$Y$68="Baja",'Mapa de Riesgos'!$AA$68="Moderado"),CONCATENATE("R10C",'Mapa de Riesgos'!$O$68),"")</f>
        <v/>
      </c>
      <c r="X45" s="43" t="str">
        <f>IF(AND('Mapa de Riesgos'!$Y$69="Baja",'Mapa de Riesgos'!$AA$69="Moderado"),CONCATENATE("R10C",'Mapa de Riesgos'!$O$69),"")</f>
        <v/>
      </c>
      <c r="Y45" s="43" t="str">
        <f>IF(AND('Mapa de Riesgos'!$Y$70="Baja",'Mapa de Riesgos'!$AA$70="Moderado"),CONCATENATE("R10C",'Mapa de Riesgos'!$O$70),"")</f>
        <v/>
      </c>
      <c r="Z45" s="43" t="str">
        <f>IF(AND('Mapa de Riesgos'!$Y$71="Baja",'Mapa de Riesgos'!$AA$71="Moderado"),CONCATENATE("R10C",'Mapa de Riesgos'!$O$71),"")</f>
        <v/>
      </c>
      <c r="AA45" s="44" t="str">
        <f>IF(AND('Mapa de Riesgos'!$Y$72="Baja",'Mapa de Riesgos'!$AA$72="Moderado"),CONCATENATE("R10C",'Mapa de Riesgos'!$O$72),"")</f>
        <v/>
      </c>
      <c r="AB45" s="30" t="str">
        <f>IF(AND('Mapa de Riesgos'!$Y$67="Baja",'Mapa de Riesgos'!$AA$67="Mayor"),CONCATENATE("R10C",'Mapa de Riesgos'!$O$67),"")</f>
        <v/>
      </c>
      <c r="AC45" s="31" t="str">
        <f>IF(AND('Mapa de Riesgos'!$Y$68="Baja",'Mapa de Riesgos'!$AA$68="Mayor"),CONCATENATE("R10C",'Mapa de Riesgos'!$O$68),"")</f>
        <v/>
      </c>
      <c r="AD45" s="31" t="str">
        <f>IF(AND('Mapa de Riesgos'!$Y$69="Baja",'Mapa de Riesgos'!$AA$69="Mayor"),CONCATENATE("R10C",'Mapa de Riesgos'!$O$69),"")</f>
        <v/>
      </c>
      <c r="AE45" s="31" t="str">
        <f>IF(AND('Mapa de Riesgos'!$Y$70="Baja",'Mapa de Riesgos'!$AA$70="Mayor"),CONCATENATE("R10C",'Mapa de Riesgos'!$O$70),"")</f>
        <v/>
      </c>
      <c r="AF45" s="31" t="str">
        <f>IF(AND('Mapa de Riesgos'!$Y$71="Baja",'Mapa de Riesgos'!$AA$71="Mayor"),CONCATENATE("R10C",'Mapa de Riesgos'!$O$71),"")</f>
        <v/>
      </c>
      <c r="AG45" s="32" t="str">
        <f>IF(AND('Mapa de Riesgos'!$Y$72="Baja",'Mapa de Riesgos'!$AA$72="Mayor"),CONCATENATE("R10C",'Mapa de Riesgos'!$O$72),"")</f>
        <v/>
      </c>
      <c r="AH45" s="33" t="str">
        <f>IF(AND('Mapa de Riesgos'!$Y$67="Baja",'Mapa de Riesgos'!$AA$67="Catastrófico"),CONCATENATE("R10C",'Mapa de Riesgos'!$O$67),"")</f>
        <v/>
      </c>
      <c r="AI45" s="34" t="str">
        <f>IF(AND('Mapa de Riesgos'!$Y$68="Baja",'Mapa de Riesgos'!$AA$68="Catastrófico"),CONCATENATE("R10C",'Mapa de Riesgos'!$O$68),"")</f>
        <v/>
      </c>
      <c r="AJ45" s="34" t="str">
        <f>IF(AND('Mapa de Riesgos'!$Y$69="Baja",'Mapa de Riesgos'!$AA$69="Catastrófico"),CONCATENATE("R10C",'Mapa de Riesgos'!$O$69),"")</f>
        <v/>
      </c>
      <c r="AK45" s="34" t="str">
        <f>IF(AND('Mapa de Riesgos'!$Y$70="Baja",'Mapa de Riesgos'!$AA$70="Catastrófico"),CONCATENATE("R10C",'Mapa de Riesgos'!$O$70),"")</f>
        <v/>
      </c>
      <c r="AL45" s="34" t="str">
        <f>IF(AND('Mapa de Riesgos'!$Y$71="Baja",'Mapa de Riesgos'!$AA$71="Catastrófico"),CONCATENATE("R10C",'Mapa de Riesgos'!$O$71),"")</f>
        <v/>
      </c>
      <c r="AM45" s="35" t="str">
        <f>IF(AND('Mapa de Riesgos'!$Y$72="Baja",'Mapa de Riesgos'!$AA$72="Catastrófico"),CONCATENATE("R10C",'Mapa de Riesgos'!$O$72),"")</f>
        <v/>
      </c>
      <c r="AN45" s="55"/>
      <c r="AO45" s="418"/>
      <c r="AP45" s="419"/>
      <c r="AQ45" s="419"/>
      <c r="AR45" s="419"/>
      <c r="AS45" s="419"/>
      <c r="AT45" s="420"/>
    </row>
    <row r="46" spans="1:80" ht="46.5" customHeight="1" x14ac:dyDescent="0.35">
      <c r="A46" s="55"/>
      <c r="B46" s="343"/>
      <c r="C46" s="343"/>
      <c r="D46" s="344"/>
      <c r="E46" s="381" t="s">
        <v>185</v>
      </c>
      <c r="F46" s="382"/>
      <c r="G46" s="382"/>
      <c r="H46" s="382"/>
      <c r="I46" s="383"/>
      <c r="J46" s="45" t="str">
        <f>IF(AND('Mapa de Riesgos'!$Y$12="Muy Baja",'Mapa de Riesgos'!$AA$12="Leve"),CONCATENATE("R1C",'Mapa de Riesgos'!$O$12),"")</f>
        <v/>
      </c>
      <c r="K46" s="46" t="str">
        <f>IF(AND('Mapa de Riesgos'!$Y$14="Muy Baja",'Mapa de Riesgos'!$AA$14="Leve"),CONCATENATE("R1C",'Mapa de Riesgos'!$O$14),"")</f>
        <v/>
      </c>
      <c r="L46" s="46" t="str">
        <f>IF(AND('Mapa de Riesgos'!$Y$15="Muy Baja",'Mapa de Riesgos'!$AA$15="Leve"),CONCATENATE("R1C",'Mapa de Riesgos'!$O$15),"")</f>
        <v/>
      </c>
      <c r="M46" s="46" t="str">
        <f>IF(AND('Mapa de Riesgos'!$Y$16="Muy Baja",'Mapa de Riesgos'!$AA$16="Leve"),CONCATENATE("R1C",'Mapa de Riesgos'!$O$16),"")</f>
        <v/>
      </c>
      <c r="N46" s="46" t="str">
        <f>IF(AND('Mapa de Riesgos'!$Y$17="Muy Baja",'Mapa de Riesgos'!$AA$17="Leve"),CONCATENATE("R1C",'Mapa de Riesgos'!$O$17),"")</f>
        <v/>
      </c>
      <c r="O46" s="47" t="str">
        <f>IF(AND('Mapa de Riesgos'!$Y$18="Muy Baja",'Mapa de Riesgos'!$AA$18="Leve"),CONCATENATE("R1C",'Mapa de Riesgos'!$O$18),"")</f>
        <v/>
      </c>
      <c r="P46" s="45" t="str">
        <f>IF(AND('Mapa de Riesgos'!$Y$12="Muy Baja",'Mapa de Riesgos'!$AA$12="Menor"),CONCATENATE("R1C",'Mapa de Riesgos'!$O$12),"")</f>
        <v/>
      </c>
      <c r="Q46" s="46" t="str">
        <f>IF(AND('Mapa de Riesgos'!$Y$14="Muy Baja",'Mapa de Riesgos'!$AA$14="Menor"),CONCATENATE("R1C",'Mapa de Riesgos'!$O$14),"")</f>
        <v/>
      </c>
      <c r="R46" s="46" t="str">
        <f>IF(AND('Mapa de Riesgos'!$Y$15="Muy Baja",'Mapa de Riesgos'!$AA$15="Menor"),CONCATENATE("R1C",'Mapa de Riesgos'!$O$15),"")</f>
        <v/>
      </c>
      <c r="S46" s="46" t="str">
        <f>IF(AND('Mapa de Riesgos'!$Y$16="Muy Baja",'Mapa de Riesgos'!$AA$16="Menor"),CONCATENATE("R1C",'Mapa de Riesgos'!$O$16),"")</f>
        <v/>
      </c>
      <c r="T46" s="46" t="str">
        <f>IF(AND('Mapa de Riesgos'!$Y$17="Muy Baja",'Mapa de Riesgos'!$AA$17="Menor"),CONCATENATE("R1C",'Mapa de Riesgos'!$O$17),"")</f>
        <v/>
      </c>
      <c r="U46" s="47" t="str">
        <f>IF(AND('Mapa de Riesgos'!$Y$18="Muy Baja",'Mapa de Riesgos'!$AA$18="Menor"),CONCATENATE("R1C",'Mapa de Riesgos'!$O$18),"")</f>
        <v/>
      </c>
      <c r="V46" s="36" t="str">
        <f>IF(AND('Mapa de Riesgos'!$Y$12="Muy Baja",'Mapa de Riesgos'!$AA$12="Moderado"),CONCATENATE("R1C",'Mapa de Riesgos'!$O$12),"")</f>
        <v/>
      </c>
      <c r="W46" s="54" t="str">
        <f>IF(AND('Mapa de Riesgos'!$Y$14="Muy Baja",'Mapa de Riesgos'!$AA$14="Moderado"),CONCATENATE("R1C",'Mapa de Riesgos'!$O$14),"")</f>
        <v/>
      </c>
      <c r="X46" s="37" t="str">
        <f>IF(AND('Mapa de Riesgos'!$Y$15="Muy Baja",'Mapa de Riesgos'!$AA$15="Moderado"),CONCATENATE("R1C",'Mapa de Riesgos'!$O$15),"")</f>
        <v/>
      </c>
      <c r="Y46" s="37" t="str">
        <f>IF(AND('Mapa de Riesgos'!$Y$16="Muy Baja",'Mapa de Riesgos'!$AA$16="Moderado"),CONCATENATE("R1C",'Mapa de Riesgos'!$O$16),"")</f>
        <v/>
      </c>
      <c r="Z46" s="37" t="str">
        <f>IF(AND('Mapa de Riesgos'!$Y$17="Muy Baja",'Mapa de Riesgos'!$AA$17="Moderado"),CONCATENATE("R1C",'Mapa de Riesgos'!$O$17),"")</f>
        <v/>
      </c>
      <c r="AA46" s="38" t="str">
        <f>IF(AND('Mapa de Riesgos'!$Y$18="Muy Baja",'Mapa de Riesgos'!$AA$18="Moderado"),CONCATENATE("R1C",'Mapa de Riesgos'!$O$18),"")</f>
        <v/>
      </c>
      <c r="AB46" s="18" t="str">
        <f>IF(AND('Mapa de Riesgos'!$Y$12="Muy Baja",'Mapa de Riesgos'!$AA$12="Mayor"),CONCATENATE("R1C",'Mapa de Riesgos'!$O$12),"")</f>
        <v/>
      </c>
      <c r="AC46" s="19" t="str">
        <f>IF(AND('Mapa de Riesgos'!$Y$14="Muy Baja",'Mapa de Riesgos'!$AA$14="Mayor"),CONCATENATE("R1C",'Mapa de Riesgos'!$O$14),"")</f>
        <v/>
      </c>
      <c r="AD46" s="19" t="str">
        <f>IF(AND('Mapa de Riesgos'!$Y$15="Muy Baja",'Mapa de Riesgos'!$AA$15="Mayor"),CONCATENATE("R1C",'Mapa de Riesgos'!$O$15),"")</f>
        <v/>
      </c>
      <c r="AE46" s="19" t="str">
        <f>IF(AND('Mapa de Riesgos'!$Y$16="Muy Baja",'Mapa de Riesgos'!$AA$16="Mayor"),CONCATENATE("R1C",'Mapa de Riesgos'!$O$16),"")</f>
        <v/>
      </c>
      <c r="AF46" s="19" t="str">
        <f>IF(AND('Mapa de Riesgos'!$Y$17="Muy Baja",'Mapa de Riesgos'!$AA$17="Mayor"),CONCATENATE("R1C",'Mapa de Riesgos'!$O$17),"")</f>
        <v/>
      </c>
      <c r="AG46" s="20" t="str">
        <f>IF(AND('Mapa de Riesgos'!$Y$18="Muy Baja",'Mapa de Riesgos'!$AA$18="Mayor"),CONCATENATE("R1C",'Mapa de Riesgos'!$O$18),"")</f>
        <v/>
      </c>
      <c r="AH46" s="21" t="str">
        <f>IF(AND('Mapa de Riesgos'!$Y$12="Muy Baja",'Mapa de Riesgos'!$AA$12="Catastrófico"),CONCATENATE("R1C",'Mapa de Riesgos'!$O$12),"")</f>
        <v/>
      </c>
      <c r="AI46" s="22" t="str">
        <f>IF(AND('Mapa de Riesgos'!$Y$14="Muy Baja",'Mapa de Riesgos'!$AA$14="Catastrófico"),CONCATENATE("R1C",'Mapa de Riesgos'!$O$14),"")</f>
        <v/>
      </c>
      <c r="AJ46" s="22" t="str">
        <f>IF(AND('Mapa de Riesgos'!$Y$15="Muy Baja",'Mapa de Riesgos'!$AA$15="Catastrófico"),CONCATENATE("R1C",'Mapa de Riesgos'!$O$15),"")</f>
        <v/>
      </c>
      <c r="AK46" s="22" t="str">
        <f>IF(AND('Mapa de Riesgos'!$Y$16="Muy Baja",'Mapa de Riesgos'!$AA$16="Catastrófico"),CONCATENATE("R1C",'Mapa de Riesgos'!$O$16),"")</f>
        <v/>
      </c>
      <c r="AL46" s="22" t="str">
        <f>IF(AND('Mapa de Riesgos'!$Y$17="Muy Baja",'Mapa de Riesgos'!$AA$17="Catastrófico"),CONCATENATE("R1C",'Mapa de Riesgos'!$O$17),"")</f>
        <v/>
      </c>
      <c r="AM46" s="23" t="str">
        <f>IF(AND('Mapa de Riesgos'!$Y$18="Muy Baja",'Mapa de Riesgos'!$AA$18="Catastrófico"),CONCATENATE("R1C",'Mapa de Riesgos'!$O$18),"")</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43"/>
      <c r="C47" s="343"/>
      <c r="D47" s="344"/>
      <c r="E47" s="400"/>
      <c r="F47" s="385"/>
      <c r="G47" s="385"/>
      <c r="H47" s="385"/>
      <c r="I47" s="386"/>
      <c r="J47" s="48" t="str">
        <f>IF(AND('Mapa de Riesgos'!$Y$19="Muy Baja",'Mapa de Riesgos'!$AA$19="Leve"),CONCATENATE("R2C",'Mapa de Riesgos'!$O$19),"")</f>
        <v/>
      </c>
      <c r="K47" s="49" t="str">
        <f>IF(AND('Mapa de Riesgos'!$Y$20="Muy Baja",'Mapa de Riesgos'!$AA$20="Leve"),CONCATENATE("R2C",'Mapa de Riesgos'!$O$20),"")</f>
        <v/>
      </c>
      <c r="L47" s="49" t="str">
        <f>IF(AND('Mapa de Riesgos'!$Y$21="Muy Baja",'Mapa de Riesgos'!$AA$21="Leve"),CONCATENATE("R2C",'Mapa de Riesgos'!$O$21),"")</f>
        <v/>
      </c>
      <c r="M47" s="49" t="str">
        <f>IF(AND('Mapa de Riesgos'!$Y$22="Muy Baja",'Mapa de Riesgos'!$AA$22="Leve"),CONCATENATE("R2C",'Mapa de Riesgos'!$O$22),"")</f>
        <v/>
      </c>
      <c r="N47" s="49" t="str">
        <f>IF(AND('Mapa de Riesgos'!$Y$23="Muy Baja",'Mapa de Riesgos'!$AA$23="Leve"),CONCATENATE("R2C",'Mapa de Riesgos'!$O$23),"")</f>
        <v/>
      </c>
      <c r="O47" s="50" t="str">
        <f>IF(AND('Mapa de Riesgos'!$Y$24="Muy Baja",'Mapa de Riesgos'!$AA$24="Leve"),CONCATENATE("R2C",'Mapa de Riesgos'!$O$24),"")</f>
        <v/>
      </c>
      <c r="P47" s="48" t="str">
        <f>IF(AND('Mapa de Riesgos'!$Y$19="Muy Baja",'Mapa de Riesgos'!$AA$19="Menor"),CONCATENATE("R2C",'Mapa de Riesgos'!$O$19),"")</f>
        <v/>
      </c>
      <c r="Q47" s="49" t="str">
        <f>IF(AND('Mapa de Riesgos'!$Y$20="Muy Baja",'Mapa de Riesgos'!$AA$20="Menor"),CONCATENATE("R2C",'Mapa de Riesgos'!$O$20),"")</f>
        <v/>
      </c>
      <c r="R47" s="49" t="str">
        <f>IF(AND('Mapa de Riesgos'!$Y$21="Muy Baja",'Mapa de Riesgos'!$AA$21="Menor"),CONCATENATE("R2C",'Mapa de Riesgos'!$O$21),"")</f>
        <v/>
      </c>
      <c r="S47" s="49" t="str">
        <f>IF(AND('Mapa de Riesgos'!$Y$22="Muy Baja",'Mapa de Riesgos'!$AA$22="Menor"),CONCATENATE("R2C",'Mapa de Riesgos'!$O$22),"")</f>
        <v/>
      </c>
      <c r="T47" s="49" t="str">
        <f>IF(AND('Mapa de Riesgos'!$Y$23="Muy Baja",'Mapa de Riesgos'!$AA$23="Menor"),CONCATENATE("R2C",'Mapa de Riesgos'!$O$23),"")</f>
        <v/>
      </c>
      <c r="U47" s="50" t="str">
        <f>IF(AND('Mapa de Riesgos'!$Y$24="Muy Baja",'Mapa de Riesgos'!$AA$24="Menor"),CONCATENATE("R2C",'Mapa de Riesgos'!$O$24),"")</f>
        <v/>
      </c>
      <c r="V47" s="39" t="str">
        <f>IF(AND('Mapa de Riesgos'!$Y$19="Muy Baja",'Mapa de Riesgos'!$AA$19="Moderado"),CONCATENATE("R2C",'Mapa de Riesgos'!$O$19),"")</f>
        <v/>
      </c>
      <c r="W47" s="40" t="str">
        <f>IF(AND('Mapa de Riesgos'!$Y$20="Muy Baja",'Mapa de Riesgos'!$AA$20="Moderado"),CONCATENATE("R2C",'Mapa de Riesgos'!$O$20),"")</f>
        <v/>
      </c>
      <c r="X47" s="40" t="str">
        <f>IF(AND('Mapa de Riesgos'!$Y$21="Muy Baja",'Mapa de Riesgos'!$AA$21="Moderado"),CONCATENATE("R2C",'Mapa de Riesgos'!$O$21),"")</f>
        <v/>
      </c>
      <c r="Y47" s="40" t="str">
        <f>IF(AND('Mapa de Riesgos'!$Y$22="Muy Baja",'Mapa de Riesgos'!$AA$22="Moderado"),CONCATENATE("R2C",'Mapa de Riesgos'!$O$22),"")</f>
        <v/>
      </c>
      <c r="Z47" s="40" t="str">
        <f>IF(AND('Mapa de Riesgos'!$Y$23="Muy Baja",'Mapa de Riesgos'!$AA$23="Moderado"),CONCATENATE("R2C",'Mapa de Riesgos'!$O$23),"")</f>
        <v/>
      </c>
      <c r="AA47" s="41" t="str">
        <f>IF(AND('Mapa de Riesgos'!$Y$24="Muy Baja",'Mapa de Riesgos'!$AA$24="Moderado"),CONCATENATE("R2C",'Mapa de Riesgos'!$O$24),"")</f>
        <v/>
      </c>
      <c r="AB47" s="24" t="str">
        <f>IF(AND('Mapa de Riesgos'!$Y$19="Muy Baja",'Mapa de Riesgos'!$AA$19="Mayor"),CONCATENATE("R2C",'Mapa de Riesgos'!$O$19),"")</f>
        <v/>
      </c>
      <c r="AC47" s="25" t="str">
        <f>IF(AND('Mapa de Riesgos'!$Y$20="Muy Baja",'Mapa de Riesgos'!$AA$20="Mayor"),CONCATENATE("R2C",'Mapa de Riesgos'!$O$20),"")</f>
        <v/>
      </c>
      <c r="AD47" s="25" t="str">
        <f>IF(AND('Mapa de Riesgos'!$Y$21="Muy Baja",'Mapa de Riesgos'!$AA$21="Mayor"),CONCATENATE("R2C",'Mapa de Riesgos'!$O$21),"")</f>
        <v/>
      </c>
      <c r="AE47" s="25" t="str">
        <f>IF(AND('Mapa de Riesgos'!$Y$22="Muy Baja",'Mapa de Riesgos'!$AA$22="Mayor"),CONCATENATE("R2C",'Mapa de Riesgos'!$O$22),"")</f>
        <v/>
      </c>
      <c r="AF47" s="25" t="str">
        <f>IF(AND('Mapa de Riesgos'!$Y$23="Muy Baja",'Mapa de Riesgos'!$AA$23="Mayor"),CONCATENATE("R2C",'Mapa de Riesgos'!$O$23),"")</f>
        <v/>
      </c>
      <c r="AG47" s="26" t="str">
        <f>IF(AND('Mapa de Riesgos'!$Y$24="Muy Baja",'Mapa de Riesgos'!$AA$24="Mayor"),CONCATENATE("R2C",'Mapa de Riesgos'!$O$24),"")</f>
        <v/>
      </c>
      <c r="AH47" s="27" t="str">
        <f>IF(AND('Mapa de Riesgos'!$Y$19="Muy Baja",'Mapa de Riesgos'!$AA$19="Catastrófico"),CONCATENATE("R2C",'Mapa de Riesgos'!$O$19),"")</f>
        <v/>
      </c>
      <c r="AI47" s="28" t="str">
        <f>IF(AND('Mapa de Riesgos'!$Y$20="Muy Baja",'Mapa de Riesgos'!$AA$20="Catastrófico"),CONCATENATE("R2C",'Mapa de Riesgos'!$O$20),"")</f>
        <v/>
      </c>
      <c r="AJ47" s="28" t="str">
        <f>IF(AND('Mapa de Riesgos'!$Y$21="Muy Baja",'Mapa de Riesgos'!$AA$21="Catastrófico"),CONCATENATE("R2C",'Mapa de Riesgos'!$O$21),"")</f>
        <v/>
      </c>
      <c r="AK47" s="28" t="str">
        <f>IF(AND('Mapa de Riesgos'!$Y$22="Muy Baja",'Mapa de Riesgos'!$AA$22="Catastrófico"),CONCATENATE("R2C",'Mapa de Riesgos'!$O$22),"")</f>
        <v/>
      </c>
      <c r="AL47" s="28" t="str">
        <f>IF(AND('Mapa de Riesgos'!$Y$23="Muy Baja",'Mapa de Riesgos'!$AA$23="Catastrófico"),CONCATENATE("R2C",'Mapa de Riesgos'!$O$23),"")</f>
        <v/>
      </c>
      <c r="AM47" s="29" t="str">
        <f>IF(AND('Mapa de Riesgos'!$Y$24="Muy Baja",'Mapa de Riesgos'!$AA$24="Catastrófico"),CONCATENATE("R2C",'Mapa de Riesgos'!$O$24),"")</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43"/>
      <c r="C48" s="343"/>
      <c r="D48" s="344"/>
      <c r="E48" s="400"/>
      <c r="F48" s="385"/>
      <c r="G48" s="385"/>
      <c r="H48" s="385"/>
      <c r="I48" s="386"/>
      <c r="J48" s="48" t="str">
        <f>IF(AND('Mapa de Riesgos'!$Y$25="Muy Baja",'Mapa de Riesgos'!$AA$25="Leve"),CONCATENATE("R3C",'Mapa de Riesgos'!$O$25),"")</f>
        <v/>
      </c>
      <c r="K48" s="49" t="str">
        <f>IF(AND('Mapa de Riesgos'!$Y$26="Muy Baja",'Mapa de Riesgos'!$AA$26="Leve"),CONCATENATE("R3C",'Mapa de Riesgos'!$O$26),"")</f>
        <v/>
      </c>
      <c r="L48" s="49" t="str">
        <f>IF(AND('Mapa de Riesgos'!$Y$27="Muy Baja",'Mapa de Riesgos'!$AA$27="Leve"),CONCATENATE("R3C",'Mapa de Riesgos'!$O$27),"")</f>
        <v/>
      </c>
      <c r="M48" s="49" t="str">
        <f>IF(AND('Mapa de Riesgos'!$Y$28="Muy Baja",'Mapa de Riesgos'!$AA$28="Leve"),CONCATENATE("R3C",'Mapa de Riesgos'!$O$28),"")</f>
        <v/>
      </c>
      <c r="N48" s="49" t="str">
        <f>IF(AND('Mapa de Riesgos'!$Y$29="Muy Baja",'Mapa de Riesgos'!$AA$29="Leve"),CONCATENATE("R3C",'Mapa de Riesgos'!$O$29),"")</f>
        <v/>
      </c>
      <c r="O48" s="50" t="str">
        <f>IF(AND('Mapa de Riesgos'!$Y$30="Muy Baja",'Mapa de Riesgos'!$AA$30="Leve"),CONCATENATE("R3C",'Mapa de Riesgos'!$O$30),"")</f>
        <v/>
      </c>
      <c r="P48" s="48" t="str">
        <f>IF(AND('Mapa de Riesgos'!$Y$25="Muy Baja",'Mapa de Riesgos'!$AA$25="Menor"),CONCATENATE("R3C",'Mapa de Riesgos'!$O$25),"")</f>
        <v/>
      </c>
      <c r="Q48" s="49" t="str">
        <f>IF(AND('Mapa de Riesgos'!$Y$26="Muy Baja",'Mapa de Riesgos'!$AA$26="Menor"),CONCATENATE("R3C",'Mapa de Riesgos'!$O$26),"")</f>
        <v/>
      </c>
      <c r="R48" s="49" t="str">
        <f>IF(AND('Mapa de Riesgos'!$Y$27="Muy Baja",'Mapa de Riesgos'!$AA$27="Menor"),CONCATENATE("R3C",'Mapa de Riesgos'!$O$27),"")</f>
        <v/>
      </c>
      <c r="S48" s="49" t="str">
        <f>IF(AND('Mapa de Riesgos'!$Y$28="Muy Baja",'Mapa de Riesgos'!$AA$28="Menor"),CONCATENATE("R3C",'Mapa de Riesgos'!$O$28),"")</f>
        <v/>
      </c>
      <c r="T48" s="49" t="str">
        <f>IF(AND('Mapa de Riesgos'!$Y$29="Muy Baja",'Mapa de Riesgos'!$AA$29="Menor"),CONCATENATE("R3C",'Mapa de Riesgos'!$O$29),"")</f>
        <v/>
      </c>
      <c r="U48" s="50" t="str">
        <f>IF(AND('Mapa de Riesgos'!$Y$30="Muy Baja",'Mapa de Riesgos'!$AA$30="Menor"),CONCATENATE("R3C",'Mapa de Riesgos'!$O$30),"")</f>
        <v/>
      </c>
      <c r="V48" s="39" t="str">
        <f>IF(AND('Mapa de Riesgos'!$Y$25="Muy Baja",'Mapa de Riesgos'!$AA$25="Moderado"),CONCATENATE("R3C",'Mapa de Riesgos'!$O$25),"")</f>
        <v/>
      </c>
      <c r="W48" s="40" t="str">
        <f>IF(AND('Mapa de Riesgos'!$Y$26="Muy Baja",'Mapa de Riesgos'!$AA$26="Moderado"),CONCATENATE("R3C",'Mapa de Riesgos'!$O$26),"")</f>
        <v/>
      </c>
      <c r="X48" s="40" t="str">
        <f>IF(AND('Mapa de Riesgos'!$Y$27="Muy Baja",'Mapa de Riesgos'!$AA$27="Moderado"),CONCATENATE("R3C",'Mapa de Riesgos'!$O$27),"")</f>
        <v/>
      </c>
      <c r="Y48" s="40" t="str">
        <f>IF(AND('Mapa de Riesgos'!$Y$28="Muy Baja",'Mapa de Riesgos'!$AA$28="Moderado"),CONCATENATE("R3C",'Mapa de Riesgos'!$O$28),"")</f>
        <v/>
      </c>
      <c r="Z48" s="40" t="str">
        <f>IF(AND('Mapa de Riesgos'!$Y$29="Muy Baja",'Mapa de Riesgos'!$AA$29="Moderado"),CONCATENATE("R3C",'Mapa de Riesgos'!$O$29),"")</f>
        <v/>
      </c>
      <c r="AA48" s="41" t="str">
        <f>IF(AND('Mapa de Riesgos'!$Y$30="Muy Baja",'Mapa de Riesgos'!$AA$30="Moderado"),CONCATENATE("R3C",'Mapa de Riesgos'!$O$30),"")</f>
        <v/>
      </c>
      <c r="AB48" s="24" t="str">
        <f>IF(AND('Mapa de Riesgos'!$Y$25="Muy Baja",'Mapa de Riesgos'!$AA$25="Mayor"),CONCATENATE("R3C",'Mapa de Riesgos'!$O$25),"")</f>
        <v/>
      </c>
      <c r="AC48" s="25" t="str">
        <f>IF(AND('Mapa de Riesgos'!$Y$26="Muy Baja",'Mapa de Riesgos'!$AA$26="Mayor"),CONCATENATE("R3C",'Mapa de Riesgos'!$O$26),"")</f>
        <v/>
      </c>
      <c r="AD48" s="25" t="str">
        <f>IF(AND('Mapa de Riesgos'!$Y$27="Muy Baja",'Mapa de Riesgos'!$AA$27="Mayor"),CONCATENATE("R3C",'Mapa de Riesgos'!$O$27),"")</f>
        <v/>
      </c>
      <c r="AE48" s="25" t="str">
        <f>IF(AND('Mapa de Riesgos'!$Y$28="Muy Baja",'Mapa de Riesgos'!$AA$28="Mayor"),CONCATENATE("R3C",'Mapa de Riesgos'!$O$28),"")</f>
        <v/>
      </c>
      <c r="AF48" s="25" t="str">
        <f>IF(AND('Mapa de Riesgos'!$Y$29="Muy Baja",'Mapa de Riesgos'!$AA$29="Mayor"),CONCATENATE("R3C",'Mapa de Riesgos'!$O$29),"")</f>
        <v/>
      </c>
      <c r="AG48" s="26" t="str">
        <f>IF(AND('Mapa de Riesgos'!$Y$30="Muy Baja",'Mapa de Riesgos'!$AA$30="Mayor"),CONCATENATE("R3C",'Mapa de Riesgos'!$O$30),"")</f>
        <v/>
      </c>
      <c r="AH48" s="27" t="str">
        <f>IF(AND('Mapa de Riesgos'!$Y$25="Muy Baja",'Mapa de Riesgos'!$AA$25="Catastrófico"),CONCATENATE("R3C",'Mapa de Riesgos'!$O$25),"")</f>
        <v/>
      </c>
      <c r="AI48" s="28" t="str">
        <f>IF(AND('Mapa de Riesgos'!$Y$26="Muy Baja",'Mapa de Riesgos'!$AA$26="Catastrófico"),CONCATENATE("R3C",'Mapa de Riesgos'!$O$26),"")</f>
        <v/>
      </c>
      <c r="AJ48" s="28" t="str">
        <f>IF(AND('Mapa de Riesgos'!$Y$27="Muy Baja",'Mapa de Riesgos'!$AA$27="Catastrófico"),CONCATENATE("R3C",'Mapa de Riesgos'!$O$27),"")</f>
        <v/>
      </c>
      <c r="AK48" s="28" t="str">
        <f>IF(AND('Mapa de Riesgos'!$Y$28="Muy Baja",'Mapa de Riesgos'!$AA$28="Catastrófico"),CONCATENATE("R3C",'Mapa de Riesgos'!$O$28),"")</f>
        <v/>
      </c>
      <c r="AL48" s="28" t="str">
        <f>IF(AND('Mapa de Riesgos'!$Y$29="Muy Baja",'Mapa de Riesgos'!$AA$29="Catastrófico"),CONCATENATE("R3C",'Mapa de Riesgos'!$O$29),"")</f>
        <v/>
      </c>
      <c r="AM48" s="29" t="str">
        <f>IF(AND('Mapa de Riesgos'!$Y$30="Muy Baja",'Mapa de Riesgos'!$AA$30="Catastrófico"),CONCATENATE("R3C",'Mapa de Riesgos'!$O$30),"")</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43"/>
      <c r="C49" s="343"/>
      <c r="D49" s="344"/>
      <c r="E49" s="384"/>
      <c r="F49" s="385"/>
      <c r="G49" s="385"/>
      <c r="H49" s="385"/>
      <c r="I49" s="386"/>
      <c r="J49" s="48" t="str">
        <f>IF(AND('Mapa de Riesgos'!$Y$31="Muy Baja",'Mapa de Riesgos'!$AA$31="Leve"),CONCATENATE("R4C",'Mapa de Riesgos'!$O$31),"")</f>
        <v/>
      </c>
      <c r="K49" s="49" t="str">
        <f>IF(AND('Mapa de Riesgos'!$Y$32="Muy Baja",'Mapa de Riesgos'!$AA$32="Leve"),CONCATENATE("R4C",'Mapa de Riesgos'!$O$32),"")</f>
        <v/>
      </c>
      <c r="L49" s="49" t="str">
        <f>IF(AND('Mapa de Riesgos'!$Y$33="Muy Baja",'Mapa de Riesgos'!$AA$33="Leve"),CONCATENATE("R4C",'Mapa de Riesgos'!$O$33),"")</f>
        <v/>
      </c>
      <c r="M49" s="49" t="str">
        <f>IF(AND('Mapa de Riesgos'!$Y$34="Muy Baja",'Mapa de Riesgos'!$AA$34="Leve"),CONCATENATE("R4C",'Mapa de Riesgos'!$O$34),"")</f>
        <v/>
      </c>
      <c r="N49" s="49" t="str">
        <f>IF(AND('Mapa de Riesgos'!$Y$35="Muy Baja",'Mapa de Riesgos'!$AA$35="Leve"),CONCATENATE("R4C",'Mapa de Riesgos'!$O$35),"")</f>
        <v/>
      </c>
      <c r="O49" s="50" t="str">
        <f>IF(AND('Mapa de Riesgos'!$Y$36="Muy Baja",'Mapa de Riesgos'!$AA$36="Leve"),CONCATENATE("R4C",'Mapa de Riesgos'!$O$36),"")</f>
        <v/>
      </c>
      <c r="P49" s="48" t="str">
        <f>IF(AND('Mapa de Riesgos'!$Y$31="Muy Baja",'Mapa de Riesgos'!$AA$31="Menor"),CONCATENATE("R4C",'Mapa de Riesgos'!$O$31),"")</f>
        <v/>
      </c>
      <c r="Q49" s="49" t="str">
        <f>IF(AND('Mapa de Riesgos'!$Y$32="Muy Baja",'Mapa de Riesgos'!$AA$32="Menor"),CONCATENATE("R4C",'Mapa de Riesgos'!$O$32),"")</f>
        <v/>
      </c>
      <c r="R49" s="49" t="str">
        <f>IF(AND('Mapa de Riesgos'!$Y$33="Muy Baja",'Mapa de Riesgos'!$AA$33="Menor"),CONCATENATE("R4C",'Mapa de Riesgos'!$O$33),"")</f>
        <v/>
      </c>
      <c r="S49" s="49" t="str">
        <f>IF(AND('Mapa de Riesgos'!$Y$34="Muy Baja",'Mapa de Riesgos'!$AA$34="Menor"),CONCATENATE("R4C",'Mapa de Riesgos'!$O$34),"")</f>
        <v/>
      </c>
      <c r="T49" s="49" t="str">
        <f>IF(AND('Mapa de Riesgos'!$Y$35="Muy Baja",'Mapa de Riesgos'!$AA$35="Menor"),CONCATENATE("R4C",'Mapa de Riesgos'!$O$35),"")</f>
        <v/>
      </c>
      <c r="U49" s="50" t="str">
        <f>IF(AND('Mapa de Riesgos'!$Y$36="Muy Baja",'Mapa de Riesgos'!$AA$36="Menor"),CONCATENATE("R4C",'Mapa de Riesgos'!$O$36),"")</f>
        <v/>
      </c>
      <c r="V49" s="39" t="str">
        <f>IF(AND('Mapa de Riesgos'!$Y$31="Muy Baja",'Mapa de Riesgos'!$AA$31="Moderado"),CONCATENATE("R4C",'Mapa de Riesgos'!$O$31),"")</f>
        <v/>
      </c>
      <c r="W49" s="40" t="str">
        <f>IF(AND('Mapa de Riesgos'!$Y$32="Muy Baja",'Mapa de Riesgos'!$AA$32="Moderado"),CONCATENATE("R4C",'Mapa de Riesgos'!$O$32),"")</f>
        <v/>
      </c>
      <c r="X49" s="40" t="str">
        <f>IF(AND('Mapa de Riesgos'!$Y$33="Muy Baja",'Mapa de Riesgos'!$AA$33="Moderado"),CONCATENATE("R4C",'Mapa de Riesgos'!$O$33),"")</f>
        <v/>
      </c>
      <c r="Y49" s="40" t="str">
        <f>IF(AND('Mapa de Riesgos'!$Y$34="Muy Baja",'Mapa de Riesgos'!$AA$34="Moderado"),CONCATENATE("R4C",'Mapa de Riesgos'!$O$34),"")</f>
        <v/>
      </c>
      <c r="Z49" s="40" t="str">
        <f>IF(AND('Mapa de Riesgos'!$Y$35="Muy Baja",'Mapa de Riesgos'!$AA$35="Moderado"),CONCATENATE("R4C",'Mapa de Riesgos'!$O$35),"")</f>
        <v/>
      </c>
      <c r="AA49" s="41" t="str">
        <f>IF(AND('Mapa de Riesgos'!$Y$36="Muy Baja",'Mapa de Riesgos'!$AA$36="Moderado"),CONCATENATE("R4C",'Mapa de Riesgos'!$O$36),"")</f>
        <v/>
      </c>
      <c r="AB49" s="24" t="str">
        <f>IF(AND('Mapa de Riesgos'!$Y$31="Muy Baja",'Mapa de Riesgos'!$AA$31="Mayor"),CONCATENATE("R4C",'Mapa de Riesgos'!$O$31),"")</f>
        <v/>
      </c>
      <c r="AC49" s="25" t="str">
        <f>IF(AND('Mapa de Riesgos'!$Y$32="Muy Baja",'Mapa de Riesgos'!$AA$32="Mayor"),CONCATENATE("R4C",'Mapa de Riesgos'!$O$32),"")</f>
        <v/>
      </c>
      <c r="AD49" s="25" t="str">
        <f>IF(AND('Mapa de Riesgos'!$Y$33="Muy Baja",'Mapa de Riesgos'!$AA$33="Mayor"),CONCATENATE("R4C",'Mapa de Riesgos'!$O$33),"")</f>
        <v/>
      </c>
      <c r="AE49" s="25" t="str">
        <f>IF(AND('Mapa de Riesgos'!$Y$34="Muy Baja",'Mapa de Riesgos'!$AA$34="Mayor"),CONCATENATE("R4C",'Mapa de Riesgos'!$O$34),"")</f>
        <v/>
      </c>
      <c r="AF49" s="25" t="str">
        <f>IF(AND('Mapa de Riesgos'!$Y$35="Muy Baja",'Mapa de Riesgos'!$AA$35="Mayor"),CONCATENATE("R4C",'Mapa de Riesgos'!$O$35),"")</f>
        <v/>
      </c>
      <c r="AG49" s="26" t="str">
        <f>IF(AND('Mapa de Riesgos'!$Y$36="Muy Baja",'Mapa de Riesgos'!$AA$36="Mayor"),CONCATENATE("R4C",'Mapa de Riesgos'!$O$36),"")</f>
        <v/>
      </c>
      <c r="AH49" s="27" t="str">
        <f>IF(AND('Mapa de Riesgos'!$Y$31="Muy Baja",'Mapa de Riesgos'!$AA$31="Catastrófico"),CONCATENATE("R4C",'Mapa de Riesgos'!$O$31),"")</f>
        <v/>
      </c>
      <c r="AI49" s="28" t="str">
        <f>IF(AND('Mapa de Riesgos'!$Y$32="Muy Baja",'Mapa de Riesgos'!$AA$32="Catastrófico"),CONCATENATE("R4C",'Mapa de Riesgos'!$O$32),"")</f>
        <v/>
      </c>
      <c r="AJ49" s="28" t="str">
        <f>IF(AND('Mapa de Riesgos'!$Y$33="Muy Baja",'Mapa de Riesgos'!$AA$33="Catastrófico"),CONCATENATE("R4C",'Mapa de Riesgos'!$O$33),"")</f>
        <v/>
      </c>
      <c r="AK49" s="28" t="str">
        <f>IF(AND('Mapa de Riesgos'!$Y$34="Muy Baja",'Mapa de Riesgos'!$AA$34="Catastrófico"),CONCATENATE("R4C",'Mapa de Riesgos'!$O$34),"")</f>
        <v/>
      </c>
      <c r="AL49" s="28" t="str">
        <f>IF(AND('Mapa de Riesgos'!$Y$35="Muy Baja",'Mapa de Riesgos'!$AA$35="Catastrófico"),CONCATENATE("R4C",'Mapa de Riesgos'!$O$35),"")</f>
        <v/>
      </c>
      <c r="AM49" s="29" t="str">
        <f>IF(AND('Mapa de Riesgos'!$Y$36="Muy Baja",'Mapa de Riesgos'!$AA$36="Catastrófico"),CONCATENATE("R4C",'Mapa de Riesgos'!$O$36),"")</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43"/>
      <c r="C50" s="343"/>
      <c r="D50" s="344"/>
      <c r="E50" s="384"/>
      <c r="F50" s="385"/>
      <c r="G50" s="385"/>
      <c r="H50" s="385"/>
      <c r="I50" s="386"/>
      <c r="J50" s="48" t="str">
        <f>IF(AND('Mapa de Riesgos'!$Y$37="Muy Baja",'Mapa de Riesgos'!$AA$37="Leve"),CONCATENATE("R5C",'Mapa de Riesgos'!$O$37),"")</f>
        <v/>
      </c>
      <c r="K50" s="49" t="str">
        <f>IF(AND('Mapa de Riesgos'!$Y$38="Muy Baja",'Mapa de Riesgos'!$AA$38="Leve"),CONCATENATE("R5C",'Mapa de Riesgos'!$O$38),"")</f>
        <v/>
      </c>
      <c r="L50" s="49" t="str">
        <f>IF(AND('Mapa de Riesgos'!$Y$39="Muy Baja",'Mapa de Riesgos'!$AA$39="Leve"),CONCATENATE("R5C",'Mapa de Riesgos'!$O$39),"")</f>
        <v/>
      </c>
      <c r="M50" s="49" t="str">
        <f>IF(AND('Mapa de Riesgos'!$Y$40="Muy Baja",'Mapa de Riesgos'!$AA$40="Leve"),CONCATENATE("R5C",'Mapa de Riesgos'!$O$40),"")</f>
        <v/>
      </c>
      <c r="N50" s="49" t="str">
        <f>IF(AND('Mapa de Riesgos'!$Y$41="Muy Baja",'Mapa de Riesgos'!$AA$41="Leve"),CONCATENATE("R5C",'Mapa de Riesgos'!$O$41),"")</f>
        <v/>
      </c>
      <c r="O50" s="50" t="str">
        <f>IF(AND('Mapa de Riesgos'!$Y$42="Muy Baja",'Mapa de Riesgos'!$AA$42="Leve"),CONCATENATE("R5C",'Mapa de Riesgos'!$O$42),"")</f>
        <v/>
      </c>
      <c r="P50" s="48" t="str">
        <f>IF(AND('Mapa de Riesgos'!$Y$37="Muy Baja",'Mapa de Riesgos'!$AA$37="Menor"),CONCATENATE("R5C",'Mapa de Riesgos'!$O$37),"")</f>
        <v/>
      </c>
      <c r="Q50" s="49" t="str">
        <f>IF(AND('Mapa de Riesgos'!$Y$38="Muy Baja",'Mapa de Riesgos'!$AA$38="Menor"),CONCATENATE("R5C",'Mapa de Riesgos'!$O$38),"")</f>
        <v/>
      </c>
      <c r="R50" s="49" t="str">
        <f>IF(AND('Mapa de Riesgos'!$Y$39="Muy Baja",'Mapa de Riesgos'!$AA$39="Menor"),CONCATENATE("R5C",'Mapa de Riesgos'!$O$39),"")</f>
        <v/>
      </c>
      <c r="S50" s="49" t="str">
        <f>IF(AND('Mapa de Riesgos'!$Y$40="Muy Baja",'Mapa de Riesgos'!$AA$40="Menor"),CONCATENATE("R5C",'Mapa de Riesgos'!$O$40),"")</f>
        <v/>
      </c>
      <c r="T50" s="49" t="str">
        <f>IF(AND('Mapa de Riesgos'!$Y$41="Muy Baja",'Mapa de Riesgos'!$AA$41="Menor"),CONCATENATE("R5C",'Mapa de Riesgos'!$O$41),"")</f>
        <v/>
      </c>
      <c r="U50" s="50" t="str">
        <f>IF(AND('Mapa de Riesgos'!$Y$42="Muy Baja",'Mapa de Riesgos'!$AA$42="Menor"),CONCATENATE("R5C",'Mapa de Riesgos'!$O$42),"")</f>
        <v/>
      </c>
      <c r="V50" s="39" t="str">
        <f>IF(AND('Mapa de Riesgos'!$Y$37="Muy Baja",'Mapa de Riesgos'!$AA$37="Moderado"),CONCATENATE("R5C",'Mapa de Riesgos'!$O$37),"")</f>
        <v/>
      </c>
      <c r="W50" s="40" t="str">
        <f>IF(AND('Mapa de Riesgos'!$Y$38="Muy Baja",'Mapa de Riesgos'!$AA$38="Moderado"),CONCATENATE("R5C",'Mapa de Riesgos'!$O$38),"")</f>
        <v/>
      </c>
      <c r="X50" s="40" t="str">
        <f>IF(AND('Mapa de Riesgos'!$Y$39="Muy Baja",'Mapa de Riesgos'!$AA$39="Moderado"),CONCATENATE("R5C",'Mapa de Riesgos'!$O$39),"")</f>
        <v/>
      </c>
      <c r="Y50" s="40" t="str">
        <f>IF(AND('Mapa de Riesgos'!$Y$40="Muy Baja",'Mapa de Riesgos'!$AA$40="Moderado"),CONCATENATE("R5C",'Mapa de Riesgos'!$O$40),"")</f>
        <v/>
      </c>
      <c r="Z50" s="40" t="str">
        <f>IF(AND('Mapa de Riesgos'!$Y$41="Muy Baja",'Mapa de Riesgos'!$AA$41="Moderado"),CONCATENATE("R5C",'Mapa de Riesgos'!$O$41),"")</f>
        <v/>
      </c>
      <c r="AA50" s="41" t="str">
        <f>IF(AND('Mapa de Riesgos'!$Y$42="Muy Baja",'Mapa de Riesgos'!$AA$42="Moderado"),CONCATENATE("R5C",'Mapa de Riesgos'!$O$42),"")</f>
        <v/>
      </c>
      <c r="AB50" s="24" t="str">
        <f>IF(AND('Mapa de Riesgos'!$Y$37="Muy Baja",'Mapa de Riesgos'!$AA$37="Mayor"),CONCATENATE("R5C",'Mapa de Riesgos'!$O$37),"")</f>
        <v/>
      </c>
      <c r="AC50" s="25" t="str">
        <f>IF(AND('Mapa de Riesgos'!$Y$38="Muy Baja",'Mapa de Riesgos'!$AA$38="Mayor"),CONCATENATE("R5C",'Mapa de Riesgos'!$O$38),"")</f>
        <v/>
      </c>
      <c r="AD50" s="25" t="str">
        <f>IF(AND('Mapa de Riesgos'!$Y$39="Muy Baja",'Mapa de Riesgos'!$AA$39="Mayor"),CONCATENATE("R5C",'Mapa de Riesgos'!$O$39),"")</f>
        <v/>
      </c>
      <c r="AE50" s="25" t="str">
        <f>IF(AND('Mapa de Riesgos'!$Y$40="Muy Baja",'Mapa de Riesgos'!$AA$40="Mayor"),CONCATENATE("R5C",'Mapa de Riesgos'!$O$40),"")</f>
        <v/>
      </c>
      <c r="AF50" s="25" t="str">
        <f>IF(AND('Mapa de Riesgos'!$Y$41="Muy Baja",'Mapa de Riesgos'!$AA$41="Mayor"),CONCATENATE("R5C",'Mapa de Riesgos'!$O$41),"")</f>
        <v/>
      </c>
      <c r="AG50" s="26" t="str">
        <f>IF(AND('Mapa de Riesgos'!$Y$42="Muy Baja",'Mapa de Riesgos'!$AA$42="Mayor"),CONCATENATE("R5C",'Mapa de Riesgos'!$O$42),"")</f>
        <v/>
      </c>
      <c r="AH50" s="27" t="str">
        <f>IF(AND('Mapa de Riesgos'!$Y$37="Muy Baja",'Mapa de Riesgos'!$AA$37="Catastrófico"),CONCATENATE("R5C",'Mapa de Riesgos'!$O$37),"")</f>
        <v/>
      </c>
      <c r="AI50" s="28" t="str">
        <f>IF(AND('Mapa de Riesgos'!$Y$38="Muy Baja",'Mapa de Riesgos'!$AA$38="Catastrófico"),CONCATENATE("R5C",'Mapa de Riesgos'!$O$38),"")</f>
        <v/>
      </c>
      <c r="AJ50" s="28" t="str">
        <f>IF(AND('Mapa de Riesgos'!$Y$39="Muy Baja",'Mapa de Riesgos'!$AA$39="Catastrófico"),CONCATENATE("R5C",'Mapa de Riesgos'!$O$39),"")</f>
        <v/>
      </c>
      <c r="AK50" s="28" t="str">
        <f>IF(AND('Mapa de Riesgos'!$Y$40="Muy Baja",'Mapa de Riesgos'!$AA$40="Catastrófico"),CONCATENATE("R5C",'Mapa de Riesgos'!$O$40),"")</f>
        <v/>
      </c>
      <c r="AL50" s="28" t="str">
        <f>IF(AND('Mapa de Riesgos'!$Y$41="Muy Baja",'Mapa de Riesgos'!$AA$41="Catastrófico"),CONCATENATE("R5C",'Mapa de Riesgos'!$O$41),"")</f>
        <v/>
      </c>
      <c r="AM50" s="29" t="str">
        <f>IF(AND('Mapa de Riesgos'!$Y$42="Muy Baja",'Mapa de Riesgos'!$AA$42="Catastrófico"),CONCATENATE("R5C",'Mapa de Riesgos'!$O$42),"")</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43"/>
      <c r="C51" s="343"/>
      <c r="D51" s="344"/>
      <c r="E51" s="384"/>
      <c r="F51" s="385"/>
      <c r="G51" s="385"/>
      <c r="H51" s="385"/>
      <c r="I51" s="386"/>
      <c r="J51" s="48" t="str">
        <f>IF(AND('Mapa de Riesgos'!$Y$43="Muy Baja",'Mapa de Riesgos'!$AA$43="Leve"),CONCATENATE("R6C",'Mapa de Riesgos'!$O$43),"")</f>
        <v/>
      </c>
      <c r="K51" s="49" t="str">
        <f>IF(AND('Mapa de Riesgos'!$Y$44="Muy Baja",'Mapa de Riesgos'!$AA$44="Leve"),CONCATENATE("R6C",'Mapa de Riesgos'!$O$44),"")</f>
        <v/>
      </c>
      <c r="L51" s="49" t="str">
        <f>IF(AND('Mapa de Riesgos'!$Y$45="Muy Baja",'Mapa de Riesgos'!$AA$45="Leve"),CONCATENATE("R6C",'Mapa de Riesgos'!$O$45),"")</f>
        <v/>
      </c>
      <c r="M51" s="49" t="str">
        <f>IF(AND('Mapa de Riesgos'!$Y$46="Muy Baja",'Mapa de Riesgos'!$AA$46="Leve"),CONCATENATE("R6C",'Mapa de Riesgos'!$O$46),"")</f>
        <v/>
      </c>
      <c r="N51" s="49" t="str">
        <f>IF(AND('Mapa de Riesgos'!$Y$47="Muy Baja",'Mapa de Riesgos'!$AA$47="Leve"),CONCATENATE("R6C",'Mapa de Riesgos'!$O$47),"")</f>
        <v/>
      </c>
      <c r="O51" s="50" t="str">
        <f>IF(AND('Mapa de Riesgos'!$Y$48="Muy Baja",'Mapa de Riesgos'!$AA$48="Leve"),CONCATENATE("R6C",'Mapa de Riesgos'!$O$48),"")</f>
        <v/>
      </c>
      <c r="P51" s="48" t="str">
        <f>IF(AND('Mapa de Riesgos'!$Y$43="Muy Baja",'Mapa de Riesgos'!$AA$43="Menor"),CONCATENATE("R6C",'Mapa de Riesgos'!$O$43),"")</f>
        <v/>
      </c>
      <c r="Q51" s="49" t="str">
        <f>IF(AND('Mapa de Riesgos'!$Y$44="Muy Baja",'Mapa de Riesgos'!$AA$44="Menor"),CONCATENATE("R6C",'Mapa de Riesgos'!$O$44),"")</f>
        <v/>
      </c>
      <c r="R51" s="49" t="str">
        <f>IF(AND('Mapa de Riesgos'!$Y$45="Muy Baja",'Mapa de Riesgos'!$AA$45="Menor"),CONCATENATE("R6C",'Mapa de Riesgos'!$O$45),"")</f>
        <v/>
      </c>
      <c r="S51" s="49" t="str">
        <f>IF(AND('Mapa de Riesgos'!$Y$46="Muy Baja",'Mapa de Riesgos'!$AA$46="Menor"),CONCATENATE("R6C",'Mapa de Riesgos'!$O$46),"")</f>
        <v/>
      </c>
      <c r="T51" s="49" t="str">
        <f>IF(AND('Mapa de Riesgos'!$Y$47="Muy Baja",'Mapa de Riesgos'!$AA$47="Menor"),CONCATENATE("R6C",'Mapa de Riesgos'!$O$47),"")</f>
        <v/>
      </c>
      <c r="U51" s="50" t="str">
        <f>IF(AND('Mapa de Riesgos'!$Y$48="Muy Baja",'Mapa de Riesgos'!$AA$48="Menor"),CONCATENATE("R6C",'Mapa de Riesgos'!$O$48),"")</f>
        <v/>
      </c>
      <c r="V51" s="39" t="str">
        <f>IF(AND('Mapa de Riesgos'!$Y$43="Muy Baja",'Mapa de Riesgos'!$AA$43="Moderado"),CONCATENATE("R6C",'Mapa de Riesgos'!$O$43),"")</f>
        <v/>
      </c>
      <c r="W51" s="40" t="str">
        <f>IF(AND('Mapa de Riesgos'!$Y$44="Muy Baja",'Mapa de Riesgos'!$AA$44="Moderado"),CONCATENATE("R6C",'Mapa de Riesgos'!$O$44),"")</f>
        <v/>
      </c>
      <c r="X51" s="40" t="str">
        <f>IF(AND('Mapa de Riesgos'!$Y$45="Muy Baja",'Mapa de Riesgos'!$AA$45="Moderado"),CONCATENATE("R6C",'Mapa de Riesgos'!$O$45),"")</f>
        <v/>
      </c>
      <c r="Y51" s="40" t="str">
        <f>IF(AND('Mapa de Riesgos'!$Y$46="Muy Baja",'Mapa de Riesgos'!$AA$46="Moderado"),CONCATENATE("R6C",'Mapa de Riesgos'!$O$46),"")</f>
        <v/>
      </c>
      <c r="Z51" s="40" t="str">
        <f>IF(AND('Mapa de Riesgos'!$Y$47="Muy Baja",'Mapa de Riesgos'!$AA$47="Moderado"),CONCATENATE("R6C",'Mapa de Riesgos'!$O$47),"")</f>
        <v/>
      </c>
      <c r="AA51" s="41" t="str">
        <f>IF(AND('Mapa de Riesgos'!$Y$48="Muy Baja",'Mapa de Riesgos'!$AA$48="Moderado"),CONCATENATE("R6C",'Mapa de Riesgos'!$O$48),"")</f>
        <v/>
      </c>
      <c r="AB51" s="24" t="str">
        <f>IF(AND('Mapa de Riesgos'!$Y$43="Muy Baja",'Mapa de Riesgos'!$AA$43="Mayor"),CONCATENATE("R6C",'Mapa de Riesgos'!$O$43),"")</f>
        <v/>
      </c>
      <c r="AC51" s="25" t="str">
        <f>IF(AND('Mapa de Riesgos'!$Y$44="Muy Baja",'Mapa de Riesgos'!$AA$44="Mayor"),CONCATENATE("R6C",'Mapa de Riesgos'!$O$44),"")</f>
        <v/>
      </c>
      <c r="AD51" s="25" t="str">
        <f>IF(AND('Mapa de Riesgos'!$Y$45="Muy Baja",'Mapa de Riesgos'!$AA$45="Mayor"),CONCATENATE("R6C",'Mapa de Riesgos'!$O$45),"")</f>
        <v/>
      </c>
      <c r="AE51" s="25" t="str">
        <f>IF(AND('Mapa de Riesgos'!$Y$46="Muy Baja",'Mapa de Riesgos'!$AA$46="Mayor"),CONCATENATE("R6C",'Mapa de Riesgos'!$O$46),"")</f>
        <v/>
      </c>
      <c r="AF51" s="25" t="str">
        <f>IF(AND('Mapa de Riesgos'!$Y$47="Muy Baja",'Mapa de Riesgos'!$AA$47="Mayor"),CONCATENATE("R6C",'Mapa de Riesgos'!$O$47),"")</f>
        <v/>
      </c>
      <c r="AG51" s="26" t="str">
        <f>IF(AND('Mapa de Riesgos'!$Y$48="Muy Baja",'Mapa de Riesgos'!$AA$48="Mayor"),CONCATENATE("R6C",'Mapa de Riesgos'!$O$48),"")</f>
        <v/>
      </c>
      <c r="AH51" s="27" t="str">
        <f>IF(AND('Mapa de Riesgos'!$Y$43="Muy Baja",'Mapa de Riesgos'!$AA$43="Catastrófico"),CONCATENATE("R6C",'Mapa de Riesgos'!$O$43),"")</f>
        <v/>
      </c>
      <c r="AI51" s="28" t="str">
        <f>IF(AND('Mapa de Riesgos'!$Y$44="Muy Baja",'Mapa de Riesgos'!$AA$44="Catastrófico"),CONCATENATE("R6C",'Mapa de Riesgos'!$O$44),"")</f>
        <v/>
      </c>
      <c r="AJ51" s="28" t="str">
        <f>IF(AND('Mapa de Riesgos'!$Y$45="Muy Baja",'Mapa de Riesgos'!$AA$45="Catastrófico"),CONCATENATE("R6C",'Mapa de Riesgos'!$O$45),"")</f>
        <v/>
      </c>
      <c r="AK51" s="28" t="str">
        <f>IF(AND('Mapa de Riesgos'!$Y$46="Muy Baja",'Mapa de Riesgos'!$AA$46="Catastrófico"),CONCATENATE("R6C",'Mapa de Riesgos'!$O$46),"")</f>
        <v/>
      </c>
      <c r="AL51" s="28" t="str">
        <f>IF(AND('Mapa de Riesgos'!$Y$47="Muy Baja",'Mapa de Riesgos'!$AA$47="Catastrófico"),CONCATENATE("R6C",'Mapa de Riesgos'!$O$47),"")</f>
        <v/>
      </c>
      <c r="AM51" s="29" t="str">
        <f>IF(AND('Mapa de Riesgos'!$Y$48="Muy Baja",'Mapa de Riesgos'!$AA$48="Catastrófico"),CONCATENATE("R6C",'Mapa de Riesgos'!$O$48),"")</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43"/>
      <c r="C52" s="343"/>
      <c r="D52" s="344"/>
      <c r="E52" s="384"/>
      <c r="F52" s="385"/>
      <c r="G52" s="385"/>
      <c r="H52" s="385"/>
      <c r="I52" s="386"/>
      <c r="J52" s="48" t="str">
        <f>IF(AND('Mapa de Riesgos'!$Y$49="Muy Baja",'Mapa de Riesgos'!$AA$49="Leve"),CONCATENATE("R7C",'Mapa de Riesgos'!$O$49),"")</f>
        <v/>
      </c>
      <c r="K52" s="49" t="str">
        <f>IF(AND('Mapa de Riesgos'!$Y$50="Muy Baja",'Mapa de Riesgos'!$AA$50="Leve"),CONCATENATE("R7C",'Mapa de Riesgos'!$O$50),"")</f>
        <v/>
      </c>
      <c r="L52" s="49" t="str">
        <f>IF(AND('Mapa de Riesgos'!$Y$51="Muy Baja",'Mapa de Riesgos'!$AA$51="Leve"),CONCATENATE("R7C",'Mapa de Riesgos'!$O$51),"")</f>
        <v/>
      </c>
      <c r="M52" s="49" t="str">
        <f>IF(AND('Mapa de Riesgos'!$Y$52="Muy Baja",'Mapa de Riesgos'!$AA$52="Leve"),CONCATENATE("R7C",'Mapa de Riesgos'!$O$52),"")</f>
        <v/>
      </c>
      <c r="N52" s="49" t="str">
        <f>IF(AND('Mapa de Riesgos'!$Y$53="Muy Baja",'Mapa de Riesgos'!$AA$53="Leve"),CONCATENATE("R7C",'Mapa de Riesgos'!$O$53),"")</f>
        <v/>
      </c>
      <c r="O52" s="50" t="str">
        <f>IF(AND('Mapa de Riesgos'!$Y$54="Muy Baja",'Mapa de Riesgos'!$AA$54="Leve"),CONCATENATE("R7C",'Mapa de Riesgos'!$O$54),"")</f>
        <v/>
      </c>
      <c r="P52" s="48" t="str">
        <f>IF(AND('Mapa de Riesgos'!$Y$49="Muy Baja",'Mapa de Riesgos'!$AA$49="Menor"),CONCATENATE("R7C",'Mapa de Riesgos'!$O$49),"")</f>
        <v/>
      </c>
      <c r="Q52" s="49" t="str">
        <f>IF(AND('Mapa de Riesgos'!$Y$50="Muy Baja",'Mapa de Riesgos'!$AA$50="Menor"),CONCATENATE("R7C",'Mapa de Riesgos'!$O$50),"")</f>
        <v/>
      </c>
      <c r="R52" s="49" t="str">
        <f>IF(AND('Mapa de Riesgos'!$Y$51="Muy Baja",'Mapa de Riesgos'!$AA$51="Menor"),CONCATENATE("R7C",'Mapa de Riesgos'!$O$51),"")</f>
        <v/>
      </c>
      <c r="S52" s="49" t="str">
        <f>IF(AND('Mapa de Riesgos'!$Y$52="Muy Baja",'Mapa de Riesgos'!$AA$52="Menor"),CONCATENATE("R7C",'Mapa de Riesgos'!$O$52),"")</f>
        <v/>
      </c>
      <c r="T52" s="49" t="str">
        <f>IF(AND('Mapa de Riesgos'!$Y$53="Muy Baja",'Mapa de Riesgos'!$AA$53="Menor"),CONCATENATE("R7C",'Mapa de Riesgos'!$O$53),"")</f>
        <v/>
      </c>
      <c r="U52" s="50" t="str">
        <f>IF(AND('Mapa de Riesgos'!$Y$54="Muy Baja",'Mapa de Riesgos'!$AA$54="Menor"),CONCATENATE("R7C",'Mapa de Riesgos'!$O$54),"")</f>
        <v/>
      </c>
      <c r="V52" s="39" t="str">
        <f>IF(AND('Mapa de Riesgos'!$Y$49="Muy Baja",'Mapa de Riesgos'!$AA$49="Moderado"),CONCATENATE("R7C",'Mapa de Riesgos'!$O$49),"")</f>
        <v/>
      </c>
      <c r="W52" s="40" t="str">
        <f>IF(AND('Mapa de Riesgos'!$Y$50="Muy Baja",'Mapa de Riesgos'!$AA$50="Moderado"),CONCATENATE("R7C",'Mapa de Riesgos'!$O$50),"")</f>
        <v/>
      </c>
      <c r="X52" s="40" t="str">
        <f>IF(AND('Mapa de Riesgos'!$Y$51="Muy Baja",'Mapa de Riesgos'!$AA$51="Moderado"),CONCATENATE("R7C",'Mapa de Riesgos'!$O$51),"")</f>
        <v/>
      </c>
      <c r="Y52" s="40" t="str">
        <f>IF(AND('Mapa de Riesgos'!$Y$52="Muy Baja",'Mapa de Riesgos'!$AA$52="Moderado"),CONCATENATE("R7C",'Mapa de Riesgos'!$O$52),"")</f>
        <v/>
      </c>
      <c r="Z52" s="40" t="str">
        <f>IF(AND('Mapa de Riesgos'!$Y$53="Muy Baja",'Mapa de Riesgos'!$AA$53="Moderado"),CONCATENATE("R7C",'Mapa de Riesgos'!$O$53),"")</f>
        <v/>
      </c>
      <c r="AA52" s="41" t="str">
        <f>IF(AND('Mapa de Riesgos'!$Y$54="Muy Baja",'Mapa de Riesgos'!$AA$54="Moderado"),CONCATENATE("R7C",'Mapa de Riesgos'!$O$54),"")</f>
        <v/>
      </c>
      <c r="AB52" s="24" t="str">
        <f>IF(AND('Mapa de Riesgos'!$Y$49="Muy Baja",'Mapa de Riesgos'!$AA$49="Mayor"),CONCATENATE("R7C",'Mapa de Riesgos'!$O$49),"")</f>
        <v/>
      </c>
      <c r="AC52" s="25" t="str">
        <f>IF(AND('Mapa de Riesgos'!$Y$50="Muy Baja",'Mapa de Riesgos'!$AA$50="Mayor"),CONCATENATE("R7C",'Mapa de Riesgos'!$O$50),"")</f>
        <v/>
      </c>
      <c r="AD52" s="25" t="str">
        <f>IF(AND('Mapa de Riesgos'!$Y$51="Muy Baja",'Mapa de Riesgos'!$AA$51="Mayor"),CONCATENATE("R7C",'Mapa de Riesgos'!$O$51),"")</f>
        <v/>
      </c>
      <c r="AE52" s="25" t="str">
        <f>IF(AND('Mapa de Riesgos'!$Y$52="Muy Baja",'Mapa de Riesgos'!$AA$52="Mayor"),CONCATENATE("R7C",'Mapa de Riesgos'!$O$52),"")</f>
        <v/>
      </c>
      <c r="AF52" s="25" t="str">
        <f>IF(AND('Mapa de Riesgos'!$Y$53="Muy Baja",'Mapa de Riesgos'!$AA$53="Mayor"),CONCATENATE("R7C",'Mapa de Riesgos'!$O$53),"")</f>
        <v/>
      </c>
      <c r="AG52" s="26" t="str">
        <f>IF(AND('Mapa de Riesgos'!$Y$54="Muy Baja",'Mapa de Riesgos'!$AA$54="Mayor"),CONCATENATE("R7C",'Mapa de Riesgos'!$O$54),"")</f>
        <v/>
      </c>
      <c r="AH52" s="27" t="str">
        <f>IF(AND('Mapa de Riesgos'!$Y$49="Muy Baja",'Mapa de Riesgos'!$AA$49="Catastrófico"),CONCATENATE("R7C",'Mapa de Riesgos'!$O$49),"")</f>
        <v/>
      </c>
      <c r="AI52" s="28" t="str">
        <f>IF(AND('Mapa de Riesgos'!$Y$50="Muy Baja",'Mapa de Riesgos'!$AA$50="Catastrófico"),CONCATENATE("R7C",'Mapa de Riesgos'!$O$50),"")</f>
        <v/>
      </c>
      <c r="AJ52" s="28" t="str">
        <f>IF(AND('Mapa de Riesgos'!$Y$51="Muy Baja",'Mapa de Riesgos'!$AA$51="Catastrófico"),CONCATENATE("R7C",'Mapa de Riesgos'!$O$51),"")</f>
        <v/>
      </c>
      <c r="AK52" s="28" t="str">
        <f>IF(AND('Mapa de Riesgos'!$Y$52="Muy Baja",'Mapa de Riesgos'!$AA$52="Catastrófico"),CONCATENATE("R7C",'Mapa de Riesgos'!$O$52),"")</f>
        <v/>
      </c>
      <c r="AL52" s="28" t="str">
        <f>IF(AND('Mapa de Riesgos'!$Y$53="Muy Baja",'Mapa de Riesgos'!$AA$53="Catastrófico"),CONCATENATE("R7C",'Mapa de Riesgos'!$O$53),"")</f>
        <v/>
      </c>
      <c r="AM52" s="29" t="str">
        <f>IF(AND('Mapa de Riesgos'!$Y$54="Muy Baja",'Mapa de Riesgos'!$AA$54="Catastrófico"),CONCATENATE("R7C",'Mapa de Riesgos'!$O$54),"")</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43"/>
      <c r="C53" s="343"/>
      <c r="D53" s="344"/>
      <c r="E53" s="384"/>
      <c r="F53" s="385"/>
      <c r="G53" s="385"/>
      <c r="H53" s="385"/>
      <c r="I53" s="386"/>
      <c r="J53" s="48" t="str">
        <f>IF(AND('Mapa de Riesgos'!$Y$55="Muy Baja",'Mapa de Riesgos'!$AA$55="Leve"),CONCATENATE("R8C",'Mapa de Riesgos'!$O$55),"")</f>
        <v/>
      </c>
      <c r="K53" s="49" t="str">
        <f>IF(AND('Mapa de Riesgos'!$Y$56="Muy Baja",'Mapa de Riesgos'!$AA$56="Leve"),CONCATENATE("R8C",'Mapa de Riesgos'!$O$56),"")</f>
        <v/>
      </c>
      <c r="L53" s="49" t="str">
        <f>IF(AND('Mapa de Riesgos'!$Y$57="Muy Baja",'Mapa de Riesgos'!$AA$57="Leve"),CONCATENATE("R8C",'Mapa de Riesgos'!$O$57),"")</f>
        <v/>
      </c>
      <c r="M53" s="49" t="str">
        <f>IF(AND('Mapa de Riesgos'!$Y$58="Muy Baja",'Mapa de Riesgos'!$AA$58="Leve"),CONCATENATE("R8C",'Mapa de Riesgos'!$O$58),"")</f>
        <v/>
      </c>
      <c r="N53" s="49" t="str">
        <f>IF(AND('Mapa de Riesgos'!$Y$59="Muy Baja",'Mapa de Riesgos'!$AA$59="Leve"),CONCATENATE("R8C",'Mapa de Riesgos'!$O$59),"")</f>
        <v/>
      </c>
      <c r="O53" s="50" t="str">
        <f>IF(AND('Mapa de Riesgos'!$Y$60="Muy Baja",'Mapa de Riesgos'!$AA$60="Leve"),CONCATENATE("R8C",'Mapa de Riesgos'!$O$60),"")</f>
        <v/>
      </c>
      <c r="P53" s="48" t="str">
        <f>IF(AND('Mapa de Riesgos'!$Y$55="Muy Baja",'Mapa de Riesgos'!$AA$55="Menor"),CONCATENATE("R8C",'Mapa de Riesgos'!$O$55),"")</f>
        <v/>
      </c>
      <c r="Q53" s="49" t="str">
        <f>IF(AND('Mapa de Riesgos'!$Y$56="Muy Baja",'Mapa de Riesgos'!$AA$56="Menor"),CONCATENATE("R8C",'Mapa de Riesgos'!$O$56),"")</f>
        <v/>
      </c>
      <c r="R53" s="49" t="str">
        <f>IF(AND('Mapa de Riesgos'!$Y$57="Muy Baja",'Mapa de Riesgos'!$AA$57="Menor"),CONCATENATE("R8C",'Mapa de Riesgos'!$O$57),"")</f>
        <v/>
      </c>
      <c r="S53" s="49" t="str">
        <f>IF(AND('Mapa de Riesgos'!$Y$58="Muy Baja",'Mapa de Riesgos'!$AA$58="Menor"),CONCATENATE("R8C",'Mapa de Riesgos'!$O$58),"")</f>
        <v/>
      </c>
      <c r="T53" s="49" t="str">
        <f>IF(AND('Mapa de Riesgos'!$Y$59="Muy Baja",'Mapa de Riesgos'!$AA$59="Menor"),CONCATENATE("R8C",'Mapa de Riesgos'!$O$59),"")</f>
        <v/>
      </c>
      <c r="U53" s="50" t="str">
        <f>IF(AND('Mapa de Riesgos'!$Y$60="Muy Baja",'Mapa de Riesgos'!$AA$60="Menor"),CONCATENATE("R8C",'Mapa de Riesgos'!$O$60),"")</f>
        <v/>
      </c>
      <c r="V53" s="39" t="str">
        <f>IF(AND('Mapa de Riesgos'!$Y$55="Muy Baja",'Mapa de Riesgos'!$AA$55="Moderado"),CONCATENATE("R8C",'Mapa de Riesgos'!$O$55),"")</f>
        <v/>
      </c>
      <c r="W53" s="40" t="str">
        <f>IF(AND('Mapa de Riesgos'!$Y$56="Muy Baja",'Mapa de Riesgos'!$AA$56="Moderado"),CONCATENATE("R8C",'Mapa de Riesgos'!$O$56),"")</f>
        <v/>
      </c>
      <c r="X53" s="40" t="str">
        <f>IF(AND('Mapa de Riesgos'!$Y$57="Muy Baja",'Mapa de Riesgos'!$AA$57="Moderado"),CONCATENATE("R8C",'Mapa de Riesgos'!$O$57),"")</f>
        <v/>
      </c>
      <c r="Y53" s="40" t="str">
        <f>IF(AND('Mapa de Riesgos'!$Y$58="Muy Baja",'Mapa de Riesgos'!$AA$58="Moderado"),CONCATENATE("R8C",'Mapa de Riesgos'!$O$58),"")</f>
        <v/>
      </c>
      <c r="Z53" s="40" t="str">
        <f>IF(AND('Mapa de Riesgos'!$Y$59="Muy Baja",'Mapa de Riesgos'!$AA$59="Moderado"),CONCATENATE("R8C",'Mapa de Riesgos'!$O$59),"")</f>
        <v/>
      </c>
      <c r="AA53" s="41" t="str">
        <f>IF(AND('Mapa de Riesgos'!$Y$60="Muy Baja",'Mapa de Riesgos'!$AA$60="Moderado"),CONCATENATE("R8C",'Mapa de Riesgos'!$O$60),"")</f>
        <v/>
      </c>
      <c r="AB53" s="24" t="str">
        <f>IF(AND('Mapa de Riesgos'!$Y$55="Muy Baja",'Mapa de Riesgos'!$AA$55="Mayor"),CONCATENATE("R8C",'Mapa de Riesgos'!$O$55),"")</f>
        <v/>
      </c>
      <c r="AC53" s="25" t="str">
        <f>IF(AND('Mapa de Riesgos'!$Y$56="Muy Baja",'Mapa de Riesgos'!$AA$56="Mayor"),CONCATENATE("R8C",'Mapa de Riesgos'!$O$56),"")</f>
        <v/>
      </c>
      <c r="AD53" s="25" t="str">
        <f>IF(AND('Mapa de Riesgos'!$Y$57="Muy Baja",'Mapa de Riesgos'!$AA$57="Mayor"),CONCATENATE("R8C",'Mapa de Riesgos'!$O$57),"")</f>
        <v/>
      </c>
      <c r="AE53" s="25" t="str">
        <f>IF(AND('Mapa de Riesgos'!$Y$58="Muy Baja",'Mapa de Riesgos'!$AA$58="Mayor"),CONCATENATE("R8C",'Mapa de Riesgos'!$O$58),"")</f>
        <v/>
      </c>
      <c r="AF53" s="25" t="str">
        <f>IF(AND('Mapa de Riesgos'!$Y$59="Muy Baja",'Mapa de Riesgos'!$AA$59="Mayor"),CONCATENATE("R8C",'Mapa de Riesgos'!$O$59),"")</f>
        <v/>
      </c>
      <c r="AG53" s="26" t="str">
        <f>IF(AND('Mapa de Riesgos'!$Y$60="Muy Baja",'Mapa de Riesgos'!$AA$60="Mayor"),CONCATENATE("R8C",'Mapa de Riesgos'!$O$60),"")</f>
        <v/>
      </c>
      <c r="AH53" s="27" t="str">
        <f>IF(AND('Mapa de Riesgos'!$Y$55="Muy Baja",'Mapa de Riesgos'!$AA$55="Catastrófico"),CONCATENATE("R8C",'Mapa de Riesgos'!$O$55),"")</f>
        <v/>
      </c>
      <c r="AI53" s="28" t="str">
        <f>IF(AND('Mapa de Riesgos'!$Y$56="Muy Baja",'Mapa de Riesgos'!$AA$56="Catastrófico"),CONCATENATE("R8C",'Mapa de Riesgos'!$O$56),"")</f>
        <v/>
      </c>
      <c r="AJ53" s="28" t="str">
        <f>IF(AND('Mapa de Riesgos'!$Y$57="Muy Baja",'Mapa de Riesgos'!$AA$57="Catastrófico"),CONCATENATE("R8C",'Mapa de Riesgos'!$O$57),"")</f>
        <v/>
      </c>
      <c r="AK53" s="28" t="str">
        <f>IF(AND('Mapa de Riesgos'!$Y$58="Muy Baja",'Mapa de Riesgos'!$AA$58="Catastrófico"),CONCATENATE("R8C",'Mapa de Riesgos'!$O$58),"")</f>
        <v/>
      </c>
      <c r="AL53" s="28" t="str">
        <f>IF(AND('Mapa de Riesgos'!$Y$59="Muy Baja",'Mapa de Riesgos'!$AA$59="Catastrófico"),CONCATENATE("R8C",'Mapa de Riesgos'!$O$59),"")</f>
        <v/>
      </c>
      <c r="AM53" s="29" t="str">
        <f>IF(AND('Mapa de Riesgos'!$Y$60="Muy Baja",'Mapa de Riesgos'!$AA$60="Catastrófico"),CONCATENATE("R8C",'Mapa de Riesgos'!$O$60),"")</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43"/>
      <c r="C54" s="343"/>
      <c r="D54" s="344"/>
      <c r="E54" s="384"/>
      <c r="F54" s="385"/>
      <c r="G54" s="385"/>
      <c r="H54" s="385"/>
      <c r="I54" s="386"/>
      <c r="J54" s="48" t="str">
        <f>IF(AND('Mapa de Riesgos'!$Y$61="Muy Baja",'Mapa de Riesgos'!$AA$61="Leve"),CONCATENATE("R9C",'Mapa de Riesgos'!$O$61),"")</f>
        <v/>
      </c>
      <c r="K54" s="49" t="str">
        <f>IF(AND('Mapa de Riesgos'!$Y$62="Muy Baja",'Mapa de Riesgos'!$AA$62="Leve"),CONCATENATE("R9C",'Mapa de Riesgos'!$O$62),"")</f>
        <v/>
      </c>
      <c r="L54" s="49" t="str">
        <f>IF(AND('Mapa de Riesgos'!$Y$63="Muy Baja",'Mapa de Riesgos'!$AA$63="Leve"),CONCATENATE("R9C",'Mapa de Riesgos'!$O$63),"")</f>
        <v/>
      </c>
      <c r="M54" s="49" t="str">
        <f>IF(AND('Mapa de Riesgos'!$Y$64="Muy Baja",'Mapa de Riesgos'!$AA$64="Leve"),CONCATENATE("R9C",'Mapa de Riesgos'!$O$64),"")</f>
        <v/>
      </c>
      <c r="N54" s="49" t="str">
        <f>IF(AND('Mapa de Riesgos'!$Y$65="Muy Baja",'Mapa de Riesgos'!$AA$65="Leve"),CONCATENATE("R9C",'Mapa de Riesgos'!$O$65),"")</f>
        <v/>
      </c>
      <c r="O54" s="50" t="str">
        <f>IF(AND('Mapa de Riesgos'!$Y$66="Muy Baja",'Mapa de Riesgos'!$AA$66="Leve"),CONCATENATE("R9C",'Mapa de Riesgos'!$O$66),"")</f>
        <v/>
      </c>
      <c r="P54" s="48" t="str">
        <f>IF(AND('Mapa de Riesgos'!$Y$61="Muy Baja",'Mapa de Riesgos'!$AA$61="Menor"),CONCATENATE("R9C",'Mapa de Riesgos'!$O$61),"")</f>
        <v/>
      </c>
      <c r="Q54" s="49" t="str">
        <f>IF(AND('Mapa de Riesgos'!$Y$62="Muy Baja",'Mapa de Riesgos'!$AA$62="Menor"),CONCATENATE("R9C",'Mapa de Riesgos'!$O$62),"")</f>
        <v/>
      </c>
      <c r="R54" s="49" t="str">
        <f>IF(AND('Mapa de Riesgos'!$Y$63="Muy Baja",'Mapa de Riesgos'!$AA$63="Menor"),CONCATENATE("R9C",'Mapa de Riesgos'!$O$63),"")</f>
        <v/>
      </c>
      <c r="S54" s="49" t="str">
        <f>IF(AND('Mapa de Riesgos'!$Y$64="Muy Baja",'Mapa de Riesgos'!$AA$64="Menor"),CONCATENATE("R9C",'Mapa de Riesgos'!$O$64),"")</f>
        <v/>
      </c>
      <c r="T54" s="49" t="str">
        <f>IF(AND('Mapa de Riesgos'!$Y$65="Muy Baja",'Mapa de Riesgos'!$AA$65="Menor"),CONCATENATE("R9C",'Mapa de Riesgos'!$O$65),"")</f>
        <v/>
      </c>
      <c r="U54" s="50" t="str">
        <f>IF(AND('Mapa de Riesgos'!$Y$66="Muy Baja",'Mapa de Riesgos'!$AA$66="Menor"),CONCATENATE("R9C",'Mapa de Riesgos'!$O$66),"")</f>
        <v/>
      </c>
      <c r="V54" s="39" t="str">
        <f>IF(AND('Mapa de Riesgos'!$Y$61="Muy Baja",'Mapa de Riesgos'!$AA$61="Moderado"),CONCATENATE("R9C",'Mapa de Riesgos'!$O$61),"")</f>
        <v/>
      </c>
      <c r="W54" s="40" t="str">
        <f>IF(AND('Mapa de Riesgos'!$Y$62="Muy Baja",'Mapa de Riesgos'!$AA$62="Moderado"),CONCATENATE("R9C",'Mapa de Riesgos'!$O$62),"")</f>
        <v/>
      </c>
      <c r="X54" s="40" t="str">
        <f>IF(AND('Mapa de Riesgos'!$Y$63="Muy Baja",'Mapa de Riesgos'!$AA$63="Moderado"),CONCATENATE("R9C",'Mapa de Riesgos'!$O$63),"")</f>
        <v/>
      </c>
      <c r="Y54" s="40" t="str">
        <f>IF(AND('Mapa de Riesgos'!$Y$64="Muy Baja",'Mapa de Riesgos'!$AA$64="Moderado"),CONCATENATE("R9C",'Mapa de Riesgos'!$O$64),"")</f>
        <v/>
      </c>
      <c r="Z54" s="40" t="str">
        <f>IF(AND('Mapa de Riesgos'!$Y$65="Muy Baja",'Mapa de Riesgos'!$AA$65="Moderado"),CONCATENATE("R9C",'Mapa de Riesgos'!$O$65),"")</f>
        <v/>
      </c>
      <c r="AA54" s="41" t="str">
        <f>IF(AND('Mapa de Riesgos'!$Y$66="Muy Baja",'Mapa de Riesgos'!$AA$66="Moderado"),CONCATENATE("R9C",'Mapa de Riesgos'!$O$66),"")</f>
        <v/>
      </c>
      <c r="AB54" s="24" t="str">
        <f>IF(AND('Mapa de Riesgos'!$Y$61="Muy Baja",'Mapa de Riesgos'!$AA$61="Mayor"),CONCATENATE("R9C",'Mapa de Riesgos'!$O$61),"")</f>
        <v/>
      </c>
      <c r="AC54" s="25" t="str">
        <f>IF(AND('Mapa de Riesgos'!$Y$62="Muy Baja",'Mapa de Riesgos'!$AA$62="Mayor"),CONCATENATE("R9C",'Mapa de Riesgos'!$O$62),"")</f>
        <v/>
      </c>
      <c r="AD54" s="25" t="str">
        <f>IF(AND('Mapa de Riesgos'!$Y$63="Muy Baja",'Mapa de Riesgos'!$AA$63="Mayor"),CONCATENATE("R9C",'Mapa de Riesgos'!$O$63),"")</f>
        <v/>
      </c>
      <c r="AE54" s="25" t="str">
        <f>IF(AND('Mapa de Riesgos'!$Y$64="Muy Baja",'Mapa de Riesgos'!$AA$64="Mayor"),CONCATENATE("R9C",'Mapa de Riesgos'!$O$64),"")</f>
        <v/>
      </c>
      <c r="AF54" s="25" t="str">
        <f>IF(AND('Mapa de Riesgos'!$Y$65="Muy Baja",'Mapa de Riesgos'!$AA$65="Mayor"),CONCATENATE("R9C",'Mapa de Riesgos'!$O$65),"")</f>
        <v/>
      </c>
      <c r="AG54" s="26" t="str">
        <f>IF(AND('Mapa de Riesgos'!$Y$66="Muy Baja",'Mapa de Riesgos'!$AA$66="Mayor"),CONCATENATE("R9C",'Mapa de Riesgos'!$O$66),"")</f>
        <v/>
      </c>
      <c r="AH54" s="27" t="str">
        <f>IF(AND('Mapa de Riesgos'!$Y$61="Muy Baja",'Mapa de Riesgos'!$AA$61="Catastrófico"),CONCATENATE("R9C",'Mapa de Riesgos'!$O$61),"")</f>
        <v/>
      </c>
      <c r="AI54" s="28" t="str">
        <f>IF(AND('Mapa de Riesgos'!$Y$62="Muy Baja",'Mapa de Riesgos'!$AA$62="Catastrófico"),CONCATENATE("R9C",'Mapa de Riesgos'!$O$62),"")</f>
        <v/>
      </c>
      <c r="AJ54" s="28" t="str">
        <f>IF(AND('Mapa de Riesgos'!$Y$63="Muy Baja",'Mapa de Riesgos'!$AA$63="Catastrófico"),CONCATENATE("R9C",'Mapa de Riesgos'!$O$63),"")</f>
        <v/>
      </c>
      <c r="AK54" s="28" t="str">
        <f>IF(AND('Mapa de Riesgos'!$Y$64="Muy Baja",'Mapa de Riesgos'!$AA$64="Catastrófico"),CONCATENATE("R9C",'Mapa de Riesgos'!$O$64),"")</f>
        <v/>
      </c>
      <c r="AL54" s="28" t="str">
        <f>IF(AND('Mapa de Riesgos'!$Y$65="Muy Baja",'Mapa de Riesgos'!$AA$65="Catastrófico"),CONCATENATE("R9C",'Mapa de Riesgos'!$O$65),"")</f>
        <v/>
      </c>
      <c r="AM54" s="29" t="str">
        <f>IF(AND('Mapa de Riesgos'!$Y$66="Muy Baja",'Mapa de Riesgos'!$AA$66="Catastrófico"),CONCATENATE("R9C",'Mapa de Riesgos'!$O$66),"")</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43"/>
      <c r="C55" s="343"/>
      <c r="D55" s="344"/>
      <c r="E55" s="387"/>
      <c r="F55" s="388"/>
      <c r="G55" s="388"/>
      <c r="H55" s="388"/>
      <c r="I55" s="389"/>
      <c r="J55" s="51" t="str">
        <f>IF(AND('Mapa de Riesgos'!$Y$67="Muy Baja",'Mapa de Riesgos'!$AA$67="Leve"),CONCATENATE("R10C",'Mapa de Riesgos'!$O$67),"")</f>
        <v/>
      </c>
      <c r="K55" s="52" t="str">
        <f>IF(AND('Mapa de Riesgos'!$Y$68="Muy Baja",'Mapa de Riesgos'!$AA$68="Leve"),CONCATENATE("R10C",'Mapa de Riesgos'!$O$68),"")</f>
        <v/>
      </c>
      <c r="L55" s="52" t="str">
        <f>IF(AND('Mapa de Riesgos'!$Y$69="Muy Baja",'Mapa de Riesgos'!$AA$69="Leve"),CONCATENATE("R10C",'Mapa de Riesgos'!$O$69),"")</f>
        <v/>
      </c>
      <c r="M55" s="52" t="str">
        <f>IF(AND('Mapa de Riesgos'!$Y$70="Muy Baja",'Mapa de Riesgos'!$AA$70="Leve"),CONCATENATE("R10C",'Mapa de Riesgos'!$O$70),"")</f>
        <v/>
      </c>
      <c r="N55" s="52" t="str">
        <f>IF(AND('Mapa de Riesgos'!$Y$71="Muy Baja",'Mapa de Riesgos'!$AA$71="Leve"),CONCATENATE("R10C",'Mapa de Riesgos'!$O$71),"")</f>
        <v/>
      </c>
      <c r="O55" s="53" t="str">
        <f>IF(AND('Mapa de Riesgos'!$Y$72="Muy Baja",'Mapa de Riesgos'!$AA$72="Leve"),CONCATENATE("R10C",'Mapa de Riesgos'!$O$72),"")</f>
        <v/>
      </c>
      <c r="P55" s="51" t="str">
        <f>IF(AND('Mapa de Riesgos'!$Y$67="Muy Baja",'Mapa de Riesgos'!$AA$67="Menor"),CONCATENATE("R10C",'Mapa de Riesgos'!$O$67),"")</f>
        <v/>
      </c>
      <c r="Q55" s="52" t="str">
        <f>IF(AND('Mapa de Riesgos'!$Y$68="Muy Baja",'Mapa de Riesgos'!$AA$68="Menor"),CONCATENATE("R10C",'Mapa de Riesgos'!$O$68),"")</f>
        <v/>
      </c>
      <c r="R55" s="52" t="str">
        <f>IF(AND('Mapa de Riesgos'!$Y$69="Muy Baja",'Mapa de Riesgos'!$AA$69="Menor"),CONCATENATE("R10C",'Mapa de Riesgos'!$O$69),"")</f>
        <v/>
      </c>
      <c r="S55" s="52" t="str">
        <f>IF(AND('Mapa de Riesgos'!$Y$70="Muy Baja",'Mapa de Riesgos'!$AA$70="Menor"),CONCATENATE("R10C",'Mapa de Riesgos'!$O$70),"")</f>
        <v/>
      </c>
      <c r="T55" s="52" t="str">
        <f>IF(AND('Mapa de Riesgos'!$Y$71="Muy Baja",'Mapa de Riesgos'!$AA$71="Menor"),CONCATENATE("R10C",'Mapa de Riesgos'!$O$71),"")</f>
        <v/>
      </c>
      <c r="U55" s="53" t="str">
        <f>IF(AND('Mapa de Riesgos'!$Y$72="Muy Baja",'Mapa de Riesgos'!$AA$72="Menor"),CONCATENATE("R10C",'Mapa de Riesgos'!$O$72),"")</f>
        <v/>
      </c>
      <c r="V55" s="42" t="str">
        <f>IF(AND('Mapa de Riesgos'!$Y$67="Muy Baja",'Mapa de Riesgos'!$AA$67="Moderado"),CONCATENATE("R10C",'Mapa de Riesgos'!$O$67),"")</f>
        <v/>
      </c>
      <c r="W55" s="43" t="str">
        <f>IF(AND('Mapa de Riesgos'!$Y$68="Muy Baja",'Mapa de Riesgos'!$AA$68="Moderado"),CONCATENATE("R10C",'Mapa de Riesgos'!$O$68),"")</f>
        <v/>
      </c>
      <c r="X55" s="43" t="str">
        <f>IF(AND('Mapa de Riesgos'!$Y$69="Muy Baja",'Mapa de Riesgos'!$AA$69="Moderado"),CONCATENATE("R10C",'Mapa de Riesgos'!$O$69),"")</f>
        <v/>
      </c>
      <c r="Y55" s="43" t="str">
        <f>IF(AND('Mapa de Riesgos'!$Y$70="Muy Baja",'Mapa de Riesgos'!$AA$70="Moderado"),CONCATENATE("R10C",'Mapa de Riesgos'!$O$70),"")</f>
        <v/>
      </c>
      <c r="Z55" s="43" t="str">
        <f>IF(AND('Mapa de Riesgos'!$Y$71="Muy Baja",'Mapa de Riesgos'!$AA$71="Moderado"),CONCATENATE("R10C",'Mapa de Riesgos'!$O$71),"")</f>
        <v/>
      </c>
      <c r="AA55" s="44" t="str">
        <f>IF(AND('Mapa de Riesgos'!$Y$72="Muy Baja",'Mapa de Riesgos'!$AA$72="Moderado"),CONCATENATE("R10C",'Mapa de Riesgos'!$O$72),"")</f>
        <v/>
      </c>
      <c r="AB55" s="30" t="str">
        <f>IF(AND('Mapa de Riesgos'!$Y$67="Muy Baja",'Mapa de Riesgos'!$AA$67="Mayor"),CONCATENATE("R10C",'Mapa de Riesgos'!$O$67),"")</f>
        <v/>
      </c>
      <c r="AC55" s="31" t="str">
        <f>IF(AND('Mapa de Riesgos'!$Y$68="Muy Baja",'Mapa de Riesgos'!$AA$68="Mayor"),CONCATENATE("R10C",'Mapa de Riesgos'!$O$68),"")</f>
        <v/>
      </c>
      <c r="AD55" s="31" t="str">
        <f>IF(AND('Mapa de Riesgos'!$Y$69="Muy Baja",'Mapa de Riesgos'!$AA$69="Mayor"),CONCATENATE("R10C",'Mapa de Riesgos'!$O$69),"")</f>
        <v/>
      </c>
      <c r="AE55" s="31" t="str">
        <f>IF(AND('Mapa de Riesgos'!$Y$70="Muy Baja",'Mapa de Riesgos'!$AA$70="Mayor"),CONCATENATE("R10C",'Mapa de Riesgos'!$O$70),"")</f>
        <v/>
      </c>
      <c r="AF55" s="31" t="str">
        <f>IF(AND('Mapa de Riesgos'!$Y$71="Muy Baja",'Mapa de Riesgos'!$AA$71="Mayor"),CONCATENATE("R10C",'Mapa de Riesgos'!$O$71),"")</f>
        <v/>
      </c>
      <c r="AG55" s="32" t="str">
        <f>IF(AND('Mapa de Riesgos'!$Y$72="Muy Baja",'Mapa de Riesgos'!$AA$72="Mayor"),CONCATENATE("R10C",'Mapa de Riesgos'!$O$72),"")</f>
        <v/>
      </c>
      <c r="AH55" s="33" t="str">
        <f>IF(AND('Mapa de Riesgos'!$Y$67="Muy Baja",'Mapa de Riesgos'!$AA$67="Catastrófico"),CONCATENATE("R10C",'Mapa de Riesgos'!$O$67),"")</f>
        <v/>
      </c>
      <c r="AI55" s="34" t="str">
        <f>IF(AND('Mapa de Riesgos'!$Y$68="Muy Baja",'Mapa de Riesgos'!$AA$68="Catastrófico"),CONCATENATE("R10C",'Mapa de Riesgos'!$O$68),"")</f>
        <v/>
      </c>
      <c r="AJ55" s="34" t="str">
        <f>IF(AND('Mapa de Riesgos'!$Y$69="Muy Baja",'Mapa de Riesgos'!$AA$69="Catastrófico"),CONCATENATE("R10C",'Mapa de Riesgos'!$O$69),"")</f>
        <v/>
      </c>
      <c r="AK55" s="34" t="str">
        <f>IF(AND('Mapa de Riesgos'!$Y$70="Muy Baja",'Mapa de Riesgos'!$AA$70="Catastrófico"),CONCATENATE("R10C",'Mapa de Riesgos'!$O$70),"")</f>
        <v/>
      </c>
      <c r="AL55" s="34" t="str">
        <f>IF(AND('Mapa de Riesgos'!$Y$71="Muy Baja",'Mapa de Riesgos'!$AA$71="Catastrófico"),CONCATENATE("R10C",'Mapa de Riesgos'!$O$71),"")</f>
        <v/>
      </c>
      <c r="AM55" s="35" t="str">
        <f>IF(AND('Mapa de Riesgos'!$Y$72="Muy Baja",'Mapa de Riesgos'!$AA$72="Catastrófico"),CONCATENATE("R10C",'Mapa de Riesgos'!$O$72),"")</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1" t="s">
        <v>186</v>
      </c>
      <c r="K56" s="382"/>
      <c r="L56" s="382"/>
      <c r="M56" s="382"/>
      <c r="N56" s="382"/>
      <c r="O56" s="383"/>
      <c r="P56" s="381" t="s">
        <v>187</v>
      </c>
      <c r="Q56" s="382"/>
      <c r="R56" s="382"/>
      <c r="S56" s="382"/>
      <c r="T56" s="382"/>
      <c r="U56" s="383"/>
      <c r="V56" s="381" t="s">
        <v>188</v>
      </c>
      <c r="W56" s="382"/>
      <c r="X56" s="382"/>
      <c r="Y56" s="382"/>
      <c r="Z56" s="382"/>
      <c r="AA56" s="383"/>
      <c r="AB56" s="381" t="s">
        <v>189</v>
      </c>
      <c r="AC56" s="390"/>
      <c r="AD56" s="382"/>
      <c r="AE56" s="382"/>
      <c r="AF56" s="382"/>
      <c r="AG56" s="383"/>
      <c r="AH56" s="381" t="s">
        <v>190</v>
      </c>
      <c r="AI56" s="382"/>
      <c r="AJ56" s="382"/>
      <c r="AK56" s="382"/>
      <c r="AL56" s="382"/>
      <c r="AM56" s="383"/>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4"/>
      <c r="K57" s="385"/>
      <c r="L57" s="385"/>
      <c r="M57" s="385"/>
      <c r="N57" s="385"/>
      <c r="O57" s="386"/>
      <c r="P57" s="384"/>
      <c r="Q57" s="385"/>
      <c r="R57" s="385"/>
      <c r="S57" s="385"/>
      <c r="T57" s="385"/>
      <c r="U57" s="386"/>
      <c r="V57" s="384"/>
      <c r="W57" s="385"/>
      <c r="X57" s="385"/>
      <c r="Y57" s="385"/>
      <c r="Z57" s="385"/>
      <c r="AA57" s="386"/>
      <c r="AB57" s="384"/>
      <c r="AC57" s="385"/>
      <c r="AD57" s="385"/>
      <c r="AE57" s="385"/>
      <c r="AF57" s="385"/>
      <c r="AG57" s="386"/>
      <c r="AH57" s="384"/>
      <c r="AI57" s="385"/>
      <c r="AJ57" s="385"/>
      <c r="AK57" s="385"/>
      <c r="AL57" s="385"/>
      <c r="AM57" s="386"/>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4"/>
      <c r="K58" s="385"/>
      <c r="L58" s="385"/>
      <c r="M58" s="385"/>
      <c r="N58" s="385"/>
      <c r="O58" s="386"/>
      <c r="P58" s="384"/>
      <c r="Q58" s="385"/>
      <c r="R58" s="385"/>
      <c r="S58" s="385"/>
      <c r="T58" s="385"/>
      <c r="U58" s="386"/>
      <c r="V58" s="384"/>
      <c r="W58" s="385"/>
      <c r="X58" s="385"/>
      <c r="Y58" s="385"/>
      <c r="Z58" s="385"/>
      <c r="AA58" s="386"/>
      <c r="AB58" s="384"/>
      <c r="AC58" s="385"/>
      <c r="AD58" s="385"/>
      <c r="AE58" s="385"/>
      <c r="AF58" s="385"/>
      <c r="AG58" s="386"/>
      <c r="AH58" s="384"/>
      <c r="AI58" s="385"/>
      <c r="AJ58" s="385"/>
      <c r="AK58" s="385"/>
      <c r="AL58" s="385"/>
      <c r="AM58" s="386"/>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4"/>
      <c r="K59" s="385"/>
      <c r="L59" s="385"/>
      <c r="M59" s="385"/>
      <c r="N59" s="385"/>
      <c r="O59" s="386"/>
      <c r="P59" s="384"/>
      <c r="Q59" s="385"/>
      <c r="R59" s="385"/>
      <c r="S59" s="385"/>
      <c r="T59" s="385"/>
      <c r="U59" s="386"/>
      <c r="V59" s="384"/>
      <c r="W59" s="385"/>
      <c r="X59" s="385"/>
      <c r="Y59" s="385"/>
      <c r="Z59" s="385"/>
      <c r="AA59" s="386"/>
      <c r="AB59" s="384"/>
      <c r="AC59" s="385"/>
      <c r="AD59" s="385"/>
      <c r="AE59" s="385"/>
      <c r="AF59" s="385"/>
      <c r="AG59" s="386"/>
      <c r="AH59" s="384"/>
      <c r="AI59" s="385"/>
      <c r="AJ59" s="385"/>
      <c r="AK59" s="385"/>
      <c r="AL59" s="385"/>
      <c r="AM59" s="386"/>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4"/>
      <c r="K60" s="385"/>
      <c r="L60" s="385"/>
      <c r="M60" s="385"/>
      <c r="N60" s="385"/>
      <c r="O60" s="386"/>
      <c r="P60" s="384"/>
      <c r="Q60" s="385"/>
      <c r="R60" s="385"/>
      <c r="S60" s="385"/>
      <c r="T60" s="385"/>
      <c r="U60" s="386"/>
      <c r="V60" s="384"/>
      <c r="W60" s="385"/>
      <c r="X60" s="385"/>
      <c r="Y60" s="385"/>
      <c r="Z60" s="385"/>
      <c r="AA60" s="386"/>
      <c r="AB60" s="384"/>
      <c r="AC60" s="385"/>
      <c r="AD60" s="385"/>
      <c r="AE60" s="385"/>
      <c r="AF60" s="385"/>
      <c r="AG60" s="386"/>
      <c r="AH60" s="384"/>
      <c r="AI60" s="385"/>
      <c r="AJ60" s="385"/>
      <c r="AK60" s="385"/>
      <c r="AL60" s="385"/>
      <c r="AM60" s="386"/>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87"/>
      <c r="K61" s="388"/>
      <c r="L61" s="388"/>
      <c r="M61" s="388"/>
      <c r="N61" s="388"/>
      <c r="O61" s="389"/>
      <c r="P61" s="387"/>
      <c r="Q61" s="388"/>
      <c r="R61" s="388"/>
      <c r="S61" s="388"/>
      <c r="T61" s="388"/>
      <c r="U61" s="389"/>
      <c r="V61" s="387"/>
      <c r="W61" s="388"/>
      <c r="X61" s="388"/>
      <c r="Y61" s="388"/>
      <c r="Z61" s="388"/>
      <c r="AA61" s="389"/>
      <c r="AB61" s="387"/>
      <c r="AC61" s="388"/>
      <c r="AD61" s="388"/>
      <c r="AE61" s="388"/>
      <c r="AF61" s="388"/>
      <c r="AG61" s="389"/>
      <c r="AH61" s="387"/>
      <c r="AI61" s="388"/>
      <c r="AJ61" s="388"/>
      <c r="AK61" s="388"/>
      <c r="AL61" s="388"/>
      <c r="AM61" s="389"/>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42578125" defaultRowHeight="14.25" x14ac:dyDescent="0.2"/>
  <cols>
    <col min="1" max="1" width="11.42578125" style="108"/>
    <col min="2" max="2" width="24.140625" style="108" customWidth="1"/>
    <col min="3" max="3" width="70.140625" style="108" customWidth="1"/>
    <col min="4" max="4" width="42.42578125" style="108" customWidth="1"/>
    <col min="5" max="16384" width="11.42578125" style="108"/>
  </cols>
  <sheetData>
    <row r="1" spans="1:37" ht="15" x14ac:dyDescent="0.2">
      <c r="B1" s="431"/>
      <c r="C1" s="434" t="s">
        <v>0</v>
      </c>
      <c r="D1" s="106" t="s">
        <v>192</v>
      </c>
    </row>
    <row r="2" spans="1:37" ht="15" x14ac:dyDescent="0.2">
      <c r="B2" s="432"/>
      <c r="C2" s="435"/>
      <c r="D2" s="106" t="s">
        <v>193</v>
      </c>
    </row>
    <row r="3" spans="1:37" ht="15" x14ac:dyDescent="0.2">
      <c r="B3" s="432"/>
      <c r="C3" s="435"/>
      <c r="D3" s="106" t="s">
        <v>194</v>
      </c>
    </row>
    <row r="4" spans="1:37" ht="15" x14ac:dyDescent="0.2">
      <c r="B4" s="433"/>
      <c r="C4" s="436"/>
      <c r="D4" s="106" t="s">
        <v>195</v>
      </c>
    </row>
    <row r="5" spans="1:37" ht="23.25" x14ac:dyDescent="0.2">
      <c r="A5" s="109"/>
      <c r="B5" s="430" t="s">
        <v>196</v>
      </c>
      <c r="C5" s="430"/>
      <c r="D5" s="430"/>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7" x14ac:dyDescent="0.2">
      <c r="A6" s="109"/>
      <c r="B6" s="110"/>
      <c r="C6" s="110"/>
      <c r="D6" s="110"/>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7" ht="18" x14ac:dyDescent="0.2">
      <c r="A7" s="109"/>
      <c r="B7" s="128"/>
      <c r="C7" s="129" t="s">
        <v>197</v>
      </c>
      <c r="D7" s="129" t="s">
        <v>176</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row>
    <row r="8" spans="1:37" ht="36" x14ac:dyDescent="0.2">
      <c r="A8" s="109"/>
      <c r="B8" s="130" t="s">
        <v>198</v>
      </c>
      <c r="C8" s="131" t="s">
        <v>199</v>
      </c>
      <c r="D8" s="132">
        <v>0.2</v>
      </c>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row>
    <row r="9" spans="1:37" ht="36" x14ac:dyDescent="0.2">
      <c r="A9" s="109"/>
      <c r="B9" s="133" t="s">
        <v>200</v>
      </c>
      <c r="C9" s="131" t="s">
        <v>201</v>
      </c>
      <c r="D9" s="132">
        <v>0.4</v>
      </c>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row>
    <row r="10" spans="1:37" ht="36" x14ac:dyDescent="0.2">
      <c r="A10" s="109"/>
      <c r="B10" s="134" t="s">
        <v>202</v>
      </c>
      <c r="C10" s="131" t="s">
        <v>203</v>
      </c>
      <c r="D10" s="132">
        <v>0.6</v>
      </c>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row>
    <row r="11" spans="1:37" ht="36" x14ac:dyDescent="0.2">
      <c r="A11" s="109"/>
      <c r="B11" s="135" t="s">
        <v>204</v>
      </c>
      <c r="C11" s="131" t="s">
        <v>205</v>
      </c>
      <c r="D11" s="132">
        <v>0.8</v>
      </c>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row>
    <row r="12" spans="1:37" ht="36" x14ac:dyDescent="0.2">
      <c r="A12" s="109"/>
      <c r="B12" s="136" t="s">
        <v>206</v>
      </c>
      <c r="C12" s="131" t="s">
        <v>207</v>
      </c>
      <c r="D12" s="132">
        <v>1</v>
      </c>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row>
    <row r="13" spans="1:37" x14ac:dyDescent="0.2">
      <c r="A13" s="109"/>
      <c r="B13" s="119"/>
      <c r="C13" s="119"/>
      <c r="D13" s="11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row>
    <row r="14" spans="1:37" ht="15" x14ac:dyDescent="0.2">
      <c r="A14" s="109"/>
      <c r="B14" s="127"/>
      <c r="C14" s="119"/>
      <c r="D14" s="11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row>
    <row r="15" spans="1:37" x14ac:dyDescent="0.2">
      <c r="A15" s="109"/>
      <c r="B15" s="119"/>
      <c r="C15" s="119"/>
      <c r="D15" s="11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row>
    <row r="16" spans="1:37" x14ac:dyDescent="0.2">
      <c r="A16" s="109"/>
      <c r="B16" s="119"/>
      <c r="C16" s="119"/>
      <c r="D16" s="11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row>
    <row r="17" spans="1:37" x14ac:dyDescent="0.2">
      <c r="A17" s="109"/>
      <c r="B17" s="119"/>
      <c r="C17" s="119"/>
      <c r="D17" s="11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row>
    <row r="18" spans="1:37" x14ac:dyDescent="0.2">
      <c r="A18" s="109"/>
      <c r="B18" s="119"/>
      <c r="C18" s="119"/>
      <c r="D18" s="11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row>
    <row r="19" spans="1:37" x14ac:dyDescent="0.2">
      <c r="A19" s="109"/>
      <c r="B19" s="119"/>
      <c r="C19" s="119"/>
      <c r="D19" s="11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row>
    <row r="20" spans="1:37" x14ac:dyDescent="0.2">
      <c r="A20" s="109"/>
      <c r="B20" s="119"/>
      <c r="C20" s="119"/>
      <c r="D20" s="11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row>
    <row r="21" spans="1:37" x14ac:dyDescent="0.2">
      <c r="A21" s="109"/>
      <c r="B21" s="119"/>
      <c r="C21" s="119"/>
      <c r="D21" s="11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row>
    <row r="22" spans="1:37" x14ac:dyDescent="0.2">
      <c r="A22" s="109"/>
      <c r="B22" s="119"/>
      <c r="C22" s="119"/>
      <c r="D22" s="11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row>
    <row r="23" spans="1:37" x14ac:dyDescent="0.2">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row>
    <row r="24" spans="1:37"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row>
    <row r="25" spans="1:37"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row>
    <row r="26" spans="1:37"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row>
    <row r="27" spans="1:37" x14ac:dyDescent="0.2">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row>
    <row r="28" spans="1:37"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row>
    <row r="29" spans="1:37"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row>
    <row r="30" spans="1:37"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row>
    <row r="31" spans="1:37" x14ac:dyDescent="0.2">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row>
    <row r="32" spans="1:37" x14ac:dyDescent="0.2">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row>
    <row r="33" spans="1:37" x14ac:dyDescent="0.2">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row>
    <row r="34" spans="1:37"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7"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row>
    <row r="36" spans="1:37"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row>
    <row r="37" spans="1:37" x14ac:dyDescent="0.2">
      <c r="A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row>
    <row r="38" spans="1:37" x14ac:dyDescent="0.2">
      <c r="A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row>
    <row r="39" spans="1:37" x14ac:dyDescent="0.2">
      <c r="A39" s="109"/>
    </row>
    <row r="40" spans="1:37" x14ac:dyDescent="0.2">
      <c r="A40" s="109"/>
    </row>
    <row r="41" spans="1:37" x14ac:dyDescent="0.2">
      <c r="A41" s="109"/>
    </row>
    <row r="42" spans="1:37" x14ac:dyDescent="0.2">
      <c r="A42" s="109"/>
    </row>
    <row r="43" spans="1:37" x14ac:dyDescent="0.2">
      <c r="A43" s="109"/>
    </row>
    <row r="44" spans="1:37" x14ac:dyDescent="0.2">
      <c r="A44" s="109"/>
    </row>
    <row r="45" spans="1:37" x14ac:dyDescent="0.2">
      <c r="A45" s="109"/>
    </row>
    <row r="46" spans="1:37" x14ac:dyDescent="0.2">
      <c r="A46" s="109"/>
    </row>
    <row r="47" spans="1:37" x14ac:dyDescent="0.2">
      <c r="A47" s="109"/>
    </row>
    <row r="48" spans="1:37"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42578125" defaultRowHeight="14.25" x14ac:dyDescent="0.2"/>
  <cols>
    <col min="1" max="1" width="11.42578125" style="108"/>
    <col min="2" max="2" width="40.42578125" style="108" customWidth="1"/>
    <col min="3" max="3" width="27.85546875" style="108" customWidth="1"/>
    <col min="4" max="4" width="43.7109375" style="108" customWidth="1"/>
    <col min="5" max="5" width="55.42578125" style="108" customWidth="1"/>
    <col min="6" max="6" width="144.7109375" style="108" bestFit="1" customWidth="1"/>
    <col min="7" max="16384" width="11.42578125" style="108"/>
  </cols>
  <sheetData>
    <row r="1" spans="1:22" ht="26.25" customHeight="1" x14ac:dyDescent="0.2">
      <c r="B1" s="444"/>
      <c r="C1" s="445" t="s">
        <v>0</v>
      </c>
      <c r="D1" s="446"/>
      <c r="E1" s="106" t="s">
        <v>192</v>
      </c>
    </row>
    <row r="2" spans="1:22" ht="26.25" customHeight="1" x14ac:dyDescent="0.2">
      <c r="B2" s="444"/>
      <c r="C2" s="447"/>
      <c r="D2" s="448"/>
      <c r="E2" s="106" t="s">
        <v>193</v>
      </c>
    </row>
    <row r="3" spans="1:22" ht="26.25" customHeight="1" x14ac:dyDescent="0.2">
      <c r="B3" s="444"/>
      <c r="C3" s="447"/>
      <c r="D3" s="448"/>
      <c r="E3" s="106" t="s">
        <v>194</v>
      </c>
    </row>
    <row r="4" spans="1:22" ht="28.5" customHeight="1" x14ac:dyDescent="0.2">
      <c r="B4" s="444"/>
      <c r="C4" s="449"/>
      <c r="D4" s="450"/>
      <c r="E4" s="106" t="s">
        <v>208</v>
      </c>
    </row>
    <row r="5" spans="1:22" ht="33.75" x14ac:dyDescent="0.2">
      <c r="A5" s="109"/>
      <c r="B5" s="443" t="s">
        <v>209</v>
      </c>
      <c r="C5" s="443"/>
      <c r="D5" s="443"/>
      <c r="E5" s="443"/>
      <c r="F5" s="109"/>
      <c r="G5" s="109"/>
      <c r="H5" s="109"/>
      <c r="I5" s="109"/>
      <c r="J5" s="109"/>
      <c r="K5" s="109"/>
      <c r="L5" s="109"/>
      <c r="M5" s="109"/>
      <c r="N5" s="109"/>
      <c r="O5" s="109"/>
      <c r="P5" s="109"/>
      <c r="Q5" s="109"/>
      <c r="R5" s="109"/>
      <c r="S5" s="109"/>
      <c r="T5" s="109"/>
      <c r="U5" s="109"/>
      <c r="V5" s="109"/>
    </row>
    <row r="6" spans="1:22" x14ac:dyDescent="0.2">
      <c r="A6" s="109"/>
      <c r="B6" s="110"/>
      <c r="C6" s="110"/>
      <c r="D6" s="110"/>
      <c r="E6" s="110"/>
      <c r="F6" s="109"/>
      <c r="G6" s="109"/>
      <c r="H6" s="109"/>
      <c r="I6" s="109"/>
      <c r="J6" s="109"/>
      <c r="K6" s="109"/>
      <c r="L6" s="109"/>
      <c r="M6" s="109"/>
      <c r="N6" s="109"/>
      <c r="O6" s="109"/>
      <c r="P6" s="109"/>
      <c r="Q6" s="109"/>
      <c r="R6" s="109"/>
      <c r="S6" s="109"/>
      <c r="T6" s="109"/>
      <c r="U6" s="109"/>
      <c r="V6" s="109"/>
    </row>
    <row r="7" spans="1:22" ht="30" customHeight="1" x14ac:dyDescent="0.2">
      <c r="A7" s="109"/>
      <c r="B7" s="107"/>
      <c r="C7" s="440" t="s">
        <v>210</v>
      </c>
      <c r="D7" s="441"/>
      <c r="E7" s="442"/>
      <c r="F7" s="109"/>
      <c r="G7" s="109"/>
      <c r="H7" s="109"/>
      <c r="I7" s="109"/>
      <c r="J7" s="109"/>
      <c r="K7" s="109"/>
      <c r="L7" s="109"/>
      <c r="M7" s="109"/>
      <c r="N7" s="109"/>
      <c r="O7" s="109"/>
      <c r="P7" s="109"/>
      <c r="Q7" s="109"/>
      <c r="R7" s="109"/>
      <c r="S7" s="109"/>
      <c r="T7" s="109"/>
      <c r="U7" s="109"/>
      <c r="V7" s="109"/>
    </row>
    <row r="8" spans="1:22" ht="88.5" customHeight="1" x14ac:dyDescent="0.2">
      <c r="A8" s="111" t="s">
        <v>211</v>
      </c>
      <c r="B8" s="112" t="s">
        <v>212</v>
      </c>
      <c r="C8" s="437" t="s">
        <v>213</v>
      </c>
      <c r="D8" s="438"/>
      <c r="E8" s="439"/>
      <c r="F8" s="109"/>
      <c r="G8" s="109"/>
      <c r="H8" s="109"/>
      <c r="I8" s="109"/>
      <c r="J8" s="109"/>
      <c r="K8" s="109"/>
      <c r="L8" s="109"/>
      <c r="M8" s="109"/>
      <c r="N8" s="109"/>
      <c r="O8" s="109"/>
      <c r="P8" s="109"/>
      <c r="Q8" s="109"/>
      <c r="R8" s="109"/>
      <c r="S8" s="109"/>
      <c r="T8" s="109"/>
      <c r="U8" s="109"/>
      <c r="V8" s="109"/>
    </row>
    <row r="9" spans="1:22" ht="75.75" customHeight="1" x14ac:dyDescent="0.2">
      <c r="A9" s="111" t="s">
        <v>214</v>
      </c>
      <c r="B9" s="113" t="s">
        <v>215</v>
      </c>
      <c r="C9" s="437" t="s">
        <v>216</v>
      </c>
      <c r="D9" s="438"/>
      <c r="E9" s="439"/>
      <c r="F9" s="109"/>
      <c r="G9" s="109"/>
      <c r="H9" s="109"/>
      <c r="I9" s="109"/>
      <c r="J9" s="109"/>
      <c r="K9" s="109"/>
      <c r="L9" s="109"/>
      <c r="M9" s="109"/>
      <c r="N9" s="109"/>
      <c r="O9" s="109"/>
      <c r="P9" s="109"/>
      <c r="Q9" s="109"/>
      <c r="R9" s="109"/>
      <c r="S9" s="109"/>
      <c r="T9" s="109"/>
      <c r="U9" s="109"/>
      <c r="V9" s="109"/>
    </row>
    <row r="10" spans="1:22" ht="78.75" customHeight="1" x14ac:dyDescent="0.2">
      <c r="A10" s="111" t="s">
        <v>182</v>
      </c>
      <c r="B10" s="114" t="s">
        <v>217</v>
      </c>
      <c r="C10" s="437" t="s">
        <v>218</v>
      </c>
      <c r="D10" s="438"/>
      <c r="E10" s="439"/>
      <c r="F10" s="109"/>
      <c r="G10" s="109"/>
      <c r="H10" s="109"/>
      <c r="I10" s="109"/>
      <c r="J10" s="109"/>
      <c r="K10" s="109"/>
      <c r="L10" s="109"/>
      <c r="M10" s="109"/>
      <c r="N10" s="109"/>
      <c r="O10" s="109"/>
      <c r="P10" s="109"/>
      <c r="Q10" s="109"/>
      <c r="R10" s="109"/>
      <c r="S10" s="109"/>
      <c r="T10" s="109"/>
      <c r="U10" s="109"/>
      <c r="V10" s="109"/>
    </row>
    <row r="11" spans="1:22" ht="78.75" customHeight="1" x14ac:dyDescent="0.2">
      <c r="A11" s="111" t="s">
        <v>219</v>
      </c>
      <c r="B11" s="115" t="s">
        <v>220</v>
      </c>
      <c r="C11" s="437" t="s">
        <v>221</v>
      </c>
      <c r="D11" s="438"/>
      <c r="E11" s="439"/>
      <c r="F11" s="109"/>
      <c r="G11" s="109"/>
      <c r="H11" s="109"/>
      <c r="I11" s="109"/>
      <c r="J11" s="109"/>
      <c r="K11" s="109"/>
      <c r="L11" s="109"/>
      <c r="M11" s="109"/>
      <c r="N11" s="109"/>
      <c r="O11" s="109"/>
      <c r="P11" s="109"/>
      <c r="Q11" s="109"/>
      <c r="R11" s="109"/>
      <c r="S11" s="109"/>
      <c r="T11" s="109"/>
      <c r="U11" s="109"/>
      <c r="V11" s="109"/>
    </row>
    <row r="12" spans="1:22" ht="85.5" customHeight="1" x14ac:dyDescent="0.2">
      <c r="A12" s="111" t="s">
        <v>222</v>
      </c>
      <c r="B12" s="116" t="s">
        <v>223</v>
      </c>
      <c r="C12" s="437" t="s">
        <v>224</v>
      </c>
      <c r="D12" s="438"/>
      <c r="E12" s="439"/>
      <c r="F12" s="109"/>
      <c r="G12" s="109"/>
      <c r="H12" s="109"/>
      <c r="I12" s="109"/>
      <c r="J12" s="109"/>
      <c r="K12" s="109"/>
      <c r="L12" s="109"/>
      <c r="M12" s="109"/>
      <c r="N12" s="109"/>
      <c r="O12" s="109"/>
      <c r="P12" s="109"/>
      <c r="Q12" s="109"/>
      <c r="R12" s="109"/>
      <c r="S12" s="109"/>
      <c r="T12" s="109"/>
      <c r="U12" s="109"/>
      <c r="V12" s="109"/>
    </row>
    <row r="13" spans="1:22" ht="20.25" x14ac:dyDescent="0.2">
      <c r="A13" s="111"/>
      <c r="B13" s="111"/>
      <c r="C13" s="117"/>
      <c r="D13" s="117"/>
      <c r="E13" s="117"/>
      <c r="F13" s="109"/>
      <c r="G13" s="109"/>
      <c r="H13" s="109"/>
      <c r="I13" s="109"/>
      <c r="J13" s="109"/>
      <c r="K13" s="109"/>
      <c r="L13" s="109"/>
      <c r="M13" s="109"/>
      <c r="N13" s="109"/>
      <c r="O13" s="109"/>
      <c r="P13" s="109"/>
      <c r="Q13" s="109"/>
      <c r="R13" s="109"/>
      <c r="S13" s="109"/>
      <c r="T13" s="109"/>
      <c r="U13" s="109"/>
      <c r="V13" s="109"/>
    </row>
    <row r="14" spans="1:22" ht="15" x14ac:dyDescent="0.2">
      <c r="A14" s="111"/>
      <c r="B14" s="118"/>
      <c r="C14" s="118"/>
      <c r="D14" s="118"/>
      <c r="E14" s="118"/>
      <c r="F14" s="109"/>
      <c r="G14" s="109"/>
      <c r="H14" s="109"/>
      <c r="I14" s="109"/>
      <c r="J14" s="109"/>
      <c r="K14" s="109"/>
      <c r="L14" s="109"/>
      <c r="M14" s="109"/>
      <c r="N14" s="109"/>
      <c r="O14" s="109"/>
      <c r="P14" s="109"/>
      <c r="Q14" s="109"/>
      <c r="R14" s="109"/>
      <c r="S14" s="109"/>
      <c r="T14" s="109"/>
      <c r="U14" s="109"/>
      <c r="V14" s="109"/>
    </row>
    <row r="15" spans="1:22" x14ac:dyDescent="0.2">
      <c r="A15" s="111"/>
      <c r="B15" s="111" t="s">
        <v>225</v>
      </c>
      <c r="C15" s="111" t="s">
        <v>226</v>
      </c>
      <c r="D15" s="111"/>
      <c r="E15" s="111" t="s">
        <v>227</v>
      </c>
      <c r="F15" s="109"/>
      <c r="G15" s="109"/>
      <c r="H15" s="109"/>
      <c r="I15" s="109"/>
      <c r="J15" s="109"/>
      <c r="K15" s="109"/>
      <c r="L15" s="109"/>
      <c r="M15" s="109"/>
      <c r="N15" s="109"/>
      <c r="O15" s="109"/>
      <c r="P15" s="109"/>
      <c r="Q15" s="109"/>
      <c r="R15" s="109"/>
      <c r="S15" s="109"/>
      <c r="T15" s="109"/>
      <c r="U15" s="109"/>
      <c r="V15" s="109"/>
    </row>
    <row r="16" spans="1:22" x14ac:dyDescent="0.2">
      <c r="A16" s="111"/>
      <c r="B16" s="111" t="s">
        <v>228</v>
      </c>
      <c r="C16" s="111" t="s">
        <v>229</v>
      </c>
      <c r="D16" s="111"/>
      <c r="E16" s="111" t="s">
        <v>230</v>
      </c>
      <c r="F16" s="109"/>
      <c r="G16" s="109"/>
      <c r="H16" s="109"/>
      <c r="I16" s="109"/>
      <c r="J16" s="109"/>
      <c r="K16" s="109"/>
      <c r="L16" s="109"/>
      <c r="M16" s="109"/>
      <c r="N16" s="109"/>
      <c r="O16" s="109"/>
      <c r="P16" s="109"/>
      <c r="Q16" s="109"/>
      <c r="R16" s="109"/>
      <c r="S16" s="109"/>
      <c r="T16" s="109"/>
      <c r="U16" s="109"/>
      <c r="V16" s="109"/>
    </row>
    <row r="17" spans="1:22" x14ac:dyDescent="0.2">
      <c r="A17" s="111"/>
      <c r="B17" s="111"/>
      <c r="C17" s="111" t="s">
        <v>157</v>
      </c>
      <c r="D17" s="111"/>
      <c r="E17" s="111" t="s">
        <v>167</v>
      </c>
      <c r="F17" s="109"/>
      <c r="G17" s="109"/>
      <c r="H17" s="109"/>
      <c r="I17" s="109"/>
      <c r="J17" s="109"/>
      <c r="K17" s="109"/>
      <c r="L17" s="109"/>
      <c r="M17" s="109"/>
      <c r="N17" s="109"/>
      <c r="O17" s="109"/>
      <c r="P17" s="109"/>
      <c r="Q17" s="109"/>
      <c r="R17" s="109"/>
      <c r="S17" s="109"/>
      <c r="T17" s="109"/>
      <c r="U17" s="109"/>
      <c r="V17" s="109"/>
    </row>
    <row r="18" spans="1:22" x14ac:dyDescent="0.2">
      <c r="A18" s="111"/>
      <c r="B18" s="111"/>
      <c r="C18" s="111" t="s">
        <v>110</v>
      </c>
      <c r="D18" s="111"/>
      <c r="E18" s="111" t="s">
        <v>231</v>
      </c>
      <c r="F18" s="109"/>
      <c r="G18" s="109"/>
      <c r="H18" s="109"/>
      <c r="I18" s="109"/>
      <c r="J18" s="109"/>
      <c r="K18" s="109"/>
      <c r="L18" s="109"/>
      <c r="M18" s="109"/>
      <c r="N18" s="109"/>
      <c r="O18" s="109"/>
      <c r="P18" s="109"/>
      <c r="Q18" s="109"/>
      <c r="R18" s="109"/>
      <c r="S18" s="109"/>
      <c r="T18" s="109"/>
      <c r="U18" s="109"/>
      <c r="V18" s="109"/>
    </row>
    <row r="19" spans="1:22" x14ac:dyDescent="0.2">
      <c r="A19" s="111"/>
      <c r="B19" s="111"/>
      <c r="C19" s="111" t="s">
        <v>140</v>
      </c>
      <c r="D19" s="111"/>
      <c r="E19" s="111" t="s">
        <v>232</v>
      </c>
      <c r="F19" s="109"/>
      <c r="G19" s="109"/>
      <c r="H19" s="109"/>
      <c r="I19" s="109"/>
      <c r="J19" s="109"/>
      <c r="K19" s="109"/>
      <c r="L19" s="109"/>
      <c r="M19" s="109"/>
      <c r="N19" s="109"/>
      <c r="O19" s="109"/>
      <c r="P19" s="109"/>
      <c r="Q19" s="109"/>
      <c r="R19" s="109"/>
      <c r="S19" s="109"/>
      <c r="T19" s="109"/>
      <c r="U19" s="109"/>
      <c r="V19" s="109"/>
    </row>
    <row r="20" spans="1:22" x14ac:dyDescent="0.2">
      <c r="A20" s="111"/>
      <c r="B20" s="111"/>
      <c r="C20" s="111"/>
      <c r="D20" s="111"/>
      <c r="E20" s="111"/>
      <c r="F20" s="109"/>
      <c r="G20" s="109"/>
      <c r="H20" s="109"/>
      <c r="I20" s="109"/>
      <c r="J20" s="109"/>
      <c r="K20" s="109"/>
      <c r="L20" s="109"/>
      <c r="M20" s="109"/>
      <c r="N20" s="109"/>
      <c r="O20" s="109"/>
      <c r="P20" s="109"/>
    </row>
    <row r="21" spans="1:22" x14ac:dyDescent="0.2">
      <c r="A21" s="111"/>
      <c r="B21" s="111"/>
      <c r="C21" s="111"/>
      <c r="D21" s="111"/>
      <c r="E21" s="111"/>
      <c r="F21" s="109"/>
      <c r="G21" s="109"/>
      <c r="H21" s="109"/>
      <c r="I21" s="109"/>
      <c r="J21" s="109"/>
      <c r="K21" s="109"/>
      <c r="L21" s="109"/>
      <c r="M21" s="109"/>
      <c r="N21" s="109"/>
      <c r="O21" s="109"/>
      <c r="P21" s="109"/>
    </row>
    <row r="22" spans="1:22" x14ac:dyDescent="0.2">
      <c r="A22" s="111"/>
      <c r="B22" s="119"/>
      <c r="C22" s="119"/>
      <c r="D22" s="119"/>
      <c r="E22" s="119"/>
      <c r="F22" s="109"/>
      <c r="G22" s="109"/>
      <c r="H22" s="109"/>
      <c r="I22" s="109"/>
      <c r="J22" s="109"/>
      <c r="K22" s="109"/>
      <c r="L22" s="109"/>
      <c r="M22" s="109"/>
      <c r="N22" s="109"/>
      <c r="O22" s="109"/>
      <c r="P22" s="109"/>
    </row>
    <row r="23" spans="1:22" x14ac:dyDescent="0.2">
      <c r="A23" s="111"/>
      <c r="B23" s="119"/>
      <c r="C23" s="119"/>
      <c r="D23" s="119"/>
      <c r="E23" s="119"/>
      <c r="F23" s="109"/>
      <c r="G23" s="109"/>
      <c r="H23" s="109"/>
      <c r="I23" s="109"/>
      <c r="J23" s="109"/>
      <c r="K23" s="109"/>
      <c r="L23" s="109"/>
      <c r="M23" s="109"/>
      <c r="N23" s="109"/>
      <c r="O23" s="109"/>
      <c r="P23" s="109"/>
    </row>
    <row r="24" spans="1:22" x14ac:dyDescent="0.2">
      <c r="A24" s="111"/>
      <c r="B24" s="119"/>
      <c r="C24" s="119"/>
      <c r="D24" s="119"/>
      <c r="E24" s="119"/>
      <c r="F24" s="109"/>
      <c r="G24" s="109"/>
      <c r="H24" s="109"/>
      <c r="I24" s="109"/>
      <c r="J24" s="109"/>
      <c r="K24" s="109"/>
      <c r="L24" s="109"/>
      <c r="M24" s="109"/>
      <c r="N24" s="109"/>
      <c r="O24" s="109"/>
      <c r="P24" s="109"/>
    </row>
    <row r="25" spans="1:22" x14ac:dyDescent="0.2">
      <c r="A25" s="111"/>
      <c r="B25" s="119"/>
      <c r="C25" s="119"/>
      <c r="D25" s="119"/>
      <c r="E25" s="119"/>
      <c r="F25" s="109"/>
      <c r="G25" s="109"/>
      <c r="H25" s="109"/>
      <c r="I25" s="109"/>
      <c r="J25" s="109"/>
      <c r="K25" s="109"/>
      <c r="L25" s="109"/>
      <c r="M25" s="109"/>
      <c r="N25" s="109"/>
      <c r="O25" s="109"/>
      <c r="P25" s="109"/>
    </row>
    <row r="26" spans="1:22" ht="20.25" x14ac:dyDescent="0.2">
      <c r="A26" s="111"/>
      <c r="B26" s="111"/>
      <c r="C26" s="117"/>
      <c r="D26" s="117"/>
      <c r="E26" s="117"/>
      <c r="F26" s="109"/>
      <c r="G26" s="109"/>
      <c r="H26" s="109"/>
      <c r="I26" s="109"/>
      <c r="J26" s="109"/>
      <c r="K26" s="109"/>
      <c r="L26" s="109"/>
      <c r="M26" s="109"/>
      <c r="N26" s="109"/>
      <c r="O26" s="109"/>
      <c r="P26" s="109"/>
    </row>
    <row r="27" spans="1:22" ht="20.25" x14ac:dyDescent="0.2">
      <c r="A27" s="111"/>
      <c r="B27" s="111"/>
      <c r="C27" s="117"/>
      <c r="D27" s="117"/>
      <c r="E27" s="117"/>
      <c r="F27" s="109"/>
      <c r="G27" s="109"/>
      <c r="H27" s="109"/>
      <c r="I27" s="109"/>
      <c r="J27" s="109"/>
      <c r="K27" s="109"/>
      <c r="L27" s="109"/>
      <c r="M27" s="109"/>
      <c r="N27" s="109"/>
      <c r="O27" s="109"/>
      <c r="P27" s="109"/>
    </row>
    <row r="28" spans="1:22" ht="20.25" x14ac:dyDescent="0.2">
      <c r="A28" s="111"/>
      <c r="B28" s="111"/>
      <c r="C28" s="117"/>
      <c r="D28" s="117"/>
      <c r="E28" s="117"/>
      <c r="F28" s="109"/>
      <c r="G28" s="109"/>
      <c r="H28" s="109"/>
      <c r="I28" s="109"/>
      <c r="J28" s="109"/>
      <c r="K28" s="109"/>
      <c r="L28" s="109"/>
      <c r="M28" s="109"/>
      <c r="N28" s="109"/>
      <c r="O28" s="109"/>
      <c r="P28" s="109"/>
    </row>
    <row r="29" spans="1:22" ht="20.25" x14ac:dyDescent="0.2">
      <c r="A29" s="111"/>
      <c r="B29" s="111"/>
      <c r="C29" s="117"/>
      <c r="D29" s="117"/>
      <c r="E29" s="117"/>
      <c r="F29" s="109"/>
      <c r="G29" s="109"/>
      <c r="H29" s="109"/>
      <c r="I29" s="109"/>
      <c r="J29" s="109"/>
      <c r="K29" s="109"/>
      <c r="L29" s="109"/>
      <c r="M29" s="109"/>
      <c r="N29" s="109"/>
      <c r="O29" s="109"/>
      <c r="P29" s="109"/>
    </row>
    <row r="30" spans="1:22" ht="20.25" x14ac:dyDescent="0.2">
      <c r="A30" s="111"/>
      <c r="B30" s="111"/>
      <c r="C30" s="117"/>
      <c r="D30" s="117"/>
      <c r="E30" s="117"/>
      <c r="F30" s="109"/>
      <c r="G30" s="109"/>
      <c r="H30" s="109"/>
      <c r="I30" s="109"/>
      <c r="J30" s="109"/>
      <c r="K30" s="109"/>
      <c r="L30" s="109"/>
      <c r="M30" s="109"/>
      <c r="N30" s="109"/>
      <c r="O30" s="109"/>
      <c r="P30" s="109"/>
    </row>
    <row r="31" spans="1:22" ht="20.25" x14ac:dyDescent="0.2">
      <c r="A31" s="111"/>
      <c r="B31" s="111"/>
      <c r="C31" s="117"/>
      <c r="D31" s="117"/>
      <c r="E31" s="117"/>
      <c r="F31" s="109"/>
      <c r="G31" s="109"/>
      <c r="H31" s="109"/>
      <c r="I31" s="109"/>
      <c r="J31" s="109"/>
      <c r="K31" s="109"/>
      <c r="L31" s="109"/>
      <c r="M31" s="109"/>
      <c r="N31" s="109"/>
      <c r="O31" s="109"/>
      <c r="P31" s="109"/>
    </row>
    <row r="32" spans="1:22" ht="20.25" x14ac:dyDescent="0.2">
      <c r="A32" s="111"/>
      <c r="B32" s="111"/>
      <c r="C32" s="117"/>
      <c r="D32" s="117"/>
      <c r="E32" s="117"/>
      <c r="F32" s="109"/>
      <c r="G32" s="109"/>
      <c r="H32" s="109"/>
      <c r="I32" s="109"/>
      <c r="J32" s="109"/>
      <c r="K32" s="109"/>
      <c r="L32" s="109"/>
      <c r="M32" s="109"/>
      <c r="N32" s="109"/>
      <c r="O32" s="109"/>
      <c r="P32" s="109"/>
    </row>
    <row r="33" spans="1:16" ht="20.25" x14ac:dyDescent="0.2">
      <c r="A33" s="111"/>
      <c r="B33" s="111"/>
      <c r="C33" s="117"/>
      <c r="D33" s="117"/>
      <c r="E33" s="117"/>
      <c r="F33" s="109"/>
      <c r="G33" s="109"/>
      <c r="H33" s="109"/>
      <c r="I33" s="109"/>
      <c r="J33" s="109"/>
      <c r="K33" s="109"/>
      <c r="L33" s="109"/>
      <c r="M33" s="109"/>
      <c r="N33" s="109"/>
      <c r="O33" s="109"/>
      <c r="P33" s="109"/>
    </row>
    <row r="34" spans="1:16" ht="20.25" x14ac:dyDescent="0.2">
      <c r="A34" s="111"/>
      <c r="B34" s="111"/>
      <c r="C34" s="117"/>
      <c r="D34" s="117"/>
      <c r="E34" s="117"/>
      <c r="F34" s="109"/>
      <c r="G34" s="109"/>
      <c r="H34" s="109"/>
      <c r="I34" s="109"/>
      <c r="J34" s="109"/>
      <c r="K34" s="109"/>
      <c r="L34" s="109"/>
      <c r="M34" s="109"/>
      <c r="N34" s="109"/>
      <c r="O34" s="109"/>
      <c r="P34" s="109"/>
    </row>
    <row r="35" spans="1:16" ht="20.25" x14ac:dyDescent="0.2">
      <c r="A35" s="111"/>
      <c r="B35" s="111"/>
      <c r="C35" s="117"/>
      <c r="D35" s="117"/>
      <c r="E35" s="117"/>
      <c r="F35" s="109"/>
      <c r="G35" s="109"/>
      <c r="H35" s="109"/>
      <c r="I35" s="109"/>
      <c r="J35" s="109"/>
      <c r="K35" s="109"/>
      <c r="L35" s="109"/>
      <c r="M35" s="109"/>
      <c r="N35" s="109"/>
      <c r="O35" s="109"/>
      <c r="P35" s="109"/>
    </row>
    <row r="36" spans="1:16" ht="20.25" x14ac:dyDescent="0.2">
      <c r="A36" s="111"/>
      <c r="B36" s="111"/>
      <c r="C36" s="117"/>
      <c r="D36" s="117"/>
      <c r="E36" s="117"/>
      <c r="F36" s="109"/>
      <c r="G36" s="109"/>
      <c r="H36" s="109"/>
      <c r="I36" s="109"/>
      <c r="J36" s="109"/>
      <c r="K36" s="109"/>
      <c r="L36" s="109"/>
      <c r="M36" s="109"/>
      <c r="N36" s="109"/>
      <c r="O36" s="109"/>
      <c r="P36" s="109"/>
    </row>
    <row r="37" spans="1:16" ht="20.25" x14ac:dyDescent="0.2">
      <c r="A37" s="111"/>
      <c r="B37" s="111"/>
      <c r="C37" s="117"/>
      <c r="D37" s="117"/>
      <c r="E37" s="117"/>
      <c r="F37" s="109"/>
      <c r="G37" s="109"/>
      <c r="H37" s="109"/>
      <c r="I37" s="109"/>
      <c r="J37" s="109"/>
      <c r="K37" s="109"/>
      <c r="L37" s="109"/>
      <c r="M37" s="109"/>
      <c r="N37" s="109"/>
      <c r="O37" s="109"/>
      <c r="P37" s="109"/>
    </row>
    <row r="38" spans="1:16" ht="20.25" x14ac:dyDescent="0.2">
      <c r="A38" s="111"/>
      <c r="B38" s="111"/>
      <c r="C38" s="117"/>
      <c r="D38" s="117"/>
      <c r="E38" s="117"/>
      <c r="F38" s="109"/>
      <c r="G38" s="109"/>
      <c r="H38" s="109"/>
      <c r="I38" s="109"/>
      <c r="J38" s="109"/>
      <c r="K38" s="109"/>
      <c r="L38" s="109"/>
      <c r="M38" s="109"/>
      <c r="N38" s="109"/>
      <c r="O38" s="109"/>
      <c r="P38" s="109"/>
    </row>
    <row r="39" spans="1:16" ht="20.25" x14ac:dyDescent="0.2">
      <c r="A39" s="111"/>
      <c r="B39" s="111"/>
      <c r="C39" s="117"/>
      <c r="D39" s="117"/>
      <c r="E39" s="117"/>
      <c r="F39" s="109"/>
      <c r="G39" s="109"/>
      <c r="H39" s="109"/>
      <c r="I39" s="109"/>
      <c r="J39" s="109"/>
      <c r="K39" s="109"/>
      <c r="L39" s="109"/>
      <c r="M39" s="109"/>
      <c r="N39" s="109"/>
      <c r="O39" s="109"/>
      <c r="P39" s="109"/>
    </row>
    <row r="40" spans="1:16" ht="20.25" x14ac:dyDescent="0.2">
      <c r="A40" s="111"/>
      <c r="B40" s="111"/>
      <c r="C40" s="117"/>
      <c r="D40" s="117"/>
      <c r="E40" s="117"/>
      <c r="F40" s="109"/>
      <c r="G40" s="109"/>
      <c r="H40" s="109"/>
      <c r="I40" s="109"/>
      <c r="J40" s="109"/>
      <c r="K40" s="109"/>
      <c r="L40" s="109"/>
      <c r="M40" s="109"/>
      <c r="N40" s="109"/>
      <c r="O40" s="109"/>
      <c r="P40" s="109"/>
    </row>
    <row r="41" spans="1:16" ht="20.25" x14ac:dyDescent="0.2">
      <c r="A41" s="111"/>
      <c r="B41" s="111"/>
      <c r="C41" s="117"/>
      <c r="D41" s="117"/>
      <c r="E41" s="117"/>
      <c r="F41" s="109"/>
      <c r="G41" s="109"/>
      <c r="H41" s="109"/>
      <c r="I41" s="109"/>
      <c r="J41" s="109"/>
      <c r="K41" s="109"/>
      <c r="L41" s="109"/>
      <c r="M41" s="109"/>
      <c r="N41" s="109"/>
      <c r="O41" s="109"/>
      <c r="P41" s="109"/>
    </row>
    <row r="42" spans="1:16" ht="20.25" x14ac:dyDescent="0.2">
      <c r="A42" s="111"/>
      <c r="B42" s="111"/>
      <c r="C42" s="117"/>
      <c r="D42" s="117"/>
      <c r="E42" s="117"/>
      <c r="F42" s="109"/>
      <c r="G42" s="109"/>
      <c r="H42" s="109"/>
      <c r="I42" s="109"/>
      <c r="J42" s="109"/>
      <c r="K42" s="109"/>
      <c r="L42" s="109"/>
      <c r="M42" s="109"/>
      <c r="N42" s="109"/>
      <c r="O42" s="109"/>
      <c r="P42" s="109"/>
    </row>
    <row r="43" spans="1:16" ht="20.25" x14ac:dyDescent="0.2">
      <c r="A43" s="111"/>
      <c r="B43" s="111"/>
      <c r="C43" s="117"/>
      <c r="D43" s="117"/>
      <c r="E43" s="117"/>
      <c r="F43" s="109"/>
      <c r="G43" s="109"/>
      <c r="H43" s="109"/>
      <c r="I43" s="109"/>
      <c r="J43" s="109"/>
      <c r="K43" s="109"/>
      <c r="L43" s="109"/>
      <c r="M43" s="109"/>
      <c r="N43" s="109"/>
      <c r="O43" s="109"/>
      <c r="P43" s="109"/>
    </row>
    <row r="44" spans="1:16" ht="20.25" x14ac:dyDescent="0.2">
      <c r="A44" s="111"/>
      <c r="B44" s="111"/>
      <c r="C44" s="117"/>
      <c r="D44" s="117"/>
      <c r="E44" s="117"/>
      <c r="F44" s="109"/>
      <c r="G44" s="109"/>
      <c r="H44" s="109"/>
      <c r="I44" s="109"/>
      <c r="J44" s="109"/>
      <c r="K44" s="109"/>
      <c r="L44" s="109"/>
      <c r="M44" s="109"/>
      <c r="N44" s="109"/>
      <c r="O44" s="109"/>
      <c r="P44" s="109"/>
    </row>
    <row r="45" spans="1:16" ht="20.25" x14ac:dyDescent="0.2">
      <c r="A45" s="111"/>
      <c r="B45" s="111"/>
      <c r="C45" s="117"/>
      <c r="D45" s="117"/>
      <c r="E45" s="117"/>
      <c r="F45" s="109"/>
      <c r="G45" s="109"/>
      <c r="H45" s="109"/>
      <c r="I45" s="109"/>
      <c r="J45" s="109"/>
      <c r="K45" s="109"/>
      <c r="L45" s="109"/>
      <c r="M45" s="109"/>
      <c r="N45" s="109"/>
      <c r="O45" s="109"/>
      <c r="P45" s="109"/>
    </row>
    <row r="46" spans="1:16" ht="20.25" x14ac:dyDescent="0.2">
      <c r="A46" s="111"/>
      <c r="B46" s="111"/>
      <c r="C46" s="117"/>
      <c r="D46" s="117"/>
      <c r="E46" s="117"/>
      <c r="F46" s="109"/>
      <c r="G46" s="109"/>
      <c r="H46" s="109"/>
      <c r="I46" s="109"/>
      <c r="J46" s="109"/>
      <c r="K46" s="109"/>
      <c r="L46" s="109"/>
      <c r="M46" s="109"/>
      <c r="N46" s="109"/>
      <c r="O46" s="109"/>
      <c r="P46" s="109"/>
    </row>
    <row r="47" spans="1:16" ht="20.25" x14ac:dyDescent="0.2">
      <c r="A47" s="111"/>
      <c r="B47" s="111"/>
      <c r="C47" s="117"/>
      <c r="D47" s="117"/>
      <c r="E47" s="117"/>
      <c r="F47" s="109"/>
      <c r="G47" s="109"/>
      <c r="H47" s="109"/>
      <c r="I47" s="109"/>
      <c r="J47" s="109"/>
      <c r="K47" s="109"/>
      <c r="L47" s="109"/>
      <c r="M47" s="109"/>
      <c r="N47" s="109"/>
      <c r="O47" s="109"/>
      <c r="P47" s="109"/>
    </row>
    <row r="48" spans="1:16" ht="20.25" x14ac:dyDescent="0.2">
      <c r="A48" s="111"/>
      <c r="B48" s="111"/>
      <c r="C48" s="117"/>
      <c r="D48" s="117"/>
      <c r="E48" s="117"/>
      <c r="F48" s="109"/>
      <c r="G48" s="109"/>
      <c r="H48" s="109"/>
      <c r="I48" s="109"/>
      <c r="J48" s="109"/>
      <c r="K48" s="109"/>
      <c r="L48" s="109"/>
      <c r="M48" s="109"/>
      <c r="N48" s="109"/>
      <c r="O48" s="109"/>
      <c r="P48" s="109"/>
    </row>
    <row r="49" spans="1:16" ht="20.25" x14ac:dyDescent="0.2">
      <c r="A49" s="111"/>
      <c r="B49" s="111"/>
      <c r="C49" s="117"/>
      <c r="D49" s="117"/>
      <c r="E49" s="117"/>
      <c r="F49" s="109"/>
      <c r="G49" s="109"/>
      <c r="H49" s="109"/>
      <c r="I49" s="109"/>
      <c r="J49" s="109"/>
      <c r="K49" s="109"/>
      <c r="L49" s="109"/>
      <c r="M49" s="109"/>
      <c r="N49" s="109"/>
      <c r="O49" s="109"/>
      <c r="P49" s="109"/>
    </row>
    <row r="50" spans="1:16" ht="20.25" x14ac:dyDescent="0.2">
      <c r="A50" s="111"/>
      <c r="B50" s="111"/>
      <c r="C50" s="117"/>
      <c r="D50" s="117"/>
      <c r="E50" s="117"/>
      <c r="F50" s="109"/>
      <c r="G50" s="109"/>
      <c r="H50" s="109"/>
      <c r="I50" s="109"/>
      <c r="J50" s="109"/>
      <c r="K50" s="109"/>
      <c r="L50" s="109"/>
      <c r="M50" s="109"/>
      <c r="N50" s="109"/>
      <c r="O50" s="109"/>
      <c r="P50" s="109"/>
    </row>
    <row r="51" spans="1:16" ht="20.25" x14ac:dyDescent="0.2">
      <c r="A51" s="111"/>
      <c r="B51" s="111"/>
      <c r="C51" s="117"/>
      <c r="D51" s="117"/>
      <c r="E51" s="117"/>
      <c r="F51" s="109"/>
      <c r="G51" s="109"/>
      <c r="H51" s="109"/>
      <c r="I51" s="109"/>
      <c r="J51" s="109"/>
      <c r="K51" s="109"/>
      <c r="L51" s="109"/>
      <c r="M51" s="109"/>
      <c r="N51" s="109"/>
      <c r="O51" s="109"/>
      <c r="P51" s="109"/>
    </row>
    <row r="52" spans="1:16" ht="20.25" x14ac:dyDescent="0.2">
      <c r="A52" s="111"/>
      <c r="B52" s="111"/>
      <c r="C52" s="117"/>
      <c r="D52" s="117"/>
      <c r="E52" s="117"/>
      <c r="F52" s="109"/>
      <c r="G52" s="109"/>
      <c r="H52" s="109"/>
      <c r="I52" s="109"/>
      <c r="J52" s="109"/>
      <c r="K52" s="109"/>
      <c r="L52" s="109"/>
      <c r="M52" s="109"/>
      <c r="N52" s="109"/>
      <c r="O52" s="109"/>
      <c r="P52" s="109"/>
    </row>
    <row r="53" spans="1:16" ht="20.25" x14ac:dyDescent="0.2">
      <c r="A53" s="111"/>
      <c r="B53" s="111"/>
      <c r="C53" s="117"/>
      <c r="D53" s="117"/>
      <c r="E53" s="117"/>
      <c r="F53" s="109"/>
      <c r="G53" s="109"/>
      <c r="H53" s="109"/>
      <c r="I53" s="109"/>
      <c r="J53" s="109"/>
      <c r="K53" s="109"/>
      <c r="L53" s="109"/>
      <c r="M53" s="109"/>
      <c r="N53" s="109"/>
      <c r="O53" s="109"/>
      <c r="P53" s="109"/>
    </row>
    <row r="54" spans="1:16" ht="20.25" x14ac:dyDescent="0.2">
      <c r="A54" s="111"/>
      <c r="B54" s="111"/>
      <c r="C54" s="117"/>
      <c r="D54" s="117"/>
      <c r="E54" s="117"/>
      <c r="F54" s="109"/>
      <c r="G54" s="109"/>
      <c r="H54" s="109"/>
      <c r="I54" s="109"/>
      <c r="J54" s="109"/>
      <c r="K54" s="109"/>
      <c r="L54" s="109"/>
      <c r="M54" s="109"/>
      <c r="N54" s="109"/>
      <c r="O54" s="109"/>
      <c r="P54" s="109"/>
    </row>
    <row r="55" spans="1:16" ht="20.25" x14ac:dyDescent="0.2">
      <c r="A55" s="111"/>
      <c r="B55" s="111"/>
      <c r="C55" s="117"/>
      <c r="D55" s="117"/>
      <c r="E55" s="117"/>
      <c r="F55" s="109"/>
      <c r="G55" s="109"/>
      <c r="H55" s="109"/>
      <c r="I55" s="109"/>
      <c r="J55" s="109"/>
      <c r="K55" s="109"/>
      <c r="L55" s="109"/>
      <c r="M55" s="109"/>
      <c r="N55" s="109"/>
      <c r="O55" s="109"/>
      <c r="P55" s="109"/>
    </row>
    <row r="56" spans="1:16" ht="20.25" x14ac:dyDescent="0.2">
      <c r="A56" s="111"/>
      <c r="B56" s="120"/>
      <c r="C56" s="121"/>
      <c r="D56" s="121"/>
      <c r="E56" s="121"/>
    </row>
    <row r="57" spans="1:16" ht="20.25" x14ac:dyDescent="0.2">
      <c r="A57" s="111"/>
      <c r="B57" s="120"/>
      <c r="C57" s="121"/>
      <c r="D57" s="121"/>
      <c r="E57" s="121"/>
    </row>
    <row r="58" spans="1:16" ht="20.25" x14ac:dyDescent="0.2">
      <c r="A58" s="111"/>
      <c r="B58" s="120"/>
      <c r="C58" s="121"/>
      <c r="D58" s="121"/>
      <c r="E58" s="121"/>
    </row>
    <row r="59" spans="1:16" ht="20.25" x14ac:dyDescent="0.2">
      <c r="A59" s="111"/>
      <c r="B59" s="120"/>
      <c r="C59" s="121"/>
      <c r="D59" s="121"/>
      <c r="E59" s="121"/>
    </row>
    <row r="60" spans="1:16" ht="20.25" x14ac:dyDescent="0.2">
      <c r="A60" s="111"/>
      <c r="B60" s="120"/>
      <c r="C60" s="121"/>
      <c r="D60" s="121"/>
      <c r="E60" s="121"/>
    </row>
    <row r="61" spans="1:16" ht="20.25" x14ac:dyDescent="0.2">
      <c r="A61" s="111"/>
      <c r="B61" s="120"/>
      <c r="C61" s="121"/>
      <c r="D61" s="121"/>
      <c r="E61" s="121"/>
    </row>
    <row r="62" spans="1:16" ht="20.25" x14ac:dyDescent="0.2">
      <c r="A62" s="111"/>
      <c r="B62" s="120"/>
      <c r="C62" s="121"/>
      <c r="D62" s="121"/>
      <c r="E62" s="121"/>
    </row>
    <row r="63" spans="1:16" ht="20.25" x14ac:dyDescent="0.2">
      <c r="A63" s="111"/>
      <c r="B63" s="120"/>
      <c r="C63" s="121"/>
      <c r="D63" s="121"/>
      <c r="E63" s="121"/>
    </row>
    <row r="64" spans="1:16" ht="20.25" x14ac:dyDescent="0.2">
      <c r="A64" s="111"/>
      <c r="B64" s="120"/>
      <c r="C64" s="121"/>
      <c r="D64" s="121"/>
      <c r="E64" s="121"/>
    </row>
    <row r="65" spans="1:5" ht="20.25" x14ac:dyDescent="0.2">
      <c r="A65" s="111"/>
      <c r="B65" s="120"/>
      <c r="C65" s="121"/>
      <c r="D65" s="121"/>
      <c r="E65" s="121"/>
    </row>
    <row r="66" spans="1:5" ht="20.25" x14ac:dyDescent="0.2">
      <c r="A66" s="111"/>
      <c r="B66" s="120"/>
      <c r="C66" s="121"/>
      <c r="D66" s="121"/>
      <c r="E66" s="121"/>
    </row>
    <row r="67" spans="1:5" ht="20.25" x14ac:dyDescent="0.2">
      <c r="A67" s="111"/>
      <c r="B67" s="120"/>
      <c r="C67" s="121"/>
      <c r="D67" s="121"/>
      <c r="E67" s="121"/>
    </row>
    <row r="68" spans="1:5" ht="20.25" x14ac:dyDescent="0.2">
      <c r="A68" s="111"/>
      <c r="B68" s="120"/>
      <c r="C68" s="121"/>
      <c r="D68" s="121"/>
      <c r="E68" s="121"/>
    </row>
    <row r="69" spans="1:5" ht="20.25" x14ac:dyDescent="0.2">
      <c r="A69" s="111"/>
      <c r="B69" s="120"/>
      <c r="C69" s="121"/>
      <c r="D69" s="121"/>
      <c r="E69" s="121"/>
    </row>
    <row r="70" spans="1:5" ht="20.25" x14ac:dyDescent="0.2">
      <c r="A70" s="111"/>
      <c r="B70" s="120"/>
      <c r="C70" s="121"/>
      <c r="D70" s="121"/>
      <c r="E70" s="121"/>
    </row>
    <row r="71" spans="1:5" ht="20.25" x14ac:dyDescent="0.2">
      <c r="A71" s="111"/>
      <c r="B71" s="120"/>
      <c r="C71" s="121"/>
      <c r="D71" s="121"/>
      <c r="E71" s="121"/>
    </row>
    <row r="72" spans="1:5" ht="20.25" x14ac:dyDescent="0.2">
      <c r="A72" s="111"/>
      <c r="B72" s="120"/>
      <c r="C72" s="121"/>
      <c r="D72" s="121"/>
      <c r="E72" s="121"/>
    </row>
    <row r="73" spans="1:5" ht="20.25" x14ac:dyDescent="0.2">
      <c r="A73" s="111"/>
      <c r="B73" s="120"/>
      <c r="C73" s="121"/>
      <c r="D73" s="121"/>
      <c r="E73" s="121"/>
    </row>
    <row r="74" spans="1:5" ht="20.25" x14ac:dyDescent="0.2">
      <c r="A74" s="111"/>
      <c r="B74" s="120"/>
      <c r="C74" s="121"/>
      <c r="D74" s="121"/>
      <c r="E74" s="121"/>
    </row>
    <row r="75" spans="1:5" ht="20.25" x14ac:dyDescent="0.2">
      <c r="A75" s="111"/>
      <c r="B75" s="120"/>
      <c r="C75" s="121"/>
      <c r="D75" s="121"/>
      <c r="E75" s="121"/>
    </row>
    <row r="76" spans="1:5" ht="20.25" x14ac:dyDescent="0.2">
      <c r="A76" s="111"/>
      <c r="B76" s="120"/>
      <c r="C76" s="121"/>
      <c r="D76" s="121"/>
      <c r="E76" s="121"/>
    </row>
    <row r="77" spans="1:5" ht="20.25" x14ac:dyDescent="0.2">
      <c r="A77" s="111"/>
      <c r="B77" s="120"/>
      <c r="C77" s="121"/>
      <c r="D77" s="121"/>
      <c r="E77" s="121"/>
    </row>
    <row r="78" spans="1:5" ht="20.25" x14ac:dyDescent="0.2">
      <c r="A78" s="111"/>
      <c r="B78" s="120"/>
      <c r="C78" s="121"/>
      <c r="D78" s="121"/>
      <c r="E78" s="121"/>
    </row>
    <row r="79" spans="1:5" ht="20.25" x14ac:dyDescent="0.2">
      <c r="A79" s="111"/>
      <c r="B79" s="120"/>
      <c r="C79" s="121"/>
      <c r="D79" s="121"/>
      <c r="E79" s="121"/>
    </row>
    <row r="80" spans="1:5" ht="20.25" x14ac:dyDescent="0.2">
      <c r="A80" s="111"/>
      <c r="B80" s="120"/>
      <c r="C80" s="121"/>
      <c r="D80" s="121"/>
      <c r="E80" s="121"/>
    </row>
    <row r="81" spans="1:5" ht="20.25" x14ac:dyDescent="0.2">
      <c r="A81" s="111"/>
      <c r="B81" s="120"/>
      <c r="C81" s="121"/>
      <c r="D81" s="121"/>
      <c r="E81" s="121"/>
    </row>
    <row r="82" spans="1:5" ht="20.25" x14ac:dyDescent="0.2">
      <c r="A82" s="111"/>
      <c r="B82" s="120"/>
      <c r="C82" s="121"/>
      <c r="D82" s="121"/>
      <c r="E82" s="121"/>
    </row>
    <row r="83" spans="1:5" ht="20.25" x14ac:dyDescent="0.2">
      <c r="A83" s="111"/>
      <c r="B83" s="120"/>
      <c r="C83" s="121"/>
      <c r="D83" s="121"/>
      <c r="E83" s="121"/>
    </row>
    <row r="84" spans="1:5" ht="20.25" x14ac:dyDescent="0.2">
      <c r="A84" s="111"/>
      <c r="B84" s="120"/>
      <c r="C84" s="121"/>
      <c r="D84" s="121"/>
      <c r="E84" s="121"/>
    </row>
    <row r="85" spans="1:5" ht="20.25" x14ac:dyDescent="0.2">
      <c r="A85" s="111"/>
      <c r="B85" s="120"/>
      <c r="C85" s="121"/>
      <c r="D85" s="121"/>
      <c r="E85" s="121"/>
    </row>
    <row r="86" spans="1:5" ht="20.25" x14ac:dyDescent="0.2">
      <c r="A86" s="111"/>
      <c r="B86" s="120"/>
      <c r="C86" s="121"/>
      <c r="D86" s="121"/>
      <c r="E86" s="121"/>
    </row>
    <row r="87" spans="1:5" ht="20.25" x14ac:dyDescent="0.2">
      <c r="A87" s="111"/>
      <c r="B87" s="120"/>
      <c r="C87" s="121"/>
      <c r="D87" s="121"/>
      <c r="E87" s="121"/>
    </row>
    <row r="88" spans="1:5" ht="20.25" x14ac:dyDescent="0.2">
      <c r="A88" s="111"/>
      <c r="B88" s="120"/>
      <c r="C88" s="121"/>
      <c r="D88" s="121"/>
      <c r="E88" s="121"/>
    </row>
    <row r="89" spans="1:5" ht="20.25" x14ac:dyDescent="0.2">
      <c r="A89" s="111"/>
      <c r="B89" s="120"/>
      <c r="C89" s="121"/>
      <c r="D89" s="121"/>
      <c r="E89" s="121"/>
    </row>
    <row r="90" spans="1:5" ht="20.25" x14ac:dyDescent="0.2">
      <c r="A90" s="111"/>
      <c r="B90" s="120"/>
      <c r="C90" s="121"/>
      <c r="D90" s="121"/>
      <c r="E90" s="121"/>
    </row>
    <row r="91" spans="1:5" ht="20.25" x14ac:dyDescent="0.2">
      <c r="A91" s="111"/>
      <c r="B91" s="120"/>
      <c r="C91" s="121"/>
      <c r="D91" s="121"/>
      <c r="E91" s="121"/>
    </row>
    <row r="92" spans="1:5" ht="20.25" x14ac:dyDescent="0.2">
      <c r="A92" s="111"/>
      <c r="B92" s="120"/>
      <c r="C92" s="121"/>
      <c r="D92" s="121"/>
      <c r="E92" s="121"/>
    </row>
    <row r="93" spans="1:5" ht="20.25" x14ac:dyDescent="0.2">
      <c r="A93" s="111"/>
      <c r="B93" s="120"/>
      <c r="C93" s="121"/>
      <c r="D93" s="121"/>
      <c r="E93" s="121"/>
    </row>
    <row r="94" spans="1:5" ht="20.25" x14ac:dyDescent="0.2">
      <c r="A94" s="111"/>
      <c r="B94" s="120"/>
      <c r="C94" s="121"/>
      <c r="D94" s="121"/>
      <c r="E94" s="121"/>
    </row>
    <row r="95" spans="1:5" ht="20.25" x14ac:dyDescent="0.2">
      <c r="A95" s="111"/>
      <c r="B95" s="120"/>
      <c r="C95" s="121"/>
      <c r="D95" s="121"/>
      <c r="E95" s="121"/>
    </row>
    <row r="96" spans="1:5" ht="20.25" x14ac:dyDescent="0.2">
      <c r="A96" s="111"/>
      <c r="B96" s="120"/>
      <c r="C96" s="121"/>
      <c r="D96" s="121"/>
      <c r="E96" s="121"/>
    </row>
    <row r="97" spans="1:5" ht="20.25" x14ac:dyDescent="0.2">
      <c r="A97" s="111"/>
      <c r="B97" s="120"/>
      <c r="C97" s="121"/>
      <c r="D97" s="121"/>
      <c r="E97" s="121"/>
    </row>
    <row r="98" spans="1:5" ht="20.25" x14ac:dyDescent="0.2">
      <c r="A98" s="111"/>
      <c r="B98" s="120"/>
      <c r="C98" s="121"/>
      <c r="D98" s="121"/>
      <c r="E98" s="121"/>
    </row>
    <row r="99" spans="1:5" ht="20.25" x14ac:dyDescent="0.2">
      <c r="A99" s="111"/>
      <c r="B99" s="120"/>
      <c r="C99" s="121"/>
      <c r="D99" s="121"/>
      <c r="E99" s="121"/>
    </row>
    <row r="100" spans="1:5" ht="20.25" x14ac:dyDescent="0.2">
      <c r="A100" s="111"/>
      <c r="B100" s="120"/>
      <c r="C100" s="121"/>
      <c r="D100" s="121"/>
      <c r="E100" s="121"/>
    </row>
    <row r="101" spans="1:5" ht="20.25" x14ac:dyDescent="0.2">
      <c r="A101" s="111"/>
      <c r="B101" s="120"/>
      <c r="C101" s="121"/>
      <c r="D101" s="121"/>
      <c r="E101" s="121"/>
    </row>
    <row r="102" spans="1:5" ht="20.25" x14ac:dyDescent="0.2">
      <c r="A102" s="111"/>
      <c r="B102" s="120"/>
      <c r="C102" s="121"/>
      <c r="D102" s="121"/>
      <c r="E102" s="121"/>
    </row>
    <row r="103" spans="1:5" ht="20.25" x14ac:dyDescent="0.2">
      <c r="A103" s="111"/>
      <c r="B103" s="120"/>
      <c r="C103" s="121"/>
      <c r="D103" s="121"/>
      <c r="E103" s="121"/>
    </row>
    <row r="104" spans="1:5" ht="20.25" x14ac:dyDescent="0.2">
      <c r="A104" s="111"/>
      <c r="B104" s="120"/>
      <c r="C104" s="121"/>
      <c r="D104" s="121"/>
      <c r="E104" s="121"/>
    </row>
    <row r="105" spans="1:5" ht="20.25" x14ac:dyDescent="0.2">
      <c r="A105" s="111"/>
      <c r="B105" s="120"/>
      <c r="C105" s="121"/>
      <c r="D105" s="121"/>
      <c r="E105" s="121"/>
    </row>
    <row r="106" spans="1:5" ht="20.25" x14ac:dyDescent="0.2">
      <c r="A106" s="111"/>
      <c r="B106" s="120"/>
      <c r="C106" s="121"/>
      <c r="D106" s="121"/>
      <c r="E106" s="121"/>
    </row>
    <row r="107" spans="1:5" ht="20.25" x14ac:dyDescent="0.2">
      <c r="A107" s="111"/>
      <c r="B107" s="120"/>
      <c r="C107" s="121"/>
      <c r="D107" s="121"/>
      <c r="E107" s="121"/>
    </row>
    <row r="108" spans="1:5" ht="20.25" x14ac:dyDescent="0.2">
      <c r="A108" s="111"/>
      <c r="B108" s="120"/>
      <c r="C108" s="121"/>
      <c r="D108" s="121"/>
      <c r="E108" s="121"/>
    </row>
    <row r="109" spans="1:5" ht="20.25" x14ac:dyDescent="0.2">
      <c r="A109" s="111"/>
      <c r="B109" s="120"/>
      <c r="C109" s="121"/>
      <c r="D109" s="121"/>
      <c r="E109" s="121"/>
    </row>
    <row r="110" spans="1:5" ht="20.25" x14ac:dyDescent="0.2">
      <c r="A110" s="111"/>
      <c r="B110" s="120"/>
      <c r="C110" s="121"/>
      <c r="D110" s="121"/>
      <c r="E110" s="121"/>
    </row>
    <row r="111" spans="1:5" ht="20.25" x14ac:dyDescent="0.2">
      <c r="A111" s="111"/>
      <c r="B111" s="120"/>
      <c r="C111" s="121"/>
      <c r="D111" s="121"/>
      <c r="E111" s="121"/>
    </row>
    <row r="112" spans="1:5" ht="20.25" x14ac:dyDescent="0.2">
      <c r="A112" s="111"/>
      <c r="B112" s="120"/>
      <c r="C112" s="121"/>
      <c r="D112" s="121"/>
      <c r="E112" s="121"/>
    </row>
    <row r="113" spans="1:5" ht="20.25" x14ac:dyDescent="0.2">
      <c r="A113" s="111"/>
      <c r="B113" s="120"/>
      <c r="C113" s="121"/>
      <c r="D113" s="121"/>
      <c r="E113" s="121"/>
    </row>
    <row r="114" spans="1:5" ht="20.25" x14ac:dyDescent="0.2">
      <c r="A114" s="111"/>
      <c r="B114" s="120"/>
      <c r="C114" s="121"/>
      <c r="D114" s="121"/>
      <c r="E114" s="121"/>
    </row>
    <row r="115" spans="1:5" ht="20.25" x14ac:dyDescent="0.2">
      <c r="A115" s="111"/>
      <c r="B115" s="120"/>
      <c r="C115" s="121"/>
      <c r="D115" s="121"/>
      <c r="E115" s="121"/>
    </row>
    <row r="116" spans="1:5" ht="20.25" x14ac:dyDescent="0.2">
      <c r="A116" s="111"/>
      <c r="B116" s="120"/>
      <c r="C116" s="121"/>
      <c r="D116" s="121"/>
      <c r="E116" s="121"/>
    </row>
    <row r="117" spans="1:5" ht="20.25" x14ac:dyDescent="0.2">
      <c r="A117" s="111"/>
      <c r="B117" s="120"/>
      <c r="C117" s="121"/>
      <c r="D117" s="121"/>
      <c r="E117" s="121"/>
    </row>
    <row r="118" spans="1:5" ht="20.25" x14ac:dyDescent="0.2">
      <c r="A118" s="111"/>
      <c r="B118" s="120"/>
      <c r="C118" s="121"/>
      <c r="D118" s="121"/>
      <c r="E118" s="121"/>
    </row>
    <row r="119" spans="1:5" ht="20.25" x14ac:dyDescent="0.2">
      <c r="A119" s="111"/>
      <c r="B119" s="120"/>
      <c r="C119" s="121"/>
      <c r="D119" s="121"/>
      <c r="E119" s="121"/>
    </row>
    <row r="120" spans="1:5" ht="20.25" x14ac:dyDescent="0.2">
      <c r="A120" s="111"/>
      <c r="B120" s="120"/>
      <c r="C120" s="121"/>
      <c r="D120" s="121"/>
      <c r="E120" s="121"/>
    </row>
    <row r="121" spans="1:5" ht="20.25" x14ac:dyDescent="0.2">
      <c r="A121" s="111"/>
      <c r="B121" s="120"/>
      <c r="C121" s="121"/>
      <c r="D121" s="121"/>
      <c r="E121" s="121"/>
    </row>
    <row r="122" spans="1:5" ht="20.25" x14ac:dyDescent="0.2">
      <c r="A122" s="111"/>
      <c r="B122" s="120"/>
      <c r="C122" s="121"/>
      <c r="D122" s="121"/>
      <c r="E122" s="121"/>
    </row>
    <row r="123" spans="1:5" ht="20.25" x14ac:dyDescent="0.2">
      <c r="A123" s="111"/>
      <c r="B123" s="120"/>
      <c r="C123" s="121"/>
      <c r="D123" s="121"/>
      <c r="E123" s="121"/>
    </row>
    <row r="124" spans="1:5" ht="20.25" x14ac:dyDescent="0.2">
      <c r="A124" s="111"/>
      <c r="B124" s="120"/>
      <c r="C124" s="121"/>
      <c r="D124" s="121"/>
      <c r="E124" s="121"/>
    </row>
    <row r="125" spans="1:5" ht="20.25" x14ac:dyDescent="0.2">
      <c r="A125" s="111"/>
      <c r="B125" s="120"/>
      <c r="C125" s="121"/>
      <c r="D125" s="121"/>
      <c r="E125" s="121"/>
    </row>
    <row r="126" spans="1:5" ht="20.25" x14ac:dyDescent="0.2">
      <c r="A126" s="111"/>
      <c r="B126" s="120"/>
      <c r="C126" s="121"/>
      <c r="D126" s="121"/>
      <c r="E126" s="121"/>
    </row>
    <row r="127" spans="1:5" ht="20.25" x14ac:dyDescent="0.2">
      <c r="A127" s="111"/>
      <c r="B127" s="120"/>
      <c r="C127" s="121"/>
      <c r="D127" s="121"/>
      <c r="E127" s="121"/>
    </row>
    <row r="128" spans="1:5" ht="20.25" x14ac:dyDescent="0.2">
      <c r="A128" s="111"/>
      <c r="B128" s="120"/>
      <c r="C128" s="121"/>
      <c r="D128" s="121"/>
      <c r="E128" s="121"/>
    </row>
    <row r="129" spans="1:5" ht="20.25" x14ac:dyDescent="0.2">
      <c r="A129" s="111"/>
      <c r="B129" s="120"/>
      <c r="C129" s="121"/>
      <c r="D129" s="121"/>
      <c r="E129" s="121"/>
    </row>
    <row r="130" spans="1:5" ht="20.25" x14ac:dyDescent="0.2">
      <c r="A130" s="111"/>
      <c r="B130" s="120"/>
      <c r="C130" s="121"/>
      <c r="D130" s="121"/>
      <c r="E130" s="121"/>
    </row>
    <row r="131" spans="1:5" ht="20.25" x14ac:dyDescent="0.2">
      <c r="A131" s="111"/>
      <c r="B131" s="120"/>
      <c r="C131" s="121"/>
      <c r="D131" s="121"/>
      <c r="E131" s="121"/>
    </row>
    <row r="132" spans="1:5" ht="20.25" x14ac:dyDescent="0.2">
      <c r="A132" s="111"/>
      <c r="B132" s="120"/>
      <c r="C132" s="121"/>
      <c r="D132" s="121"/>
      <c r="E132" s="121"/>
    </row>
    <row r="133" spans="1:5" ht="20.25" x14ac:dyDescent="0.2">
      <c r="A133" s="111"/>
      <c r="B133" s="120"/>
      <c r="C133" s="121"/>
      <c r="D133" s="121"/>
      <c r="E133" s="121"/>
    </row>
    <row r="134" spans="1:5" ht="20.25" x14ac:dyDescent="0.2">
      <c r="A134" s="111"/>
      <c r="B134" s="120"/>
      <c r="C134" s="121"/>
      <c r="D134" s="121"/>
      <c r="E134" s="121"/>
    </row>
    <row r="135" spans="1:5" ht="20.25" x14ac:dyDescent="0.2">
      <c r="A135" s="111"/>
      <c r="B135" s="120"/>
      <c r="C135" s="121"/>
      <c r="D135" s="121"/>
      <c r="E135" s="121"/>
    </row>
    <row r="136" spans="1:5" ht="20.25" x14ac:dyDescent="0.2">
      <c r="A136" s="111"/>
      <c r="B136" s="120"/>
      <c r="C136" s="121"/>
      <c r="D136" s="121"/>
      <c r="E136" s="121"/>
    </row>
    <row r="137" spans="1:5" ht="20.25" x14ac:dyDescent="0.2">
      <c r="A137" s="111"/>
      <c r="B137" s="120"/>
      <c r="C137" s="121"/>
      <c r="D137" s="121"/>
      <c r="E137" s="121"/>
    </row>
    <row r="138" spans="1:5" ht="20.25" x14ac:dyDescent="0.2">
      <c r="A138" s="111"/>
      <c r="B138" s="120"/>
      <c r="C138" s="121"/>
      <c r="D138" s="121"/>
      <c r="E138" s="121"/>
    </row>
    <row r="139" spans="1:5" ht="20.25" x14ac:dyDescent="0.2">
      <c r="A139" s="111"/>
      <c r="B139" s="120"/>
      <c r="C139" s="121"/>
      <c r="D139" s="121"/>
      <c r="E139" s="121"/>
    </row>
    <row r="140" spans="1:5" ht="20.25" x14ac:dyDescent="0.2">
      <c r="A140" s="111"/>
      <c r="B140" s="120"/>
      <c r="C140" s="121"/>
      <c r="D140" s="121"/>
      <c r="E140" s="121"/>
    </row>
    <row r="141" spans="1:5" ht="20.25" x14ac:dyDescent="0.2">
      <c r="A141" s="111"/>
      <c r="B141" s="120"/>
      <c r="C141" s="121"/>
      <c r="D141" s="121"/>
      <c r="E141" s="121"/>
    </row>
    <row r="142" spans="1:5" ht="20.25" x14ac:dyDescent="0.2">
      <c r="A142" s="111"/>
      <c r="B142" s="120"/>
      <c r="C142" s="121"/>
      <c r="D142" s="121"/>
      <c r="E142" s="121"/>
    </row>
    <row r="143" spans="1:5" ht="20.25" x14ac:dyDescent="0.2">
      <c r="A143" s="111"/>
      <c r="B143" s="120"/>
      <c r="C143" s="121"/>
      <c r="D143" s="121"/>
      <c r="E143" s="121"/>
    </row>
    <row r="144" spans="1:5" ht="20.25" x14ac:dyDescent="0.2">
      <c r="A144" s="111"/>
      <c r="B144" s="120"/>
      <c r="C144" s="121"/>
      <c r="D144" s="121"/>
      <c r="E144" s="121"/>
    </row>
    <row r="145" spans="1:5" ht="20.25" x14ac:dyDescent="0.2">
      <c r="A145" s="111"/>
      <c r="B145" s="120"/>
      <c r="C145" s="121"/>
      <c r="D145" s="121"/>
      <c r="E145" s="121"/>
    </row>
    <row r="146" spans="1:5" ht="20.25" x14ac:dyDescent="0.2">
      <c r="A146" s="111"/>
      <c r="B146" s="120"/>
      <c r="C146" s="121"/>
      <c r="D146" s="121"/>
      <c r="E146" s="121"/>
    </row>
    <row r="147" spans="1:5" ht="20.25" x14ac:dyDescent="0.2">
      <c r="A147" s="111"/>
      <c r="B147" s="120"/>
      <c r="C147" s="121"/>
      <c r="D147" s="121"/>
      <c r="E147" s="121"/>
    </row>
    <row r="148" spans="1:5" ht="20.25" x14ac:dyDescent="0.2">
      <c r="A148" s="111"/>
      <c r="B148" s="120"/>
      <c r="C148" s="121"/>
      <c r="D148" s="121"/>
      <c r="E148" s="121"/>
    </row>
    <row r="149" spans="1:5" ht="20.25" x14ac:dyDescent="0.2">
      <c r="A149" s="111"/>
      <c r="B149" s="120"/>
      <c r="C149" s="121"/>
      <c r="D149" s="121"/>
      <c r="E149" s="121"/>
    </row>
    <row r="150" spans="1:5" ht="20.25" x14ac:dyDescent="0.2">
      <c r="A150" s="111"/>
      <c r="B150" s="120"/>
      <c r="C150" s="121"/>
      <c r="D150" s="121"/>
      <c r="E150" s="121"/>
    </row>
    <row r="151" spans="1:5" ht="20.25" x14ac:dyDescent="0.2">
      <c r="A151" s="111"/>
      <c r="B151" s="120"/>
      <c r="C151" s="121"/>
      <c r="D151" s="121"/>
      <c r="E151" s="121"/>
    </row>
    <row r="152" spans="1:5" ht="20.25" x14ac:dyDescent="0.2">
      <c r="A152" s="111"/>
      <c r="B152" s="120"/>
      <c r="C152" s="121"/>
      <c r="D152" s="121"/>
      <c r="E152" s="121"/>
    </row>
    <row r="153" spans="1:5" ht="20.25" x14ac:dyDescent="0.2">
      <c r="A153" s="111"/>
      <c r="B153" s="120"/>
      <c r="C153" s="121"/>
      <c r="D153" s="121"/>
      <c r="E153" s="121"/>
    </row>
    <row r="154" spans="1:5" ht="20.25" x14ac:dyDescent="0.2">
      <c r="A154" s="111"/>
      <c r="B154" s="120"/>
      <c r="C154" s="121"/>
      <c r="D154" s="121"/>
      <c r="E154" s="121"/>
    </row>
    <row r="155" spans="1:5" ht="20.25" x14ac:dyDescent="0.2">
      <c r="A155" s="111"/>
      <c r="B155" s="120"/>
      <c r="C155" s="121"/>
      <c r="D155" s="121"/>
      <c r="E155" s="121"/>
    </row>
    <row r="156" spans="1:5" ht="20.25" x14ac:dyDescent="0.2">
      <c r="A156" s="111"/>
      <c r="B156" s="120"/>
      <c r="C156" s="121"/>
      <c r="D156" s="121"/>
      <c r="E156" s="121"/>
    </row>
    <row r="157" spans="1:5" ht="20.25" x14ac:dyDescent="0.2">
      <c r="A157" s="111"/>
      <c r="B157" s="120"/>
      <c r="C157" s="121"/>
      <c r="D157" s="121"/>
      <c r="E157" s="121"/>
    </row>
    <row r="158" spans="1:5" ht="20.25" x14ac:dyDescent="0.2">
      <c r="A158" s="111"/>
      <c r="B158" s="120"/>
      <c r="C158" s="121"/>
      <c r="D158" s="121"/>
      <c r="E158" s="121"/>
    </row>
    <row r="159" spans="1:5" ht="20.25" x14ac:dyDescent="0.2">
      <c r="A159" s="111"/>
      <c r="B159" s="120"/>
      <c r="C159" s="121"/>
      <c r="D159" s="121"/>
      <c r="E159" s="121"/>
    </row>
    <row r="160" spans="1:5" ht="20.25" x14ac:dyDescent="0.2">
      <c r="A160" s="111"/>
      <c r="B160" s="120"/>
      <c r="C160" s="121"/>
      <c r="D160" s="121"/>
      <c r="E160" s="121"/>
    </row>
    <row r="161" spans="1:5" ht="20.25" x14ac:dyDescent="0.2">
      <c r="A161" s="111"/>
      <c r="B161" s="120"/>
      <c r="C161" s="121"/>
      <c r="D161" s="121"/>
      <c r="E161" s="121"/>
    </row>
    <row r="162" spans="1:5" ht="20.25" x14ac:dyDescent="0.2">
      <c r="A162" s="111"/>
      <c r="B162" s="120"/>
      <c r="C162" s="121"/>
      <c r="D162" s="121"/>
      <c r="E162" s="121"/>
    </row>
    <row r="163" spans="1:5" ht="20.25" x14ac:dyDescent="0.2">
      <c r="A163" s="111"/>
      <c r="B163" s="120"/>
      <c r="C163" s="121"/>
      <c r="D163" s="121"/>
      <c r="E163" s="121"/>
    </row>
    <row r="164" spans="1:5" ht="20.25" x14ac:dyDescent="0.2">
      <c r="A164" s="111"/>
      <c r="B164" s="120"/>
      <c r="C164" s="121"/>
      <c r="D164" s="121"/>
      <c r="E164" s="121"/>
    </row>
    <row r="165" spans="1:5" ht="20.25" x14ac:dyDescent="0.2">
      <c r="A165" s="111"/>
      <c r="B165" s="120"/>
      <c r="C165" s="121"/>
      <c r="D165" s="121"/>
      <c r="E165" s="121"/>
    </row>
    <row r="166" spans="1:5" ht="20.25" x14ac:dyDescent="0.2">
      <c r="A166" s="111"/>
      <c r="B166" s="120"/>
      <c r="C166" s="121"/>
      <c r="D166" s="121"/>
      <c r="E166" s="121"/>
    </row>
    <row r="167" spans="1:5" ht="20.25" x14ac:dyDescent="0.2">
      <c r="A167" s="111"/>
      <c r="B167" s="120"/>
      <c r="C167" s="121"/>
      <c r="D167" s="121"/>
      <c r="E167" s="121"/>
    </row>
    <row r="168" spans="1:5" ht="20.25" x14ac:dyDescent="0.2">
      <c r="A168" s="111"/>
      <c r="B168" s="120"/>
      <c r="C168" s="121"/>
      <c r="D168" s="121"/>
      <c r="E168" s="121"/>
    </row>
    <row r="169" spans="1:5" ht="20.25" x14ac:dyDescent="0.2">
      <c r="A169" s="111"/>
      <c r="B169" s="120"/>
      <c r="C169" s="121"/>
      <c r="D169" s="121"/>
      <c r="E169" s="121"/>
    </row>
    <row r="170" spans="1:5" ht="20.25" x14ac:dyDescent="0.2">
      <c r="A170" s="111"/>
      <c r="B170" s="120"/>
      <c r="C170" s="121"/>
      <c r="D170" s="121"/>
      <c r="E170" s="121"/>
    </row>
    <row r="171" spans="1:5" ht="20.25" x14ac:dyDescent="0.2">
      <c r="A171" s="111"/>
      <c r="B171" s="120"/>
      <c r="C171" s="121"/>
      <c r="D171" s="121"/>
      <c r="E171" s="121"/>
    </row>
    <row r="172" spans="1:5" ht="20.25" x14ac:dyDescent="0.2">
      <c r="A172" s="111"/>
      <c r="B172" s="120"/>
      <c r="C172" s="121"/>
      <c r="D172" s="121"/>
      <c r="E172" s="121"/>
    </row>
    <row r="173" spans="1:5" ht="20.25" x14ac:dyDescent="0.2">
      <c r="A173" s="111"/>
      <c r="B173" s="120"/>
      <c r="C173" s="121"/>
      <c r="D173" s="121"/>
      <c r="E173" s="121"/>
    </row>
    <row r="174" spans="1:5" ht="20.25" x14ac:dyDescent="0.2">
      <c r="A174" s="111"/>
      <c r="B174" s="120"/>
      <c r="C174" s="121"/>
      <c r="D174" s="121"/>
      <c r="E174" s="121"/>
    </row>
    <row r="175" spans="1:5" ht="20.25" x14ac:dyDescent="0.2">
      <c r="A175" s="111"/>
      <c r="B175" s="120"/>
      <c r="C175" s="121"/>
      <c r="D175" s="121"/>
      <c r="E175" s="121"/>
    </row>
    <row r="176" spans="1:5" ht="20.25" x14ac:dyDescent="0.2">
      <c r="A176" s="111"/>
      <c r="B176" s="120"/>
      <c r="C176" s="121"/>
      <c r="D176" s="121"/>
      <c r="E176" s="121"/>
    </row>
    <row r="177" spans="1:5" ht="20.25" x14ac:dyDescent="0.2">
      <c r="A177" s="111"/>
      <c r="B177" s="120"/>
      <c r="C177" s="121"/>
      <c r="D177" s="121"/>
      <c r="E177" s="121"/>
    </row>
    <row r="178" spans="1:5" ht="20.25" x14ac:dyDescent="0.2">
      <c r="A178" s="111"/>
      <c r="B178" s="120"/>
      <c r="C178" s="121"/>
      <c r="D178" s="121"/>
      <c r="E178" s="121"/>
    </row>
    <row r="179" spans="1:5" ht="20.25" x14ac:dyDescent="0.2">
      <c r="A179" s="111"/>
      <c r="B179" s="120"/>
      <c r="C179" s="121"/>
      <c r="D179" s="121"/>
      <c r="E179" s="121"/>
    </row>
    <row r="180" spans="1:5" ht="20.25" x14ac:dyDescent="0.2">
      <c r="A180" s="111"/>
      <c r="B180" s="120"/>
      <c r="C180" s="121"/>
      <c r="D180" s="121"/>
      <c r="E180" s="121"/>
    </row>
    <row r="181" spans="1:5" ht="20.25" x14ac:dyDescent="0.2">
      <c r="A181" s="111"/>
      <c r="B181" s="120"/>
      <c r="C181" s="121"/>
      <c r="D181" s="121"/>
      <c r="E181" s="121"/>
    </row>
    <row r="182" spans="1:5" ht="20.25" x14ac:dyDescent="0.2">
      <c r="A182" s="111"/>
      <c r="B182" s="120"/>
      <c r="C182" s="121"/>
      <c r="D182" s="121"/>
      <c r="E182" s="121"/>
    </row>
    <row r="183" spans="1:5" ht="20.25" x14ac:dyDescent="0.2">
      <c r="A183" s="111"/>
      <c r="B183" s="120"/>
      <c r="C183" s="121"/>
      <c r="D183" s="121"/>
      <c r="E183" s="121"/>
    </row>
    <row r="184" spans="1:5" ht="20.25" x14ac:dyDescent="0.2">
      <c r="A184" s="111"/>
      <c r="B184" s="120"/>
      <c r="C184" s="121"/>
      <c r="D184" s="121"/>
      <c r="E184" s="121"/>
    </row>
    <row r="185" spans="1:5" ht="20.25" x14ac:dyDescent="0.2">
      <c r="A185" s="111"/>
      <c r="B185" s="120"/>
      <c r="C185" s="121"/>
      <c r="D185" s="121"/>
      <c r="E185" s="121"/>
    </row>
    <row r="186" spans="1:5" ht="20.25" x14ac:dyDescent="0.2">
      <c r="A186" s="111"/>
      <c r="B186" s="120"/>
      <c r="C186" s="121"/>
      <c r="D186" s="121"/>
      <c r="E186" s="121"/>
    </row>
    <row r="187" spans="1:5" ht="20.25" x14ac:dyDescent="0.2">
      <c r="A187" s="111"/>
      <c r="B187" s="120"/>
      <c r="C187" s="121"/>
      <c r="D187" s="121"/>
      <c r="E187" s="121"/>
    </row>
    <row r="188" spans="1:5" ht="20.25" x14ac:dyDescent="0.2">
      <c r="A188" s="111"/>
      <c r="B188" s="120"/>
      <c r="C188" s="121"/>
      <c r="D188" s="121"/>
      <c r="E188" s="121"/>
    </row>
    <row r="189" spans="1:5" ht="20.25" x14ac:dyDescent="0.2">
      <c r="A189" s="111"/>
      <c r="B189" s="120"/>
      <c r="C189" s="121"/>
      <c r="D189" s="121"/>
      <c r="E189" s="121"/>
    </row>
    <row r="190" spans="1:5" ht="20.25" x14ac:dyDescent="0.2">
      <c r="A190" s="111"/>
      <c r="B190" s="120"/>
      <c r="C190" s="121"/>
      <c r="D190" s="121"/>
      <c r="E190" s="121"/>
    </row>
    <row r="191" spans="1:5" ht="20.25" x14ac:dyDescent="0.2">
      <c r="A191" s="111"/>
      <c r="B191" s="120"/>
      <c r="C191" s="121"/>
      <c r="D191" s="121"/>
      <c r="E191" s="121"/>
    </row>
    <row r="192" spans="1:5" ht="20.25" x14ac:dyDescent="0.2">
      <c r="A192" s="111"/>
      <c r="B192" s="120"/>
      <c r="C192" s="121"/>
      <c r="D192" s="121"/>
      <c r="E192" s="121"/>
    </row>
    <row r="193" spans="1:5" ht="20.25" x14ac:dyDescent="0.2">
      <c r="A193" s="111"/>
      <c r="B193" s="120"/>
      <c r="C193" s="121"/>
      <c r="D193" s="121"/>
      <c r="E193" s="121"/>
    </row>
    <row r="194" spans="1:5" ht="20.25" x14ac:dyDescent="0.2">
      <c r="A194" s="111"/>
      <c r="B194" s="120"/>
      <c r="C194" s="121"/>
      <c r="D194" s="121"/>
      <c r="E194" s="121"/>
    </row>
    <row r="195" spans="1:5" ht="20.25" x14ac:dyDescent="0.2">
      <c r="A195" s="111"/>
      <c r="B195" s="120"/>
      <c r="C195" s="121"/>
      <c r="D195" s="121"/>
      <c r="E195" s="121"/>
    </row>
    <row r="196" spans="1:5" ht="20.25" x14ac:dyDescent="0.2">
      <c r="A196" s="111"/>
      <c r="B196" s="120"/>
      <c r="C196" s="121"/>
      <c r="D196" s="121"/>
      <c r="E196" s="121"/>
    </row>
    <row r="197" spans="1:5" ht="20.25" x14ac:dyDescent="0.2">
      <c r="A197" s="111"/>
      <c r="B197" s="120"/>
      <c r="C197" s="121"/>
      <c r="D197" s="121"/>
      <c r="E197" s="121"/>
    </row>
    <row r="198" spans="1:5" ht="20.25" x14ac:dyDescent="0.2">
      <c r="A198" s="111"/>
      <c r="B198" s="120"/>
      <c r="C198" s="121"/>
      <c r="D198" s="121"/>
      <c r="E198" s="121"/>
    </row>
    <row r="199" spans="1:5" ht="20.25" x14ac:dyDescent="0.2">
      <c r="A199" s="111"/>
      <c r="B199" s="120"/>
      <c r="C199" s="121"/>
      <c r="D199" s="121"/>
      <c r="E199" s="121"/>
    </row>
    <row r="200" spans="1:5" ht="20.25" x14ac:dyDescent="0.2">
      <c r="A200" s="111"/>
      <c r="B200" s="120"/>
      <c r="C200" s="121"/>
      <c r="D200" s="121"/>
      <c r="E200" s="121"/>
    </row>
    <row r="201" spans="1:5" ht="20.25" x14ac:dyDescent="0.2">
      <c r="A201" s="111"/>
      <c r="B201" s="120"/>
      <c r="C201" s="121"/>
      <c r="D201" s="121"/>
      <c r="E201" s="121"/>
    </row>
    <row r="202" spans="1:5" ht="20.25" x14ac:dyDescent="0.2">
      <c r="A202" s="111"/>
      <c r="B202" s="120"/>
      <c r="C202" s="121"/>
      <c r="D202" s="121"/>
      <c r="E202" s="121"/>
    </row>
    <row r="203" spans="1:5" ht="20.25" x14ac:dyDescent="0.2">
      <c r="A203" s="111"/>
      <c r="B203" s="120"/>
      <c r="C203" s="121"/>
      <c r="D203" s="121"/>
      <c r="E203" s="121"/>
    </row>
    <row r="204" spans="1:5" ht="20.25" x14ac:dyDescent="0.2">
      <c r="A204" s="111"/>
      <c r="B204" s="120"/>
      <c r="C204" s="121"/>
      <c r="D204" s="121"/>
      <c r="E204" s="121"/>
    </row>
    <row r="205" spans="1:5" ht="20.25" x14ac:dyDescent="0.2">
      <c r="A205" s="111"/>
      <c r="B205" s="120"/>
      <c r="C205" s="121"/>
      <c r="D205" s="121"/>
      <c r="E205" s="121"/>
    </row>
    <row r="206" spans="1:5" ht="20.25" x14ac:dyDescent="0.2">
      <c r="A206" s="111"/>
      <c r="B206" s="120"/>
      <c r="C206" s="121"/>
      <c r="D206" s="121"/>
      <c r="E206" s="121"/>
    </row>
    <row r="207" spans="1:5" ht="20.25" x14ac:dyDescent="0.2">
      <c r="A207" s="111"/>
      <c r="B207" s="120"/>
      <c r="C207" s="121"/>
      <c r="D207" s="121"/>
      <c r="E207" s="121"/>
    </row>
    <row r="208" spans="1:5" ht="20.25" x14ac:dyDescent="0.2">
      <c r="A208" s="111"/>
      <c r="B208" s="120"/>
      <c r="C208" s="121"/>
      <c r="D208" s="121"/>
      <c r="E208" s="121"/>
    </row>
    <row r="209" spans="1:9" ht="20.25" x14ac:dyDescent="0.2">
      <c r="A209" s="111"/>
      <c r="B209" s="120"/>
      <c r="C209" s="121"/>
      <c r="D209" s="121"/>
      <c r="E209" s="121"/>
    </row>
    <row r="210" spans="1:9" ht="20.25" x14ac:dyDescent="0.2">
      <c r="A210" s="111"/>
      <c r="B210" s="120"/>
      <c r="C210" s="121"/>
      <c r="D210" s="121"/>
      <c r="E210" s="121"/>
    </row>
    <row r="211" spans="1:9" ht="20.25" x14ac:dyDescent="0.2">
      <c r="A211" s="111"/>
      <c r="B211" s="120"/>
      <c r="C211" s="121"/>
      <c r="D211" s="121"/>
      <c r="E211" s="121"/>
    </row>
    <row r="212" spans="1:9" x14ac:dyDescent="0.2">
      <c r="A212" s="109"/>
      <c r="B212" s="120"/>
      <c r="C212" s="120"/>
      <c r="D212" s="120"/>
      <c r="E212" s="120"/>
    </row>
    <row r="213" spans="1:9" ht="20.25" x14ac:dyDescent="0.2">
      <c r="A213" s="109"/>
      <c r="B213" s="122" t="s">
        <v>233</v>
      </c>
      <c r="C213" s="122" t="s">
        <v>234</v>
      </c>
      <c r="D213" s="122"/>
      <c r="E213" s="123" t="s">
        <v>233</v>
      </c>
      <c r="F213" s="123" t="s">
        <v>234</v>
      </c>
    </row>
    <row r="214" spans="1:9" ht="20.25" x14ac:dyDescent="0.3">
      <c r="A214" s="109"/>
      <c r="B214" s="124" t="s">
        <v>235</v>
      </c>
      <c r="C214" s="124" t="s">
        <v>236</v>
      </c>
      <c r="D214" s="124"/>
      <c r="E214" s="108" t="s">
        <v>235</v>
      </c>
      <c r="G214" s="108" t="str">
        <f>IF(NOT(ISBLANK(E214)),E214,IF(NOT(ISBLANK(F214)),"     "&amp;F214,FALSE))</f>
        <v>Afectación Económica o presupuestal</v>
      </c>
      <c r="H214" s="108" t="s">
        <v>235</v>
      </c>
      <c r="I214" s="108" t="str">
        <f>IF(NOT(ISERROR(MATCH(H214,_xlfn.ANCHORARRAY(B225),0))),G227&amp;"Por favor no seleccionar los criterios de impacto",H214)</f>
        <v>❌Por favor no seleccionar los criterios de impacto</v>
      </c>
    </row>
    <row r="215" spans="1:9" ht="20.25" x14ac:dyDescent="0.3">
      <c r="A215" s="109"/>
      <c r="B215" s="124" t="s">
        <v>235</v>
      </c>
      <c r="C215" s="124" t="s">
        <v>216</v>
      </c>
      <c r="D215" s="124"/>
      <c r="F215" s="108" t="s">
        <v>236</v>
      </c>
      <c r="G215" s="108" t="str">
        <f t="shared" ref="G215:G225" si="0">IF(NOT(ISBLANK(E215)),E215,IF(NOT(ISBLANK(F215)),"     "&amp;F215,FALSE))</f>
        <v xml:space="preserve">     Afectación menor a 10 SMLMV .</v>
      </c>
    </row>
    <row r="216" spans="1:9" ht="20.25" x14ac:dyDescent="0.3">
      <c r="A216" s="109"/>
      <c r="B216" s="124" t="s">
        <v>235</v>
      </c>
      <c r="C216" s="124" t="s">
        <v>218</v>
      </c>
      <c r="D216" s="124"/>
      <c r="F216" s="108" t="s">
        <v>216</v>
      </c>
      <c r="G216" s="108" t="str">
        <f t="shared" si="0"/>
        <v xml:space="preserve">     Entre 10 y 50 SMLMV </v>
      </c>
    </row>
    <row r="217" spans="1:9" ht="20.25" x14ac:dyDescent="0.3">
      <c r="A217" s="109"/>
      <c r="B217" s="124" t="s">
        <v>235</v>
      </c>
      <c r="C217" s="124" t="s">
        <v>221</v>
      </c>
      <c r="D217" s="124"/>
      <c r="F217" s="108" t="s">
        <v>218</v>
      </c>
      <c r="G217" s="108" t="str">
        <f t="shared" si="0"/>
        <v xml:space="preserve">     Entre 50 y 100 SMLMV </v>
      </c>
    </row>
    <row r="218" spans="1:9" ht="20.25" x14ac:dyDescent="0.3">
      <c r="A218" s="109"/>
      <c r="B218" s="124" t="s">
        <v>235</v>
      </c>
      <c r="C218" s="124" t="s">
        <v>224</v>
      </c>
      <c r="D218" s="124"/>
      <c r="F218" s="108" t="s">
        <v>221</v>
      </c>
      <c r="G218" s="108" t="str">
        <f t="shared" si="0"/>
        <v xml:space="preserve">     Entre 100 y 500 SMLMV </v>
      </c>
    </row>
    <row r="219" spans="1:9" ht="20.25" x14ac:dyDescent="0.3">
      <c r="A219" s="109"/>
      <c r="B219" s="124" t="s">
        <v>237</v>
      </c>
      <c r="C219" s="124" t="s">
        <v>238</v>
      </c>
      <c r="D219" s="124"/>
      <c r="F219" s="108" t="s">
        <v>224</v>
      </c>
      <c r="G219" s="108" t="str">
        <f t="shared" si="0"/>
        <v xml:space="preserve">     Mayor a 500 SMLMV </v>
      </c>
    </row>
    <row r="220" spans="1:9" ht="20.25" x14ac:dyDescent="0.3">
      <c r="A220" s="109"/>
      <c r="B220" s="124" t="s">
        <v>237</v>
      </c>
      <c r="C220" s="124" t="s">
        <v>239</v>
      </c>
      <c r="D220" s="124"/>
      <c r="E220" s="108" t="s">
        <v>237</v>
      </c>
      <c r="G220" s="108" t="str">
        <f t="shared" si="0"/>
        <v>Pérdida Reputacional</v>
      </c>
    </row>
    <row r="221" spans="1:9" ht="20.25" x14ac:dyDescent="0.3">
      <c r="A221" s="109"/>
      <c r="B221" s="124" t="s">
        <v>237</v>
      </c>
      <c r="C221" s="124" t="s">
        <v>240</v>
      </c>
      <c r="D221" s="124"/>
      <c r="F221" s="108" t="s">
        <v>238</v>
      </c>
      <c r="G221" s="108" t="str">
        <f t="shared" si="0"/>
        <v xml:space="preserve">     El riesgo afecta la imagen de alguna área de la organización</v>
      </c>
    </row>
    <row r="222" spans="1:9" ht="20.25" x14ac:dyDescent="0.3">
      <c r="A222" s="109"/>
      <c r="B222" s="124" t="s">
        <v>237</v>
      </c>
      <c r="C222" s="124" t="s">
        <v>241</v>
      </c>
      <c r="D222" s="124"/>
      <c r="F222" s="108" t="s">
        <v>239</v>
      </c>
      <c r="G222" s="108" t="str">
        <f t="shared" si="0"/>
        <v xml:space="preserve">     El riesgo afecta la imagen de la entidad internamente, de conocimiento general, nivel interno, de junta dircetiva y accionistas y/o de provedores</v>
      </c>
    </row>
    <row r="223" spans="1:9" ht="20.25" x14ac:dyDescent="0.3">
      <c r="A223" s="109"/>
      <c r="B223" s="124" t="s">
        <v>237</v>
      </c>
      <c r="C223" s="124" t="s">
        <v>242</v>
      </c>
      <c r="D223" s="124"/>
      <c r="F223" s="108" t="s">
        <v>240</v>
      </c>
      <c r="G223" s="108" t="str">
        <f t="shared" si="0"/>
        <v xml:space="preserve">     El riesgo afecta la imagen de la entidad con algunos usuarios de relevancia frente al logro de los objetivos</v>
      </c>
    </row>
    <row r="224" spans="1:9" x14ac:dyDescent="0.2">
      <c r="A224" s="109"/>
      <c r="B224" s="125"/>
      <c r="C224" s="125"/>
      <c r="D224" s="125"/>
      <c r="F224" s="108" t="s">
        <v>241</v>
      </c>
      <c r="G224" s="108" t="str">
        <f t="shared" si="0"/>
        <v xml:space="preserve">     El riesgo afecta la imagen de de la entidad con efecto publicitario sostenido a nivel de sector administrativo, nivel departamental o municipal</v>
      </c>
    </row>
    <row r="225" spans="1:7" x14ac:dyDescent="0.2">
      <c r="A225" s="109"/>
      <c r="B225" s="125" t="str" cm="1">
        <f t="array" ref="B225:B227">_xlfn.UNIQUE(Tabla1[[#All],[Criterios]])</f>
        <v>Criterios</v>
      </c>
      <c r="C225" s="125"/>
      <c r="D225" s="125"/>
      <c r="F225" s="108" t="s">
        <v>242</v>
      </c>
      <c r="G225" s="108" t="str">
        <f t="shared" si="0"/>
        <v xml:space="preserve">     El riesgo afecta la imagen de la entidad a nivel nacional, con efecto publicitarios sostenible a nivel país</v>
      </c>
    </row>
    <row r="226" spans="1:7" x14ac:dyDescent="0.2">
      <c r="A226" s="109"/>
      <c r="B226" s="125" t="str">
        <v>Afectación Económica o presupuestal</v>
      </c>
      <c r="C226" s="125"/>
      <c r="D226" s="125"/>
    </row>
    <row r="227" spans="1:7" x14ac:dyDescent="0.2">
      <c r="B227" s="125" t="str">
        <v>Pérdida Reputacional</v>
      </c>
      <c r="C227" s="125"/>
      <c r="D227" s="125"/>
      <c r="G227" s="17" t="s">
        <v>243</v>
      </c>
    </row>
    <row r="228" spans="1:7" x14ac:dyDescent="0.2">
      <c r="B228" s="126"/>
      <c r="C228" s="126"/>
      <c r="D228" s="126"/>
      <c r="G228" s="17" t="s">
        <v>244</v>
      </c>
    </row>
    <row r="229" spans="1:7" x14ac:dyDescent="0.2">
      <c r="B229" s="126"/>
      <c r="C229" s="126"/>
      <c r="D229" s="126"/>
    </row>
    <row r="230" spans="1:7" x14ac:dyDescent="0.2">
      <c r="B230" s="126"/>
      <c r="C230" s="126"/>
      <c r="D230" s="126"/>
    </row>
    <row r="231" spans="1:7" x14ac:dyDescent="0.2">
      <c r="B231" s="126"/>
      <c r="C231" s="126"/>
      <c r="D231" s="126"/>
      <c r="E231" s="126"/>
    </row>
    <row r="232" spans="1:7" x14ac:dyDescent="0.2">
      <c r="B232" s="126"/>
      <c r="C232" s="126"/>
      <c r="D232" s="126"/>
      <c r="E232" s="126"/>
    </row>
    <row r="233" spans="1:7" x14ac:dyDescent="0.2">
      <c r="B233" s="126"/>
      <c r="C233" s="126"/>
      <c r="D233" s="126"/>
      <c r="E233" s="126"/>
    </row>
    <row r="234" spans="1:7" x14ac:dyDescent="0.2">
      <c r="B234" s="126"/>
      <c r="C234" s="126"/>
      <c r="D234" s="126"/>
      <c r="E234" s="126"/>
    </row>
    <row r="235" spans="1:7" x14ac:dyDescent="0.2">
      <c r="B235" s="126"/>
      <c r="C235" s="126"/>
      <c r="D235" s="126"/>
      <c r="E235" s="126"/>
    </row>
    <row r="236" spans="1:7" x14ac:dyDescent="0.2">
      <c r="B236" s="126"/>
      <c r="C236" s="126"/>
      <c r="D236" s="126"/>
      <c r="E236" s="126"/>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51"/>
      <c r="C1" s="452" t="s">
        <v>0</v>
      </c>
      <c r="D1" s="452"/>
      <c r="E1" s="452"/>
      <c r="F1" s="106" t="s">
        <v>192</v>
      </c>
    </row>
    <row r="2" spans="2:6" ht="15" x14ac:dyDescent="0.2">
      <c r="B2" s="451"/>
      <c r="C2" s="452"/>
      <c r="D2" s="452"/>
      <c r="E2" s="452"/>
      <c r="F2" s="106" t="s">
        <v>193</v>
      </c>
    </row>
    <row r="3" spans="2:6" ht="15" x14ac:dyDescent="0.2">
      <c r="B3" s="451"/>
      <c r="C3" s="452"/>
      <c r="D3" s="452"/>
      <c r="E3" s="452"/>
      <c r="F3" s="106" t="s">
        <v>245</v>
      </c>
    </row>
    <row r="4" spans="2:6" ht="15" x14ac:dyDescent="0.2">
      <c r="B4" s="451"/>
      <c r="C4" s="452"/>
      <c r="D4" s="452"/>
      <c r="E4" s="452"/>
      <c r="F4" s="106" t="s">
        <v>246</v>
      </c>
    </row>
    <row r="5" spans="2:6" ht="24" customHeight="1" thickBot="1" x14ac:dyDescent="0.25">
      <c r="B5" s="453" t="s">
        <v>247</v>
      </c>
      <c r="C5" s="454"/>
      <c r="D5" s="454"/>
      <c r="E5" s="454"/>
      <c r="F5" s="455"/>
    </row>
    <row r="6" spans="2:6" ht="16.5" thickBot="1" x14ac:dyDescent="0.3">
      <c r="B6" s="58"/>
      <c r="C6" s="58"/>
      <c r="D6" s="58"/>
      <c r="E6" s="58"/>
      <c r="F6" s="58"/>
    </row>
    <row r="7" spans="2:6" ht="16.5" thickBot="1" x14ac:dyDescent="0.25">
      <c r="B7" s="457" t="s">
        <v>248</v>
      </c>
      <c r="C7" s="458"/>
      <c r="D7" s="458"/>
      <c r="E7" s="70" t="s">
        <v>249</v>
      </c>
      <c r="F7" s="71" t="s">
        <v>250</v>
      </c>
    </row>
    <row r="8" spans="2:6" ht="31.5" x14ac:dyDescent="0.2">
      <c r="B8" s="459" t="s">
        <v>251</v>
      </c>
      <c r="C8" s="462" t="s">
        <v>100</v>
      </c>
      <c r="D8" s="59" t="s">
        <v>112</v>
      </c>
      <c r="E8" s="60" t="s">
        <v>252</v>
      </c>
      <c r="F8" s="61">
        <v>0.25</v>
      </c>
    </row>
    <row r="9" spans="2:6" ht="47.25" x14ac:dyDescent="0.2">
      <c r="B9" s="460"/>
      <c r="C9" s="463"/>
      <c r="D9" s="62" t="s">
        <v>253</v>
      </c>
      <c r="E9" s="63" t="s">
        <v>254</v>
      </c>
      <c r="F9" s="64">
        <v>0.15</v>
      </c>
    </row>
    <row r="10" spans="2:6" ht="47.25" x14ac:dyDescent="0.2">
      <c r="B10" s="460"/>
      <c r="C10" s="464"/>
      <c r="D10" s="62" t="s">
        <v>142</v>
      </c>
      <c r="E10" s="63" t="s">
        <v>255</v>
      </c>
      <c r="F10" s="64">
        <v>0.1</v>
      </c>
    </row>
    <row r="11" spans="2:6" ht="63" x14ac:dyDescent="0.2">
      <c r="B11" s="460"/>
      <c r="C11" s="465" t="s">
        <v>101</v>
      </c>
      <c r="D11" s="62" t="s">
        <v>256</v>
      </c>
      <c r="E11" s="63" t="s">
        <v>257</v>
      </c>
      <c r="F11" s="64">
        <v>0.25</v>
      </c>
    </row>
    <row r="12" spans="2:6" ht="31.5" x14ac:dyDescent="0.2">
      <c r="B12" s="461"/>
      <c r="C12" s="465"/>
      <c r="D12" s="62" t="s">
        <v>113</v>
      </c>
      <c r="E12" s="63" t="s">
        <v>258</v>
      </c>
      <c r="F12" s="64">
        <v>0.15</v>
      </c>
    </row>
    <row r="13" spans="2:6" ht="47.25" x14ac:dyDescent="0.2">
      <c r="B13" s="466" t="s">
        <v>259</v>
      </c>
      <c r="C13" s="465" t="s">
        <v>103</v>
      </c>
      <c r="D13" s="62" t="s">
        <v>114</v>
      </c>
      <c r="E13" s="63" t="s">
        <v>260</v>
      </c>
      <c r="F13" s="65" t="s">
        <v>261</v>
      </c>
    </row>
    <row r="14" spans="2:6" ht="63" x14ac:dyDescent="0.2">
      <c r="B14" s="466"/>
      <c r="C14" s="465"/>
      <c r="D14" s="62" t="s">
        <v>262</v>
      </c>
      <c r="E14" s="63" t="s">
        <v>263</v>
      </c>
      <c r="F14" s="65" t="s">
        <v>261</v>
      </c>
    </row>
    <row r="15" spans="2:6" ht="47.25" x14ac:dyDescent="0.2">
      <c r="B15" s="466"/>
      <c r="C15" s="465" t="s">
        <v>104</v>
      </c>
      <c r="D15" s="62" t="s">
        <v>115</v>
      </c>
      <c r="E15" s="63" t="s">
        <v>264</v>
      </c>
      <c r="F15" s="65" t="s">
        <v>261</v>
      </c>
    </row>
    <row r="16" spans="2:6" ht="47.25" x14ac:dyDescent="0.2">
      <c r="B16" s="466"/>
      <c r="C16" s="465"/>
      <c r="D16" s="62" t="s">
        <v>265</v>
      </c>
      <c r="E16" s="63" t="s">
        <v>266</v>
      </c>
      <c r="F16" s="65" t="s">
        <v>261</v>
      </c>
    </row>
    <row r="17" spans="2:6" ht="31.5" x14ac:dyDescent="0.2">
      <c r="B17" s="466"/>
      <c r="C17" s="465" t="s">
        <v>105</v>
      </c>
      <c r="D17" s="62" t="s">
        <v>116</v>
      </c>
      <c r="E17" s="63" t="s">
        <v>267</v>
      </c>
      <c r="F17" s="65" t="s">
        <v>261</v>
      </c>
    </row>
    <row r="18" spans="2:6" ht="32.25" thickBot="1" x14ac:dyDescent="0.25">
      <c r="B18" s="467"/>
      <c r="C18" s="468"/>
      <c r="D18" s="66" t="s">
        <v>268</v>
      </c>
      <c r="E18" s="67" t="s">
        <v>269</v>
      </c>
      <c r="F18" s="68" t="s">
        <v>261</v>
      </c>
    </row>
    <row r="19" spans="2:6" ht="49.5" customHeight="1" x14ac:dyDescent="0.2">
      <c r="B19" s="456" t="s">
        <v>270</v>
      </c>
      <c r="C19" s="456"/>
      <c r="D19" s="456"/>
      <c r="E19" s="456"/>
      <c r="F19" s="456"/>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69"/>
      <c r="B1" s="470" t="s">
        <v>0</v>
      </c>
      <c r="C1" s="106" t="s">
        <v>192</v>
      </c>
    </row>
    <row r="2" spans="1:3" x14ac:dyDescent="0.25">
      <c r="A2" s="469"/>
      <c r="B2" s="470"/>
      <c r="C2" s="106" t="s">
        <v>193</v>
      </c>
    </row>
    <row r="3" spans="1:3" x14ac:dyDescent="0.25">
      <c r="A3" s="469"/>
      <c r="B3" s="470"/>
      <c r="C3" s="106" t="s">
        <v>245</v>
      </c>
    </row>
    <row r="4" spans="1:3" x14ac:dyDescent="0.25">
      <c r="A4" s="469"/>
      <c r="B4" s="470"/>
      <c r="C4" s="106" t="s">
        <v>271</v>
      </c>
    </row>
    <row r="5" spans="1:3" ht="40.5" customHeight="1" x14ac:dyDescent="0.25">
      <c r="A5" s="469"/>
      <c r="B5" s="469"/>
      <c r="C5" s="469"/>
    </row>
    <row r="6" spans="1:3" ht="56.25" customHeight="1" x14ac:dyDescent="0.25">
      <c r="A6" s="477" t="s">
        <v>272</v>
      </c>
      <c r="B6" s="477"/>
      <c r="C6" s="477"/>
    </row>
    <row r="7" spans="1:3" ht="51" customHeight="1" x14ac:dyDescent="0.25">
      <c r="A7" s="478" t="s">
        <v>273</v>
      </c>
      <c r="B7" s="478"/>
      <c r="C7" s="478"/>
    </row>
    <row r="8" spans="1:3" ht="53.25" customHeight="1" x14ac:dyDescent="0.25">
      <c r="A8" s="477" t="s">
        <v>274</v>
      </c>
      <c r="B8" s="477"/>
      <c r="C8" s="477"/>
    </row>
    <row r="9" spans="1:3" ht="310.5" customHeight="1" x14ac:dyDescent="0.25">
      <c r="A9" s="479" t="s">
        <v>275</v>
      </c>
      <c r="B9" s="479"/>
      <c r="C9" s="479"/>
    </row>
    <row r="10" spans="1:3" ht="21" customHeight="1" x14ac:dyDescent="0.25">
      <c r="A10" s="480" t="s">
        <v>276</v>
      </c>
      <c r="B10" s="105" t="s">
        <v>277</v>
      </c>
      <c r="C10" s="105" t="s">
        <v>23</v>
      </c>
    </row>
    <row r="11" spans="1:3" ht="21" customHeight="1" thickBot="1" x14ac:dyDescent="0.3">
      <c r="A11" s="481"/>
      <c r="B11" s="101" t="s">
        <v>278</v>
      </c>
      <c r="C11" s="102" t="s">
        <v>279</v>
      </c>
    </row>
    <row r="12" spans="1:3" ht="30" customHeight="1" thickBot="1" x14ac:dyDescent="0.3">
      <c r="A12" s="103">
        <v>1</v>
      </c>
      <c r="B12" s="104" t="s">
        <v>280</v>
      </c>
      <c r="C12" s="104" t="s">
        <v>281</v>
      </c>
    </row>
    <row r="13" spans="1:3" ht="30" customHeight="1" thickBot="1" x14ac:dyDescent="0.3">
      <c r="A13" s="103">
        <v>2</v>
      </c>
      <c r="B13" s="104" t="s">
        <v>282</v>
      </c>
      <c r="C13" s="104" t="s">
        <v>283</v>
      </c>
    </row>
    <row r="14" spans="1:3" ht="30" customHeight="1" thickBot="1" x14ac:dyDescent="0.3">
      <c r="A14" s="103">
        <v>3</v>
      </c>
      <c r="B14" s="104" t="s">
        <v>284</v>
      </c>
      <c r="C14" s="104" t="s">
        <v>285</v>
      </c>
    </row>
    <row r="15" spans="1:3" ht="30" customHeight="1" thickBot="1" x14ac:dyDescent="0.3">
      <c r="A15" s="103">
        <v>4</v>
      </c>
      <c r="B15" s="104" t="s">
        <v>286</v>
      </c>
      <c r="C15" s="104" t="s">
        <v>287</v>
      </c>
    </row>
    <row r="16" spans="1:3" ht="30" customHeight="1" thickBot="1" x14ac:dyDescent="0.3">
      <c r="A16" s="103">
        <v>5</v>
      </c>
      <c r="B16" s="104" t="s">
        <v>288</v>
      </c>
      <c r="C16" s="104" t="s">
        <v>289</v>
      </c>
    </row>
    <row r="17" spans="1:3" ht="30" customHeight="1" thickBot="1" x14ac:dyDescent="0.3">
      <c r="A17" s="103">
        <v>6</v>
      </c>
      <c r="B17" s="104" t="s">
        <v>290</v>
      </c>
      <c r="C17" s="104" t="s">
        <v>291</v>
      </c>
    </row>
    <row r="18" spans="1:3" ht="30" customHeight="1" thickBot="1" x14ac:dyDescent="0.3">
      <c r="A18" s="103">
        <v>7</v>
      </c>
      <c r="B18" s="104" t="s">
        <v>292</v>
      </c>
      <c r="C18" s="104" t="s">
        <v>293</v>
      </c>
    </row>
    <row r="19" spans="1:3" ht="30" customHeight="1" thickBot="1" x14ac:dyDescent="0.3">
      <c r="A19" s="103">
        <v>8</v>
      </c>
      <c r="B19" s="104" t="s">
        <v>290</v>
      </c>
      <c r="C19" s="104" t="s">
        <v>294</v>
      </c>
    </row>
    <row r="20" spans="1:3" ht="53.25" customHeight="1" thickBot="1" x14ac:dyDescent="0.3">
      <c r="A20" s="103">
        <v>9</v>
      </c>
      <c r="B20" s="104" t="s">
        <v>295</v>
      </c>
      <c r="C20" s="104" t="s">
        <v>296</v>
      </c>
    </row>
    <row r="21" spans="1:3" ht="30" customHeight="1" thickBot="1" x14ac:dyDescent="0.3">
      <c r="A21" s="103">
        <v>10</v>
      </c>
      <c r="B21" s="104" t="s">
        <v>297</v>
      </c>
      <c r="C21" s="104" t="s">
        <v>298</v>
      </c>
    </row>
    <row r="22" spans="1:3" ht="30" customHeight="1" thickBot="1" x14ac:dyDescent="0.3">
      <c r="A22" s="103">
        <v>11</v>
      </c>
      <c r="B22" s="104" t="s">
        <v>299</v>
      </c>
      <c r="C22" s="104" t="s">
        <v>300</v>
      </c>
    </row>
    <row r="23" spans="1:3" ht="30" customHeight="1" thickBot="1" x14ac:dyDescent="0.3">
      <c r="A23" s="103">
        <v>12</v>
      </c>
      <c r="B23" s="104" t="s">
        <v>301</v>
      </c>
      <c r="C23" s="104" t="s">
        <v>302</v>
      </c>
    </row>
    <row r="24" spans="1:3" ht="30" customHeight="1" thickBot="1" x14ac:dyDescent="0.3">
      <c r="A24" s="103">
        <v>13</v>
      </c>
      <c r="B24" s="104" t="s">
        <v>303</v>
      </c>
      <c r="C24" s="104" t="s">
        <v>304</v>
      </c>
    </row>
    <row r="25" spans="1:3" ht="30" customHeight="1" thickBot="1" x14ac:dyDescent="0.3">
      <c r="A25" s="103">
        <v>14</v>
      </c>
      <c r="B25" s="104" t="s">
        <v>305</v>
      </c>
      <c r="C25" s="104" t="s">
        <v>306</v>
      </c>
    </row>
    <row r="26" spans="1:3" ht="30" customHeight="1" thickBot="1" x14ac:dyDescent="0.3">
      <c r="A26" s="103">
        <v>15</v>
      </c>
      <c r="B26" s="104" t="s">
        <v>307</v>
      </c>
      <c r="C26" s="104" t="s">
        <v>308</v>
      </c>
    </row>
    <row r="27" spans="1:3" ht="30" customHeight="1" thickBot="1" x14ac:dyDescent="0.3">
      <c r="A27" s="103">
        <v>16</v>
      </c>
      <c r="B27" s="104" t="s">
        <v>309</v>
      </c>
      <c r="C27" s="104" t="s">
        <v>310</v>
      </c>
    </row>
    <row r="28" spans="1:3" ht="30" customHeight="1" thickBot="1" x14ac:dyDescent="0.3">
      <c r="A28" s="103">
        <v>17</v>
      </c>
      <c r="B28" s="104" t="s">
        <v>311</v>
      </c>
      <c r="C28" s="104" t="s">
        <v>312</v>
      </c>
    </row>
    <row r="29" spans="1:3" ht="30" customHeight="1" thickBot="1" x14ac:dyDescent="0.3">
      <c r="A29" s="103">
        <v>18</v>
      </c>
      <c r="B29" s="104" t="s">
        <v>311</v>
      </c>
      <c r="C29" s="104" t="s">
        <v>313</v>
      </c>
    </row>
    <row r="30" spans="1:3" ht="30" customHeight="1" thickBot="1" x14ac:dyDescent="0.3">
      <c r="A30" s="103">
        <v>19</v>
      </c>
      <c r="B30" s="104" t="s">
        <v>311</v>
      </c>
      <c r="C30" s="104" t="s">
        <v>314</v>
      </c>
    </row>
    <row r="31" spans="1:3" ht="30" customHeight="1" thickBot="1" x14ac:dyDescent="0.3">
      <c r="A31" s="103">
        <v>20</v>
      </c>
      <c r="B31" s="104" t="s">
        <v>311</v>
      </c>
      <c r="C31" s="104" t="s">
        <v>315</v>
      </c>
    </row>
    <row r="32" spans="1:3" ht="30" customHeight="1" thickBot="1" x14ac:dyDescent="0.3">
      <c r="A32" s="103">
        <v>21</v>
      </c>
      <c r="B32" s="104" t="s">
        <v>316</v>
      </c>
      <c r="C32" s="104" t="s">
        <v>317</v>
      </c>
    </row>
    <row r="33" spans="1:3" ht="30" customHeight="1" thickBot="1" x14ac:dyDescent="0.3">
      <c r="A33" s="103">
        <v>22</v>
      </c>
      <c r="B33" s="104" t="s">
        <v>318</v>
      </c>
      <c r="C33" s="104" t="s">
        <v>319</v>
      </c>
    </row>
    <row r="34" spans="1:3" ht="30" customHeight="1" thickBot="1" x14ac:dyDescent="0.3">
      <c r="A34" s="103">
        <v>23</v>
      </c>
      <c r="B34" s="104" t="s">
        <v>320</v>
      </c>
      <c r="C34" s="104" t="s">
        <v>321</v>
      </c>
    </row>
    <row r="35" spans="1:3" ht="39.75" customHeight="1" thickBot="1" x14ac:dyDescent="0.3">
      <c r="A35" s="103">
        <v>24</v>
      </c>
      <c r="B35" s="104" t="s">
        <v>322</v>
      </c>
      <c r="C35" s="104" t="s">
        <v>323</v>
      </c>
    </row>
    <row r="36" spans="1:3" ht="30" customHeight="1" thickBot="1" x14ac:dyDescent="0.3">
      <c r="A36" s="103">
        <v>25</v>
      </c>
      <c r="B36" s="104" t="s">
        <v>324</v>
      </c>
      <c r="C36" s="104" t="s">
        <v>325</v>
      </c>
    </row>
    <row r="37" spans="1:3" ht="30" customHeight="1" thickBot="1" x14ac:dyDescent="0.3">
      <c r="A37" s="103">
        <v>26</v>
      </c>
      <c r="B37" s="104" t="s">
        <v>326</v>
      </c>
      <c r="C37" s="104" t="s">
        <v>327</v>
      </c>
    </row>
    <row r="38" spans="1:3" ht="30" customHeight="1" thickBot="1" x14ac:dyDescent="0.3">
      <c r="A38" s="103">
        <v>27</v>
      </c>
      <c r="B38" s="104" t="s">
        <v>328</v>
      </c>
      <c r="C38" s="104" t="s">
        <v>329</v>
      </c>
    </row>
    <row r="39" spans="1:3" ht="30" customHeight="1" thickBot="1" x14ac:dyDescent="0.3">
      <c r="A39" s="103">
        <v>28</v>
      </c>
      <c r="B39" s="104" t="s">
        <v>330</v>
      </c>
      <c r="C39" s="104" t="s">
        <v>331</v>
      </c>
    </row>
    <row r="40" spans="1:3" ht="30" customHeight="1" thickBot="1" x14ac:dyDescent="0.3">
      <c r="A40" s="103">
        <v>29</v>
      </c>
      <c r="B40" s="104" t="s">
        <v>332</v>
      </c>
      <c r="C40" s="104" t="s">
        <v>333</v>
      </c>
    </row>
    <row r="41" spans="1:3" ht="30" customHeight="1" thickBot="1" x14ac:dyDescent="0.3">
      <c r="A41" s="103">
        <v>30</v>
      </c>
      <c r="B41" s="104" t="s">
        <v>334</v>
      </c>
      <c r="C41" s="104" t="s">
        <v>335</v>
      </c>
    </row>
    <row r="42" spans="1:3" ht="30" customHeight="1" thickBot="1" x14ac:dyDescent="0.3">
      <c r="A42" s="103">
        <v>31</v>
      </c>
      <c r="B42" s="104" t="s">
        <v>336</v>
      </c>
      <c r="C42" s="104" t="s">
        <v>337</v>
      </c>
    </row>
    <row r="43" spans="1:3" ht="30" customHeight="1" thickBot="1" x14ac:dyDescent="0.3">
      <c r="A43" s="103">
        <v>32</v>
      </c>
      <c r="B43" s="104" t="s">
        <v>338</v>
      </c>
      <c r="C43" s="104" t="s">
        <v>339</v>
      </c>
    </row>
    <row r="44" spans="1:3" ht="30" customHeight="1" thickBot="1" x14ac:dyDescent="0.3">
      <c r="A44" s="103">
        <v>33</v>
      </c>
      <c r="B44" s="104" t="s">
        <v>340</v>
      </c>
      <c r="C44" s="104" t="s">
        <v>123</v>
      </c>
    </row>
    <row r="45" spans="1:3" ht="30" customHeight="1" thickBot="1" x14ac:dyDescent="0.3">
      <c r="A45" s="103">
        <v>34</v>
      </c>
      <c r="B45" s="104" t="s">
        <v>341</v>
      </c>
      <c r="C45" s="104" t="s">
        <v>342</v>
      </c>
    </row>
    <row r="46" spans="1:3" ht="30" customHeight="1" thickBot="1" x14ac:dyDescent="0.3">
      <c r="A46" s="103">
        <v>35</v>
      </c>
      <c r="B46" s="104" t="s">
        <v>343</v>
      </c>
      <c r="C46" s="104" t="s">
        <v>344</v>
      </c>
    </row>
    <row r="47" spans="1:3" ht="30" customHeight="1" thickBot="1" x14ac:dyDescent="0.3">
      <c r="A47" s="103">
        <v>36</v>
      </c>
      <c r="B47" s="104" t="s">
        <v>318</v>
      </c>
      <c r="C47" s="104" t="s">
        <v>345</v>
      </c>
    </row>
    <row r="48" spans="1:3" ht="30" customHeight="1" thickBot="1" x14ac:dyDescent="0.3">
      <c r="A48" s="103">
        <v>37</v>
      </c>
      <c r="B48" s="104" t="s">
        <v>346</v>
      </c>
      <c r="C48" s="104" t="s">
        <v>347</v>
      </c>
    </row>
    <row r="49" spans="1:3" ht="30" customHeight="1" thickBot="1" x14ac:dyDescent="0.3">
      <c r="A49" s="103">
        <v>38</v>
      </c>
      <c r="B49" s="104" t="s">
        <v>348</v>
      </c>
      <c r="C49" s="104" t="s">
        <v>349</v>
      </c>
    </row>
    <row r="50" spans="1:3" ht="30" customHeight="1" thickBot="1" x14ac:dyDescent="0.3">
      <c r="A50" s="103">
        <v>39</v>
      </c>
      <c r="B50" s="104" t="s">
        <v>350</v>
      </c>
      <c r="C50" s="104" t="s">
        <v>351</v>
      </c>
    </row>
    <row r="51" spans="1:3" ht="30" customHeight="1" thickBot="1" x14ac:dyDescent="0.3">
      <c r="A51" s="103">
        <v>40</v>
      </c>
      <c r="B51" s="104" t="s">
        <v>352</v>
      </c>
      <c r="C51" s="104" t="s">
        <v>353</v>
      </c>
    </row>
    <row r="52" spans="1:3" ht="30" customHeight="1" thickBot="1" x14ac:dyDescent="0.3">
      <c r="A52" s="103">
        <v>41</v>
      </c>
      <c r="B52" s="104" t="s">
        <v>350</v>
      </c>
      <c r="C52" s="104" t="s">
        <v>354</v>
      </c>
    </row>
    <row r="53" spans="1:3" ht="30" customHeight="1" thickBot="1" x14ac:dyDescent="0.3">
      <c r="A53" s="103">
        <v>42</v>
      </c>
      <c r="B53" s="104" t="s">
        <v>355</v>
      </c>
      <c r="C53" s="104" t="s">
        <v>356</v>
      </c>
    </row>
    <row r="54" spans="1:3" ht="30" customHeight="1" thickBot="1" x14ac:dyDescent="0.3">
      <c r="A54" s="103">
        <v>43</v>
      </c>
      <c r="B54" s="104" t="s">
        <v>357</v>
      </c>
      <c r="C54" s="104" t="s">
        <v>358</v>
      </c>
    </row>
    <row r="55" spans="1:3" ht="30" customHeight="1" thickBot="1" x14ac:dyDescent="0.3">
      <c r="A55" s="103">
        <v>43</v>
      </c>
      <c r="B55" s="104" t="s">
        <v>359</v>
      </c>
      <c r="C55" s="104" t="s">
        <v>360</v>
      </c>
    </row>
    <row r="56" spans="1:3" ht="30" customHeight="1" thickBot="1" x14ac:dyDescent="0.3">
      <c r="A56" s="103">
        <v>44</v>
      </c>
      <c r="B56" s="104" t="s">
        <v>361</v>
      </c>
      <c r="C56" s="104" t="s">
        <v>362</v>
      </c>
    </row>
    <row r="57" spans="1:3" ht="30" customHeight="1" thickBot="1" x14ac:dyDescent="0.3">
      <c r="A57" s="103">
        <v>45</v>
      </c>
      <c r="B57" s="104" t="s">
        <v>363</v>
      </c>
      <c r="C57" s="104" t="s">
        <v>364</v>
      </c>
    </row>
    <row r="58" spans="1:3" ht="40.5" customHeight="1" thickBot="1" x14ac:dyDescent="0.3">
      <c r="A58" s="103">
        <v>46</v>
      </c>
      <c r="B58" s="104" t="s">
        <v>365</v>
      </c>
      <c r="C58" s="104" t="s">
        <v>366</v>
      </c>
    </row>
    <row r="59" spans="1:3" ht="30" customHeight="1" thickBot="1" x14ac:dyDescent="0.3">
      <c r="A59" s="103">
        <v>47</v>
      </c>
      <c r="B59" s="104" t="s">
        <v>367</v>
      </c>
      <c r="C59" s="104" t="s">
        <v>368</v>
      </c>
    </row>
    <row r="60" spans="1:3" ht="30" customHeight="1" thickBot="1" x14ac:dyDescent="0.3">
      <c r="A60" s="103">
        <v>48</v>
      </c>
      <c r="B60" s="104" t="s">
        <v>367</v>
      </c>
      <c r="C60" s="104" t="s">
        <v>369</v>
      </c>
    </row>
    <row r="61" spans="1:3" ht="30" customHeight="1" thickBot="1" x14ac:dyDescent="0.3">
      <c r="A61" s="103">
        <v>49</v>
      </c>
      <c r="B61" s="104" t="s">
        <v>367</v>
      </c>
      <c r="C61" s="104" t="s">
        <v>370</v>
      </c>
    </row>
    <row r="62" spans="1:3" ht="30" customHeight="1" thickBot="1" x14ac:dyDescent="0.3">
      <c r="A62" s="103">
        <v>50</v>
      </c>
      <c r="B62" s="104" t="s">
        <v>371</v>
      </c>
      <c r="C62" s="104" t="s">
        <v>372</v>
      </c>
    </row>
    <row r="63" spans="1:3" ht="21.75" customHeight="1" x14ac:dyDescent="0.3">
      <c r="A63" s="471" t="s">
        <v>373</v>
      </c>
      <c r="B63" s="471"/>
      <c r="C63" s="471"/>
    </row>
    <row r="65" spans="1:3" x14ac:dyDescent="0.25">
      <c r="A65" s="472" t="s">
        <v>374</v>
      </c>
      <c r="B65" s="473"/>
      <c r="C65" s="473"/>
    </row>
    <row r="66" spans="1:3" x14ac:dyDescent="0.25">
      <c r="A66" s="473"/>
      <c r="B66" s="473"/>
      <c r="C66" s="473"/>
    </row>
    <row r="67" spans="1:3" x14ac:dyDescent="0.25">
      <c r="A67" s="473"/>
      <c r="B67" s="473"/>
      <c r="C67" s="473"/>
    </row>
    <row r="68" spans="1:3" x14ac:dyDescent="0.25">
      <c r="A68" s="473"/>
      <c r="B68" s="473"/>
      <c r="C68" s="473"/>
    </row>
    <row r="69" spans="1:3" x14ac:dyDescent="0.25">
      <c r="A69" s="473"/>
      <c r="B69" s="473"/>
      <c r="C69" s="473"/>
    </row>
    <row r="70" spans="1:3" x14ac:dyDescent="0.25">
      <c r="A70" s="473"/>
      <c r="B70" s="473"/>
      <c r="C70" s="473"/>
    </row>
    <row r="71" spans="1:3" x14ac:dyDescent="0.25">
      <c r="A71" s="473"/>
      <c r="B71" s="473"/>
      <c r="C71" s="473"/>
    </row>
    <row r="72" spans="1:3" x14ac:dyDescent="0.25">
      <c r="A72" s="473"/>
      <c r="B72" s="473"/>
      <c r="C72" s="473"/>
    </row>
    <row r="73" spans="1:3" x14ac:dyDescent="0.25">
      <c r="A73" s="473"/>
      <c r="B73" s="473"/>
      <c r="C73" s="473"/>
    </row>
    <row r="75" spans="1:3" x14ac:dyDescent="0.25">
      <c r="A75" s="474" t="s">
        <v>375</v>
      </c>
      <c r="B75" s="475"/>
      <c r="C75" s="475"/>
    </row>
    <row r="76" spans="1:3" x14ac:dyDescent="0.25">
      <c r="A76" s="475"/>
      <c r="B76" s="475"/>
      <c r="C76" s="475"/>
    </row>
    <row r="77" spans="1:3" x14ac:dyDescent="0.25">
      <c r="A77" s="475"/>
      <c r="B77" s="475"/>
      <c r="C77" s="475"/>
    </row>
    <row r="79" spans="1:3" x14ac:dyDescent="0.25">
      <c r="A79" s="476"/>
      <c r="B79" s="476"/>
      <c r="C79" s="476"/>
    </row>
    <row r="80" spans="1:3" x14ac:dyDescent="0.25">
      <c r="A80" s="476"/>
      <c r="B80" s="476"/>
      <c r="C80" s="476"/>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376</v>
      </c>
      <c r="E2" t="s">
        <v>106</v>
      </c>
    </row>
    <row r="3" spans="2:5" x14ac:dyDescent="0.25">
      <c r="B3" t="s">
        <v>377</v>
      </c>
    </row>
    <row r="4" spans="2:5" x14ac:dyDescent="0.25">
      <c r="B4" t="s">
        <v>378</v>
      </c>
    </row>
    <row r="5" spans="2:5" x14ac:dyDescent="0.25">
      <c r="B5" t="s">
        <v>117</v>
      </c>
    </row>
    <row r="8" spans="2:5" x14ac:dyDescent="0.25">
      <c r="B8" t="s">
        <v>379</v>
      </c>
    </row>
    <row r="9" spans="2:5" x14ac:dyDescent="0.25">
      <c r="B9" t="s">
        <v>380</v>
      </c>
    </row>
    <row r="10" spans="2:5" x14ac:dyDescent="0.25">
      <c r="B10" t="s">
        <v>381</v>
      </c>
    </row>
    <row r="13" spans="2:5" x14ac:dyDescent="0.25">
      <c r="B13" t="s">
        <v>109</v>
      </c>
    </row>
    <row r="14" spans="2:5" x14ac:dyDescent="0.25">
      <c r="B14" t="s">
        <v>382</v>
      </c>
    </row>
    <row r="15" spans="2:5" x14ac:dyDescent="0.25">
      <c r="B15" t="s">
        <v>383</v>
      </c>
    </row>
    <row r="16" spans="2:5" x14ac:dyDescent="0.25">
      <c r="B16" t="s">
        <v>384</v>
      </c>
    </row>
    <row r="17" spans="2:2" x14ac:dyDescent="0.25">
      <c r="B17" t="s">
        <v>385</v>
      </c>
    </row>
    <row r="18" spans="2:2" x14ac:dyDescent="0.25">
      <c r="B18" t="s">
        <v>386</v>
      </c>
    </row>
    <row r="19" spans="2:2" x14ac:dyDescent="0.25">
      <c r="B19" t="s">
        <v>387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2025-04-24T19:52:40Z</dcterms:modified>
  <cp:category/>
  <cp:contentStatus/>
</cp:coreProperties>
</file>