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F APROBADOS (11042025)\AJUSTE 1 MRF (28052025)\"/>
    </mc:Choice>
  </mc:AlternateContent>
  <xr:revisionPtr revIDLastSave="0" documentId="13_ncr:1_{675E4BD6-C8BB-4C1B-BCD5-5A3AAB0B9FC3}" xr6:coauthVersionLast="47" xr6:coauthVersionMax="47" xr10:uidLastSave="{00000000-0000-0000-0000-000000000000}"/>
  <bookViews>
    <workbookView xWindow="-120" yWindow="-120" windowWidth="20730" windowHeight="11040" tabRatio="882" firstSheet="1"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externalReferences>
    <externalReference r:id="rId11"/>
  </externalReferences>
  <calcPr calcId="191028"/>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1" i="1" l="1"/>
  <c r="Q41" i="1"/>
  <c r="AB41" i="1" s="1"/>
  <c r="AA41" i="1" s="1"/>
  <c r="T58" i="1"/>
  <c r="T63" i="1"/>
  <c r="Q63" i="1"/>
  <c r="K63" i="1"/>
  <c r="T62" i="1"/>
  <c r="Q62" i="1"/>
  <c r="K62" i="1"/>
  <c r="T61" i="1"/>
  <c r="Q61" i="1"/>
  <c r="K61" i="1"/>
  <c r="T60" i="1"/>
  <c r="Q60" i="1"/>
  <c r="K60" i="1"/>
  <c r="T59" i="1"/>
  <c r="Q59" i="1"/>
  <c r="K59" i="1"/>
  <c r="Q58" i="1"/>
  <c r="K58" i="1"/>
  <c r="L58" i="1" s="1"/>
  <c r="H58" i="1"/>
  <c r="X41" i="1" l="1"/>
  <c r="AB60" i="1"/>
  <c r="AA60" i="1" s="1"/>
  <c r="X60" i="1"/>
  <c r="Z60" i="1" s="1"/>
  <c r="AB59" i="1"/>
  <c r="AA59" i="1" s="1"/>
  <c r="AB61" i="1"/>
  <c r="AA61" i="1" s="1"/>
  <c r="AB63" i="1"/>
  <c r="AA63" i="1" s="1"/>
  <c r="AB62" i="1"/>
  <c r="AA62" i="1" s="1"/>
  <c r="M58" i="1"/>
  <c r="AB58" i="1" s="1"/>
  <c r="AA58" i="1" s="1"/>
  <c r="N58" i="1"/>
  <c r="X61" i="1"/>
  <c r="X62" i="1"/>
  <c r="I58" i="1"/>
  <c r="X58" i="1" s="1"/>
  <c r="X59" i="1"/>
  <c r="X63" i="1"/>
  <c r="Y41" i="1" l="1"/>
  <c r="AC41" i="1" s="1"/>
  <c r="Z41" i="1"/>
  <c r="Y60" i="1"/>
  <c r="AC60" i="1" s="1"/>
  <c r="Y58" i="1"/>
  <c r="AC58" i="1" s="1"/>
  <c r="Z58" i="1"/>
  <c r="Y63" i="1"/>
  <c r="AC63" i="1" s="1"/>
  <c r="Z63" i="1"/>
  <c r="Z59" i="1"/>
  <c r="Y59" i="1"/>
  <c r="AC59" i="1" s="1"/>
  <c r="Y62" i="1"/>
  <c r="AC62" i="1" s="1"/>
  <c r="Z62" i="1"/>
  <c r="Z61" i="1"/>
  <c r="Y61" i="1"/>
  <c r="AC61" i="1" s="1"/>
  <c r="Q46" i="1" l="1"/>
  <c r="Q40" i="1"/>
  <c r="T52" i="1"/>
  <c r="T46" i="1"/>
  <c r="T40" i="1"/>
  <c r="T30" i="1"/>
  <c r="T24" i="1"/>
  <c r="T18" i="1"/>
  <c r="H40" i="1"/>
  <c r="H64" i="1" l="1"/>
  <c r="I64" i="1" s="1"/>
  <c r="T70" i="1"/>
  <c r="T64" i="1"/>
  <c r="K65" i="1"/>
  <c r="Q65" i="1"/>
  <c r="T65" i="1"/>
  <c r="K66" i="1"/>
  <c r="Q66" i="1"/>
  <c r="T66" i="1"/>
  <c r="K67" i="1"/>
  <c r="Q67" i="1"/>
  <c r="T67" i="1"/>
  <c r="K68" i="1"/>
  <c r="Q68" i="1"/>
  <c r="T68" i="1"/>
  <c r="K69" i="1"/>
  <c r="Q69" i="1"/>
  <c r="T69" i="1"/>
  <c r="H70" i="1"/>
  <c r="I70" i="1" s="1"/>
  <c r="K71" i="1"/>
  <c r="Q71" i="1"/>
  <c r="T71" i="1"/>
  <c r="K72" i="1"/>
  <c r="Q72" i="1"/>
  <c r="T72" i="1"/>
  <c r="K73" i="1"/>
  <c r="Q73" i="1"/>
  <c r="T73" i="1"/>
  <c r="K74" i="1"/>
  <c r="Q74" i="1"/>
  <c r="T74" i="1"/>
  <c r="K75" i="1"/>
  <c r="Q75" i="1"/>
  <c r="T75" i="1"/>
  <c r="AB68" i="1" l="1"/>
  <c r="AA68" i="1" s="1"/>
  <c r="X72" i="1"/>
  <c r="Y72" i="1" s="1"/>
  <c r="AB67" i="1"/>
  <c r="AA67" i="1" s="1"/>
  <c r="AB71" i="1"/>
  <c r="AA71" i="1" s="1"/>
  <c r="AB70" i="1"/>
  <c r="AA70" i="1" s="1"/>
  <c r="X70" i="1"/>
  <c r="Z70" i="1" s="1"/>
  <c r="X66" i="1"/>
  <c r="Z66" i="1" s="1"/>
  <c r="X75" i="1"/>
  <c r="Z75" i="1" s="1"/>
  <c r="X71" i="1"/>
  <c r="Z71" i="1" s="1"/>
  <c r="X69" i="1"/>
  <c r="Y69" i="1" s="1"/>
  <c r="X67" i="1"/>
  <c r="Z67" i="1" s="1"/>
  <c r="X74" i="1"/>
  <c r="Y74" i="1" s="1"/>
  <c r="AB72" i="1"/>
  <c r="AA72" i="1" s="1"/>
  <c r="X68" i="1"/>
  <c r="Y68" i="1" s="1"/>
  <c r="X73" i="1"/>
  <c r="Z73" i="1" s="1"/>
  <c r="X64" i="1"/>
  <c r="AB74" i="1"/>
  <c r="AA74" i="1" s="1"/>
  <c r="AB66" i="1"/>
  <c r="AA66" i="1" s="1"/>
  <c r="AB75" i="1"/>
  <c r="AA75" i="1" s="1"/>
  <c r="AB73" i="1"/>
  <c r="AA73" i="1" s="1"/>
  <c r="AB65" i="1"/>
  <c r="AA65" i="1" s="1"/>
  <c r="AB69" i="1"/>
  <c r="AA69" i="1" s="1"/>
  <c r="X65" i="1"/>
  <c r="Z72" i="1" l="1"/>
  <c r="AC69" i="1"/>
  <c r="AC72" i="1"/>
  <c r="Y67" i="1"/>
  <c r="AC67" i="1" s="1"/>
  <c r="AC68" i="1"/>
  <c r="Y66" i="1"/>
  <c r="AC66" i="1" s="1"/>
  <c r="Z69" i="1"/>
  <c r="Y73" i="1"/>
  <c r="AC73" i="1" s="1"/>
  <c r="Y70" i="1"/>
  <c r="AC70" i="1" s="1"/>
  <c r="Y75" i="1"/>
  <c r="AC75" i="1" s="1"/>
  <c r="Y71" i="1"/>
  <c r="AC71" i="1" s="1"/>
  <c r="Z68" i="1"/>
  <c r="Z74" i="1"/>
  <c r="Y64" i="1"/>
  <c r="Z64" i="1"/>
  <c r="AC74" i="1"/>
  <c r="Y65" i="1"/>
  <c r="AC65" i="1" s="1"/>
  <c r="Z65" i="1"/>
  <c r="T12" i="1" l="1"/>
  <c r="Q12" i="1"/>
  <c r="H12" i="1" l="1"/>
  <c r="I12" i="1" s="1"/>
  <c r="K37" i="1"/>
  <c r="K55" i="1"/>
  <c r="K36" i="1"/>
  <c r="K44" i="1"/>
  <c r="K54" i="1"/>
  <c r="K29" i="1"/>
  <c r="K41" i="1"/>
  <c r="K53" i="1"/>
  <c r="K45" i="1"/>
  <c r="K26" i="1"/>
  <c r="K56" i="1"/>
  <c r="K43" i="1"/>
  <c r="K23" i="1"/>
  <c r="K21" i="1"/>
  <c r="K20" i="1"/>
  <c r="K38" i="1"/>
  <c r="K28" i="1"/>
  <c r="K39" i="1"/>
  <c r="K48" i="1"/>
  <c r="K22" i="1"/>
  <c r="K42" i="1"/>
  <c r="K49" i="1"/>
  <c r="K27" i="1"/>
  <c r="K57" i="1"/>
  <c r="K50" i="1"/>
  <c r="K51" i="1"/>
  <c r="K47" i="1"/>
  <c r="K35" i="1"/>
  <c r="K25" i="1"/>
  <c r="K19" i="1"/>
  <c r="G225" i="13" l="1"/>
  <c r="G215" i="13"/>
  <c r="G216" i="13"/>
  <c r="G217" i="13"/>
  <c r="G218" i="13"/>
  <c r="G219" i="13"/>
  <c r="G220" i="13"/>
  <c r="G221" i="13"/>
  <c r="G222" i="13"/>
  <c r="G223" i="13"/>
  <c r="G224" i="13"/>
  <c r="G214" i="13"/>
  <c r="K17" i="1"/>
  <c r="K16" i="1"/>
  <c r="K13" i="1"/>
  <c r="K14" i="1"/>
  <c r="B225" i="13" a="1"/>
  <c r="K15" i="1"/>
  <c r="B225" i="13" l="1"/>
  <c r="Q53" i="1"/>
  <c r="Q47"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7" i="1" l="1"/>
  <c r="Q57" i="1"/>
  <c r="T56" i="1"/>
  <c r="Q56" i="1"/>
  <c r="T55" i="1"/>
  <c r="Q55" i="1"/>
  <c r="T54" i="1"/>
  <c r="Q54" i="1"/>
  <c r="T53" i="1"/>
  <c r="Q52" i="1"/>
  <c r="H52" i="1"/>
  <c r="I52" i="1" s="1"/>
  <c r="T51" i="1"/>
  <c r="Q51" i="1"/>
  <c r="T50" i="1"/>
  <c r="Q50" i="1"/>
  <c r="T49" i="1"/>
  <c r="Q49" i="1"/>
  <c r="T48" i="1"/>
  <c r="Q48" i="1"/>
  <c r="T47" i="1"/>
  <c r="H46" i="1"/>
  <c r="I46" i="1" s="1"/>
  <c r="X46" i="1" s="1"/>
  <c r="T45" i="1"/>
  <c r="Q45" i="1"/>
  <c r="T44" i="1"/>
  <c r="Q44" i="1"/>
  <c r="T43" i="1"/>
  <c r="Q43" i="1"/>
  <c r="T42" i="1"/>
  <c r="Q42" i="1"/>
  <c r="I40" i="1"/>
  <c r="X40" i="1" s="1"/>
  <c r="T39" i="1"/>
  <c r="Q39" i="1"/>
  <c r="T38" i="1"/>
  <c r="Q38" i="1"/>
  <c r="T37" i="1"/>
  <c r="Q37" i="1"/>
  <c r="T36" i="1"/>
  <c r="Q36" i="1"/>
  <c r="T35" i="1"/>
  <c r="Q35" i="1"/>
  <c r="Q30" i="1"/>
  <c r="H30" i="1"/>
  <c r="I30" i="1" s="1"/>
  <c r="T29" i="1"/>
  <c r="Q29" i="1"/>
  <c r="T28" i="1"/>
  <c r="Q28" i="1"/>
  <c r="T27" i="1"/>
  <c r="Q27" i="1"/>
  <c r="T26" i="1"/>
  <c r="Q26" i="1"/>
  <c r="T25" i="1"/>
  <c r="Q25" i="1"/>
  <c r="Q24" i="1"/>
  <c r="H24" i="1"/>
  <c r="I24" i="1" s="1"/>
  <c r="H18" i="1"/>
  <c r="Q17" i="1"/>
  <c r="Q16" i="1"/>
  <c r="T23" i="1"/>
  <c r="Q23" i="1"/>
  <c r="T22" i="1"/>
  <c r="Q22" i="1"/>
  <c r="T21" i="1"/>
  <c r="Q21" i="1"/>
  <c r="T20" i="1"/>
  <c r="Q20" i="1"/>
  <c r="T19" i="1"/>
  <c r="Q19" i="1"/>
  <c r="Q18" i="1"/>
  <c r="Y40" i="1" l="1"/>
  <c r="Z40" i="1"/>
  <c r="Y46" i="1"/>
  <c r="Z46" i="1"/>
  <c r="X52" i="1"/>
  <c r="X30" i="1"/>
  <c r="X24" i="1"/>
  <c r="X27" i="1"/>
  <c r="X42" i="1"/>
  <c r="X50" i="1"/>
  <c r="X36" i="1"/>
  <c r="X29" i="1"/>
  <c r="X44" i="1"/>
  <c r="X56" i="1"/>
  <c r="X39" i="1"/>
  <c r="X38" i="1"/>
  <c r="X37" i="1"/>
  <c r="X35" i="1"/>
  <c r="X55" i="1"/>
  <c r="X54" i="1"/>
  <c r="X57" i="1"/>
  <c r="X26" i="1"/>
  <c r="X28" i="1"/>
  <c r="X43" i="1"/>
  <c r="X45" i="1"/>
  <c r="X49" i="1"/>
  <c r="X48" i="1"/>
  <c r="X51" i="1"/>
  <c r="AB47" i="1"/>
  <c r="X47" i="1"/>
  <c r="AB35" i="1"/>
  <c r="AB56" i="1"/>
  <c r="AA56" i="1" s="1"/>
  <c r="AB57" i="1"/>
  <c r="AA57" i="1" s="1"/>
  <c r="I18" i="1"/>
  <c r="X18" i="1" s="1"/>
  <c r="Y52" i="1" l="1"/>
  <c r="Z52" i="1"/>
  <c r="Y30" i="1"/>
  <c r="Z30" i="1"/>
  <c r="Y24" i="1"/>
  <c r="Z24" i="1"/>
  <c r="Y18" i="1"/>
  <c r="Z18" i="1"/>
  <c r="Y57" i="1"/>
  <c r="Z57" i="1"/>
  <c r="Y56" i="1"/>
  <c r="Z56" i="1"/>
  <c r="X53" i="1"/>
  <c r="Z47" i="1"/>
  <c r="Z35" i="1"/>
  <c r="Y36" i="1" s="1"/>
  <c r="X19" i="1"/>
  <c r="X25" i="1" l="1"/>
  <c r="Y25" i="1" s="1"/>
  <c r="Y47" i="1"/>
  <c r="Y35" i="1"/>
  <c r="Y48" i="1"/>
  <c r="Z48" i="1"/>
  <c r="Z36"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6" i="1"/>
  <c r="AC57" i="1"/>
  <c r="T13" i="1"/>
  <c r="T16" i="1"/>
  <c r="T17" i="1"/>
  <c r="Z25" i="1" l="1"/>
  <c r="Y26" i="1" s="1"/>
  <c r="Z26" i="1"/>
  <c r="Z27" i="1" s="1"/>
  <c r="Y54" i="1"/>
  <c r="Z54" i="1"/>
  <c r="Y53" i="1"/>
  <c r="Z53" i="1"/>
  <c r="Y42" i="1"/>
  <c r="Y38" i="1"/>
  <c r="Y19" i="1"/>
  <c r="Z19" i="1"/>
  <c r="X20" i="1" s="1"/>
  <c r="Y20" i="1" s="1"/>
  <c r="Z42" i="1" l="1"/>
  <c r="Z43" i="1" s="1"/>
  <c r="Y27" i="1"/>
  <c r="Y49" i="1"/>
  <c r="Z49" i="1"/>
  <c r="Y50" i="1" s="1"/>
  <c r="Y43" i="1"/>
  <c r="Y55" i="1"/>
  <c r="Z55" i="1"/>
  <c r="Y37" i="1"/>
  <c r="Z37" i="1"/>
  <c r="Z38" i="1"/>
  <c r="Z20" i="1"/>
  <c r="X21" i="1" s="1"/>
  <c r="Y21" i="1" s="1"/>
  <c r="Z50" i="1" l="1"/>
  <c r="Y51" i="1" s="1"/>
  <c r="Z44" i="1"/>
  <c r="Y44" i="1"/>
  <c r="Y28" i="1"/>
  <c r="Z28" i="1"/>
  <c r="Y29" i="1" s="1"/>
  <c r="Y39" i="1"/>
  <c r="Z39" i="1"/>
  <c r="Z21" i="1"/>
  <c r="X22" i="1" s="1"/>
  <c r="Z22" i="1" s="1"/>
  <c r="X23" i="1" s="1"/>
  <c r="X12" i="1"/>
  <c r="Y12" i="1" s="1"/>
  <c r="Y45" i="1" l="1"/>
  <c r="Z45" i="1"/>
  <c r="Z51" i="1"/>
  <c r="Z29" i="1"/>
  <c r="Y22" i="1"/>
  <c r="Y23" i="1"/>
  <c r="Z23" i="1"/>
  <c r="Q13" i="1"/>
  <c r="Z12" i="1" l="1"/>
  <c r="X13" i="1" s="1"/>
  <c r="Y13" i="1" l="1"/>
  <c r="Z13" i="1" l="1"/>
  <c r="X16" i="1" l="1"/>
  <c r="Y16" i="1" l="1"/>
  <c r="Z16" i="1"/>
  <c r="X17" i="1" s="1"/>
  <c r="Y17" i="1" l="1"/>
  <c r="Z17" i="1"/>
  <c r="AB53" i="1" l="1"/>
  <c r="AB25" i="1"/>
  <c r="AA25" i="1" s="1"/>
  <c r="AB19" i="1"/>
  <c r="AB20" i="1" s="1"/>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B42" i="1"/>
  <c r="AA47" i="1"/>
  <c r="AB48" i="1"/>
  <c r="AA48" i="1" s="1"/>
  <c r="AB49" i="1"/>
  <c r="AB54" i="1"/>
  <c r="AA54" i="1" s="1"/>
  <c r="AB55" i="1"/>
  <c r="AA55" i="1" s="1"/>
  <c r="AA53" i="1"/>
  <c r="AA35" i="1"/>
  <c r="AB36" i="1"/>
  <c r="AA19" i="1" l="1"/>
  <c r="W27" i="19" s="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7"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4" i="1"/>
  <c r="AD12" i="19"/>
  <c r="AD32" i="19"/>
  <c r="AD22" i="19"/>
  <c r="X52" i="19"/>
  <c r="AD52" i="19"/>
  <c r="L42" i="19"/>
  <c r="R42" i="19"/>
  <c r="AJ21" i="19"/>
  <c r="AD31" i="19"/>
  <c r="R21" i="19"/>
  <c r="AD41" i="19"/>
  <c r="AJ11" i="19"/>
  <c r="AJ51" i="19"/>
  <c r="AC48" i="1"/>
  <c r="L41" i="19"/>
  <c r="AD11" i="19"/>
  <c r="L21" i="19"/>
  <c r="L11" i="19"/>
  <c r="X51" i="19"/>
  <c r="X21" i="19"/>
  <c r="R11" i="19"/>
  <c r="R31" i="19"/>
  <c r="AJ41" i="19"/>
  <c r="L31" i="19"/>
  <c r="R51" i="19"/>
  <c r="X31" i="19"/>
  <c r="X11" i="19"/>
  <c r="X41" i="19"/>
  <c r="AJ31" i="19"/>
  <c r="AD51" i="19"/>
  <c r="R41" i="19"/>
  <c r="AD21" i="19"/>
  <c r="L51" i="19"/>
  <c r="AB21" i="1"/>
  <c r="AA20" i="1"/>
  <c r="AA36" i="1"/>
  <c r="AB37" i="1"/>
  <c r="K42" i="19"/>
  <c r="AC32" i="19"/>
  <c r="W42" i="19"/>
  <c r="AI52" i="19"/>
  <c r="K22" i="19"/>
  <c r="Q32" i="19"/>
  <c r="AI12" i="19"/>
  <c r="AC52" i="19"/>
  <c r="Q42" i="19"/>
  <c r="AC42" i="19"/>
  <c r="K12" i="19"/>
  <c r="Q22" i="19"/>
  <c r="W52" i="19"/>
  <c r="AI42" i="19"/>
  <c r="W32" i="19"/>
  <c r="AI22" i="19"/>
  <c r="W12" i="19"/>
  <c r="AI32" i="19"/>
  <c r="AC12" i="19"/>
  <c r="Q12" i="19"/>
  <c r="Q52" i="19"/>
  <c r="AC53"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B27" i="1"/>
  <c r="AA26" i="1"/>
  <c r="K39" i="19"/>
  <c r="AC39" i="19"/>
  <c r="W29" i="19"/>
  <c r="AI49" i="19"/>
  <c r="W9" i="19"/>
  <c r="AC19" i="19"/>
  <c r="Q49" i="19"/>
  <c r="W49" i="19"/>
  <c r="AC9" i="19"/>
  <c r="AI9" i="19"/>
  <c r="Q29" i="19"/>
  <c r="W39" i="19"/>
  <c r="Q39" i="19"/>
  <c r="AC35"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AC55" i="1"/>
  <c r="M52" i="19"/>
  <c r="S12" i="19"/>
  <c r="M32" i="19"/>
  <c r="S52" i="19"/>
  <c r="Y52" i="19"/>
  <c r="Y42" i="19"/>
  <c r="AK12" i="19"/>
  <c r="S22" i="19"/>
  <c r="AE12" i="19"/>
  <c r="Y22" i="19"/>
  <c r="S32" i="19"/>
  <c r="AK52" i="19"/>
  <c r="M22" i="19"/>
  <c r="AK32" i="19"/>
  <c r="AE22" i="19"/>
  <c r="AE42" i="19"/>
  <c r="Y32" i="19"/>
  <c r="M42" i="19"/>
  <c r="Y12" i="19"/>
  <c r="AE52" i="19"/>
  <c r="AK22" i="19"/>
  <c r="S42" i="19"/>
  <c r="AA49" i="1"/>
  <c r="AB51" i="1"/>
  <c r="AA51" i="1" s="1"/>
  <c r="AB50" i="1"/>
  <c r="AA50" i="1" s="1"/>
  <c r="AA42" i="1"/>
  <c r="AB43"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42" i="1"/>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50"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51" i="1"/>
  <c r="AG11" i="19"/>
  <c r="AM41" i="19"/>
  <c r="AA21" i="19"/>
  <c r="AA51" i="19"/>
  <c r="U51" i="19"/>
  <c r="U31" i="19"/>
  <c r="AA11" i="19"/>
  <c r="AG21" i="19"/>
  <c r="O31" i="19"/>
  <c r="AA37" i="1"/>
  <c r="AB38" i="1"/>
  <c r="AA38" i="1" s="1"/>
  <c r="AB39" i="1"/>
  <c r="AA39"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3" i="1"/>
  <c r="AB44" i="1"/>
  <c r="AE11" i="19"/>
  <c r="Y41" i="19"/>
  <c r="M41" i="19"/>
  <c r="Y21" i="19"/>
  <c r="AK41" i="19"/>
  <c r="S31" i="19"/>
  <c r="M31" i="19"/>
  <c r="M51" i="19"/>
  <c r="Y51" i="19"/>
  <c r="AK21" i="19"/>
  <c r="AK31" i="19"/>
  <c r="Y11" i="19"/>
  <c r="AE41" i="19"/>
  <c r="AE21" i="19"/>
  <c r="S51" i="19"/>
  <c r="AE51" i="19"/>
  <c r="AK51" i="19"/>
  <c r="M21" i="19"/>
  <c r="AE31" i="19"/>
  <c r="AC49"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6" i="1"/>
  <c r="AD9" i="19"/>
  <c r="AJ49" i="19"/>
  <c r="L39" i="19"/>
  <c r="R19" i="19"/>
  <c r="AJ39" i="19"/>
  <c r="AJ29" i="19"/>
  <c r="AJ19" i="19"/>
  <c r="AJ9" i="19"/>
  <c r="AD49" i="19"/>
  <c r="L19" i="19"/>
  <c r="L29" i="19"/>
  <c r="R49" i="19"/>
  <c r="AA44" i="1" l="1"/>
  <c r="AB45" i="1"/>
  <c r="AA45" i="1" s="1"/>
  <c r="AG39" i="19"/>
  <c r="AG29" i="19"/>
  <c r="AM19" i="19"/>
  <c r="O39" i="19"/>
  <c r="AC39"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3"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8"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7" i="1"/>
  <c r="M9" i="19"/>
  <c r="Y29" i="19"/>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5"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4"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70" i="1" l="1"/>
  <c r="L70" i="1" s="1"/>
  <c r="K64" i="1"/>
  <c r="L64" i="1" s="1"/>
  <c r="K46" i="1"/>
  <c r="L46" i="1" s="1"/>
  <c r="K30" i="1"/>
  <c r="L30" i="1" s="1"/>
  <c r="K52" i="1"/>
  <c r="L52" i="1" s="1"/>
  <c r="K24" i="1"/>
  <c r="L24" i="1" s="1"/>
  <c r="K40" i="1"/>
  <c r="L40" i="1" s="1"/>
  <c r="K12" i="1"/>
  <c r="L12" i="1" s="1"/>
  <c r="K18" i="1"/>
  <c r="L18" i="1" s="1"/>
  <c r="AD30" i="18" l="1"/>
  <c r="AJ38" i="18"/>
  <c r="AJ22" i="18"/>
  <c r="X30" i="18"/>
  <c r="L38" i="18"/>
  <c r="AD14" i="18"/>
  <c r="X14" i="18"/>
  <c r="X6" i="18"/>
  <c r="AJ30" i="18"/>
  <c r="R22" i="18"/>
  <c r="N18" i="1"/>
  <c r="X38" i="18"/>
  <c r="L22" i="18"/>
  <c r="L6" i="18"/>
  <c r="R30" i="18"/>
  <c r="X22" i="18"/>
  <c r="AD38" i="18"/>
  <c r="AD22" i="18"/>
  <c r="M18" i="1"/>
  <c r="AB18" i="1" s="1"/>
  <c r="AA18" i="1" s="1"/>
  <c r="L14" i="18"/>
  <c r="L30" i="18"/>
  <c r="R38" i="18"/>
  <c r="AJ14" i="18"/>
  <c r="R14" i="18"/>
  <c r="AJ6" i="18"/>
  <c r="AD6" i="18"/>
  <c r="R6" i="18"/>
  <c r="R18" i="18"/>
  <c r="AJ10" i="18"/>
  <c r="AD42" i="18"/>
  <c r="AJ34" i="18"/>
  <c r="R26" i="18"/>
  <c r="L18" i="18"/>
  <c r="R10" i="18"/>
  <c r="AJ18" i="18"/>
  <c r="L34" i="18"/>
  <c r="R42" i="18"/>
  <c r="AJ26" i="18"/>
  <c r="X34" i="18"/>
  <c r="AD26" i="18"/>
  <c r="X10" i="18"/>
  <c r="AD18" i="18"/>
  <c r="L10" i="18"/>
  <c r="X42" i="18"/>
  <c r="AD34" i="18"/>
  <c r="AD10" i="18"/>
  <c r="AJ42" i="18"/>
  <c r="L42" i="18"/>
  <c r="L26" i="18"/>
  <c r="X18" i="18"/>
  <c r="R34" i="18"/>
  <c r="X26" i="18"/>
  <c r="M40" i="1"/>
  <c r="AB40" i="1" s="1"/>
  <c r="AA40" i="1" s="1"/>
  <c r="R40" i="18"/>
  <c r="L40" i="18"/>
  <c r="X16" i="18"/>
  <c r="X32" i="18"/>
  <c r="AJ40" i="18"/>
  <c r="AD40" i="18"/>
  <c r="L24" i="18"/>
  <c r="AD16" i="18"/>
  <c r="L16" i="18"/>
  <c r="R24" i="18"/>
  <c r="L8" i="18"/>
  <c r="AD8" i="18"/>
  <c r="AD32" i="18"/>
  <c r="AJ24" i="18"/>
  <c r="R32" i="18"/>
  <c r="AJ16" i="18"/>
  <c r="R8" i="18"/>
  <c r="AJ32" i="18"/>
  <c r="X40" i="18"/>
  <c r="X24" i="18"/>
  <c r="N40" i="1"/>
  <c r="L32" i="18"/>
  <c r="X8" i="18"/>
  <c r="R16" i="18"/>
  <c r="AD24" i="18"/>
  <c r="AJ8" i="18"/>
  <c r="N24" i="18"/>
  <c r="T32" i="18"/>
  <c r="T16" i="18"/>
  <c r="AF40" i="18"/>
  <c r="AL32" i="18"/>
  <c r="Z24" i="18"/>
  <c r="AF16" i="18"/>
  <c r="N8" i="18"/>
  <c r="AF24" i="18"/>
  <c r="AF32" i="18"/>
  <c r="T40" i="18"/>
  <c r="T24" i="18"/>
  <c r="AL40" i="18"/>
  <c r="N46" i="1"/>
  <c r="Z40" i="18"/>
  <c r="AL8" i="18"/>
  <c r="AF8" i="18"/>
  <c r="Z16" i="18"/>
  <c r="AL24" i="18"/>
  <c r="M46" i="1"/>
  <c r="AB46" i="1" s="1"/>
  <c r="AA46" i="1" s="1"/>
  <c r="Z32" i="18"/>
  <c r="N32" i="18"/>
  <c r="N16" i="18"/>
  <c r="Z8" i="18"/>
  <c r="N40" i="18"/>
  <c r="AL16" i="18"/>
  <c r="T8" i="18"/>
  <c r="M70" i="1"/>
  <c r="N70" i="1"/>
  <c r="P36" i="18"/>
  <c r="V28" i="18"/>
  <c r="AH44" i="18"/>
  <c r="V12" i="18"/>
  <c r="V36" i="18"/>
  <c r="V20" i="18"/>
  <c r="J28" i="18"/>
  <c r="AB20" i="18"/>
  <c r="AB36" i="18"/>
  <c r="J12" i="18"/>
  <c r="J44" i="18"/>
  <c r="AB28" i="18"/>
  <c r="AH12" i="18"/>
  <c r="J20" i="18"/>
  <c r="P12" i="18"/>
  <c r="P28" i="18"/>
  <c r="P44" i="18"/>
  <c r="AB12" i="18"/>
  <c r="AH28" i="18"/>
  <c r="AH36" i="18"/>
  <c r="AH20" i="18"/>
  <c r="AB44" i="18"/>
  <c r="V44" i="18"/>
  <c r="P20" i="18"/>
  <c r="J36" i="18"/>
  <c r="AF30" i="18"/>
  <c r="Z22" i="18"/>
  <c r="T30" i="18"/>
  <c r="AL6" i="18"/>
  <c r="Z14" i="18"/>
  <c r="Z38" i="18"/>
  <c r="AF14" i="18"/>
  <c r="N24" i="1"/>
  <c r="T14" i="18"/>
  <c r="AL38" i="18"/>
  <c r="N14" i="18"/>
  <c r="Z6" i="18"/>
  <c r="Z30" i="18"/>
  <c r="T38" i="18"/>
  <c r="T22" i="18"/>
  <c r="AL14" i="18"/>
  <c r="N22" i="18"/>
  <c r="AF22" i="18"/>
  <c r="N6" i="18"/>
  <c r="AF6" i="18"/>
  <c r="AF38" i="18"/>
  <c r="M24" i="1"/>
  <c r="AB24" i="1" s="1"/>
  <c r="AA24" i="1" s="1"/>
  <c r="N30" i="18"/>
  <c r="N38" i="18"/>
  <c r="AL30" i="18"/>
  <c r="AL22" i="18"/>
  <c r="T6" i="18"/>
  <c r="J38" i="18"/>
  <c r="AH6" i="18"/>
  <c r="V6" i="18"/>
  <c r="P30" i="18"/>
  <c r="P6" i="18"/>
  <c r="M12" i="1"/>
  <c r="AB12" i="1" s="1"/>
  <c r="AB38" i="18"/>
  <c r="P14" i="18"/>
  <c r="V22" i="18"/>
  <c r="V14" i="18"/>
  <c r="AB22" i="18"/>
  <c r="AB14" i="18"/>
  <c r="J22" i="18"/>
  <c r="AH14" i="18"/>
  <c r="AH38" i="18"/>
  <c r="J14" i="18"/>
  <c r="V30" i="18"/>
  <c r="P22" i="18"/>
  <c r="AH30" i="18"/>
  <c r="N12" i="1"/>
  <c r="J30" i="18"/>
  <c r="P38" i="18"/>
  <c r="AB6" i="18"/>
  <c r="J6" i="18"/>
  <c r="AH22" i="18"/>
  <c r="AB30" i="18"/>
  <c r="V38" i="18"/>
  <c r="AB10" i="18"/>
  <c r="J18" i="18"/>
  <c r="N52" i="1"/>
  <c r="AH10" i="18"/>
  <c r="P26" i="18"/>
  <c r="V42" i="18"/>
  <c r="V10" i="18"/>
  <c r="M52" i="1"/>
  <c r="AB52" i="1" s="1"/>
  <c r="AA52" i="1" s="1"/>
  <c r="J42" i="18"/>
  <c r="P34" i="18"/>
  <c r="AB18" i="18"/>
  <c r="AB26" i="18"/>
  <c r="V26" i="18"/>
  <c r="V18" i="18"/>
  <c r="AH34" i="18"/>
  <c r="P10" i="18"/>
  <c r="V34" i="18"/>
  <c r="P42" i="18"/>
  <c r="AH42" i="18"/>
  <c r="AH26" i="18"/>
  <c r="AB42" i="18"/>
  <c r="AH18" i="18"/>
  <c r="J34" i="18"/>
  <c r="J10" i="18"/>
  <c r="J26" i="18"/>
  <c r="P18" i="18"/>
  <c r="AB34" i="18"/>
  <c r="J8" i="18"/>
  <c r="AB32" i="18"/>
  <c r="AB8" i="18"/>
  <c r="J24" i="18"/>
  <c r="J32" i="18"/>
  <c r="P8" i="18"/>
  <c r="N30" i="1"/>
  <c r="M30" i="1"/>
  <c r="AB30" i="1" s="1"/>
  <c r="AA30" i="1" s="1"/>
  <c r="V40" i="18"/>
  <c r="J40" i="18"/>
  <c r="AB40" i="18"/>
  <c r="AH32" i="18"/>
  <c r="AB24" i="18"/>
  <c r="V16" i="18"/>
  <c r="J16" i="18"/>
  <c r="P32" i="18"/>
  <c r="V24" i="18"/>
  <c r="P24" i="18"/>
  <c r="P16" i="18"/>
  <c r="P40" i="18"/>
  <c r="V32" i="18"/>
  <c r="AB16" i="18"/>
  <c r="AH40" i="18"/>
  <c r="V8" i="18"/>
  <c r="AH24" i="18"/>
  <c r="AH8" i="18"/>
  <c r="AH16" i="18"/>
  <c r="N64" i="1"/>
  <c r="M64" i="1"/>
  <c r="AB64" i="1" s="1"/>
  <c r="AA64" i="1" s="1"/>
  <c r="Z42" i="18"/>
  <c r="T18" i="18"/>
  <c r="N18" i="18"/>
  <c r="T26" i="18"/>
  <c r="N42" i="18"/>
  <c r="Z18" i="18"/>
  <c r="N10" i="18"/>
  <c r="AF26" i="18"/>
  <c r="AF18" i="18"/>
  <c r="Z26" i="18"/>
  <c r="AF10" i="18"/>
  <c r="Z10" i="18"/>
  <c r="AL18" i="18"/>
  <c r="T10" i="18"/>
  <c r="T42" i="18"/>
  <c r="Z34" i="18"/>
  <c r="N34" i="18"/>
  <c r="AF34" i="18"/>
  <c r="AF42" i="18"/>
  <c r="AL34" i="18"/>
  <c r="AL42" i="18"/>
  <c r="N26" i="18"/>
  <c r="T34" i="18"/>
  <c r="AL10" i="18"/>
  <c r="AL26" i="18"/>
  <c r="AC24" i="1" l="1"/>
  <c r="P18" i="19"/>
  <c r="J28" i="19"/>
  <c r="J48" i="19"/>
  <c r="V28" i="19"/>
  <c r="AB8" i="19"/>
  <c r="P28" i="19"/>
  <c r="AH8" i="19"/>
  <c r="AH48" i="19"/>
  <c r="J38" i="19"/>
  <c r="AB28" i="19"/>
  <c r="V38" i="19"/>
  <c r="AH28" i="19"/>
  <c r="AB38" i="19"/>
  <c r="V48" i="19"/>
  <c r="P8" i="19"/>
  <c r="AB48" i="19"/>
  <c r="AH18" i="19"/>
  <c r="P38" i="19"/>
  <c r="AH38" i="19"/>
  <c r="P48" i="19"/>
  <c r="AB18" i="19"/>
  <c r="J8" i="19"/>
  <c r="J18" i="19"/>
  <c r="V8" i="19"/>
  <c r="V18" i="19"/>
  <c r="AC46" i="1"/>
  <c r="AB21" i="19"/>
  <c r="AH41" i="19"/>
  <c r="AB51" i="19"/>
  <c r="AH21" i="19"/>
  <c r="AH31" i="19"/>
  <c r="AH11" i="19"/>
  <c r="P31" i="19"/>
  <c r="P41" i="19"/>
  <c r="P21" i="19"/>
  <c r="AB11" i="19"/>
  <c r="V51" i="19"/>
  <c r="J41" i="19"/>
  <c r="V11" i="19"/>
  <c r="AB31" i="19"/>
  <c r="V21" i="19"/>
  <c r="J11" i="19"/>
  <c r="J31" i="19"/>
  <c r="J21" i="19"/>
  <c r="V41" i="19"/>
  <c r="P51" i="19"/>
  <c r="J51" i="19"/>
  <c r="P11" i="19"/>
  <c r="AB41" i="19"/>
  <c r="V31" i="19"/>
  <c r="AH51" i="19"/>
  <c r="AC18" i="1"/>
  <c r="P7" i="19"/>
  <c r="P47" i="19"/>
  <c r="J47" i="19"/>
  <c r="J7" i="19"/>
  <c r="V37" i="19"/>
  <c r="AH17" i="19"/>
  <c r="AH47" i="19"/>
  <c r="AB37" i="19"/>
  <c r="AB47" i="19"/>
  <c r="P37" i="19"/>
  <c r="V17" i="19"/>
  <c r="AB17" i="19"/>
  <c r="P27" i="19"/>
  <c r="J37" i="19"/>
  <c r="AB7" i="19"/>
  <c r="J27" i="19"/>
  <c r="V27" i="19"/>
  <c r="V7" i="19"/>
  <c r="P17" i="19"/>
  <c r="AH37" i="19"/>
  <c r="V47" i="19"/>
  <c r="AB27" i="19"/>
  <c r="AH7" i="19"/>
  <c r="J17" i="19"/>
  <c r="AH27" i="19"/>
  <c r="AC52" i="1"/>
  <c r="V22" i="19"/>
  <c r="AH32" i="19"/>
  <c r="J42" i="19"/>
  <c r="AB22" i="19"/>
  <c r="P42" i="19"/>
  <c r="J52" i="19"/>
  <c r="V52" i="19"/>
  <c r="AB52" i="19"/>
  <c r="J12" i="19"/>
  <c r="P52" i="19"/>
  <c r="P32" i="19"/>
  <c r="V32" i="19"/>
  <c r="P12" i="19"/>
  <c r="J32" i="19"/>
  <c r="J22" i="19"/>
  <c r="V42" i="19"/>
  <c r="AH42" i="19"/>
  <c r="AH22" i="19"/>
  <c r="P22" i="19"/>
  <c r="V12" i="19"/>
  <c r="AB12" i="19"/>
  <c r="AH12" i="19"/>
  <c r="AB42" i="19"/>
  <c r="AH52" i="19"/>
  <c r="AB32" i="19"/>
  <c r="AC30" i="1"/>
  <c r="AH49" i="19"/>
  <c r="V39" i="19"/>
  <c r="J19" i="19"/>
  <c r="AB29" i="19"/>
  <c r="V49" i="19"/>
  <c r="AH29" i="19"/>
  <c r="AB39" i="19"/>
  <c r="AB49" i="19"/>
  <c r="P39" i="19"/>
  <c r="V9" i="19"/>
  <c r="V29" i="19"/>
  <c r="P49" i="19"/>
  <c r="AH39" i="19"/>
  <c r="AB19" i="19"/>
  <c r="AB9" i="19"/>
  <c r="P19" i="19"/>
  <c r="J39" i="19"/>
  <c r="P9" i="19"/>
  <c r="AH9" i="19"/>
  <c r="P29" i="19"/>
  <c r="J49" i="19"/>
  <c r="V19" i="19"/>
  <c r="J9" i="19"/>
  <c r="J29" i="19"/>
  <c r="AH19" i="19"/>
  <c r="AC40" i="1"/>
  <c r="J30" i="19"/>
  <c r="AB50" i="19"/>
  <c r="V50" i="19"/>
  <c r="AH40" i="19"/>
  <c r="V10" i="19"/>
  <c r="V40" i="19"/>
  <c r="J40" i="19"/>
  <c r="V20" i="19"/>
  <c r="J50" i="19"/>
  <c r="P50" i="19"/>
  <c r="J10" i="19"/>
  <c r="P20" i="19"/>
  <c r="AB30" i="19"/>
  <c r="P30" i="19"/>
  <c r="AH50" i="19"/>
  <c r="V30" i="19"/>
  <c r="AH10" i="19"/>
  <c r="AB40" i="19"/>
  <c r="AB10" i="19"/>
  <c r="AB20" i="19"/>
  <c r="J20" i="19"/>
  <c r="AH20" i="19"/>
  <c r="P10" i="19"/>
  <c r="AH30" i="19"/>
  <c r="P40" i="19"/>
  <c r="AB13" i="1"/>
  <c r="AA13" i="1" s="1"/>
  <c r="AA12" i="1"/>
  <c r="AC64" i="1"/>
  <c r="P54" i="19"/>
  <c r="AH44" i="19"/>
  <c r="V24" i="19"/>
  <c r="P44" i="19"/>
  <c r="AH14" i="19"/>
  <c r="V54" i="19"/>
  <c r="AB24" i="19"/>
  <c r="AB14" i="19"/>
  <c r="J14" i="19"/>
  <c r="V44" i="19"/>
  <c r="AH34" i="19"/>
  <c r="AH24" i="19"/>
  <c r="P34" i="19"/>
  <c r="AB54" i="19"/>
  <c r="V34" i="19"/>
  <c r="J34" i="19"/>
  <c r="AH54" i="19"/>
  <c r="AB44" i="19"/>
  <c r="P24" i="19"/>
  <c r="P14" i="19"/>
  <c r="V14" i="19"/>
  <c r="AB34" i="19"/>
  <c r="J44" i="19"/>
  <c r="J54" i="19"/>
  <c r="J24" i="19"/>
  <c r="AB16" i="19" l="1"/>
  <c r="AH26" i="19"/>
  <c r="J16" i="19"/>
  <c r="V26" i="19"/>
  <c r="AH36" i="19"/>
  <c r="P26" i="19"/>
  <c r="V16" i="19"/>
  <c r="V36" i="19"/>
  <c r="AC12" i="1"/>
  <c r="AB36" i="19"/>
  <c r="AB6" i="19"/>
  <c r="P36" i="19"/>
  <c r="J36" i="19"/>
  <c r="AH46" i="19"/>
  <c r="AH16" i="19"/>
  <c r="J26" i="19"/>
  <c r="V6" i="19"/>
  <c r="J46" i="19"/>
  <c r="P16" i="19"/>
  <c r="P6" i="19"/>
  <c r="AH6" i="19"/>
  <c r="V46" i="19"/>
  <c r="J6" i="19"/>
  <c r="P46" i="19"/>
  <c r="AB26" i="19"/>
  <c r="AB46" i="19"/>
  <c r="AI6" i="19"/>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<sst xmlns="http://schemas.openxmlformats.org/spreadsheetml/2006/main" count="600" uniqueCount="397">
  <si>
    <t>Matriz Mapa Riesgos Fiscales</t>
  </si>
  <si>
    <r>
      <t>Código:</t>
    </r>
    <r>
      <rPr>
        <sz val="11"/>
        <rFont val="Arial"/>
        <family val="2"/>
      </rPr>
      <t xml:space="preserve"> F-DPM-10100-238,37-055</t>
    </r>
  </si>
  <si>
    <r>
      <t xml:space="preserve">Versión: </t>
    </r>
    <r>
      <rPr>
        <sz val="11"/>
        <rFont val="Arial"/>
        <family val="2"/>
      </rPr>
      <t>1.0</t>
    </r>
  </si>
  <si>
    <r>
      <t xml:space="preserve">Fecha Aprobación: </t>
    </r>
    <r>
      <rPr>
        <sz val="11"/>
        <rFont val="Arial"/>
        <family val="2"/>
      </rPr>
      <t>Marzo-07-2025</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</si>
  <si>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</si>
  <si>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</si>
  <si>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theme="6" tint="-0.249977111117893"/>
        <rFont val="Arial"/>
        <family val="2"/>
      </rPr>
      <t>Guía para la Administración del Riesgo y el diseño de controles en entidades públicas, última versión</t>
    </r>
    <r>
      <rPr>
        <sz val="11"/>
        <rFont val="Arial"/>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</si>
  <si>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</si>
  <si>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</si>
  <si>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1"/>
        <rFont val="Arial"/>
        <family val="2"/>
      </rPr>
      <t xml:space="preserve">
-   </t>
    </r>
    <r>
      <rPr>
        <b/>
        <sz val="11"/>
        <rFont val="Arial"/>
        <family val="2"/>
      </rPr>
      <t xml:space="preserve">Hoja 2 Contexto: </t>
    </r>
    <r>
      <rPr>
        <sz val="11"/>
        <rFont val="Arial"/>
        <family val="2"/>
      </rPr>
      <t xml:space="preserve">Diligenciar formato Contexto Extratégico - Código: F-DPM-1210-238,37-014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</si>
  <si>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</si>
  <si>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</si>
  <si>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</si>
  <si>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</si>
  <si>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</si>
  <si>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</si>
  <si>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</si>
  <si>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</si>
  <si>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</si>
  <si>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</si>
  <si>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</si>
  <si>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</si>
  <si>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</si>
  <si>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</si>
  <si>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</si>
  <si>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</si>
  <si>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</si>
  <si>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</si>
  <si>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11"/>
        <color theme="9" tint="-0.249977111117893"/>
        <rFont val="Arial"/>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</si>
  <si>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</si>
  <si>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</si>
  <si>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</si>
  <si>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</si>
  <si>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</si>
  <si>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</si>
  <si>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</si>
  <si>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</si>
  <si>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</si>
  <si>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11"/>
        <color theme="9" tint="-0.249977111117893"/>
        <rFont val="Arial"/>
        <family val="2"/>
      </rPr>
      <t>Responsable de ejecutar el control + Acción + Complemento</t>
    </r>
  </si>
  <si>
    <t>Afectación</t>
  </si>
  <si>
    <t>Esta casilla no se diligencia, depende de la selección en la columna R.</t>
  </si>
  <si>
    <r>
      <t xml:space="preserve">ATRIBUTOS EFICIENCIA
</t>
    </r>
    <r>
      <rPr>
        <sz val="11"/>
        <rFont val="Arial"/>
        <family val="2"/>
      </rPr>
      <t>Tipo</t>
    </r>
  </si>
  <si>
    <t>Utilice la lista de despligue que se encuentra parametrizada, le aparecerán las opciones: i)Preventivo, ii)Detectivo, iii)Correctivo.</t>
  </si>
  <si>
    <r>
      <t xml:space="preserve">ATRIBUTOS EFICIENCIA
</t>
    </r>
    <r>
      <rPr>
        <sz val="11"/>
        <rFont val="Arial"/>
        <family val="2"/>
      </rPr>
      <t>Implementación</t>
    </r>
  </si>
  <si>
    <t>Utilice la lista de despligue que se encuentra parametrizada, le aparecerán las opciones: i)Automático, ii)Manual.</t>
  </si>
  <si>
    <r>
      <t xml:space="preserve">ATRIBUTOS EFICIENCIA
</t>
    </r>
    <r>
      <rPr>
        <sz val="11"/>
        <rFont val="Arial"/>
        <family val="2"/>
      </rPr>
      <t>Calificación</t>
    </r>
  </si>
  <si>
    <t xml:space="preserve">La matriz automáticamente hará el cálculo para el control analizado (Columna T) </t>
  </si>
  <si>
    <r>
      <t xml:space="preserve">ATRIBUTOS INFORMATIVOS
</t>
    </r>
    <r>
      <rPr>
        <sz val="11"/>
        <rFont val="Arial"/>
        <family val="2"/>
      </rPr>
      <t>Documentación</t>
    </r>
  </si>
  <si>
    <t>Utilice la lista de despligue que se encuentra parametrizada, le aparecerán las opciones: i)Documentado, ii)Sin documentar.</t>
  </si>
  <si>
    <r>
      <t xml:space="preserve">ATRIBUTOS INFORMATIVOS
</t>
    </r>
    <r>
      <rPr>
        <sz val="11"/>
        <rFont val="Arial"/>
        <family val="2"/>
      </rPr>
      <t>Frecuencia</t>
    </r>
  </si>
  <si>
    <t>Utilice la lista de despligue que se encuentra parametrizada, le aparecerán las opciones: i)Continua, ii)Aleatoria.</t>
  </si>
  <si>
    <r>
      <t xml:space="preserve">ATRIBUTOS INFORMATIVOS
</t>
    </r>
    <r>
      <rPr>
        <sz val="11"/>
        <rFont val="Arial"/>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</si>
  <si>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</si>
  <si>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</si>
  <si>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11"/>
        <color theme="9" tint="-0.249977111117893"/>
        <rFont val="Arial"/>
        <family val="2"/>
      </rPr>
      <t xml:space="preserve"> nivel de riesgo inherente</t>
    </r>
    <r>
      <rPr>
        <sz val="11"/>
        <rFont val="Arial"/>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</si>
  <si>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</si>
  <si>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</si>
  <si>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11"/>
        <rFont val="Arial"/>
        <family val="2"/>
      </rPr>
      <t>Responsable, entregable,fecha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</si>
  <si>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</si>
  <si>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 </t>
    </r>
    <r>
      <rPr>
        <b/>
        <sz val="11"/>
        <rFont val="Arial"/>
        <family val="2"/>
      </rPr>
      <t xml:space="preserve"> Hoja 3 Matriz de Calor Inherente: </t>
    </r>
    <r>
      <rPr>
        <sz val="1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</si>
  <si>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4 Matriz de Calor Residual: </t>
    </r>
    <r>
      <rPr>
        <sz val="11"/>
        <rFont val="Arial"/>
        <family val="2"/>
      </rPr>
      <t>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</si>
  <si>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5 Tabla de probabilidad: </t>
    </r>
    <r>
      <rPr>
        <sz val="11"/>
        <rFont val="Arial"/>
        <family val="2"/>
      </rPr>
      <t>Tabla referente para todos los cálculos (no se diligencia)</t>
    </r>
  </si>
  <si>
    <r>
      <t xml:space="preserve"> - </t>
    </r>
    <r>
      <rPr>
        <b/>
        <sz val="11"/>
        <rFont val="Arial"/>
        <family val="2"/>
      </rPr>
      <t xml:space="preserve"> Hoja 6 Tabla de Impacto: </t>
    </r>
    <r>
      <rPr>
        <sz val="11"/>
        <rFont val="Arial"/>
        <family val="2"/>
      </rPr>
      <t>Tabla referente para todos los cálculos (no se diligencia)</t>
    </r>
  </si>
  <si>
    <r>
      <t xml:space="preserve"> - </t>
    </r>
    <r>
      <rPr>
        <b/>
        <sz val="11"/>
        <rFont val="Arial"/>
        <family val="2"/>
      </rPr>
      <t xml:space="preserve"> Hoja 7 Tabla de Valoración de Controles: </t>
    </r>
    <r>
      <rPr>
        <sz val="11"/>
        <rFont val="Arial"/>
        <family val="2"/>
      </rPr>
      <t>Tabla referente para todos los cálculos (no se diligencia)</t>
    </r>
  </si>
  <si>
    <r>
      <t xml:space="preserve"> - </t>
    </r>
    <r>
      <rPr>
        <b/>
        <sz val="11"/>
        <rFont val="Arial"/>
        <family val="2"/>
      </rPr>
      <t xml:space="preserve"> Hoja 8 Anexo 1. Catálogo Indicativo y Enunciativo de Puntos de riesgo fiscal y Circunstancias Inmediatas.</t>
    </r>
  </si>
  <si>
    <t>CONTROL DE CAMBIOS</t>
  </si>
  <si>
    <t xml:space="preserve">Version </t>
  </si>
  <si>
    <t xml:space="preserve">Fecha </t>
  </si>
  <si>
    <t>Descripcion</t>
  </si>
  <si>
    <t>Responsable</t>
  </si>
  <si>
    <t>1.0</t>
  </si>
  <si>
    <t xml:space="preserve">Se solicita el ajuste al documento solicitado con el fin de dar cumplimiento a lineamientos del DAFP y a recomendaciones por hallazgos de auditoria. </t>
  </si>
  <si>
    <t>Erica Rueda                                     Profesional Secretaria de Planeacion</t>
  </si>
  <si>
    <t>Proceso:</t>
  </si>
  <si>
    <t>GESTIÓN DE ESPACIO PÚBLICO</t>
  </si>
  <si>
    <t>Objetivo:</t>
  </si>
  <si>
    <t>Contribuir al mejoramiento de la calidad de vida de la ciudadanía de Bucaramanga por medio de la defensa del espacio público, de una óptima administración del patrimonio inmobiliario de la ciudad y de la construcción de una nueva cultura del espacio público,que garantice su uso y disfrute común,y promueva la participación ciudadana.</t>
  </si>
  <si>
    <t>Alcance:</t>
  </si>
  <si>
    <t>Inicia con la formulación de planes, programas y proyectos de inversión municipal y termina con el seguimiento y retroalimentación a todos los procesos.</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</si>
  <si>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</si>
  <si>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</si>
  <si>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</si>
  <si>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</si>
  <si>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</si>
  <si>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</si>
  <si>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</si>
  <si>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</si>
  <si>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</si>
  <si>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</si>
  <si>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</si>
  <si>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</si>
  <si>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</si>
  <si>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</si>
  <si>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</si>
  <si>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</si>
  <si>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</si>
  <si>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</si>
  <si>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</si>
  <si>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</si>
  <si>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</si>
  <si>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</si>
  <si>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</si>
  <si>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</si>
  <si>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</si>
  <si>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</si>
  <si>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</si>
  <si>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t>
  </si>
  <si>
    <t>Pérdida, extravío, hurto, robo o declaratoria de bienes muebles faltantes pertenecientes a la entidad</t>
  </si>
  <si>
    <t>Posibilidad de efecto dañoso sobre bienes muebles por su pérdida, extravío, hurto, robo o declaratoria de faltantes pertenecientes a la entidad, a causa de la omisión en la aplicación del procedimiento para actualización del inventario.</t>
  </si>
  <si>
    <t>Daños Activos Fisicos</t>
  </si>
  <si>
    <t xml:space="preserve">     Entre 100 y 500 SMLMV </t>
  </si>
  <si>
    <t>El servidor público verifica el inventario de bienes muebles asignados a su cargo, de acuerdo con el formato ESTADO ACTUAL DEL INVENTARIO RESUMIDO DEL SERVIDOR PÚBLICO F-INV-8500-238,37-015 reportado por el área de Inventarios</t>
  </si>
  <si>
    <t>Preventivo</t>
  </si>
  <si>
    <t>Manual</t>
  </si>
  <si>
    <t>Documentado</t>
  </si>
  <si>
    <t>Continua</t>
  </si>
  <si>
    <t>Con Registro</t>
  </si>
  <si>
    <t>Reducir (mitigar)</t>
  </si>
  <si>
    <t>Realizar semestralmente la verificación de la totalidad de los bienes a cargo de cada servidor público del DADEP en el formato "ESTADO ACTUAL DEL INVENTARIO RESUMIDO DEL SERVIDOR PÚBLICO F-INV-8500-238,37-015",  y dar respuesta a través de correo electrónico al área de  inventarios, informando la conformidad o novedad que presenta del mismo.</t>
  </si>
  <si>
    <t xml:space="preserve">Servidores públicos DADEP </t>
  </si>
  <si>
    <t>Correo de reporte de conformidad o novedad al proceso de inventarios</t>
  </si>
  <si>
    <t>Ejecución de un alcance inferior al contratado y pago total del contrato</t>
  </si>
  <si>
    <t>Deficiencias en  las funciones de Supervisión e Interventoría de los contratos de la Entidad</t>
  </si>
  <si>
    <t>Posibilidad de efecto dañoso sobre recursos públicos por la ejecución de un alcance inferior al contratado con pago total del contrato, a causa de las deficiencias en las funciones de Supervisión e Interventoría de los contratos de la Entidad.</t>
  </si>
  <si>
    <t>Ejecucion y Administracion de procesos</t>
  </si>
  <si>
    <t xml:space="preserve">     Entre 50 y 100 SMLMV </t>
  </si>
  <si>
    <t>El profesional designado por el jefe de área verifica el cumplimiento de las actividades y obligaciones contractuales de acuerdo con las condiciones y especificaciones pactadas y establecidas en la etapa contractual, de acuerdo a las normas vigentes.</t>
  </si>
  <si>
    <t>Realizar seguimiento semestral a las actividades y obligaciones contractuales, tomando una muestra aleatoria el 50% de los contratos suscritos para el DADEP, con el fin de verificar el cumplimiento a las condiciones y especificaciones pactadas y establecidas en la etapa contractual, de acuerdo a las normas vigentes.</t>
  </si>
  <si>
    <t>Profesional encargado</t>
  </si>
  <si>
    <t>Informe de seguimiento (2)</t>
  </si>
  <si>
    <t xml:space="preserve">Pago de sanción e intereses moratorios. </t>
  </si>
  <si>
    <t xml:space="preserve"> Trámite inoportuno a los requerimientos de los entes de control y vigilancia, de acuerdo con sus lineamientos y términos de ley </t>
  </si>
  <si>
    <t>Posibilidad de efecto dañoso sobre recursos públicos por pago de sanción e intereses moratorios, a causa del trámite inoportuno a los requerimientos de los entes de control y vigilancia, de acuerdo con sus lineamientos y términos de ley.</t>
  </si>
  <si>
    <t>La persona encargada de realizar seguimiento a los requerimientos elevados por los entes de control y vigilancia asignados al DADEP, verifica que la respuesta sea oportuna de conformidad con el plazo otorgado por el ente de control.</t>
  </si>
  <si>
    <t>Dar respuesta oportuna al 100%  de las PQRS enviadas por los entes de control y vigilancia asignadas al DADEP a través del Sistema Gestión de Solicitudes del Ciudadano - GSC.</t>
  </si>
  <si>
    <t>Informe que contenga el Indicador semestral de respuestas a tiempo / total de PQRSD de entes de control asignadas mediante el GSC</t>
  </si>
  <si>
    <t xml:space="preserve">     Mayor a 500 SMLMV </t>
  </si>
  <si>
    <t xml:space="preserve">Realizar seguimiento semestral al sistema de información financiera, donde se verifique la actualización de los bienes inmuebles propiedad del municipio  (incorporados, actualización de valores en cero, avaluados, en calidad de comodato y arriendo y predios dados de baja), anexando el pantallazo de actualización que genera el sistema. </t>
  </si>
  <si>
    <t>Solicitar semestralmente a la Secretaría Administrativa, los recursos financieros necesarios para realizar el avaluo de los bienes inmuebles propiedad del Municipio, identificados en la revisión del sistema de información financiera SIF y los recien adquiridos.</t>
  </si>
  <si>
    <t>Director del DADEP</t>
  </si>
  <si>
    <t>Evidencias de las solicitudes presentadas ante la Secretaría Administrativa</t>
  </si>
  <si>
    <t xml:space="preserve"> El no saneamiento de los plazos estipulados en los bienes inmuebles  entregados por el municipio bajo la modalidad de contrato en comodato</t>
  </si>
  <si>
    <t>Ausencia de controles en la ejecución de los contratos de comodato.</t>
  </si>
  <si>
    <t>Posibilidad de efecto dañoso sobre recursos públicos por el no saneamiento de los plazos estipulados en los bienes inmuebles  entregados por el municipio bajo la modalidad de contrato en comodato, debido a la ausencia de controles en la ejecución de dichos contratos de comodato.</t>
  </si>
  <si>
    <t xml:space="preserve">     Afectación menor a 10 SMLMV .</t>
  </si>
  <si>
    <t>El Director del DADEP y la Unidad Administrativa Inmobiliaria de Espacio Público - UAIEP, realiza el seguimiento al cumplimiento a las clausulas relacionado con el plazo de los contratos de comodato y demás obligaciones como servicios públicos domiciliarios y cuotas solidarias de administración.</t>
  </si>
  <si>
    <t>Realizar seguimiento trimestral a las actuaciones adelantadas por el DADEP,  con la finalidad de sanear lo referente a los plazos estipulados en los contratos de comodato.</t>
  </si>
  <si>
    <t>Informe de seguimiento (4)</t>
  </si>
  <si>
    <t>El Director del DADEP y la Unidad Administrativa Inmobiliaria de Espacio Público - UAIEP, realiza el seguimiento al cobro de las cuotas solidarias de administración con reporte al área de bienes y servicios.</t>
  </si>
  <si>
    <t>Realizar seguimiento trimestral a las actuaciones adelantadas mensualmente por el DADEP, referente a las cuotas solidrias de administración de los locales comerciales del Municipio, reportadas a Bienes y servicios para su correspondiente gestión.</t>
  </si>
  <si>
    <t>Deuda por concepto de contribución de valorización sobre los bienes inmuebles de propiedad del municipio que han sido objeto de contratos de comodato.</t>
  </si>
  <si>
    <t xml:space="preserve">Falta de reporte a la Oficina de Valorización de los bienes inmuebles de propiedad del municipio que deberían encontrarse exentos de la contribución de valorización. </t>
  </si>
  <si>
    <t xml:space="preserve">Posibilidad de efecto dañoso sobre recursos públicos por deuda por concepto de contribución de valorización sobre los bienes inmuebles de propiedad del municipio, de uso público, debido a la falta de reporte a la Oficina de Valorización de los bienes inmuebles que deberían encontrarse exentos de dicha contribución.  </t>
  </si>
  <si>
    <t>El profesional encargado de la UAIEP verifica los bienes inmuebles de propiedad del municipio de uso público, sobre los cuales se causa la contribución por valorización y que deberían encontrarse exentos.</t>
  </si>
  <si>
    <t>Realizar seguimiento semestral respecto a las gestiones realizadas para la solicitud de la exoneración y/o eliminación de la deuda sobre los predios que presenten deuda por concepto de contribución a la valorización  y que deberían encontrarse exentos.</t>
  </si>
  <si>
    <t xml:space="preserve">Investigaciones y sanciones  por entes de control </t>
  </si>
  <si>
    <t xml:space="preserve"> Baja gestion en el cumplimiento a los fallos de las acciones populares generando incidentes de desacato</t>
  </si>
  <si>
    <t>Posibilidad de afectación económica por posibles investigaciones y sanciones de entes de control debido a la baja gestión en el cumplimiento a los fallos de las acciones populares generando incidentes de desacato.</t>
  </si>
  <si>
    <t>El profesional encargado verifica los compromisos ordenados por el juez mediante seguimiento a los incidentes de desacato.</t>
  </si>
  <si>
    <t>Realizar un seguimiento semestral a lo ordenado por el juez en sentencia..</t>
  </si>
  <si>
    <t>Profesional asignado</t>
  </si>
  <si>
    <t xml:space="preserve">Investigaciones de entes de control </t>
  </si>
  <si>
    <t>Posibilidad de afectación reputacional por investigaciones de entes de control debido al incumplimiento de las acciones correctivas y de mejora fuera de los tiempos estipulados y plasmados en los Planes de Mejoramiento suscritos por el DADEP.</t>
  </si>
  <si>
    <t xml:space="preserve">     Entre 10 y 50 SMLMV </t>
  </si>
  <si>
    <t xml:space="preserve">La profesional encargada revisa las acciones correctivas y de mejora establecidas y plasmadas en los Planes de Mejoramiento suscritos por el DADEP, a través de seguimientos con los servidores públicos responsables de su cumplimiento </t>
  </si>
  <si>
    <t>Realizar  seguimiento cuatrimestral a las acciones establecidas en los Planes de Mejoramiento suscritos con los entes de control</t>
  </si>
  <si>
    <t>Lider de proceso
Profesional encargada</t>
  </si>
  <si>
    <t>Actas de seguimiento (3)</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</si>
  <si>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</si>
  <si>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</si>
  <si>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</si>
  <si>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</si>
  <si>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</si>
  <si>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</si>
  <si>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</si>
  <si>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</si>
  <si>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</si>
  <si>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</si>
  <si>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</si>
  <si>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</si>
  <si>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</si>
  <si>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</si>
  <si>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</si>
  <si>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</si>
  <si>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</si>
  <si>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</si>
  <si>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</si>
  <si>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Código:</t>
    </r>
    <r>
      <rPr>
        <sz val="11"/>
        <rFont val="Arial"/>
        <family val="2"/>
      </rPr>
      <t xml:space="preserve"> F-DPM-1210-238,37-055</t>
    </r>
  </si>
  <si>
    <r>
      <t xml:space="preserve">Versión: </t>
    </r>
    <r>
      <rPr>
        <sz val="11"/>
        <rFont val="Arial"/>
        <family val="2"/>
      </rPr>
      <t>0.0</t>
    </r>
  </si>
  <si>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</si>
  <si>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</si>
  <si>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</si>
  <si>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</si>
  <si>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</si>
  <si>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</si>
  <si>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</si>
  <si>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</si>
  <si>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</si>
  <si>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</si>
  <si>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</si>
  <si>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</si>
  <si>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</si>
  <si>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</si>
  <si>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</si>
  <si>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</si>
  <si>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</si>
  <si>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</si>
  <si>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</si>
  <si>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</si>
  <si>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</si>
  <si>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</si>
  <si>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</si>
  <si>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</si>
  <si>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</si>
  <si>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</si>
  <si>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</si>
  <si>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</si>
  <si>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</si>
  <si>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</si>
  <si>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</si>
  <si>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</si>
  <si>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</si>
  <si>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</si>
  <si>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</si>
  <si>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</si>
  <si>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</si>
  <si>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</si>
  <si>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</si>
  <si>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</si>
  <si>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</si>
  <si>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</si>
  <si>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</si>
  <si>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</si>
  <si>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</si>
  <si>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</si>
  <si>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</si>
  <si>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</si>
  <si>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</si>
  <si>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</si>
  <si>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 xml:space="preserve">Fecha Aprobación: </t>
    </r>
    <r>
      <rPr>
        <sz val="11"/>
        <rFont val="Arial"/>
        <family val="2"/>
      </rPr>
      <t>Septiembre-08-2023</t>
    </r>
  </si>
  <si>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</si>
  <si>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</si>
  <si>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</si>
  <si>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</si>
  <si>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</si>
  <si>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</si>
  <si>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</si>
  <si>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</si>
  <si>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</si>
  <si>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</si>
  <si>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</si>
  <si>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</si>
  <si>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</si>
  <si>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</si>
  <si>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</si>
  <si>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</si>
  <si>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</si>
  <si>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</si>
  <si>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</si>
  <si>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</si>
  <si>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</si>
  <si>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</si>
  <si>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</si>
  <si>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</si>
  <si>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</si>
  <si>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</si>
  <si>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</si>
  <si>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</si>
  <si>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</si>
  <si>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</si>
  <si>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</si>
  <si>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</si>
  <si>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</si>
  <si>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</si>
  <si>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</si>
  <si>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</si>
  <si>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</si>
  <si>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</si>
  <si>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</si>
  <si>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</si>
  <si>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</si>
  <si>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</si>
  <si>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</si>
  <si>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</si>
  <si>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</si>
  <si>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</si>
  <si>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</si>
  <si>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</si>
  <si>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</si>
  <si>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</si>
  <si>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</si>
  <si>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</si>
  <si>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</si>
  <si>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</si>
  <si>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</si>
  <si>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</si>
  <si>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</si>
  <si>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</si>
  <si>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</si>
  <si>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</si>
  <si>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</si>
  <si>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</si>
  <si>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</si>
  <si>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</si>
  <si>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</si>
  <si>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</si>
  <si>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</si>
  <si>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</si>
  <si>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</si>
  <si>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</si>
  <si>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</si>
  <si>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</si>
  <si>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</si>
  <si>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</si>
  <si>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</si>
  <si>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</si>
  <si>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</si>
  <si>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</si>
  <si>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</si>
  <si>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</si>
  <si>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</si>
  <si>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</si>
  <si>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</si>
  <si>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</si>
  <si>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</si>
  <si>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</si>
  <si>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</si>
  <si>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</si>
  <si>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</si>
  <si>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</si>
  <si>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</si>
  <si>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</si>
  <si>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</si>
  <si>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</si>
  <si>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</si>
  <si>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</si>
  <si>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</si>
  <si>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</si>
  <si>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</si>
  <si>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</si>
  <si>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</si>
  <si>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</si>
  <si>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</si>
  <si>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</si>
  <si>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</si>
  <si>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</si>
  <si>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</si>
  <si>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</si>
  <si>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</si>
  <si>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</si>
  <si>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</si>
  <si>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</si>
  <si>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</si>
  <si>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</si>
  <si>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</si>
  <si>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</si>
  <si>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</si>
  <si>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</si>
  <si>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</si>
  <si>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</si>
  <si>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</si>
  <si>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</si>
  <si>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</si>
  <si>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</si>
  <si>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</si>
  <si>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</si>
  <si>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</si>
  <si>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</si>
  <si>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</si>
  <si>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</si>
  <si>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</si>
  <si>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</si>
  <si>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</si>
  <si>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</si>
  <si>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</si>
  <si>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</si>
  <si>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</si>
  <si>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</si>
  <si>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</si>
  <si>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</si>
  <si>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</si>
  <si>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</si>
  <si>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</si>
  <si>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</si>
  <si>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</si>
  <si>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</si>
  <si>
    <t>omisión en la aplicación del procedimiento para actualización del inventario de bienes muebles</t>
  </si>
  <si>
    <t>incumplimiento de las acciones correctivasy de mejora en los tiempos estipulados y plasmados en los Planes de Mejoramiento suscritos</t>
  </si>
  <si>
    <t>Matriz Mapa Riesgos Fiscales 2025</t>
  </si>
  <si>
    <t>sanciones por los entes de control</t>
  </si>
  <si>
    <t>Posibilidad de efecto dañoso sobre recursos públicos  por posibles sanciones por los entes de control, a causa de desactualización en el Sistema de Información Financiera SIF, debido a la falta de reconocimiento de activos en los estados financieros por deficiencia en la transferencia e incorporación de bienes inmuebles al inventario general del patrimonio inmobiliario municipal.</t>
  </si>
  <si>
    <t>desactualización en el Sistema de Información Financiera SIF, debido a la falta de reconocimiento de activos en los estados financieros por deficiencia en la transferencia e incorporación de bienes inmuebles al inventario general del patrimonio inmobiliario municipal.</t>
  </si>
  <si>
    <t>El profesional encargado de transferencia y/o incorporar  los bienes inmuebles, verifica que el sistema de información se encuentre actualizado una vez se obtenga la titularidad de los predios.</t>
  </si>
  <si>
    <t>Realizar seguimiento cuatrimestral  a las actividades jurídicas, técnicas y financieras, necesarias para lograr la transferencia real y efectiva de los bienes inmuebles de propiedad del municipio, una vez registrados en la Oficina de Registro de Instrumentos Públicos.</t>
  </si>
  <si>
    <t>Realizar las actividades definidas en el Procedimiento "P-GEP-1800-170-011PROCEDIMIENTO DE REPORTE Y O ACTUALIZACIÓN DEL INVENTARIO GENERAL DE PATRIMONIO INMOBILIAR MUNICIPAL A LAS DIFERENTES DEPENDENDENCIAS", entregando cuatrimestralmente la "MATRIZ SEGUIMIENTO DE  COMUNICACIONES F-GEP
1800-238,37-069"  respectiva.</t>
  </si>
  <si>
    <t>Emitir reportes financieros actualizados sobre los bienes inmuebles, semestralmente, al  área  de contabilidad de la Secretaría de Hacienda</t>
  </si>
  <si>
    <t>Informe de seguimiento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</si>
</sst>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b/>
      <sz val="12"/>
      <color theme="1"/>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1"/>
      <name val="Arial"/>
      <family val="2"/>
    </font>
    <font>
      <sz val="11"/>
      <name val="Arial"/>
      <family val="2"/>
    </font>
    <font>
      <sz val="12"/>
      <color theme="1"/>
      <name val="Arial"/>
      <family val="2"/>
    </font>
    <font>
      <sz val="20"/>
      <color theme="1"/>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b/>
      <u/>
      <sz val="11"/>
      <name val="Arial"/>
      <family val="2"/>
    </font>
    <font>
      <b/>
      <sz val="11"/>
      <color theme="9" tint="-0.249977111117893"/>
      <name val="Arial"/>
      <family val="2"/>
    </font>
    <font>
      <b/>
      <sz val="11"/>
      <color theme="6" tint="-0.249977111117893"/>
      <name val="Arial"/>
      <family val="2"/>
    </font>
    <font>
      <sz val="10"/>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8" tint="0.59999389629810485"/>
        <bgColor indexed="64"/>
      </patternFill>
    </fill>
  </fills>
  <borders count="7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tted">
        <color rgb="FFFF0000"/>
      </right>
      <top/>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8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1" xfId="0" applyFont="1" applyFill="1" applyBorder="1" applyAlignment="1">
      <alignment horizontal="center" vertical="center" wrapText="1" readingOrder="1"/>
    </xf>
    <xf numFmtId="0" fontId="26" fillId="3" borderId="31" xfId="0" applyFont="1" applyFill="1" applyBorder="1" applyAlignment="1">
      <alignment horizontal="justify" vertical="center" wrapText="1" readingOrder="1"/>
    </xf>
    <xf numFmtId="9" fontId="25" fillId="3" borderId="38" xfId="0" applyNumberFormat="1"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6" fillId="3" borderId="30" xfId="0" applyFont="1" applyFill="1" applyBorder="1" applyAlignment="1">
      <alignment horizontal="justify" vertical="center" wrapText="1" readingOrder="1"/>
    </xf>
    <xf numFmtId="9" fontId="25" fillId="3" borderId="33" xfId="0" applyNumberFormat="1"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26" fillId="3" borderId="35" xfId="0" applyFont="1" applyFill="1" applyBorder="1" applyAlignment="1">
      <alignment horizontal="justify" vertical="center" wrapText="1" readingOrder="1"/>
    </xf>
    <xf numFmtId="0" fontId="26" fillId="3" borderId="36" xfId="0" applyFont="1" applyFill="1" applyBorder="1" applyAlignment="1">
      <alignment horizontal="center" vertical="center" wrapText="1" readingOrder="1"/>
    </xf>
    <xf numFmtId="0" fontId="33" fillId="3" borderId="0" xfId="0" applyFont="1" applyFill="1"/>
    <xf numFmtId="0" fontId="25" fillId="14" borderId="40" xfId="0" applyFont="1" applyFill="1" applyBorder="1" applyAlignment="1">
      <alignment horizontal="center" vertical="center" wrapText="1" readingOrder="1"/>
    </xf>
    <xf numFmtId="0" fontId="25" fillId="14" borderId="41"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40" fillId="0" borderId="16" xfId="0" applyFont="1" applyBorder="1" applyAlignment="1">
      <alignment horizontal="center" vertical="center" wrapText="1"/>
    </xf>
    <xf numFmtId="0" fontId="41"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justify" vertical="center" wrapText="1"/>
    </xf>
    <xf numFmtId="0" fontId="39" fillId="0" borderId="14" xfId="0" applyFont="1" applyBorder="1" applyAlignment="1">
      <alignment horizontal="center" vertical="center" wrapText="1"/>
    </xf>
    <xf numFmtId="0" fontId="43" fillId="3" borderId="30" xfId="0" applyFont="1" applyFill="1" applyBorder="1" applyAlignment="1">
      <alignment horizontal="left" vertical="center"/>
    </xf>
    <xf numFmtId="0" fontId="22" fillId="3" borderId="30" xfId="0" applyFont="1" applyFill="1" applyBorder="1" applyAlignment="1">
      <alignment horizontal="center" vertical="center" wrapText="1"/>
    </xf>
    <xf numFmtId="0" fontId="47" fillId="0" borderId="0" xfId="0" applyFont="1"/>
    <xf numFmtId="0" fontId="47" fillId="3" borderId="0" xfId="0" applyFont="1" applyFill="1"/>
    <xf numFmtId="0" fontId="47" fillId="3" borderId="30" xfId="0" applyFont="1" applyFill="1" applyBorder="1"/>
    <xf numFmtId="0" fontId="50" fillId="3" borderId="0" xfId="0" applyFont="1" applyFill="1"/>
    <xf numFmtId="0" fontId="51" fillId="5" borderId="30" xfId="0" applyFont="1" applyFill="1" applyBorder="1" applyAlignment="1">
      <alignment horizontal="center" vertical="center" wrapText="1" readingOrder="1"/>
    </xf>
    <xf numFmtId="0" fontId="51" fillId="7" borderId="30" xfId="0" applyFont="1" applyFill="1" applyBorder="1" applyAlignment="1">
      <alignment horizontal="center" vertical="center" wrapText="1" readingOrder="1"/>
    </xf>
    <xf numFmtId="0" fontId="51" fillId="4" borderId="30" xfId="0" applyFont="1" applyFill="1" applyBorder="1" applyAlignment="1">
      <alignment horizontal="center" vertical="center" wrapText="1" readingOrder="1"/>
    </xf>
    <xf numFmtId="0" fontId="51" fillId="8" borderId="30" xfId="0" applyFont="1" applyFill="1" applyBorder="1" applyAlignment="1">
      <alignment horizontal="center" vertical="center" wrapText="1" readingOrder="1"/>
    </xf>
    <xf numFmtId="0" fontId="52" fillId="9" borderId="30" xfId="0" applyFont="1" applyFill="1" applyBorder="1" applyAlignment="1">
      <alignment horizontal="center" vertical="center" wrapText="1" readingOrder="1"/>
    </xf>
    <xf numFmtId="0" fontId="53" fillId="3" borderId="0" xfId="0" applyFont="1" applyFill="1" applyAlignment="1">
      <alignment horizontal="justify" vertical="center" wrapText="1" readingOrder="1"/>
    </xf>
    <xf numFmtId="0" fontId="54" fillId="3" borderId="0" xfId="0" applyFont="1" applyFill="1" applyAlignment="1">
      <alignment vertical="center"/>
    </xf>
    <xf numFmtId="0" fontId="44" fillId="3" borderId="0" xfId="0" applyFont="1" applyFill="1"/>
    <xf numFmtId="0" fontId="50" fillId="0" borderId="0" xfId="0" applyFont="1"/>
    <xf numFmtId="0" fontId="53" fillId="0" borderId="0" xfId="0" applyFont="1" applyAlignment="1">
      <alignment horizontal="justify" vertical="center" wrapText="1" readingOrder="1"/>
    </xf>
    <xf numFmtId="0" fontId="55" fillId="0" borderId="0" xfId="0" applyFont="1" applyAlignment="1">
      <alignment vertical="center"/>
    </xf>
    <xf numFmtId="0" fontId="47" fillId="0" borderId="0" xfId="0" pivotButton="1" applyFont="1"/>
    <xf numFmtId="0" fontId="55" fillId="0" borderId="0" xfId="0" applyFont="1"/>
    <xf numFmtId="0" fontId="56" fillId="0" borderId="0" xfId="0" applyFont="1"/>
    <xf numFmtId="0" fontId="44" fillId="0" borderId="0" xfId="0" applyFont="1"/>
    <xf numFmtId="0" fontId="54" fillId="3" borderId="0" xfId="0" applyFont="1" applyFill="1" applyAlignment="1">
      <alignment horizontal="left" vertical="center"/>
    </xf>
    <xf numFmtId="0" fontId="58" fillId="0" borderId="30" xfId="0" applyFont="1" applyBorder="1" applyAlignment="1">
      <alignment horizontal="center" vertical="center" wrapText="1"/>
    </xf>
    <xf numFmtId="0" fontId="59" fillId="6" borderId="30" xfId="0" applyFont="1" applyFill="1" applyBorder="1" applyAlignment="1">
      <alignment horizontal="center" vertical="center" wrapText="1" readingOrder="1"/>
    </xf>
    <xf numFmtId="0" fontId="60" fillId="5" borderId="30" xfId="0" applyFont="1" applyFill="1" applyBorder="1" applyAlignment="1">
      <alignment horizontal="center" vertical="center" wrapText="1" readingOrder="1"/>
    </xf>
    <xf numFmtId="0" fontId="60" fillId="0" borderId="30" xfId="0" applyFont="1" applyBorder="1" applyAlignment="1">
      <alignment horizontal="justify" vertical="center" wrapText="1" readingOrder="1"/>
    </xf>
    <xf numFmtId="9" fontId="60" fillId="0" borderId="30" xfId="0" applyNumberFormat="1" applyFont="1" applyBorder="1" applyAlignment="1">
      <alignment horizontal="center" vertical="center" wrapText="1" readingOrder="1"/>
    </xf>
    <xf numFmtId="0" fontId="60" fillId="7" borderId="30" xfId="0" applyFont="1" applyFill="1" applyBorder="1" applyAlignment="1">
      <alignment horizontal="center" vertical="center" wrapText="1" readingOrder="1"/>
    </xf>
    <xf numFmtId="0" fontId="60" fillId="4" borderId="30" xfId="0" applyFont="1" applyFill="1" applyBorder="1" applyAlignment="1">
      <alignment horizontal="center" vertical="center" wrapText="1" readingOrder="1"/>
    </xf>
    <xf numFmtId="0" fontId="60" fillId="8" borderId="30" xfId="0" applyFont="1" applyFill="1" applyBorder="1" applyAlignment="1">
      <alignment horizontal="center" vertical="center" wrapText="1" readingOrder="1"/>
    </xf>
    <xf numFmtId="0" fontId="61" fillId="9" borderId="30" xfId="0" applyFont="1" applyFill="1" applyBorder="1" applyAlignment="1">
      <alignment horizontal="center" vertical="center" wrapText="1" readingOrder="1"/>
    </xf>
    <xf numFmtId="0" fontId="62"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7" fillId="3" borderId="30" xfId="0" applyFont="1" applyFill="1" applyBorder="1" applyAlignment="1">
      <alignment horizontal="center" vertical="center" wrapText="1"/>
    </xf>
    <xf numFmtId="0" fontId="44" fillId="3" borderId="30" xfId="2" quotePrefix="1" applyFont="1" applyFill="1" applyBorder="1" applyAlignment="1">
      <alignment horizontal="left" vertical="top" wrapText="1"/>
    </xf>
    <xf numFmtId="0" fontId="43" fillId="3" borderId="30" xfId="0" applyFont="1" applyFill="1" applyBorder="1" applyAlignment="1">
      <alignment horizontal="left" vertical="center" wrapText="1"/>
    </xf>
    <xf numFmtId="0" fontId="44" fillId="3" borderId="30" xfId="0" applyFont="1" applyFill="1" applyBorder="1" applyAlignment="1">
      <alignment horizontal="left" vertical="top" wrapText="1"/>
    </xf>
    <xf numFmtId="0" fontId="44" fillId="3" borderId="30" xfId="2" applyFont="1" applyFill="1" applyBorder="1" applyAlignment="1">
      <alignment horizontal="left" vertical="top" wrapText="1"/>
    </xf>
    <xf numFmtId="0" fontId="47" fillId="3" borderId="0" xfId="0" applyFont="1" applyFill="1" applyAlignment="1">
      <alignment wrapText="1"/>
    </xf>
    <xf numFmtId="0" fontId="44" fillId="3" borderId="30" xfId="2" applyFont="1" applyFill="1" applyBorder="1" applyAlignment="1">
      <alignment wrapText="1"/>
    </xf>
    <xf numFmtId="0" fontId="54" fillId="3" borderId="52" xfId="0" applyFont="1" applyFill="1" applyBorder="1" applyAlignment="1">
      <alignment horizontal="center" vertical="center" wrapText="1"/>
    </xf>
    <xf numFmtId="14" fontId="47" fillId="3" borderId="31" xfId="0" applyNumberFormat="1" applyFont="1" applyFill="1" applyBorder="1" applyAlignment="1">
      <alignment horizontal="center" vertical="center" wrapText="1"/>
    </xf>
    <xf numFmtId="0" fontId="47" fillId="3" borderId="31" xfId="0" applyFont="1" applyFill="1" applyBorder="1" applyAlignment="1">
      <alignment horizontal="center" vertical="center" wrapText="1"/>
    </xf>
    <xf numFmtId="0" fontId="54" fillId="3" borderId="59" xfId="0" applyFont="1" applyFill="1" applyBorder="1" applyAlignment="1">
      <alignment horizontal="center" vertical="center" wrapText="1"/>
    </xf>
    <xf numFmtId="0" fontId="1" fillId="0" borderId="2" xfId="0" applyFont="1" applyBorder="1" applyAlignment="1" applyProtection="1">
      <alignment horizontal="center" vertical="center"/>
      <protection locked="0"/>
    </xf>
    <xf numFmtId="0" fontId="6" fillId="3" borderId="10"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14" fontId="1" fillId="3" borderId="10" xfId="0" applyNumberFormat="1" applyFont="1" applyFill="1" applyBorder="1" applyAlignment="1" applyProtection="1">
      <alignment horizontal="center" vertical="center"/>
      <protection locked="0"/>
    </xf>
    <xf numFmtId="14" fontId="1" fillId="3" borderId="2" xfId="0" applyNumberFormat="1" applyFont="1" applyFill="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0" fontId="65"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protection hidden="1"/>
    </xf>
    <xf numFmtId="0" fontId="54" fillId="3" borderId="59" xfId="0" applyFont="1" applyFill="1" applyBorder="1" applyAlignment="1">
      <alignment horizontal="center" vertical="center" wrapText="1"/>
    </xf>
    <xf numFmtId="0" fontId="47" fillId="3" borderId="56" xfId="0" applyFont="1" applyFill="1" applyBorder="1" applyAlignment="1">
      <alignment horizontal="center" vertical="center" wrapText="1"/>
    </xf>
    <xf numFmtId="0" fontId="47" fillId="3" borderId="58" xfId="0" applyFont="1" applyFill="1" applyBorder="1" applyAlignment="1">
      <alignment horizontal="center" vertical="center" wrapText="1"/>
    </xf>
    <xf numFmtId="0" fontId="47" fillId="3" borderId="43" xfId="0" applyFont="1" applyFill="1" applyBorder="1" applyAlignment="1">
      <alignment horizontal="center" vertical="center" wrapText="1"/>
    </xf>
    <xf numFmtId="0" fontId="43" fillId="3" borderId="30" xfId="0" applyFont="1" applyFill="1" applyBorder="1" applyAlignment="1">
      <alignment horizontal="left" vertical="center" wrapText="1"/>
    </xf>
    <xf numFmtId="0" fontId="44" fillId="3" borderId="30" xfId="2" applyFont="1" applyFill="1" applyBorder="1" applyAlignment="1">
      <alignment horizontal="justify" vertical="center" wrapText="1"/>
    </xf>
    <xf numFmtId="0" fontId="54" fillId="3" borderId="60" xfId="0" applyFont="1" applyFill="1" applyBorder="1" applyAlignment="1">
      <alignment horizontal="center" vertical="center" wrapText="1"/>
    </xf>
    <xf numFmtId="0" fontId="54" fillId="3" borderId="61" xfId="0" applyFont="1" applyFill="1" applyBorder="1" applyAlignment="1">
      <alignment horizontal="center" vertical="center" wrapText="1"/>
    </xf>
    <xf numFmtId="0" fontId="54" fillId="3" borderId="62" xfId="0" applyFont="1" applyFill="1" applyBorder="1" applyAlignment="1">
      <alignment horizontal="center" vertical="center" wrapText="1"/>
    </xf>
    <xf numFmtId="0" fontId="43" fillId="3" borderId="30" xfId="3" applyFont="1" applyFill="1" applyBorder="1" applyAlignment="1">
      <alignment horizontal="left" vertical="top" wrapText="1"/>
    </xf>
    <xf numFmtId="0" fontId="44" fillId="0" borderId="30" xfId="2" quotePrefix="1" applyFont="1" applyBorder="1" applyAlignment="1">
      <alignment horizontal="left" vertical="center" wrapText="1"/>
    </xf>
    <xf numFmtId="0" fontId="62"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4" fillId="3" borderId="30" xfId="2" quotePrefix="1" applyFont="1" applyFill="1" applyBorder="1" applyAlignment="1">
      <alignment horizontal="justify" vertical="center" wrapText="1"/>
    </xf>
    <xf numFmtId="0" fontId="44" fillId="3" borderId="30" xfId="2" quotePrefix="1" applyFont="1" applyFill="1" applyBorder="1" applyAlignment="1">
      <alignment horizontal="left" vertical="top" wrapText="1"/>
    </xf>
    <xf numFmtId="0" fontId="43" fillId="3" borderId="30" xfId="2" quotePrefix="1" applyFont="1" applyFill="1" applyBorder="1" applyAlignment="1">
      <alignment horizontal="center" vertical="top" wrapText="1"/>
    </xf>
    <xf numFmtId="0" fontId="43" fillId="15" borderId="30" xfId="3" applyFont="1" applyFill="1" applyBorder="1" applyAlignment="1">
      <alignment horizontal="center" vertical="center" wrapText="1"/>
    </xf>
    <xf numFmtId="0" fontId="43" fillId="15" borderId="30" xfId="2" applyFont="1" applyFill="1" applyBorder="1" applyAlignment="1">
      <alignment horizontal="center" vertical="center" wrapText="1"/>
    </xf>
    <xf numFmtId="0" fontId="47" fillId="3" borderId="52" xfId="0" applyFont="1" applyFill="1" applyBorder="1" applyAlignment="1">
      <alignment horizontal="center" wrapText="1"/>
    </xf>
    <xf numFmtId="0" fontId="47" fillId="3" borderId="57" xfId="0" applyFont="1" applyFill="1" applyBorder="1" applyAlignment="1">
      <alignment horizontal="center" wrapText="1"/>
    </xf>
    <xf numFmtId="0" fontId="47" fillId="3" borderId="53" xfId="0" applyFont="1" applyFill="1" applyBorder="1" applyAlignment="1">
      <alignment horizontal="center" wrapText="1"/>
    </xf>
    <xf numFmtId="0" fontId="44" fillId="3" borderId="52" xfId="2" applyFont="1" applyFill="1" applyBorder="1" applyAlignment="1">
      <alignment horizontal="center" wrapText="1"/>
    </xf>
    <xf numFmtId="0" fontId="44" fillId="3" borderId="57" xfId="2" applyFont="1" applyFill="1" applyBorder="1" applyAlignment="1">
      <alignment horizontal="center" wrapText="1"/>
    </xf>
    <xf numFmtId="0" fontId="44" fillId="3" borderId="53" xfId="2" applyFont="1" applyFill="1" applyBorder="1" applyAlignment="1">
      <alignment horizontal="center" wrapText="1"/>
    </xf>
    <xf numFmtId="0" fontId="47" fillId="3" borderId="30" xfId="0" applyFont="1" applyFill="1" applyBorder="1" applyAlignment="1">
      <alignment horizontal="center" wrapText="1"/>
    </xf>
    <xf numFmtId="0" fontId="54" fillId="3" borderId="30"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4" fillId="0" borderId="4"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0" fontId="1" fillId="0" borderId="4"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9" fontId="1" fillId="0" borderId="4"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8" xfId="0" applyFont="1" applyBorder="1" applyAlignment="1">
      <alignment horizontal="center" vertical="center"/>
    </xf>
    <xf numFmtId="0" fontId="23" fillId="0" borderId="4"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0" borderId="4"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4" fillId="0" borderId="4"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37" fillId="14" borderId="67" xfId="0" applyFont="1" applyFill="1" applyBorder="1" applyAlignment="1">
      <alignment horizontal="center" vertical="center" wrapText="1"/>
    </xf>
    <xf numFmtId="0" fontId="37" fillId="14" borderId="68" xfId="0" applyFont="1" applyFill="1" applyBorder="1" applyAlignment="1">
      <alignment horizontal="center" vertical="center" wrapText="1"/>
    </xf>
    <xf numFmtId="0" fontId="37" fillId="14" borderId="69" xfId="0" applyFont="1" applyFill="1" applyBorder="1" applyAlignment="1">
      <alignment horizontal="center" vertical="center" wrapText="1"/>
    </xf>
    <xf numFmtId="0" fontId="37" fillId="14" borderId="70" xfId="0" applyFont="1" applyFill="1" applyBorder="1" applyAlignment="1">
      <alignment horizontal="center" vertical="center" wrapText="1"/>
    </xf>
    <xf numFmtId="0" fontId="37" fillId="14" borderId="0" xfId="0" applyFont="1" applyFill="1" applyAlignment="1">
      <alignment horizontal="center" vertical="center" wrapText="1"/>
    </xf>
    <xf numFmtId="0" fontId="37" fillId="14" borderId="63" xfId="0" applyFont="1" applyFill="1" applyBorder="1" applyAlignment="1">
      <alignment horizontal="center" vertical="center" wrapText="1"/>
    </xf>
    <xf numFmtId="0" fontId="37" fillId="14" borderId="71" xfId="0" applyFont="1" applyFill="1" applyBorder="1" applyAlignment="1">
      <alignment horizontal="center" vertical="center" wrapText="1"/>
    </xf>
    <xf numFmtId="0" fontId="37" fillId="14" borderId="72" xfId="0" applyFont="1" applyFill="1" applyBorder="1" applyAlignment="1">
      <alignment horizontal="center" vertical="center" wrapText="1"/>
    </xf>
    <xf numFmtId="0" fontId="37" fillId="14" borderId="73" xfId="0" applyFont="1" applyFill="1" applyBorder="1" applyAlignment="1">
      <alignment horizontal="center" vertical="center" wrapText="1"/>
    </xf>
    <xf numFmtId="0" fontId="43" fillId="14" borderId="64" xfId="0" applyFont="1" applyFill="1" applyBorder="1" applyAlignment="1">
      <alignment horizontal="left" vertical="center" wrapText="1"/>
    </xf>
    <xf numFmtId="0" fontId="43" fillId="14" borderId="65" xfId="0" applyFont="1" applyFill="1" applyBorder="1" applyAlignment="1">
      <alignment horizontal="left" vertical="center" wrapText="1"/>
    </xf>
    <xf numFmtId="0" fontId="43" fillId="14" borderId="66" xfId="0" applyFont="1" applyFill="1" applyBorder="1" applyAlignment="1">
      <alignment horizontal="left" vertical="center" wrapText="1"/>
    </xf>
    <xf numFmtId="0" fontId="36" fillId="0" borderId="4" xfId="0" applyFont="1" applyBorder="1" applyAlignment="1" applyProtection="1">
      <alignment horizontal="center" vertical="center" wrapText="1"/>
      <protection hidden="1"/>
    </xf>
    <xf numFmtId="0" fontId="36" fillId="0" borderId="8" xfId="0" applyFont="1" applyBorder="1" applyAlignment="1" applyProtection="1">
      <alignment horizontal="center" vertical="center" wrapText="1"/>
      <protection hidden="1"/>
    </xf>
    <xf numFmtId="0" fontId="36" fillId="0" borderId="5" xfId="0" applyFont="1" applyBorder="1" applyAlignment="1" applyProtection="1">
      <alignment horizontal="center" vertical="center" wrapText="1"/>
      <protection hidden="1"/>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3" xfId="0" applyFont="1" applyFill="1" applyBorder="1" applyAlignment="1">
      <alignment horizontal="center" vertical="center"/>
    </xf>
    <xf numFmtId="0" fontId="18" fillId="3" borderId="29" xfId="0" applyFont="1" applyFill="1" applyBorder="1" applyAlignment="1">
      <alignment horizontal="center" vertical="center"/>
    </xf>
    <xf numFmtId="0" fontId="1" fillId="3" borderId="0" xfId="0" applyFont="1" applyFill="1" applyAlignment="1">
      <alignment horizontal="left" vertical="center"/>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xf numFmtId="0" fontId="36" fillId="0" borderId="4" xfId="0" applyFont="1" applyBorder="1" applyAlignment="1" applyProtection="1">
      <alignment horizontal="center" vertical="center"/>
      <protection hidden="1"/>
    </xf>
    <xf numFmtId="0" fontId="36" fillId="0" borderId="8" xfId="0" applyFont="1" applyBorder="1" applyAlignment="1" applyProtection="1">
      <alignment horizontal="center" vertical="center"/>
      <protection hidden="1"/>
    </xf>
    <xf numFmtId="0" fontId="36" fillId="0" borderId="5" xfId="0" applyFont="1" applyBorder="1" applyAlignment="1" applyProtection="1">
      <alignment horizontal="center" vertical="center"/>
      <protection hidden="1"/>
    </xf>
    <xf numFmtId="9" fontId="23" fillId="0" borderId="4" xfId="0" applyNumberFormat="1" applyFont="1" applyBorder="1" applyAlignment="1" applyProtection="1">
      <alignment horizontal="center" vertical="center" wrapText="1"/>
      <protection hidden="1"/>
    </xf>
    <xf numFmtId="9" fontId="23" fillId="0" borderId="8" xfId="0" applyNumberFormat="1" applyFont="1" applyBorder="1" applyAlignment="1" applyProtection="1">
      <alignment horizontal="center" vertical="center" wrapText="1"/>
      <protection hidden="1"/>
    </xf>
    <xf numFmtId="9" fontId="23" fillId="0" borderId="5" xfId="0" applyNumberFormat="1" applyFont="1" applyBorder="1" applyAlignment="1" applyProtection="1">
      <alignment horizontal="center" vertical="center" wrapText="1"/>
      <protection hidden="1"/>
    </xf>
    <xf numFmtId="9" fontId="23" fillId="0" borderId="4" xfId="0" applyNumberFormat="1" applyFont="1" applyBorder="1" applyAlignment="1" applyProtection="1">
      <alignment horizontal="center" vertical="center" wrapText="1"/>
      <protection locked="0"/>
    </xf>
    <xf numFmtId="9" fontId="23" fillId="0" borderId="8" xfId="0" applyNumberFormat="1" applyFont="1" applyBorder="1" applyAlignment="1" applyProtection="1">
      <alignment horizontal="center" vertical="center" wrapText="1"/>
      <protection locked="0"/>
    </xf>
    <xf numFmtId="9" fontId="23" fillId="0" borderId="5" xfId="0" applyNumberFormat="1" applyFont="1" applyBorder="1" applyAlignment="1" applyProtection="1">
      <alignment horizontal="center" vertical="center" wrapText="1"/>
      <protection locked="0"/>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8" xfId="0" applyFont="1" applyBorder="1" applyAlignment="1">
      <alignment horizontal="center" vertical="center" wrapText="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3"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9" fillId="0" borderId="0" xfId="0" applyFont="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3" xfId="0" applyFont="1" applyBorder="1" applyAlignment="1">
      <alignment horizontal="center" vertical="center" wrapText="1"/>
    </xf>
    <xf numFmtId="0" fontId="31" fillId="0" borderId="0" xfId="0" applyFont="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31" fillId="0" borderId="18" xfId="0" applyFont="1" applyBorder="1" applyAlignment="1">
      <alignment horizontal="center" vertical="center" wrapText="1"/>
    </xf>
    <xf numFmtId="0" fontId="57" fillId="0" borderId="30" xfId="0" applyFont="1" applyBorder="1" applyAlignment="1">
      <alignment horizontal="center" vertical="center"/>
    </xf>
    <xf numFmtId="0" fontId="47" fillId="0" borderId="51" xfId="0" applyFont="1" applyBorder="1" applyAlignment="1">
      <alignment horizontal="center"/>
    </xf>
    <xf numFmtId="0" fontId="47" fillId="0" borderId="48" xfId="0" applyFont="1" applyBorder="1" applyAlignment="1">
      <alignment horizontal="center"/>
    </xf>
    <xf numFmtId="0" fontId="47" fillId="0" borderId="31" xfId="0" applyFont="1" applyBorder="1" applyAlignment="1">
      <alignment horizontal="center"/>
    </xf>
    <xf numFmtId="0" fontId="45" fillId="0" borderId="51" xfId="0" applyFont="1" applyBorder="1" applyAlignment="1">
      <alignment horizontal="center" vertical="center"/>
    </xf>
    <xf numFmtId="0" fontId="47" fillId="0" borderId="48" xfId="0" applyFont="1" applyBorder="1" applyAlignment="1">
      <alignment horizontal="center" vertical="center"/>
    </xf>
    <xf numFmtId="0" fontId="47" fillId="0" borderId="31" xfId="0" applyFont="1" applyBorder="1" applyAlignment="1">
      <alignment horizontal="center" vertical="center"/>
    </xf>
    <xf numFmtId="0" fontId="51" fillId="0" borderId="52" xfId="0" applyFont="1" applyBorder="1" applyAlignment="1">
      <alignment horizontal="center" vertical="center" wrapText="1" readingOrder="1"/>
    </xf>
    <xf numFmtId="0" fontId="51" fillId="0" borderId="57" xfId="0" applyFont="1" applyBorder="1" applyAlignment="1">
      <alignment horizontal="center" vertical="center" wrapText="1" readingOrder="1"/>
    </xf>
    <xf numFmtId="0" fontId="51" fillId="0" borderId="53" xfId="0" applyFont="1" applyBorder="1" applyAlignment="1">
      <alignment horizontal="center" vertical="center" wrapText="1" readingOrder="1"/>
    </xf>
    <xf numFmtId="0" fontId="49" fillId="6" borderId="52" xfId="0" applyFont="1" applyFill="1" applyBorder="1" applyAlignment="1">
      <alignment horizontal="center" vertical="center" wrapText="1" readingOrder="1"/>
    </xf>
    <xf numFmtId="0" fontId="49" fillId="6" borderId="57" xfId="0" applyFont="1" applyFill="1" applyBorder="1" applyAlignment="1">
      <alignment horizontal="center" vertical="center" wrapText="1" readingOrder="1"/>
    </xf>
    <xf numFmtId="0" fontId="49" fillId="6" borderId="53" xfId="0" applyFont="1" applyFill="1" applyBorder="1" applyAlignment="1">
      <alignment horizontal="center" vertical="center" wrapText="1" readingOrder="1"/>
    </xf>
    <xf numFmtId="0" fontId="48" fillId="0" borderId="30" xfId="0" applyFont="1" applyBorder="1" applyAlignment="1">
      <alignment horizontal="center" vertical="center"/>
    </xf>
    <xf numFmtId="0" fontId="47" fillId="0" borderId="30" xfId="0" applyFont="1" applyBorder="1" applyAlignment="1">
      <alignment horizontal="center"/>
    </xf>
    <xf numFmtId="0" fontId="46" fillId="0" borderId="54" xfId="0" applyFont="1" applyBorder="1" applyAlignment="1">
      <alignment horizontal="center" vertical="center"/>
    </xf>
    <xf numFmtId="0" fontId="46" fillId="0" borderId="42" xfId="0" applyFont="1" applyBorder="1" applyAlignment="1">
      <alignment horizontal="center" vertical="center"/>
    </xf>
    <xf numFmtId="0" fontId="46" fillId="0" borderId="55" xfId="0" applyFont="1" applyBorder="1" applyAlignment="1">
      <alignment horizontal="center" vertical="center"/>
    </xf>
    <xf numFmtId="0" fontId="46" fillId="0" borderId="44" xfId="0" applyFont="1" applyBorder="1" applyAlignment="1">
      <alignment horizontal="center" vertical="center"/>
    </xf>
    <xf numFmtId="0" fontId="46" fillId="0" borderId="56" xfId="0" applyFont="1" applyBorder="1" applyAlignment="1">
      <alignment horizontal="center" vertical="center"/>
    </xf>
    <xf numFmtId="0" fontId="46" fillId="0" borderId="43" xfId="0" applyFont="1" applyBorder="1" applyAlignment="1">
      <alignment horizontal="center" vertical="center"/>
    </xf>
    <xf numFmtId="0" fontId="5" fillId="3" borderId="30" xfId="0" applyFont="1" applyFill="1" applyBorder="1" applyAlignment="1">
      <alignment horizontal="center"/>
    </xf>
    <xf numFmtId="0" fontId="45" fillId="3" borderId="30" xfId="0" applyFont="1" applyFill="1" applyBorder="1" applyAlignment="1">
      <alignment horizontal="center" vertic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39" xfId="0" applyFont="1" applyFill="1" applyBorder="1" applyAlignment="1">
      <alignment horizontal="center" vertical="center" wrapText="1" readingOrder="1"/>
    </xf>
    <xf numFmtId="0" fontId="25" fillId="14" borderId="40" xfId="0" applyFont="1" applyFill="1" applyBorder="1" applyAlignment="1">
      <alignment horizontal="center" vertical="center" wrapText="1" readingOrder="1"/>
    </xf>
    <xf numFmtId="0" fontId="25" fillId="3" borderId="4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5" fillId="3" borderId="47" xfId="0" applyFont="1" applyFill="1" applyBorder="1" applyAlignment="1">
      <alignment horizontal="center" vertical="center" wrapText="1" readingOrder="1"/>
    </xf>
    <xf numFmtId="0" fontId="25" fillId="3" borderId="48" xfId="0" applyFont="1" applyFill="1" applyBorder="1" applyAlignment="1">
      <alignment horizontal="center" vertical="center" wrapText="1" readingOrder="1"/>
    </xf>
    <xf numFmtId="0" fontId="25" fillId="3" borderId="31" xfId="0"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0" fillId="0" borderId="0" xfId="0" applyAlignment="1">
      <alignment horizontal="center" vertical="center"/>
    </xf>
    <xf numFmtId="0" fontId="0" fillId="0" borderId="30" xfId="0" applyBorder="1" applyAlignment="1">
      <alignment horizontal="center"/>
    </xf>
    <xf numFmtId="0" fontId="20" fillId="0" borderId="30" xfId="0" applyFont="1" applyBorder="1" applyAlignment="1">
      <alignment horizontal="center" vertical="center" wrapText="1"/>
    </xf>
    <xf numFmtId="0" fontId="38" fillId="0" borderId="30" xfId="0" applyFont="1" applyBorder="1" applyAlignment="1">
      <alignment horizontal="left" vertical="center" wrapText="1"/>
    </xf>
    <xf numFmtId="17" fontId="1" fillId="0" borderId="30" xfId="0" applyNumberFormat="1" applyFont="1" applyBorder="1" applyAlignment="1">
      <alignment horizontal="justify" vertical="center" wrapText="1"/>
    </xf>
    <xf numFmtId="0" fontId="39" fillId="0" borderId="46" xfId="0" applyFont="1" applyBorder="1" applyAlignment="1">
      <alignment horizontal="center" vertical="center" wrapText="1"/>
    </xf>
    <xf numFmtId="0" fontId="39" fillId="0" borderId="45" xfId="0" applyFont="1" applyBorder="1" applyAlignment="1">
      <alignment horizontal="center" vertical="center" wrapText="1"/>
    </xf>
    <xf numFmtId="0" fontId="45" fillId="0" borderId="30"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1" fillId="16" borderId="4" xfId="0" applyFont="1" applyFill="1" applyBorder="1" applyAlignment="1">
      <alignment horizontal="center" vertical="center"/>
    </xf>
    <xf numFmtId="0" fontId="1" fillId="16" borderId="8" xfId="0" applyFont="1" applyFill="1" applyBorder="1" applyAlignment="1">
      <alignment horizontal="center" vertical="center"/>
    </xf>
    <xf numFmtId="0" fontId="1" fillId="16" borderId="5" xfId="0" applyFont="1" applyFill="1" applyBorder="1" applyAlignment="1">
      <alignment horizontal="center" vertical="center"/>
    </xf>
    <xf numFmtId="0" fontId="6" fillId="0" borderId="8" xfId="0" applyFont="1" applyBorder="1" applyAlignment="1" applyProtection="1">
      <alignment horizontal="justify" vertical="center" wrapText="1"/>
      <protection locked="0"/>
    </xf>
    <xf numFmtId="0" fontId="1" fillId="0" borderId="8" xfId="0" applyFont="1" applyBorder="1" applyAlignment="1" applyProtection="1">
      <alignment horizontal="center" vertical="center"/>
      <protection hidden="1"/>
    </xf>
    <xf numFmtId="0" fontId="1" fillId="0" borderId="8" xfId="0" applyFont="1" applyBorder="1" applyAlignment="1" applyProtection="1">
      <alignment horizontal="center" vertical="center" textRotation="90"/>
      <protection locked="0"/>
    </xf>
    <xf numFmtId="9" fontId="1" fillId="0" borderId="8" xfId="0" applyNumberFormat="1" applyFont="1" applyBorder="1" applyAlignment="1" applyProtection="1">
      <alignment horizontal="center" vertical="center"/>
      <protection hidden="1"/>
    </xf>
    <xf numFmtId="0" fontId="4" fillId="0" borderId="8"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protection hidden="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25">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636327</xdr:colOff>
      <xdr:row>0</xdr:row>
      <xdr:rowOff>63500</xdr:rowOff>
    </xdr:from>
    <xdr:to>
      <xdr:col>2</xdr:col>
      <xdr:colOff>738187</xdr:colOff>
      <xdr:row>3</xdr:row>
      <xdr:rowOff>191411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898265" y="63500"/>
          <a:ext cx="1042453" cy="878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60572"/>
          <a:ext cx="8483870"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8892" y="2969760"/>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F-DPM-1210-238,37-055%20Matriz%20Mapa%20Riesgos%20Fiscales%202025%20-%20PLANEACION%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refreshError="1"/>
      <sheetData sheetId="1" refreshError="1"/>
      <sheetData sheetId="2" refreshError="1"/>
      <sheetData sheetId="3" refreshError="1"/>
      <sheetData sheetId="4" refreshError="1"/>
      <sheetData sheetId="5">
        <row r="15">
          <cell r="C15" t="str">
            <v xml:space="preserve">     Afectación menor a 10 SMLMV .</v>
          </cell>
        </row>
        <row r="225">
          <cell r="B225" t="str">
            <v>Criterios</v>
          </cell>
        </row>
        <row r="226">
          <cell r="B226" t="str">
            <v>Afectación Económica o presupuestal</v>
          </cell>
        </row>
        <row r="227">
          <cell r="B227" t="str">
            <v>Pérdida Reputacional</v>
          </cell>
          <cell r="G227" t="str">
            <v>❌</v>
          </cell>
        </row>
      </sheetData>
      <sheetData sheetId="6" refreshError="1"/>
      <sheetData sheetId="7" refreshError="1"/>
      <sheetData sheetId="8" refreshError="1"/>
      <sheetData sheetId="9"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124">
      <pivotArea type="all" dataOnly="0" outline="0" fieldPosition="0"/>
    </format>
    <format dxfId="123">
      <pivotArea field="0" type="button" dataOnly="0" labelOnly="1" outline="0" axis="axisRow" fieldPosition="0"/>
    </format>
    <format dxfId="122">
      <pivotArea field="1" type="button" dataOnly="0" labelOnly="1" outline="0" axis="axisRow" fieldPosition="1"/>
    </format>
    <format dxfId="121">
      <pivotArea dataOnly="0" labelOnly="1" outline="0" fieldPosition="0">
        <references count="1">
          <reference field="0" count="0"/>
        </references>
      </pivotArea>
    </format>
    <format dxfId="120">
      <pivotArea dataOnly="0" labelOnly="1" outline="0" fieldPosition="0">
        <references count="2">
          <reference field="0" count="1" selected="0">
            <x v="0"/>
          </reference>
          <reference field="1" count="5">
            <x v="0"/>
            <x v="6"/>
            <x v="7"/>
            <x v="8"/>
            <x v="9"/>
          </reference>
        </references>
      </pivotArea>
    </format>
    <format dxfId="119">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118" dataDxfId="117">
  <autoFilter ref="B213:C223" xr:uid="{00000000-0009-0000-0100-000001000000}"/>
  <tableColumns count="2">
    <tableColumn id="1" xr3:uid="{00000000-0010-0000-0000-000001000000}" name="Criterios" dataDxfId="116"/>
    <tableColumn id="2" xr3:uid="{00000000-0010-0000-0000-000002000000}" name="Subcriterios" dataDxfId="11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zoomScale="110" zoomScaleNormal="110" workbookViewId="0">
      <selection activeCell="H3" sqref="H3"/>
    </sheetView>
  </sheetViews>
  <sheetFormatPr baseColWidth="10" defaultColWidth="11.42578125" defaultRowHeight="14.25" x14ac:dyDescent="0.2"/>
  <cols>
    <col min="1" max="1" width="2.7109375" style="145" customWidth="1" collapsed="1"/>
    <col min="2" max="3" width="24.7109375" style="145" customWidth="1" collapsed="1"/>
    <col min="4" max="4" width="16" style="145" customWidth="1" collapsed="1"/>
    <col min="5" max="5" width="24.7109375" style="145" customWidth="1" collapsed="1"/>
    <col min="6" max="6" width="27.7109375" style="145" customWidth="1" collapsed="1"/>
    <col min="7" max="7" width="24.7109375" style="145" customWidth="1" collapsed="1"/>
    <col min="8" max="8" width="38.42578125" style="145" customWidth="1" collapsed="1"/>
    <col min="9" max="16384" width="11.42578125" style="145" collapsed="1"/>
  </cols>
  <sheetData>
    <row r="1" spans="2:8" ht="15" x14ac:dyDescent="0.2">
      <c r="B1" s="185"/>
      <c r="C1" s="186" t="s">
        <v>0</v>
      </c>
      <c r="D1" s="186"/>
      <c r="E1" s="186"/>
      <c r="F1" s="186"/>
      <c r="G1" s="186"/>
      <c r="H1" s="142" t="s">
        <v>1</v>
      </c>
    </row>
    <row r="2" spans="2:8" ht="15" x14ac:dyDescent="0.2">
      <c r="B2" s="185"/>
      <c r="C2" s="186"/>
      <c r="D2" s="186"/>
      <c r="E2" s="186"/>
      <c r="F2" s="186"/>
      <c r="G2" s="186"/>
      <c r="H2" s="142" t="s">
        <v>2</v>
      </c>
    </row>
    <row r="3" spans="2:8" ht="15" x14ac:dyDescent="0.2">
      <c r="B3" s="185"/>
      <c r="C3" s="186"/>
      <c r="D3" s="186"/>
      <c r="E3" s="186"/>
      <c r="F3" s="186"/>
      <c r="G3" s="186"/>
      <c r="H3" s="142" t="s">
        <v>3</v>
      </c>
    </row>
    <row r="4" spans="2:8" ht="15" x14ac:dyDescent="0.2">
      <c r="B4" s="185"/>
      <c r="C4" s="186"/>
      <c r="D4" s="186"/>
      <c r="E4" s="186"/>
      <c r="F4" s="186"/>
      <c r="G4" s="186"/>
      <c r="H4" s="142" t="s">
        <v>4</v>
      </c>
    </row>
    <row r="5" spans="2:8" x14ac:dyDescent="0.2">
      <c r="B5" s="179"/>
      <c r="C5" s="180"/>
      <c r="D5" s="180"/>
      <c r="E5" s="180"/>
      <c r="F5" s="180"/>
      <c r="G5" s="180"/>
      <c r="H5" s="181"/>
    </row>
    <row r="6" spans="2:8" ht="15" x14ac:dyDescent="0.2">
      <c r="B6" s="178" t="s">
        <v>5</v>
      </c>
      <c r="C6" s="178"/>
      <c r="D6" s="178"/>
      <c r="E6" s="178"/>
      <c r="F6" s="178"/>
      <c r="G6" s="178"/>
      <c r="H6" s="178"/>
    </row>
    <row r="7" spans="2:8" x14ac:dyDescent="0.2">
      <c r="B7" s="182"/>
      <c r="C7" s="183"/>
      <c r="D7" s="183"/>
      <c r="E7" s="183"/>
      <c r="F7" s="183"/>
      <c r="G7" s="183"/>
      <c r="H7" s="184"/>
    </row>
    <row r="8" spans="2:8" ht="63" customHeight="1" x14ac:dyDescent="0.2">
      <c r="B8" s="171" t="s">
        <v>6</v>
      </c>
      <c r="C8" s="171"/>
      <c r="D8" s="171"/>
      <c r="E8" s="171"/>
      <c r="F8" s="171"/>
      <c r="G8" s="171"/>
      <c r="H8" s="171"/>
    </row>
    <row r="9" spans="2:8" ht="63" customHeight="1" x14ac:dyDescent="0.2">
      <c r="B9" s="171"/>
      <c r="C9" s="171"/>
      <c r="D9" s="171"/>
      <c r="E9" s="171"/>
      <c r="F9" s="171"/>
      <c r="G9" s="171"/>
      <c r="H9" s="171"/>
    </row>
    <row r="10" spans="2:8" ht="15" x14ac:dyDescent="0.2">
      <c r="B10" s="172" t="s">
        <v>7</v>
      </c>
      <c r="C10" s="173"/>
      <c r="D10" s="173"/>
      <c r="E10" s="173"/>
      <c r="F10" s="173"/>
      <c r="G10" s="173"/>
      <c r="H10" s="173"/>
    </row>
    <row r="11" spans="2:8" ht="95.25" customHeight="1" x14ac:dyDescent="0.2">
      <c r="B11" s="174" t="s">
        <v>8</v>
      </c>
      <c r="C11" s="174"/>
      <c r="D11" s="174"/>
      <c r="E11" s="174"/>
      <c r="F11" s="174"/>
      <c r="G11" s="174"/>
      <c r="H11" s="174"/>
    </row>
    <row r="12" spans="2:8" ht="15" x14ac:dyDescent="0.2">
      <c r="B12" s="138"/>
      <c r="C12" s="139"/>
      <c r="D12" s="139"/>
      <c r="E12" s="139"/>
      <c r="F12" s="139"/>
      <c r="G12" s="139"/>
      <c r="H12" s="139"/>
    </row>
    <row r="13" spans="2:8" ht="16.5" customHeight="1" x14ac:dyDescent="0.2">
      <c r="B13" s="175" t="s">
        <v>9</v>
      </c>
      <c r="C13" s="175"/>
      <c r="D13" s="175"/>
      <c r="E13" s="175"/>
      <c r="F13" s="175"/>
      <c r="G13" s="175"/>
      <c r="H13" s="175"/>
    </row>
    <row r="14" spans="2:8" ht="16.5" customHeight="1" x14ac:dyDescent="0.2">
      <c r="B14" s="175"/>
      <c r="C14" s="175"/>
      <c r="D14" s="175"/>
      <c r="E14" s="175"/>
      <c r="F14" s="175"/>
      <c r="G14" s="175"/>
      <c r="H14" s="175"/>
    </row>
    <row r="15" spans="2:8" ht="11.65" customHeight="1" x14ac:dyDescent="0.2">
      <c r="B15" s="141"/>
      <c r="C15" s="139"/>
      <c r="D15" s="139"/>
      <c r="E15" s="139"/>
      <c r="F15" s="139"/>
      <c r="G15" s="141"/>
      <c r="H15" s="141"/>
    </row>
    <row r="16" spans="2:8" ht="27.4" customHeight="1" x14ac:dyDescent="0.2">
      <c r="B16" s="176" t="s">
        <v>10</v>
      </c>
      <c r="C16" s="176"/>
      <c r="D16" s="176"/>
      <c r="E16" s="176"/>
      <c r="F16" s="176"/>
      <c r="G16" s="176"/>
      <c r="H16" s="176"/>
    </row>
    <row r="17" spans="2:8" ht="15" x14ac:dyDescent="0.2">
      <c r="B17" s="139"/>
      <c r="C17" s="177" t="s">
        <v>11</v>
      </c>
      <c r="D17" s="177"/>
      <c r="E17" s="178" t="s">
        <v>12</v>
      </c>
      <c r="F17" s="178"/>
      <c r="G17" s="139"/>
      <c r="H17" s="139"/>
    </row>
    <row r="18" spans="2:8" ht="13.5" customHeight="1" x14ac:dyDescent="0.2">
      <c r="B18" s="146"/>
      <c r="C18" s="170" t="s">
        <v>13</v>
      </c>
      <c r="D18" s="170"/>
      <c r="E18" s="166" t="s">
        <v>14</v>
      </c>
      <c r="F18" s="166"/>
      <c r="G18" s="146"/>
      <c r="H18" s="146"/>
    </row>
    <row r="19" spans="2:8" ht="13.5" customHeight="1" x14ac:dyDescent="0.2">
      <c r="B19" s="146"/>
      <c r="C19" s="170" t="s">
        <v>15</v>
      </c>
      <c r="D19" s="170"/>
      <c r="E19" s="166" t="s">
        <v>16</v>
      </c>
      <c r="F19" s="166"/>
      <c r="G19" s="146"/>
      <c r="H19" s="146"/>
    </row>
    <row r="20" spans="2:8" ht="13.5" customHeight="1" x14ac:dyDescent="0.2">
      <c r="B20" s="146"/>
      <c r="C20" s="170" t="s">
        <v>17</v>
      </c>
      <c r="D20" s="170"/>
      <c r="E20" s="166" t="s">
        <v>18</v>
      </c>
      <c r="F20" s="166"/>
      <c r="G20" s="146"/>
      <c r="H20" s="146"/>
    </row>
    <row r="21" spans="2:8" ht="27" customHeight="1" x14ac:dyDescent="0.2">
      <c r="B21" s="146"/>
      <c r="C21" s="170" t="s">
        <v>19</v>
      </c>
      <c r="D21" s="170"/>
      <c r="E21" s="166" t="s">
        <v>20</v>
      </c>
      <c r="F21" s="166"/>
      <c r="G21" s="146"/>
      <c r="H21" s="146"/>
    </row>
    <row r="22" spans="2:8" ht="30" customHeight="1" x14ac:dyDescent="0.2">
      <c r="B22" s="146"/>
      <c r="C22" s="165" t="s">
        <v>21</v>
      </c>
      <c r="D22" s="165"/>
      <c r="E22" s="166" t="s">
        <v>22</v>
      </c>
      <c r="F22" s="166"/>
      <c r="G22" s="146"/>
      <c r="H22" s="146"/>
    </row>
    <row r="23" spans="2:8" ht="44.25" customHeight="1" x14ac:dyDescent="0.2">
      <c r="B23" s="146"/>
      <c r="C23" s="165" t="s">
        <v>23</v>
      </c>
      <c r="D23" s="165"/>
      <c r="E23" s="166" t="s">
        <v>24</v>
      </c>
      <c r="F23" s="166"/>
      <c r="G23" s="146"/>
      <c r="H23" s="146"/>
    </row>
    <row r="24" spans="2:8" ht="69" customHeight="1" x14ac:dyDescent="0.2">
      <c r="B24" s="146"/>
      <c r="C24" s="165" t="s">
        <v>25</v>
      </c>
      <c r="D24" s="165"/>
      <c r="E24" s="166" t="s">
        <v>26</v>
      </c>
      <c r="F24" s="166"/>
      <c r="G24" s="146"/>
      <c r="H24" s="146"/>
    </row>
    <row r="25" spans="2:8" ht="69.75" customHeight="1" x14ac:dyDescent="0.2">
      <c r="B25" s="146"/>
      <c r="C25" s="165" t="s">
        <v>27</v>
      </c>
      <c r="D25" s="165"/>
      <c r="E25" s="166" t="s">
        <v>28</v>
      </c>
      <c r="F25" s="166"/>
      <c r="G25" s="146"/>
      <c r="H25" s="146"/>
    </row>
    <row r="26" spans="2:8" ht="63.75" customHeight="1" x14ac:dyDescent="0.2">
      <c r="B26" s="146"/>
      <c r="C26" s="165" t="s">
        <v>29</v>
      </c>
      <c r="D26" s="165"/>
      <c r="E26" s="166" t="s">
        <v>30</v>
      </c>
      <c r="F26" s="166"/>
      <c r="G26" s="146"/>
      <c r="H26" s="146"/>
    </row>
    <row r="27" spans="2:8" ht="64.5" customHeight="1" x14ac:dyDescent="0.2">
      <c r="B27" s="146"/>
      <c r="C27" s="165" t="s">
        <v>31</v>
      </c>
      <c r="D27" s="165"/>
      <c r="E27" s="166" t="s">
        <v>32</v>
      </c>
      <c r="F27" s="166"/>
      <c r="G27" s="146"/>
      <c r="H27" s="146"/>
    </row>
    <row r="28" spans="2:8" ht="41.25" customHeight="1" x14ac:dyDescent="0.2">
      <c r="B28" s="146"/>
      <c r="C28" s="165" t="s">
        <v>33</v>
      </c>
      <c r="D28" s="165"/>
      <c r="E28" s="166" t="s">
        <v>34</v>
      </c>
      <c r="F28" s="166"/>
      <c r="G28" s="146"/>
      <c r="H28" s="146"/>
    </row>
    <row r="29" spans="2:8" ht="40.5" customHeight="1" x14ac:dyDescent="0.2">
      <c r="B29" s="146"/>
      <c r="C29" s="165" t="s">
        <v>35</v>
      </c>
      <c r="D29" s="165"/>
      <c r="E29" s="166" t="s">
        <v>36</v>
      </c>
      <c r="F29" s="166"/>
      <c r="G29" s="146"/>
      <c r="H29" s="146"/>
    </row>
    <row r="30" spans="2:8" ht="42" customHeight="1" x14ac:dyDescent="0.2">
      <c r="B30" s="146"/>
      <c r="C30" s="165" t="s">
        <v>37</v>
      </c>
      <c r="D30" s="165"/>
      <c r="E30" s="166" t="s">
        <v>38</v>
      </c>
      <c r="F30" s="166"/>
      <c r="G30" s="146"/>
      <c r="H30" s="146"/>
    </row>
    <row r="31" spans="2:8" ht="24.75" customHeight="1" x14ac:dyDescent="0.2">
      <c r="B31" s="146"/>
      <c r="C31" s="165" t="s">
        <v>39</v>
      </c>
      <c r="D31" s="165"/>
      <c r="E31" s="166" t="s">
        <v>40</v>
      </c>
      <c r="F31" s="166"/>
      <c r="G31" s="146"/>
      <c r="H31" s="146"/>
    </row>
    <row r="32" spans="2:8" ht="23.25" customHeight="1" x14ac:dyDescent="0.2">
      <c r="B32" s="146"/>
      <c r="C32" s="165" t="s">
        <v>41</v>
      </c>
      <c r="D32" s="165"/>
      <c r="E32" s="166" t="s">
        <v>42</v>
      </c>
      <c r="F32" s="166"/>
      <c r="G32" s="146"/>
      <c r="H32" s="146"/>
    </row>
    <row r="33" spans="2:8" ht="30.75" customHeight="1" x14ac:dyDescent="0.2">
      <c r="B33" s="146"/>
      <c r="C33" s="165" t="s">
        <v>43</v>
      </c>
      <c r="D33" s="165"/>
      <c r="E33" s="166" t="s">
        <v>44</v>
      </c>
      <c r="F33" s="166"/>
      <c r="G33" s="146"/>
      <c r="H33" s="146"/>
    </row>
    <row r="34" spans="2:8" ht="35.25" customHeight="1" x14ac:dyDescent="0.2">
      <c r="B34" s="146"/>
      <c r="C34" s="165" t="s">
        <v>43</v>
      </c>
      <c r="D34" s="165"/>
      <c r="E34" s="166" t="s">
        <v>44</v>
      </c>
      <c r="F34" s="166"/>
      <c r="G34" s="146"/>
      <c r="H34" s="146"/>
    </row>
    <row r="35" spans="2:8" ht="33" customHeight="1" x14ac:dyDescent="0.2">
      <c r="B35" s="146"/>
      <c r="C35" s="165" t="s">
        <v>45</v>
      </c>
      <c r="D35" s="165"/>
      <c r="E35" s="166" t="s">
        <v>46</v>
      </c>
      <c r="F35" s="166"/>
      <c r="G35" s="146"/>
      <c r="H35" s="146"/>
    </row>
    <row r="36" spans="2:8" ht="30" customHeight="1" x14ac:dyDescent="0.2">
      <c r="B36" s="146"/>
      <c r="C36" s="165" t="s">
        <v>47</v>
      </c>
      <c r="D36" s="165"/>
      <c r="E36" s="166" t="s">
        <v>48</v>
      </c>
      <c r="F36" s="166"/>
      <c r="G36" s="146"/>
      <c r="H36" s="146"/>
    </row>
    <row r="37" spans="2:8" ht="35.25" customHeight="1" x14ac:dyDescent="0.2">
      <c r="B37" s="146"/>
      <c r="C37" s="165" t="s">
        <v>49</v>
      </c>
      <c r="D37" s="165"/>
      <c r="E37" s="166" t="s">
        <v>50</v>
      </c>
      <c r="F37" s="166"/>
      <c r="G37" s="146"/>
      <c r="H37" s="146"/>
    </row>
    <row r="38" spans="2:8" ht="31.5" customHeight="1" x14ac:dyDescent="0.2">
      <c r="B38" s="146"/>
      <c r="C38" s="165" t="s">
        <v>51</v>
      </c>
      <c r="D38" s="165"/>
      <c r="E38" s="166" t="s">
        <v>52</v>
      </c>
      <c r="F38" s="166"/>
      <c r="G38" s="146"/>
      <c r="H38" s="146"/>
    </row>
    <row r="39" spans="2:8" ht="54" customHeight="1" x14ac:dyDescent="0.2">
      <c r="B39" s="146"/>
      <c r="C39" s="165" t="s">
        <v>53</v>
      </c>
      <c r="D39" s="165"/>
      <c r="E39" s="166" t="s">
        <v>54</v>
      </c>
      <c r="F39" s="166"/>
      <c r="G39" s="146"/>
      <c r="H39" s="146"/>
    </row>
    <row r="40" spans="2:8" ht="30.75" customHeight="1" x14ac:dyDescent="0.2">
      <c r="B40" s="146"/>
      <c r="C40" s="165" t="s">
        <v>55</v>
      </c>
      <c r="D40" s="165"/>
      <c r="E40" s="166" t="s">
        <v>56</v>
      </c>
      <c r="F40" s="166"/>
      <c r="G40" s="146"/>
      <c r="H40" s="146"/>
    </row>
    <row r="41" spans="2:8" ht="85.5" customHeight="1" x14ac:dyDescent="0.2">
      <c r="B41" s="146"/>
      <c r="C41" s="165" t="s">
        <v>57</v>
      </c>
      <c r="D41" s="165"/>
      <c r="E41" s="166" t="s">
        <v>58</v>
      </c>
      <c r="F41" s="166"/>
      <c r="G41" s="146"/>
      <c r="H41" s="146"/>
    </row>
    <row r="42" spans="2:8" ht="82.5" customHeight="1" x14ac:dyDescent="0.2">
      <c r="B42" s="146"/>
      <c r="C42" s="165"/>
      <c r="D42" s="165"/>
      <c r="E42" s="166"/>
      <c r="F42" s="166"/>
      <c r="G42" s="146"/>
      <c r="H42" s="146"/>
    </row>
    <row r="43" spans="2:8" ht="6.75" customHeight="1" x14ac:dyDescent="0.2">
      <c r="B43" s="146"/>
      <c r="C43" s="142"/>
      <c r="D43" s="142"/>
      <c r="E43" s="143"/>
      <c r="F43" s="143"/>
      <c r="G43" s="146"/>
      <c r="H43" s="146"/>
    </row>
    <row r="44" spans="2:8" x14ac:dyDescent="0.2">
      <c r="B44" s="146"/>
      <c r="C44" s="144"/>
      <c r="D44" s="144"/>
      <c r="E44" s="144"/>
      <c r="F44" s="144"/>
      <c r="G44" s="146"/>
      <c r="H44" s="146"/>
    </row>
    <row r="45" spans="2:8" ht="21" customHeight="1" x14ac:dyDescent="0.2">
      <c r="B45" s="144" t="s">
        <v>59</v>
      </c>
      <c r="C45" s="144"/>
      <c r="D45" s="144"/>
      <c r="E45" s="144"/>
      <c r="F45" s="144"/>
      <c r="G45" s="144"/>
      <c r="H45" s="144"/>
    </row>
    <row r="46" spans="2:8" ht="20.25" customHeight="1" x14ac:dyDescent="0.2">
      <c r="B46" s="144" t="s">
        <v>60</v>
      </c>
      <c r="C46" s="144"/>
      <c r="D46" s="144"/>
      <c r="E46" s="144"/>
      <c r="F46" s="144"/>
      <c r="G46" s="144"/>
      <c r="H46" s="144"/>
    </row>
    <row r="47" spans="2:8" ht="20.25" customHeight="1" x14ac:dyDescent="0.2">
      <c r="B47" s="144" t="s">
        <v>61</v>
      </c>
      <c r="C47" s="144"/>
      <c r="D47" s="144"/>
      <c r="E47" s="144"/>
      <c r="F47" s="144"/>
      <c r="G47" s="144"/>
      <c r="H47" s="144"/>
    </row>
    <row r="48" spans="2:8" ht="20.25" customHeight="1" x14ac:dyDescent="0.2">
      <c r="B48" s="144" t="s">
        <v>62</v>
      </c>
      <c r="C48" s="144"/>
      <c r="D48" s="144"/>
      <c r="E48" s="144"/>
      <c r="F48" s="144"/>
      <c r="G48" s="144"/>
      <c r="H48" s="144"/>
    </row>
    <row r="49" spans="2:8" ht="16.5" customHeight="1" x14ac:dyDescent="0.2">
      <c r="B49" s="144" t="s">
        <v>63</v>
      </c>
      <c r="C49" s="144"/>
      <c r="D49" s="144"/>
      <c r="E49" s="144"/>
      <c r="F49" s="144"/>
      <c r="G49" s="144"/>
      <c r="H49" s="144"/>
    </row>
    <row r="50" spans="2:8" ht="17.25" customHeight="1" x14ac:dyDescent="0.2">
      <c r="B50" s="144" t="s">
        <v>64</v>
      </c>
      <c r="C50" s="146"/>
      <c r="D50" s="146"/>
      <c r="E50" s="146"/>
      <c r="F50" s="146"/>
      <c r="G50" s="146"/>
      <c r="H50" s="146"/>
    </row>
    <row r="51" spans="2:8" ht="26.25" customHeight="1" thickBot="1" x14ac:dyDescent="0.25"/>
    <row r="52" spans="2:8" ht="15.75" customHeight="1" thickTop="1" thickBot="1" x14ac:dyDescent="0.25">
      <c r="C52" s="167" t="s">
        <v>65</v>
      </c>
      <c r="D52" s="168"/>
      <c r="E52" s="168"/>
      <c r="F52" s="168"/>
      <c r="G52" s="168"/>
      <c r="H52" s="169"/>
    </row>
    <row r="53" spans="2:8" ht="16.5" thickTop="1" thickBot="1" x14ac:dyDescent="0.25">
      <c r="B53" s="147" t="s">
        <v>66</v>
      </c>
      <c r="C53" s="150" t="s">
        <v>67</v>
      </c>
      <c r="D53" s="161" t="s">
        <v>68</v>
      </c>
      <c r="E53" s="161"/>
      <c r="F53" s="161"/>
      <c r="G53" s="161"/>
      <c r="H53" s="150" t="s">
        <v>69</v>
      </c>
    </row>
    <row r="54" spans="2:8" ht="42.75" customHeight="1" thickTop="1" x14ac:dyDescent="0.2">
      <c r="B54" s="140" t="s">
        <v>70</v>
      </c>
      <c r="C54" s="148">
        <v>45723</v>
      </c>
      <c r="D54" s="162" t="s">
        <v>71</v>
      </c>
      <c r="E54" s="163"/>
      <c r="F54" s="163"/>
      <c r="G54" s="164"/>
      <c r="H54" s="149" t="s">
        <v>72</v>
      </c>
    </row>
  </sheetData>
  <mergeCells count="65">
    <mergeCell ref="B5:H5"/>
    <mergeCell ref="B7:H7"/>
    <mergeCell ref="B1:B4"/>
    <mergeCell ref="C1:G4"/>
    <mergeCell ref="B6:H6"/>
    <mergeCell ref="B8:H9"/>
    <mergeCell ref="B10:H10"/>
    <mergeCell ref="B11:H11"/>
    <mergeCell ref="B13:H14"/>
    <mergeCell ref="C19:D19"/>
    <mergeCell ref="E19:F19"/>
    <mergeCell ref="B16:H16"/>
    <mergeCell ref="C17:D17"/>
    <mergeCell ref="E17:F17"/>
    <mergeCell ref="C18:D18"/>
    <mergeCell ref="E18:F18"/>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D53:G53"/>
    <mergeCell ref="D54:G54"/>
    <mergeCell ref="C41:D41"/>
    <mergeCell ref="E41:F41"/>
    <mergeCell ref="C42:D42"/>
    <mergeCell ref="E42:F42"/>
    <mergeCell ref="C52:H5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112</v>
      </c>
    </row>
    <row r="4" spans="1:1" x14ac:dyDescent="0.2">
      <c r="A4" s="10" t="s">
        <v>247</v>
      </c>
    </row>
    <row r="5" spans="1:1" x14ac:dyDescent="0.2">
      <c r="A5" s="10" t="s">
        <v>249</v>
      </c>
    </row>
    <row r="6" spans="1:1" x14ac:dyDescent="0.2">
      <c r="A6" s="10" t="s">
        <v>251</v>
      </c>
    </row>
    <row r="7" spans="1:1" x14ac:dyDescent="0.2">
      <c r="A7" s="10" t="s">
        <v>113</v>
      </c>
    </row>
    <row r="8" spans="1:1" x14ac:dyDescent="0.2">
      <c r="A8" s="10" t="s">
        <v>114</v>
      </c>
    </row>
    <row r="9" spans="1:1" x14ac:dyDescent="0.2">
      <c r="A9" s="10" t="s">
        <v>257</v>
      </c>
    </row>
    <row r="10" spans="1:1" x14ac:dyDescent="0.2">
      <c r="A10" s="10" t="s">
        <v>115</v>
      </c>
    </row>
    <row r="11" spans="1:1" x14ac:dyDescent="0.2">
      <c r="A11" s="10" t="s">
        <v>260</v>
      </c>
    </row>
    <row r="12" spans="1:1" x14ac:dyDescent="0.2">
      <c r="A12" s="10" t="s">
        <v>382</v>
      </c>
    </row>
    <row r="13" spans="1:1" x14ac:dyDescent="0.2">
      <c r="A13" s="10" t="s">
        <v>383</v>
      </c>
    </row>
    <row r="14" spans="1:1" x14ac:dyDescent="0.2">
      <c r="A14" s="10" t="s">
        <v>384</v>
      </c>
    </row>
    <row r="16" spans="1:1" x14ac:dyDescent="0.2">
      <c r="A16" s="10" t="s">
        <v>385</v>
      </c>
    </row>
    <row r="17" spans="1:1" x14ac:dyDescent="0.2">
      <c r="A17" s="10" t="s">
        <v>371</v>
      </c>
    </row>
    <row r="18" spans="1:1" x14ac:dyDescent="0.2">
      <c r="A18" s="10" t="s">
        <v>372</v>
      </c>
    </row>
    <row r="20" spans="1:1" x14ac:dyDescent="0.2">
      <c r="A20" s="10" t="s">
        <v>375</v>
      </c>
    </row>
    <row r="21" spans="1:1" x14ac:dyDescent="0.2">
      <c r="A21" s="10" t="s">
        <v>376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O78"/>
  <sheetViews>
    <sheetView tabSelected="1" topLeftCell="A31" zoomScaleNormal="100" workbookViewId="0">
      <selection activeCell="AE34" sqref="AE34"/>
    </sheetView>
  </sheetViews>
  <sheetFormatPr baseColWidth="10" defaultColWidth="11.42578125" defaultRowHeight="16.5" x14ac:dyDescent="0.3"/>
  <cols>
    <col min="1" max="1" width="4" style="2" bestFit="1" customWidth="1"/>
    <col min="2" max="2" width="14.140625" style="2" customWidth="1"/>
    <col min="3" max="3" width="19.7109375" style="2" customWidth="1"/>
    <col min="4" max="4" width="22.5703125" style="2" customWidth="1"/>
    <col min="5" max="5" width="49.5703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0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3.5703125" style="1" customWidth="1"/>
    <col min="32" max="32" width="18.85546875" style="1" customWidth="1"/>
    <col min="33" max="33" width="21.5703125" style="1" customWidth="1"/>
    <col min="34" max="35" width="14.5703125" style="1" customWidth="1"/>
    <col min="36" max="16384" width="11.42578125" style="1"/>
  </cols>
  <sheetData>
    <row r="1" spans="1:67" ht="19.5" customHeight="1" x14ac:dyDescent="0.3">
      <c r="A1" s="270"/>
      <c r="B1" s="271"/>
      <c r="C1" s="271"/>
      <c r="D1" s="271"/>
      <c r="E1" s="249" t="s">
        <v>388</v>
      </c>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1"/>
      <c r="AG1" s="258" t="s">
        <v>1</v>
      </c>
      <c r="AH1" s="259"/>
      <c r="AI1" s="260"/>
    </row>
    <row r="2" spans="1:67" ht="19.5" customHeight="1" x14ac:dyDescent="0.3">
      <c r="A2" s="272"/>
      <c r="B2" s="273"/>
      <c r="C2" s="273"/>
      <c r="D2" s="273"/>
      <c r="E2" s="252"/>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4"/>
      <c r="AG2" s="258" t="s">
        <v>2</v>
      </c>
      <c r="AH2" s="259"/>
      <c r="AI2" s="260"/>
    </row>
    <row r="3" spans="1:67" ht="19.5" customHeight="1" x14ac:dyDescent="0.3">
      <c r="A3" s="272"/>
      <c r="B3" s="273"/>
      <c r="C3" s="273"/>
      <c r="D3" s="273"/>
      <c r="E3" s="252"/>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4"/>
      <c r="AG3" s="258" t="s">
        <v>3</v>
      </c>
      <c r="AH3" s="259"/>
      <c r="AI3" s="260"/>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9.5" customHeight="1" x14ac:dyDescent="0.3">
      <c r="A4" s="274"/>
      <c r="B4" s="275"/>
      <c r="C4" s="275"/>
      <c r="D4" s="275"/>
      <c r="E4" s="255"/>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7"/>
      <c r="AG4" s="258" t="s">
        <v>4</v>
      </c>
      <c r="AH4" s="259"/>
      <c r="AI4" s="260"/>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15"/>
      <c r="B5" s="16"/>
      <c r="C5" s="15"/>
      <c r="D5" s="15"/>
      <c r="E5" s="8"/>
      <c r="F5" s="14"/>
      <c r="G5" s="8"/>
      <c r="H5" s="8"/>
      <c r="I5" s="8"/>
      <c r="J5" s="8"/>
      <c r="K5" s="8"/>
      <c r="L5" s="8"/>
      <c r="M5" s="8"/>
      <c r="N5" s="8"/>
      <c r="O5" s="8"/>
      <c r="P5" s="100"/>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3.25" customHeight="1" x14ac:dyDescent="0.3">
      <c r="A6" s="277" t="s">
        <v>73</v>
      </c>
      <c r="B6" s="278"/>
      <c r="C6" s="235" t="s">
        <v>74</v>
      </c>
      <c r="D6" s="236"/>
      <c r="E6" s="236"/>
      <c r="F6" s="236"/>
      <c r="G6" s="236"/>
      <c r="H6" s="236"/>
      <c r="I6" s="236"/>
      <c r="J6" s="236"/>
      <c r="K6" s="236"/>
      <c r="L6" s="236"/>
      <c r="M6" s="236"/>
      <c r="N6" s="237"/>
      <c r="O6" s="276"/>
      <c r="P6" s="276"/>
      <c r="Q6" s="276"/>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46.5" customHeight="1" x14ac:dyDescent="0.3">
      <c r="A7" s="277" t="s">
        <v>75</v>
      </c>
      <c r="B7" s="278"/>
      <c r="C7" s="267" t="s">
        <v>76</v>
      </c>
      <c r="D7" s="268"/>
      <c r="E7" s="268"/>
      <c r="F7" s="268"/>
      <c r="G7" s="268"/>
      <c r="H7" s="268"/>
      <c r="I7" s="268"/>
      <c r="J7" s="268"/>
      <c r="K7" s="268"/>
      <c r="L7" s="268"/>
      <c r="M7" s="268"/>
      <c r="N7" s="269"/>
      <c r="O7" s="8"/>
      <c r="P7" s="100"/>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20.25" customHeight="1" x14ac:dyDescent="0.3">
      <c r="A8" s="277" t="s">
        <v>77</v>
      </c>
      <c r="B8" s="278"/>
      <c r="C8" s="267" t="s">
        <v>78</v>
      </c>
      <c r="D8" s="268"/>
      <c r="E8" s="268"/>
      <c r="F8" s="268"/>
      <c r="G8" s="268"/>
      <c r="H8" s="268"/>
      <c r="I8" s="268"/>
      <c r="J8" s="268"/>
      <c r="K8" s="268"/>
      <c r="L8" s="268"/>
      <c r="M8" s="268"/>
      <c r="N8" s="269"/>
      <c r="O8" s="8"/>
      <c r="P8" s="100"/>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225" t="s">
        <v>79</v>
      </c>
      <c r="B9" s="226"/>
      <c r="C9" s="226"/>
      <c r="D9" s="226"/>
      <c r="E9" s="226"/>
      <c r="F9" s="226"/>
      <c r="G9" s="227"/>
      <c r="H9" s="225" t="s">
        <v>80</v>
      </c>
      <c r="I9" s="226"/>
      <c r="J9" s="226"/>
      <c r="K9" s="226"/>
      <c r="L9" s="226"/>
      <c r="M9" s="226"/>
      <c r="N9" s="227"/>
      <c r="O9" s="225" t="s">
        <v>81</v>
      </c>
      <c r="P9" s="226"/>
      <c r="Q9" s="226"/>
      <c r="R9" s="226"/>
      <c r="S9" s="226"/>
      <c r="T9" s="226"/>
      <c r="U9" s="226"/>
      <c r="V9" s="226"/>
      <c r="W9" s="227"/>
      <c r="X9" s="225" t="s">
        <v>82</v>
      </c>
      <c r="Y9" s="226"/>
      <c r="Z9" s="226"/>
      <c r="AA9" s="226"/>
      <c r="AB9" s="226"/>
      <c r="AC9" s="226"/>
      <c r="AD9" s="227"/>
      <c r="AE9" s="225" t="s">
        <v>83</v>
      </c>
      <c r="AF9" s="226"/>
      <c r="AG9" s="226"/>
      <c r="AH9" s="226"/>
      <c r="AI9" s="226"/>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288" t="s">
        <v>84</v>
      </c>
      <c r="B10" s="244" t="s">
        <v>21</v>
      </c>
      <c r="C10" s="230" t="s">
        <v>23</v>
      </c>
      <c r="D10" s="230" t="s">
        <v>25</v>
      </c>
      <c r="E10" s="264" t="s">
        <v>27</v>
      </c>
      <c r="F10" s="229" t="s">
        <v>29</v>
      </c>
      <c r="G10" s="230" t="s">
        <v>85</v>
      </c>
      <c r="H10" s="245" t="s">
        <v>86</v>
      </c>
      <c r="I10" s="246" t="s">
        <v>87</v>
      </c>
      <c r="J10" s="229" t="s">
        <v>88</v>
      </c>
      <c r="K10" s="229" t="s">
        <v>89</v>
      </c>
      <c r="L10" s="248" t="s">
        <v>90</v>
      </c>
      <c r="M10" s="246" t="s">
        <v>87</v>
      </c>
      <c r="N10" s="230" t="s">
        <v>35</v>
      </c>
      <c r="O10" s="265" t="s">
        <v>91</v>
      </c>
      <c r="P10" s="228" t="s">
        <v>37</v>
      </c>
      <c r="Q10" s="229" t="s">
        <v>39</v>
      </c>
      <c r="R10" s="228" t="s">
        <v>92</v>
      </c>
      <c r="S10" s="228"/>
      <c r="T10" s="228"/>
      <c r="U10" s="228"/>
      <c r="V10" s="228"/>
      <c r="W10" s="228"/>
      <c r="X10" s="243" t="s">
        <v>93</v>
      </c>
      <c r="Y10" s="243" t="s">
        <v>94</v>
      </c>
      <c r="Z10" s="243" t="s">
        <v>87</v>
      </c>
      <c r="AA10" s="243" t="s">
        <v>95</v>
      </c>
      <c r="AB10" s="243" t="s">
        <v>87</v>
      </c>
      <c r="AC10" s="243" t="s">
        <v>96</v>
      </c>
      <c r="AD10" s="265" t="s">
        <v>55</v>
      </c>
      <c r="AE10" s="228" t="s">
        <v>83</v>
      </c>
      <c r="AF10" s="228" t="s">
        <v>69</v>
      </c>
      <c r="AG10" s="228" t="s">
        <v>97</v>
      </c>
      <c r="AH10" s="228" t="s">
        <v>98</v>
      </c>
      <c r="AI10" s="229" t="s">
        <v>99</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289"/>
      <c r="B11" s="244"/>
      <c r="C11" s="228"/>
      <c r="D11" s="228"/>
      <c r="E11" s="244"/>
      <c r="F11" s="230"/>
      <c r="G11" s="228"/>
      <c r="H11" s="230"/>
      <c r="I11" s="247"/>
      <c r="J11" s="230"/>
      <c r="K11" s="230"/>
      <c r="L11" s="247"/>
      <c r="M11" s="247"/>
      <c r="N11" s="228"/>
      <c r="O11" s="266"/>
      <c r="P11" s="228"/>
      <c r="Q11" s="230"/>
      <c r="R11" s="7" t="s">
        <v>100</v>
      </c>
      <c r="S11" s="7" t="s">
        <v>101</v>
      </c>
      <c r="T11" s="7" t="s">
        <v>102</v>
      </c>
      <c r="U11" s="7" t="s">
        <v>103</v>
      </c>
      <c r="V11" s="7" t="s">
        <v>104</v>
      </c>
      <c r="W11" s="7" t="s">
        <v>105</v>
      </c>
      <c r="X11" s="243"/>
      <c r="Y11" s="243"/>
      <c r="Z11" s="243"/>
      <c r="AA11" s="243"/>
      <c r="AB11" s="243"/>
      <c r="AC11" s="243"/>
      <c r="AD11" s="266"/>
      <c r="AE11" s="228"/>
      <c r="AF11" s="228"/>
      <c r="AG11" s="228"/>
      <c r="AH11" s="228"/>
      <c r="AI11" s="230"/>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row>
    <row r="12" spans="1:67" s="3" customFormat="1" ht="89.25" x14ac:dyDescent="0.25">
      <c r="A12" s="187">
        <v>1</v>
      </c>
      <c r="B12" s="204" t="s">
        <v>106</v>
      </c>
      <c r="C12" s="207" t="s">
        <v>107</v>
      </c>
      <c r="D12" s="207" t="s">
        <v>386</v>
      </c>
      <c r="E12" s="210" t="s">
        <v>108</v>
      </c>
      <c r="F12" s="204" t="s">
        <v>109</v>
      </c>
      <c r="G12" s="197">
        <v>365</v>
      </c>
      <c r="H12" s="261" t="str">
        <f>IF(G12&lt;=0,"",IF(G12&lt;=2,"Muy Baja",IF(G12&lt;=24,"Baja",IF(G12&lt;=500,"Media",IF(G12&lt;=5000,"Alta","Muy Alta")))))</f>
        <v>Media</v>
      </c>
      <c r="I12" s="282">
        <f>IF(H12="","",IF(H12="Muy Baja",0.2,IF(H12="Baja",0.4,IF(H12="Media",0.6,IF(H12="Alta",0.8,IF(H12="Muy Alta",1,))))))</f>
        <v>0.6</v>
      </c>
      <c r="J12" s="285" t="s">
        <v>110</v>
      </c>
      <c r="K12" s="282" t="str">
        <f>IF(NOT(ISERROR(MATCH(J12,'Tabla Impacto'!$B$225:$B$227,0))),'Tabla Impacto'!$G$227&amp;"Por favor no seleccionar los criterios de impacto(Afectación Económica o presupuestal y Pérdida Reputacional)",J12)</f>
        <v xml:space="preserve">     Entre 100 y 500 SMLMV </v>
      </c>
      <c r="L12" s="261" t="str">
        <f>IF(OR(K12='Tabla Impacto'!$C$15,K12='Tabla Impacto'!$E$15),"Leve",IF(OR(K12='Tabla Impacto'!$C$16,K12='Tabla Impacto'!$E$16),"Menor",IF(OR(K12='Tabla Impacto'!$C$17,K12='Tabla Impacto'!$E$17),"Moderado",IF(OR(K12='Tabla Impacto'!$C$18,K12='Tabla Impacto'!$E$18),"Mayor",IF(OR(K12='Tabla Impacto'!$C$19,K12='Tabla Impacto'!$E$19),"Catastrófico","")))))</f>
        <v>Mayor</v>
      </c>
      <c r="M12" s="282">
        <f>IF(L12="","",IF(L12="Leve",0.2,IF(L12="Menor",0.4,IF(L12="Moderado",0.6,IF(L12="Mayor",0.8,IF(L12="Catastrófico",1,))))))</f>
        <v>0.8</v>
      </c>
      <c r="N12" s="279"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97" t="s">
        <v>111</v>
      </c>
      <c r="Q12" s="85" t="str">
        <f>IF(OR(R12="Preventivo",R12="Detectivo"),"Probabilidad",IF(R12="Correctivo","Impacto",""))</f>
        <v>Probabilidad</v>
      </c>
      <c r="R12" s="88" t="s">
        <v>112</v>
      </c>
      <c r="S12" s="88" t="s">
        <v>113</v>
      </c>
      <c r="T12" s="89" t="str">
        <f>IF(AND(R12="Preventivo",S12="Automático"),"50%",IF(AND(R12="Preventivo",S12="Manual"),"40%",IF(AND(R12="Detectivo",S12="Automático"),"40%",IF(AND(R12="Detectivo",S12="Manual"),"30%",IF(AND(R12="Correctivo",S12="Automático"),"35%",IF(AND(R12="Correctivo",S12="Manual"),"25%",""))))))</f>
        <v>40%</v>
      </c>
      <c r="U12" s="88" t="s">
        <v>114</v>
      </c>
      <c r="V12" s="88" t="s">
        <v>115</v>
      </c>
      <c r="W12" s="88" t="s">
        <v>116</v>
      </c>
      <c r="X12" s="84">
        <f>IFERROR(IF(Q12="Probabilidad",(I12-(+I12*T12)),IF(Q12="Impacto",I12,"")),"")</f>
        <v>0.36</v>
      </c>
      <c r="Y12" s="90" t="str">
        <f>IFERROR(IF(X12="","",IF(X12&lt;=0.2,"Muy Baja",IF(X12&lt;=0.4,"Baja",IF(X12&lt;=0.6,"Media",IF(X12&lt;=0.8,"Alta","Muy Alta"))))),"")</f>
        <v>Baja</v>
      </c>
      <c r="Z12" s="91">
        <f>+X12</f>
        <v>0.36</v>
      </c>
      <c r="AA12" s="90" t="str">
        <f>IFERROR(IF(AB12="","",IF(AB12&lt;=0.2,"Leve",IF(AB12&lt;=0.4,"Menor",IF(AB12&lt;=0.6,"Moderado",IF(AB12&lt;=0.8,"Mayor","Catastrófico"))))),"")</f>
        <v>Mayor</v>
      </c>
      <c r="AB12" s="91">
        <f>IFERROR(IF(Q12="Impacto",(M12-(+M12*T12)),IF(Q12="Probabilidad",M12,"")),"")</f>
        <v>0.8</v>
      </c>
      <c r="AC12" s="92"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93" t="s">
        <v>117</v>
      </c>
      <c r="AE12" s="97" t="s">
        <v>118</v>
      </c>
      <c r="AF12" s="94" t="s">
        <v>119</v>
      </c>
      <c r="AG12" s="156" t="s">
        <v>120</v>
      </c>
      <c r="AH12" s="95">
        <v>45658</v>
      </c>
      <c r="AI12" s="95">
        <v>46010</v>
      </c>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row>
    <row r="13" spans="1:67" s="3" customFormat="1" x14ac:dyDescent="0.25">
      <c r="A13" s="203"/>
      <c r="B13" s="205"/>
      <c r="C13" s="208"/>
      <c r="D13" s="208"/>
      <c r="E13" s="211"/>
      <c r="F13" s="205"/>
      <c r="G13" s="198"/>
      <c r="H13" s="262"/>
      <c r="I13" s="283"/>
      <c r="J13" s="286"/>
      <c r="K13" s="283">
        <f>IF(NOT(ISERROR(MATCH(J13,_xlfn.ANCHORARRAY(E24),0))),I26&amp;"Por favor no seleccionar los criterios de impacto",J13)</f>
        <v>0</v>
      </c>
      <c r="L13" s="262"/>
      <c r="M13" s="283"/>
      <c r="N13" s="280"/>
      <c r="O13" s="6">
        <v>2</v>
      </c>
      <c r="P13" s="97"/>
      <c r="Q13" s="85" t="str">
        <f>IF(OR(R13="Preventivo",R13="Detectivo"),"Probabilidad",IF(R13="Correctivo","Impacto",""))</f>
        <v/>
      </c>
      <c r="R13" s="88"/>
      <c r="S13" s="88"/>
      <c r="T13" s="89" t="str">
        <f t="shared" ref="T13:T17" si="0">IF(AND(R13="Preventivo",S13="Automático"),"50%",IF(AND(R13="Preventivo",S13="Manual"),"40%",IF(AND(R13="Detectivo",S13="Automático"),"40%",IF(AND(R13="Detectivo",S13="Manual"),"30%",IF(AND(R13="Correctivo",S13="Automático"),"35%",IF(AND(R13="Correctivo",S13="Manual"),"25%",""))))))</f>
        <v/>
      </c>
      <c r="U13" s="88"/>
      <c r="V13" s="88"/>
      <c r="W13" s="88"/>
      <c r="X13" s="84" t="str">
        <f>IFERROR(IF(AND(Q12="Probabilidad",Q13="Probabilidad"),(Z12-(+Z12*T13)),IF(Q13="Probabilidad",(I12-(+I12*T13)),IF(Q13="Impacto",Z12,""))),"")</f>
        <v/>
      </c>
      <c r="Y13" s="90" t="str">
        <f t="shared" ref="Y13:Y75" si="1">IFERROR(IF(X13="","",IF(X13&lt;=0.2,"Muy Baja",IF(X13&lt;=0.4,"Baja",IF(X13&lt;=0.6,"Media",IF(X13&lt;=0.8,"Alta","Muy Alta"))))),"")</f>
        <v/>
      </c>
      <c r="Z13" s="91" t="str">
        <f t="shared" ref="Z13:Z17" si="2">+X13</f>
        <v/>
      </c>
      <c r="AA13" s="90" t="str">
        <f t="shared" ref="AA13:AA75" si="3">IFERROR(IF(AB13="","",IF(AB13&lt;=0.2,"Leve",IF(AB13&lt;=0.4,"Menor",IF(AB13&lt;=0.6,"Moderado",IF(AB13&lt;=0.8,"Mayor","Catastrófico"))))),"")</f>
        <v/>
      </c>
      <c r="AB13" s="91" t="str">
        <f>IFERROR(IF(AND(Q12="Impacto",Q13="Impacto"),(AB12-(+AB12*T13)),IF(Q13="Impacto",(M12-(+M12*T13)),IF(Q13="Probabilidad",AB12,""))),"")</f>
        <v/>
      </c>
      <c r="AC13" s="92"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93"/>
      <c r="AE13" s="81"/>
      <c r="AF13" s="82"/>
      <c r="AG13" s="83"/>
      <c r="AH13" s="83"/>
      <c r="AI13" s="8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row>
    <row r="14" spans="1:67" s="3" customFormat="1" ht="18" customHeight="1" x14ac:dyDescent="0.25">
      <c r="A14" s="203"/>
      <c r="B14" s="205"/>
      <c r="C14" s="208"/>
      <c r="D14" s="208"/>
      <c r="E14" s="211"/>
      <c r="F14" s="205"/>
      <c r="G14" s="198"/>
      <c r="H14" s="262"/>
      <c r="I14" s="283"/>
      <c r="J14" s="286"/>
      <c r="K14" s="283">
        <f>IF(NOT(ISERROR(MATCH(J14,_xlfn.ANCHORARRAY(E25),0))),I27&amp;"Por favor no seleccionar los criterios de impacto",J14)</f>
        <v>0</v>
      </c>
      <c r="L14" s="262"/>
      <c r="M14" s="283"/>
      <c r="N14" s="280"/>
      <c r="O14" s="6">
        <v>3</v>
      </c>
      <c r="P14" s="98"/>
      <c r="Q14" s="85"/>
      <c r="R14" s="88"/>
      <c r="S14" s="88"/>
      <c r="T14" s="89"/>
      <c r="U14" s="88"/>
      <c r="V14" s="88"/>
      <c r="W14" s="88"/>
      <c r="X14" s="84"/>
      <c r="Y14" s="90"/>
      <c r="Z14" s="91"/>
      <c r="AA14" s="90"/>
      <c r="AB14" s="91"/>
      <c r="AC14" s="92"/>
      <c r="AD14" s="93"/>
      <c r="AE14" s="81"/>
      <c r="AF14" s="82"/>
      <c r="AG14" s="83"/>
      <c r="AH14" s="83"/>
      <c r="AI14" s="8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row>
    <row r="15" spans="1:67" s="3" customFormat="1" ht="18" customHeight="1" x14ac:dyDescent="0.25">
      <c r="A15" s="203"/>
      <c r="B15" s="205"/>
      <c r="C15" s="208"/>
      <c r="D15" s="208"/>
      <c r="E15" s="211"/>
      <c r="F15" s="205"/>
      <c r="G15" s="198"/>
      <c r="H15" s="262"/>
      <c r="I15" s="283"/>
      <c r="J15" s="286"/>
      <c r="K15" s="283">
        <f>IF(NOT(ISERROR(MATCH(J15,_xlfn.ANCHORARRAY(E26),0))),I28&amp;"Por favor no seleccionar los criterios de impacto",J15)</f>
        <v>0</v>
      </c>
      <c r="L15" s="262"/>
      <c r="M15" s="283"/>
      <c r="N15" s="280"/>
      <c r="O15" s="6">
        <v>4</v>
      </c>
      <c r="P15" s="97"/>
      <c r="Q15" s="85"/>
      <c r="R15" s="88"/>
      <c r="S15" s="88"/>
      <c r="T15" s="89"/>
      <c r="U15" s="88"/>
      <c r="V15" s="88"/>
      <c r="W15" s="88"/>
      <c r="X15" s="84"/>
      <c r="Y15" s="90"/>
      <c r="Z15" s="91"/>
      <c r="AA15" s="90"/>
      <c r="AB15" s="91"/>
      <c r="AC15" s="92"/>
      <c r="AD15" s="93"/>
      <c r="AE15" s="81"/>
      <c r="AF15" s="82"/>
      <c r="AG15" s="83"/>
      <c r="AH15" s="83"/>
      <c r="AI15" s="8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row>
    <row r="16" spans="1:67" s="3" customFormat="1" ht="18" customHeight="1" x14ac:dyDescent="0.25">
      <c r="A16" s="203"/>
      <c r="B16" s="205"/>
      <c r="C16" s="208"/>
      <c r="D16" s="208"/>
      <c r="E16" s="211"/>
      <c r="F16" s="205"/>
      <c r="G16" s="198"/>
      <c r="H16" s="262"/>
      <c r="I16" s="283"/>
      <c r="J16" s="286"/>
      <c r="K16" s="283">
        <f>IF(NOT(ISERROR(MATCH(J16,_xlfn.ANCHORARRAY(E27),0))),I29&amp;"Por favor no seleccionar los criterios de impacto",J16)</f>
        <v>0</v>
      </c>
      <c r="L16" s="262"/>
      <c r="M16" s="283"/>
      <c r="N16" s="280"/>
      <c r="O16" s="6">
        <v>5</v>
      </c>
      <c r="P16" s="97"/>
      <c r="Q16" s="85" t="str">
        <f t="shared" ref="Q16:Q17" si="5">IF(OR(R16="Preventivo",R16="Detectivo"),"Probabilidad",IF(R16="Correctivo","Impacto",""))</f>
        <v/>
      </c>
      <c r="R16" s="88"/>
      <c r="S16" s="88"/>
      <c r="T16" s="89" t="str">
        <f t="shared" si="0"/>
        <v/>
      </c>
      <c r="U16" s="88"/>
      <c r="V16" s="88"/>
      <c r="W16" s="88"/>
      <c r="X16" s="84" t="str">
        <f t="shared" ref="X16:X17" si="6">IFERROR(IF(AND(Q15="Probabilidad",Q16="Probabilidad"),(Z15-(+Z15*T16)),IF(AND(Q15="Impacto",Q16="Probabilidad"),(Z14-(+Z14*T16)),IF(Q16="Impacto",Z15,""))),"")</f>
        <v/>
      </c>
      <c r="Y16" s="90" t="str">
        <f t="shared" si="1"/>
        <v/>
      </c>
      <c r="Z16" s="91" t="str">
        <f t="shared" si="2"/>
        <v/>
      </c>
      <c r="AA16" s="90" t="str">
        <f t="shared" si="3"/>
        <v/>
      </c>
      <c r="AB16" s="91" t="str">
        <f t="shared" ref="AB16:AB17" si="7">IFERROR(IF(AND(Q15="Impacto",Q16="Impacto"),(AB15-(+AB15*T16)),IF(AND(Q15="Probabilidad",Q16="Impacto"),(AB14-(+AB14*T16)),IF(Q16="Probabilidad",AB15,""))),"")</f>
        <v/>
      </c>
      <c r="AC16" s="92" t="str">
        <f t="shared" si="4"/>
        <v/>
      </c>
      <c r="AD16" s="93"/>
      <c r="AE16" s="81"/>
      <c r="AF16" s="82"/>
      <c r="AG16" s="83"/>
      <c r="AH16" s="83"/>
      <c r="AI16" s="8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row>
    <row r="17" spans="1:67" s="3" customFormat="1" ht="18" customHeight="1" x14ac:dyDescent="0.25">
      <c r="A17" s="188"/>
      <c r="B17" s="206"/>
      <c r="C17" s="209"/>
      <c r="D17" s="209"/>
      <c r="E17" s="212"/>
      <c r="F17" s="206"/>
      <c r="G17" s="199"/>
      <c r="H17" s="263"/>
      <c r="I17" s="284"/>
      <c r="J17" s="287"/>
      <c r="K17" s="284">
        <f>IF(NOT(ISERROR(MATCH(J17,_xlfn.ANCHORARRAY(E28),0))),I30&amp;"Por favor no seleccionar los criterios de impacto",J17)</f>
        <v>0</v>
      </c>
      <c r="L17" s="263"/>
      <c r="M17" s="284"/>
      <c r="N17" s="281"/>
      <c r="O17" s="6">
        <v>6</v>
      </c>
      <c r="P17" s="97"/>
      <c r="Q17" s="85" t="str">
        <f t="shared" si="5"/>
        <v/>
      </c>
      <c r="R17" s="88"/>
      <c r="S17" s="88"/>
      <c r="T17" s="89" t="str">
        <f t="shared" si="0"/>
        <v/>
      </c>
      <c r="U17" s="88"/>
      <c r="V17" s="88"/>
      <c r="W17" s="88"/>
      <c r="X17" s="84" t="str">
        <f t="shared" si="6"/>
        <v/>
      </c>
      <c r="Y17" s="90" t="str">
        <f t="shared" si="1"/>
        <v/>
      </c>
      <c r="Z17" s="91" t="str">
        <f t="shared" si="2"/>
        <v/>
      </c>
      <c r="AA17" s="90" t="str">
        <f t="shared" si="3"/>
        <v/>
      </c>
      <c r="AB17" s="91" t="str">
        <f t="shared" si="7"/>
        <v/>
      </c>
      <c r="AC17" s="92" t="str">
        <f t="shared" si="4"/>
        <v/>
      </c>
      <c r="AD17" s="93"/>
      <c r="AE17" s="81"/>
      <c r="AF17" s="82"/>
      <c r="AG17" s="83"/>
      <c r="AH17" s="83"/>
      <c r="AI17" s="8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row>
    <row r="18" spans="1:67" s="3" customFormat="1" ht="76.5" x14ac:dyDescent="0.25">
      <c r="A18" s="187">
        <v>2</v>
      </c>
      <c r="B18" s="204" t="s">
        <v>106</v>
      </c>
      <c r="C18" s="207" t="s">
        <v>121</v>
      </c>
      <c r="D18" s="207" t="s">
        <v>122</v>
      </c>
      <c r="E18" s="210" t="s">
        <v>123</v>
      </c>
      <c r="F18" s="207" t="s">
        <v>124</v>
      </c>
      <c r="G18" s="240">
        <v>195</v>
      </c>
      <c r="H18" s="200" t="str">
        <f>IF(G18&lt;=0,"",IF(G18&lt;=2,"Muy Baja",IF(G18&lt;=24,"Baja",IF(G18&lt;=500,"Media",IF(G18&lt;=5000,"Alta","Muy Alta")))))</f>
        <v>Media</v>
      </c>
      <c r="I18" s="216">
        <f>IF(H18="","",IF(H18="Muy Baja",0.2,IF(H18="Baja",0.4,IF(H18="Media",0.6,IF(H18="Alta",0.8,IF(H18="Muy Alta",1,))))))</f>
        <v>0.6</v>
      </c>
      <c r="J18" s="222" t="s">
        <v>125</v>
      </c>
      <c r="K18" s="216" t="str">
        <f>IF(NOT(ISERROR(MATCH(J18,'Tabla Impacto'!$B$225:$B$227,0))),'Tabla Impacto'!$G$227&amp;"Por favor no seleccionar los criterios de impacto(Afectación Económica o presupuestal y Pérdida Reputacional)",J18)</f>
        <v xml:space="preserve">     Entre 50 y 100 SMLMV </v>
      </c>
      <c r="L18" s="200" t="str">
        <f>IF(OR(K18='Tabla Impacto'!$C$15,K18='Tabla Impacto'!$E$15),"Leve",IF(OR(K18='Tabla Impacto'!$C$16,K18='Tabla Impacto'!$E$16),"Menor",IF(OR(K18='Tabla Impacto'!$C$17,K18='Tabla Impacto'!$E$17),"Moderado",IF(OR(K18='Tabla Impacto'!$C$18,K18='Tabla Impacto'!$E$18),"Mayor",IF(OR(K18='Tabla Impacto'!$C$19,K18='Tabla Impacto'!$E$19),"Catastrófico","")))))</f>
        <v>Moderado</v>
      </c>
      <c r="M18" s="216">
        <f>IF(L18="","",IF(L18="Leve",0.2,IF(L18="Menor",0.4,IF(L18="Moderado",0.6,IF(L18="Mayor",0.8,IF(L18="Catastrófico",1,))))))</f>
        <v>0.6</v>
      </c>
      <c r="N18" s="219"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6">
        <v>1</v>
      </c>
      <c r="P18" s="97" t="s">
        <v>126</v>
      </c>
      <c r="Q18" s="85" t="str">
        <f>IF(OR(R18="Preventivo",R18="Detectivo"),"Probabilidad",IF(R18="Correctivo","Impacto",""))</f>
        <v>Probabilidad</v>
      </c>
      <c r="R18" s="88" t="s">
        <v>112</v>
      </c>
      <c r="S18" s="88" t="s">
        <v>113</v>
      </c>
      <c r="T18" s="89" t="str">
        <f>IF(AND(R18="Preventivo",S18="Automático"),"50%",IF(AND(R18="Preventivo",S18="Manual"),"40%",IF(AND(R18="Detectivo",S18="Automático"),"40%",IF(AND(R18="Detectivo",S18="Manual"),"30%",IF(AND(R18="Correctivo",S18="Automático"),"35%",IF(AND(R18="Correctivo",S18="Manual"),"25%",""))))))</f>
        <v>40%</v>
      </c>
      <c r="U18" s="88" t="s">
        <v>114</v>
      </c>
      <c r="V18" s="88" t="s">
        <v>115</v>
      </c>
      <c r="W18" s="88" t="s">
        <v>116</v>
      </c>
      <c r="X18" s="84">
        <f>IFERROR(IF(Q18="Probabilidad",(I18-(+I18*T18)),IF(Q18="Impacto",I18,"")),"")</f>
        <v>0.36</v>
      </c>
      <c r="Y18" s="90" t="str">
        <f>IFERROR(IF(X18="","",IF(X18&lt;=0.2,"Muy Baja",IF(X18&lt;=0.4,"Baja",IF(X18&lt;=0.6,"Media",IF(X18&lt;=0.8,"Alta","Muy Alta"))))),"")</f>
        <v>Baja</v>
      </c>
      <c r="Z18" s="91">
        <f>+X18</f>
        <v>0.36</v>
      </c>
      <c r="AA18" s="90" t="str">
        <f>IFERROR(IF(AB18="","",IF(AB18&lt;=0.2,"Leve",IF(AB18&lt;=0.4,"Menor",IF(AB18&lt;=0.6,"Moderado",IF(AB18&lt;=0.8,"Mayor","Catastrófico"))))),"")</f>
        <v>Moderado</v>
      </c>
      <c r="AB18" s="91">
        <f>IFERROR(IF(Q18="Impacto",(M18-(+M18*T18)),IF(Q18="Probabilidad",M18,"")),"")</f>
        <v>0.6</v>
      </c>
      <c r="AC18" s="92"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93" t="s">
        <v>117</v>
      </c>
      <c r="AE18" s="97" t="s">
        <v>127</v>
      </c>
      <c r="AF18" s="94" t="s">
        <v>128</v>
      </c>
      <c r="AG18" s="95" t="s">
        <v>129</v>
      </c>
      <c r="AH18" s="95">
        <v>45674</v>
      </c>
      <c r="AI18" s="95">
        <v>46010</v>
      </c>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row>
    <row r="19" spans="1:67" s="3" customFormat="1" ht="18" customHeight="1" x14ac:dyDescent="0.25">
      <c r="A19" s="203"/>
      <c r="B19" s="205"/>
      <c r="C19" s="208"/>
      <c r="D19" s="208"/>
      <c r="E19" s="211"/>
      <c r="F19" s="208"/>
      <c r="G19" s="241"/>
      <c r="H19" s="201"/>
      <c r="I19" s="217"/>
      <c r="J19" s="223"/>
      <c r="K19" s="217">
        <f>IF(NOT(ISERROR(MATCH(J19,_xlfn.ANCHORARRAY(E30),0))),I36&amp;"Por favor no seleccionar los criterios de impacto",J19)</f>
        <v>0</v>
      </c>
      <c r="L19" s="201"/>
      <c r="M19" s="217"/>
      <c r="N19" s="220"/>
      <c r="O19" s="6">
        <v>2</v>
      </c>
      <c r="P19" s="97"/>
      <c r="Q19" s="85" t="str">
        <f>IF(OR(R19="Preventivo",R19="Detectivo"),"Probabilidad",IF(R19="Correctivo","Impacto",""))</f>
        <v/>
      </c>
      <c r="R19" s="88"/>
      <c r="S19" s="88"/>
      <c r="T19" s="89" t="str">
        <f t="shared" ref="T19:T23" si="8">IF(AND(R19="Preventivo",S19="Automático"),"50%",IF(AND(R19="Preventivo",S19="Manual"),"40%",IF(AND(R19="Detectivo",S19="Automático"),"40%",IF(AND(R19="Detectivo",S19="Manual"),"30%",IF(AND(R19="Correctivo",S19="Automático"),"35%",IF(AND(R19="Correctivo",S19="Manual"),"25%",""))))))</f>
        <v/>
      </c>
      <c r="U19" s="88"/>
      <c r="V19" s="88"/>
      <c r="W19" s="88"/>
      <c r="X19" s="84" t="str">
        <f>IFERROR(IF(AND(Q18="Probabilidad",Q19="Probabilidad"),(Z18-(+Z18*T19)),IF(Q19="Probabilidad",(I18-(+I18*T19)),IF(Q19="Impacto",Z18,""))),"")</f>
        <v/>
      </c>
      <c r="Y19" s="90" t="str">
        <f t="shared" si="1"/>
        <v/>
      </c>
      <c r="Z19" s="91" t="str">
        <f t="shared" ref="Z19:Z23" si="9">+X19</f>
        <v/>
      </c>
      <c r="AA19" s="90" t="str">
        <f t="shared" si="3"/>
        <v/>
      </c>
      <c r="AB19" s="91" t="str">
        <f>IFERROR(IF(AND(Q18="Impacto",Q19="Impacto"),(AB18-(+AB18*T19)),IF(Q19="Impacto",(M18-(+M18*T19)),IF(Q19="Probabilidad",AB18,""))),"")</f>
        <v/>
      </c>
      <c r="AC19" s="92"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93"/>
      <c r="AE19" s="94"/>
      <c r="AF19" s="94"/>
      <c r="AG19" s="95"/>
      <c r="AH19" s="95"/>
      <c r="AI19" s="95"/>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row>
    <row r="20" spans="1:67" s="3" customFormat="1" ht="18" customHeight="1" x14ac:dyDescent="0.25">
      <c r="A20" s="203"/>
      <c r="B20" s="205"/>
      <c r="C20" s="208"/>
      <c r="D20" s="208"/>
      <c r="E20" s="211"/>
      <c r="F20" s="208"/>
      <c r="G20" s="241"/>
      <c r="H20" s="201"/>
      <c r="I20" s="217"/>
      <c r="J20" s="223"/>
      <c r="K20" s="217">
        <f>IF(NOT(ISERROR(MATCH(J20,_xlfn.ANCHORARRAY(E35),0))),I37&amp;"Por favor no seleccionar los criterios de impacto",J20)</f>
        <v>0</v>
      </c>
      <c r="L20" s="201"/>
      <c r="M20" s="217"/>
      <c r="N20" s="220"/>
      <c r="O20" s="6">
        <v>3</v>
      </c>
      <c r="P20" s="99"/>
      <c r="Q20" s="85" t="str">
        <f>IF(OR(R20="Preventivo",R20="Detectivo"),"Probabilidad",IF(R20="Correctivo","Impacto",""))</f>
        <v/>
      </c>
      <c r="R20" s="88"/>
      <c r="S20" s="88"/>
      <c r="T20" s="89" t="str">
        <f t="shared" si="8"/>
        <v/>
      </c>
      <c r="U20" s="88"/>
      <c r="V20" s="88"/>
      <c r="W20" s="88"/>
      <c r="X20" s="84" t="str">
        <f>IFERROR(IF(AND(Q19="Probabilidad",Q20="Probabilidad"),(Z19-(+Z19*T20)),IF(AND(Q19="Impacto",Q20="Probabilidad"),(Z18-(+Z18*T20)),IF(Q20="Impacto",Z19,""))),"")</f>
        <v/>
      </c>
      <c r="Y20" s="90" t="str">
        <f t="shared" si="1"/>
        <v/>
      </c>
      <c r="Z20" s="91" t="str">
        <f t="shared" si="9"/>
        <v/>
      </c>
      <c r="AA20" s="90" t="str">
        <f t="shared" si="3"/>
        <v/>
      </c>
      <c r="AB20" s="91" t="str">
        <f>IFERROR(IF(AND(Q19="Impacto",Q20="Impacto"),(AB19-(+AB19*T20)),IF(AND(Q19="Probabilidad",Q20="Impacto"),(AB18-(+AB18*T20)),IF(Q20="Probabilidad",AB19,""))),"")</f>
        <v/>
      </c>
      <c r="AC20" s="92" t="str">
        <f t="shared" si="10"/>
        <v/>
      </c>
      <c r="AD20" s="93"/>
      <c r="AE20" s="94"/>
      <c r="AF20" s="96"/>
      <c r="AG20" s="95"/>
      <c r="AH20" s="95"/>
      <c r="AI20" s="95"/>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row>
    <row r="21" spans="1:67" s="3" customFormat="1" ht="18" customHeight="1" x14ac:dyDescent="0.25">
      <c r="A21" s="203"/>
      <c r="B21" s="205"/>
      <c r="C21" s="208"/>
      <c r="D21" s="208"/>
      <c r="E21" s="211"/>
      <c r="F21" s="208"/>
      <c r="G21" s="241"/>
      <c r="H21" s="201"/>
      <c r="I21" s="217"/>
      <c r="J21" s="223"/>
      <c r="K21" s="217">
        <f>IF(NOT(ISERROR(MATCH(J21,_xlfn.ANCHORARRAY(E36),0))),I38&amp;"Por favor no seleccionar los criterios de impacto",J21)</f>
        <v>0</v>
      </c>
      <c r="L21" s="201"/>
      <c r="M21" s="217"/>
      <c r="N21" s="220"/>
      <c r="O21" s="6">
        <v>4</v>
      </c>
      <c r="P21" s="97"/>
      <c r="Q21" s="85" t="str">
        <f t="shared" ref="Q21:Q23" si="11">IF(OR(R21="Preventivo",R21="Detectivo"),"Probabilidad",IF(R21="Correctivo","Impacto",""))</f>
        <v/>
      </c>
      <c r="R21" s="88"/>
      <c r="S21" s="88"/>
      <c r="T21" s="89" t="str">
        <f t="shared" si="8"/>
        <v/>
      </c>
      <c r="U21" s="88"/>
      <c r="V21" s="88"/>
      <c r="W21" s="88"/>
      <c r="X21" s="84" t="str">
        <f t="shared" ref="X21:X23" si="12">IFERROR(IF(AND(Q20="Probabilidad",Q21="Probabilidad"),(Z20-(+Z20*T21)),IF(AND(Q20="Impacto",Q21="Probabilidad"),(Z19-(+Z19*T21)),IF(Q21="Impacto",Z20,""))),"")</f>
        <v/>
      </c>
      <c r="Y21" s="90" t="str">
        <f t="shared" si="1"/>
        <v/>
      </c>
      <c r="Z21" s="91" t="str">
        <f t="shared" si="9"/>
        <v/>
      </c>
      <c r="AA21" s="90" t="str">
        <f t="shared" si="3"/>
        <v/>
      </c>
      <c r="AB21" s="91" t="str">
        <f t="shared" ref="AB21:AB23" si="13">IFERROR(IF(AND(Q20="Impacto",Q21="Impacto"),(AB20-(+AB20*T21)),IF(AND(Q20="Probabilidad",Q21="Impacto"),(AB19-(+AB19*T21)),IF(Q21="Probabilidad",AB20,""))),"")</f>
        <v/>
      </c>
      <c r="AC21" s="92"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93"/>
      <c r="AE21" s="81"/>
      <c r="AF21" s="82"/>
      <c r="AG21" s="83"/>
      <c r="AH21" s="83"/>
      <c r="AI21" s="8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row>
    <row r="22" spans="1:67" s="3" customFormat="1" ht="18" customHeight="1" x14ac:dyDescent="0.25">
      <c r="A22" s="203"/>
      <c r="B22" s="205"/>
      <c r="C22" s="208"/>
      <c r="D22" s="208"/>
      <c r="E22" s="211"/>
      <c r="F22" s="208"/>
      <c r="G22" s="241"/>
      <c r="H22" s="201"/>
      <c r="I22" s="217"/>
      <c r="J22" s="223"/>
      <c r="K22" s="217">
        <f>IF(NOT(ISERROR(MATCH(J22,_xlfn.ANCHORARRAY(E37),0))),I39&amp;"Por favor no seleccionar los criterios de impacto",J22)</f>
        <v>0</v>
      </c>
      <c r="L22" s="201"/>
      <c r="M22" s="217"/>
      <c r="N22" s="220"/>
      <c r="O22" s="6">
        <v>5</v>
      </c>
      <c r="P22" s="97"/>
      <c r="Q22" s="85" t="str">
        <f t="shared" si="11"/>
        <v/>
      </c>
      <c r="R22" s="88"/>
      <c r="S22" s="88"/>
      <c r="T22" s="89" t="str">
        <f t="shared" si="8"/>
        <v/>
      </c>
      <c r="U22" s="88"/>
      <c r="V22" s="88"/>
      <c r="W22" s="88"/>
      <c r="X22" s="84" t="str">
        <f t="shared" si="12"/>
        <v/>
      </c>
      <c r="Y22" s="90" t="str">
        <f t="shared" si="1"/>
        <v/>
      </c>
      <c r="Z22" s="91" t="str">
        <f t="shared" si="9"/>
        <v/>
      </c>
      <c r="AA22" s="90" t="str">
        <f t="shared" si="3"/>
        <v/>
      </c>
      <c r="AB22" s="91" t="str">
        <f t="shared" si="13"/>
        <v/>
      </c>
      <c r="AC22" s="92"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93"/>
      <c r="AE22" s="81"/>
      <c r="AF22" s="82"/>
      <c r="AG22" s="83"/>
      <c r="AH22" s="83"/>
      <c r="AI22" s="8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row>
    <row r="23" spans="1:67" s="3" customFormat="1" ht="18" customHeight="1" x14ac:dyDescent="0.25">
      <c r="A23" s="188"/>
      <c r="B23" s="206"/>
      <c r="C23" s="209"/>
      <c r="D23" s="209"/>
      <c r="E23" s="212"/>
      <c r="F23" s="209"/>
      <c r="G23" s="242"/>
      <c r="H23" s="202"/>
      <c r="I23" s="218"/>
      <c r="J23" s="224"/>
      <c r="K23" s="218">
        <f>IF(NOT(ISERROR(MATCH(J23,_xlfn.ANCHORARRAY(E38),0))),I40&amp;"Por favor no seleccionar los criterios de impacto",J23)</f>
        <v>0</v>
      </c>
      <c r="L23" s="202"/>
      <c r="M23" s="218"/>
      <c r="N23" s="221"/>
      <c r="O23" s="6">
        <v>6</v>
      </c>
      <c r="P23" s="97"/>
      <c r="Q23" s="85" t="str">
        <f t="shared" si="11"/>
        <v/>
      </c>
      <c r="R23" s="88"/>
      <c r="S23" s="88"/>
      <c r="T23" s="89" t="str">
        <f t="shared" si="8"/>
        <v/>
      </c>
      <c r="U23" s="88"/>
      <c r="V23" s="88"/>
      <c r="W23" s="88"/>
      <c r="X23" s="84" t="str">
        <f t="shared" si="12"/>
        <v/>
      </c>
      <c r="Y23" s="90" t="str">
        <f t="shared" si="1"/>
        <v/>
      </c>
      <c r="Z23" s="91" t="str">
        <f t="shared" si="9"/>
        <v/>
      </c>
      <c r="AA23" s="90" t="str">
        <f t="shared" si="3"/>
        <v/>
      </c>
      <c r="AB23" s="91" t="str">
        <f t="shared" si="13"/>
        <v/>
      </c>
      <c r="AC23" s="92" t="str">
        <f t="shared" si="14"/>
        <v/>
      </c>
      <c r="AD23" s="93"/>
      <c r="AE23" s="81"/>
      <c r="AF23" s="82"/>
      <c r="AG23" s="83"/>
      <c r="AH23" s="83"/>
      <c r="AI23" s="8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row>
    <row r="24" spans="1:67" s="3" customFormat="1" ht="75.75" x14ac:dyDescent="0.25">
      <c r="A24" s="187">
        <v>3</v>
      </c>
      <c r="B24" s="204" t="s">
        <v>106</v>
      </c>
      <c r="C24" s="207" t="s">
        <v>130</v>
      </c>
      <c r="D24" s="207" t="s">
        <v>131</v>
      </c>
      <c r="E24" s="210" t="s">
        <v>132</v>
      </c>
      <c r="F24" s="207" t="s">
        <v>124</v>
      </c>
      <c r="G24" s="240">
        <v>153</v>
      </c>
      <c r="H24" s="200" t="str">
        <f>IF(G24&lt;=0,"",IF(G24&lt;=2,"Muy Baja",IF(G24&lt;=24,"Baja",IF(G24&lt;=500,"Media",IF(G24&lt;=5000,"Alta","Muy Alta")))))</f>
        <v>Media</v>
      </c>
      <c r="I24" s="216">
        <f>IF(H24="","",IF(H24="Muy Baja",0.2,IF(H24="Baja",0.4,IF(H24="Media",0.6,IF(H24="Alta",0.8,IF(H24="Muy Alta",1,))))))</f>
        <v>0.6</v>
      </c>
      <c r="J24" s="222" t="s">
        <v>125</v>
      </c>
      <c r="K24" s="216" t="str">
        <f>IF(NOT(ISERROR(MATCH(J24,'Tabla Impacto'!$B$225:$B$227,0))),'Tabla Impacto'!$G$227&amp;"Por favor no seleccionar los criterios de impacto(Afectación Económica o presupuestal y Pérdida Reputacional)",J24)</f>
        <v xml:space="preserve">     Entre 50 y 100 SMLMV </v>
      </c>
      <c r="L24" s="200" t="str">
        <f>IF(OR(K24='Tabla Impacto'!$C$15,K24='Tabla Impacto'!$E$15),"Leve",IF(OR(K24='Tabla Impacto'!$C$16,K24='Tabla Impacto'!$E$16),"Menor",IF(OR(K24='Tabla Impacto'!$C$17,K24='Tabla Impacto'!$E$17),"Moderado",IF(OR(K24='Tabla Impacto'!$C$18,K24='Tabla Impacto'!$E$18),"Mayor",IF(OR(K24='Tabla Impacto'!$C$19,K24='Tabla Impacto'!$E$19),"Catastrófico","")))))</f>
        <v>Moderado</v>
      </c>
      <c r="M24" s="216">
        <f>IF(L24="","",IF(L24="Leve",0.2,IF(L24="Menor",0.4,IF(L24="Moderado",0.6,IF(L24="Mayor",0.8,IF(L24="Catastrófico",1,))))))</f>
        <v>0.6</v>
      </c>
      <c r="N24" s="219"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6">
        <v>1</v>
      </c>
      <c r="P24" s="97" t="s">
        <v>133</v>
      </c>
      <c r="Q24" s="85" t="str">
        <f>IF(OR(R24="Preventivo",R24="Detectivo"),"Probabilidad",IF(R24="Correctivo","Impacto",""))</f>
        <v>Probabilidad</v>
      </c>
      <c r="R24" s="88" t="s">
        <v>112</v>
      </c>
      <c r="S24" s="88" t="s">
        <v>113</v>
      </c>
      <c r="T24" s="89" t="str">
        <f>IF(AND(R24="Preventivo",S24="Automático"),"50%",IF(AND(R24="Preventivo",S24="Manual"),"40%",IF(AND(R24="Detectivo",S24="Automático"),"40%",IF(AND(R24="Detectivo",S24="Manual"),"30%",IF(AND(R24="Correctivo",S24="Automático"),"35%",IF(AND(R24="Correctivo",S24="Manual"),"25%",""))))))</f>
        <v>40%</v>
      </c>
      <c r="U24" s="88" t="s">
        <v>114</v>
      </c>
      <c r="V24" s="88" t="s">
        <v>115</v>
      </c>
      <c r="W24" s="88" t="s">
        <v>116</v>
      </c>
      <c r="X24" s="84">
        <f>IFERROR(IF(Q24="Probabilidad",(I24-(+I24*T24)),IF(Q24="Impacto",I24,"")),"")</f>
        <v>0.36</v>
      </c>
      <c r="Y24" s="90" t="str">
        <f>IFERROR(IF(X24="","",IF(X24&lt;=0.2,"Muy Baja",IF(X24&lt;=0.4,"Baja",IF(X24&lt;=0.6,"Media",IF(X24&lt;=0.8,"Alta","Muy Alta"))))),"")</f>
        <v>Baja</v>
      </c>
      <c r="Z24" s="91">
        <f>+X24</f>
        <v>0.36</v>
      </c>
      <c r="AA24" s="90" t="str">
        <f>IFERROR(IF(AB24="","",IF(AB24&lt;=0.2,"Leve",IF(AB24&lt;=0.4,"Menor",IF(AB24&lt;=0.6,"Moderado",IF(AB24&lt;=0.8,"Mayor","Catastrófico"))))),"")</f>
        <v>Moderado</v>
      </c>
      <c r="AB24" s="91">
        <f>IFERROR(IF(Q24="Impacto",(M24-(+M24*T24)),IF(Q24="Probabilidad",M24,"")),"")</f>
        <v>0.6</v>
      </c>
      <c r="AC24" s="92"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93" t="s">
        <v>117</v>
      </c>
      <c r="AE24" s="97" t="s">
        <v>134</v>
      </c>
      <c r="AF24" s="94" t="s">
        <v>128</v>
      </c>
      <c r="AG24" s="157" t="s">
        <v>135</v>
      </c>
      <c r="AH24" s="95">
        <v>45658</v>
      </c>
      <c r="AI24" s="95">
        <v>46010</v>
      </c>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row>
    <row r="25" spans="1:67" s="3" customFormat="1" x14ac:dyDescent="0.25">
      <c r="A25" s="203"/>
      <c r="B25" s="205"/>
      <c r="C25" s="208"/>
      <c r="D25" s="208"/>
      <c r="E25" s="211"/>
      <c r="F25" s="208"/>
      <c r="G25" s="241"/>
      <c r="H25" s="201"/>
      <c r="I25" s="217"/>
      <c r="J25" s="223"/>
      <c r="K25" s="217">
        <f>IF(NOT(ISERROR(MATCH(J25,_xlfn.ANCHORARRAY(E40),0))),I42&amp;"Por favor no seleccionar los criterios de impacto",J25)</f>
        <v>0</v>
      </c>
      <c r="L25" s="201"/>
      <c r="M25" s="217"/>
      <c r="N25" s="220"/>
      <c r="O25" s="6">
        <v>2</v>
      </c>
      <c r="Q25" s="85" t="str">
        <f>IF(OR(R25="Preventivo",R25="Detectivo"),"Probabilidad",IF(R25="Correctivo","Impacto",""))</f>
        <v/>
      </c>
      <c r="R25" s="88"/>
      <c r="S25" s="88"/>
      <c r="T25" s="89" t="str">
        <f t="shared" ref="T25:T29" si="15">IF(AND(R25="Preventivo",S25="Automático"),"50%",IF(AND(R25="Preventivo",S25="Manual"),"40%",IF(AND(R25="Detectivo",S25="Automático"),"40%",IF(AND(R25="Detectivo",S25="Manual"),"30%",IF(AND(R25="Correctivo",S25="Automático"),"35%",IF(AND(R25="Correctivo",S25="Manual"),"25%",""))))))</f>
        <v/>
      </c>
      <c r="U25" s="88"/>
      <c r="V25" s="88"/>
      <c r="W25" s="88"/>
      <c r="X25" s="84" t="str">
        <f>IFERROR(IF(AND(Q24="Probabilidad",Q25="Probabilidad"),(Z24-(+Z24*T25)),IF(Q25="Probabilidad",(I24-(+I24*T25)),IF(Q25="Impacto",Z24,""))),"")</f>
        <v/>
      </c>
      <c r="Y25" s="90" t="str">
        <f t="shared" si="1"/>
        <v/>
      </c>
      <c r="Z25" s="91" t="str">
        <f t="shared" ref="Z25:Z29" si="16">+X25</f>
        <v/>
      </c>
      <c r="AA25" s="90" t="str">
        <f t="shared" si="3"/>
        <v/>
      </c>
      <c r="AB25" s="91" t="str">
        <f>IFERROR(IF(AND(Q24="Impacto",Q25="Impacto"),(AB24-(+AB24*T25)),IF(Q25="Impacto",(M24-(+M24*T25)),IF(Q25="Probabilidad",AB24,""))),"")</f>
        <v/>
      </c>
      <c r="AC25" s="92"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93"/>
      <c r="AE25" s="81"/>
      <c r="AF25" s="82"/>
      <c r="AG25" s="83"/>
      <c r="AH25" s="83"/>
      <c r="AI25" s="8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row>
    <row r="26" spans="1:67" s="3" customFormat="1" ht="18" customHeight="1" x14ac:dyDescent="0.25">
      <c r="A26" s="203"/>
      <c r="B26" s="205"/>
      <c r="C26" s="208"/>
      <c r="D26" s="208"/>
      <c r="E26" s="211"/>
      <c r="F26" s="208"/>
      <c r="G26" s="241"/>
      <c r="H26" s="201"/>
      <c r="I26" s="217"/>
      <c r="J26" s="223"/>
      <c r="K26" s="217">
        <f>IF(NOT(ISERROR(MATCH(J26,_xlfn.ANCHORARRAY(E41),0))),I43&amp;"Por favor no seleccionar los criterios de impacto",J26)</f>
        <v>0</v>
      </c>
      <c r="L26" s="201"/>
      <c r="M26" s="217"/>
      <c r="N26" s="220"/>
      <c r="O26" s="6">
        <v>3</v>
      </c>
      <c r="P26" s="98"/>
      <c r="Q26" s="85" t="str">
        <f>IF(OR(R26="Preventivo",R26="Detectivo"),"Probabilidad",IF(R26="Correctivo","Impacto",""))</f>
        <v/>
      </c>
      <c r="R26" s="88"/>
      <c r="S26" s="88"/>
      <c r="T26" s="89" t="str">
        <f t="shared" si="15"/>
        <v/>
      </c>
      <c r="U26" s="88"/>
      <c r="V26" s="88"/>
      <c r="W26" s="88"/>
      <c r="X26" s="84" t="str">
        <f>IFERROR(IF(AND(Q25="Probabilidad",Q26="Probabilidad"),(Z25-(+Z25*T26)),IF(AND(Q25="Impacto",Q26="Probabilidad"),(Z24-(+Z24*T26)),IF(Q26="Impacto",Z25,""))),"")</f>
        <v/>
      </c>
      <c r="Y26" s="90" t="str">
        <f t="shared" si="1"/>
        <v/>
      </c>
      <c r="Z26" s="91" t="str">
        <f t="shared" si="16"/>
        <v/>
      </c>
      <c r="AA26" s="90" t="str">
        <f t="shared" si="3"/>
        <v/>
      </c>
      <c r="AB26" s="91" t="str">
        <f>IFERROR(IF(AND(Q25="Impacto",Q26="Impacto"),(AB25-(+AB25*T26)),IF(AND(Q25="Probabilidad",Q26="Impacto"),(AB24-(+AB24*T26)),IF(Q26="Probabilidad",AB25,""))),"")</f>
        <v/>
      </c>
      <c r="AC26" s="92" t="str">
        <f t="shared" si="17"/>
        <v/>
      </c>
      <c r="AD26" s="93"/>
      <c r="AE26" s="81"/>
      <c r="AF26" s="82"/>
      <c r="AG26" s="83"/>
      <c r="AH26" s="83"/>
      <c r="AI26" s="8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row>
    <row r="27" spans="1:67" s="3" customFormat="1" ht="18" customHeight="1" x14ac:dyDescent="0.25">
      <c r="A27" s="203"/>
      <c r="B27" s="205"/>
      <c r="C27" s="208"/>
      <c r="D27" s="208"/>
      <c r="E27" s="211"/>
      <c r="F27" s="208"/>
      <c r="G27" s="241"/>
      <c r="H27" s="201"/>
      <c r="I27" s="217"/>
      <c r="J27" s="223"/>
      <c r="K27" s="217">
        <f>IF(NOT(ISERROR(MATCH(J27,_xlfn.ANCHORARRAY(E42),0))),I44&amp;"Por favor no seleccionar los criterios de impacto",J27)</f>
        <v>0</v>
      </c>
      <c r="L27" s="201"/>
      <c r="M27" s="217"/>
      <c r="N27" s="220"/>
      <c r="O27" s="6">
        <v>4</v>
      </c>
      <c r="P27" s="97"/>
      <c r="Q27" s="85" t="str">
        <f t="shared" ref="Q27:Q29" si="18">IF(OR(R27="Preventivo",R27="Detectivo"),"Probabilidad",IF(R27="Correctivo","Impacto",""))</f>
        <v/>
      </c>
      <c r="R27" s="88"/>
      <c r="S27" s="88"/>
      <c r="T27" s="89" t="str">
        <f t="shared" si="15"/>
        <v/>
      </c>
      <c r="U27" s="88"/>
      <c r="V27" s="88"/>
      <c r="W27" s="88"/>
      <c r="X27" s="84" t="str">
        <f t="shared" ref="X27:X29" si="19">IFERROR(IF(AND(Q26="Probabilidad",Q27="Probabilidad"),(Z26-(+Z26*T27)),IF(AND(Q26="Impacto",Q27="Probabilidad"),(Z25-(+Z25*T27)),IF(Q27="Impacto",Z26,""))),"")</f>
        <v/>
      </c>
      <c r="Y27" s="90" t="str">
        <f t="shared" si="1"/>
        <v/>
      </c>
      <c r="Z27" s="91" t="str">
        <f t="shared" si="16"/>
        <v/>
      </c>
      <c r="AA27" s="90" t="str">
        <f t="shared" si="3"/>
        <v/>
      </c>
      <c r="AB27" s="91" t="str">
        <f t="shared" ref="AB27:AB29" si="20">IFERROR(IF(AND(Q26="Impacto",Q27="Impacto"),(AB26-(+AB26*T27)),IF(AND(Q26="Probabilidad",Q27="Impacto"),(AB25-(+AB25*T27)),IF(Q27="Probabilidad",AB26,""))),"")</f>
        <v/>
      </c>
      <c r="AC27" s="92"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93"/>
      <c r="AE27" s="81"/>
      <c r="AF27" s="82"/>
      <c r="AG27" s="83"/>
      <c r="AH27" s="83"/>
      <c r="AI27" s="8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row>
    <row r="28" spans="1:67" s="3" customFormat="1" ht="18" customHeight="1" x14ac:dyDescent="0.25">
      <c r="A28" s="203"/>
      <c r="B28" s="205"/>
      <c r="C28" s="208"/>
      <c r="D28" s="208"/>
      <c r="E28" s="211"/>
      <c r="F28" s="208"/>
      <c r="G28" s="241"/>
      <c r="H28" s="201"/>
      <c r="I28" s="217"/>
      <c r="J28" s="223"/>
      <c r="K28" s="217">
        <f>IF(NOT(ISERROR(MATCH(J28,_xlfn.ANCHORARRAY(E43),0))),I45&amp;"Por favor no seleccionar los criterios de impacto",J28)</f>
        <v>0</v>
      </c>
      <c r="L28" s="201"/>
      <c r="M28" s="217"/>
      <c r="N28" s="220"/>
      <c r="O28" s="6">
        <v>5</v>
      </c>
      <c r="P28" s="97"/>
      <c r="Q28" s="85" t="str">
        <f t="shared" si="18"/>
        <v/>
      </c>
      <c r="R28" s="88"/>
      <c r="S28" s="88"/>
      <c r="T28" s="89" t="str">
        <f t="shared" si="15"/>
        <v/>
      </c>
      <c r="U28" s="88"/>
      <c r="V28" s="88"/>
      <c r="W28" s="88"/>
      <c r="X28" s="84" t="str">
        <f t="shared" si="19"/>
        <v/>
      </c>
      <c r="Y28" s="90" t="str">
        <f t="shared" si="1"/>
        <v/>
      </c>
      <c r="Z28" s="91" t="str">
        <f t="shared" si="16"/>
        <v/>
      </c>
      <c r="AA28" s="90" t="str">
        <f t="shared" si="3"/>
        <v/>
      </c>
      <c r="AB28" s="91" t="str">
        <f t="shared" si="20"/>
        <v/>
      </c>
      <c r="AC28" s="92"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93"/>
      <c r="AE28" s="81"/>
      <c r="AF28" s="82"/>
      <c r="AG28" s="83"/>
      <c r="AH28" s="83"/>
      <c r="AI28" s="8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row>
    <row r="29" spans="1:67" s="3" customFormat="1" ht="18" customHeight="1" x14ac:dyDescent="0.25">
      <c r="A29" s="188"/>
      <c r="B29" s="206"/>
      <c r="C29" s="209"/>
      <c r="D29" s="209"/>
      <c r="E29" s="212"/>
      <c r="F29" s="209"/>
      <c r="G29" s="242"/>
      <c r="H29" s="202"/>
      <c r="I29" s="218"/>
      <c r="J29" s="224"/>
      <c r="K29" s="218">
        <f>IF(NOT(ISERROR(MATCH(J29,_xlfn.ANCHORARRAY(E44),0))),I46&amp;"Por favor no seleccionar los criterios de impacto",J29)</f>
        <v>0</v>
      </c>
      <c r="L29" s="202"/>
      <c r="M29" s="218"/>
      <c r="N29" s="221"/>
      <c r="O29" s="6">
        <v>6</v>
      </c>
      <c r="P29" s="97"/>
      <c r="Q29" s="85" t="str">
        <f t="shared" si="18"/>
        <v/>
      </c>
      <c r="R29" s="88"/>
      <c r="S29" s="88"/>
      <c r="T29" s="89" t="str">
        <f t="shared" si="15"/>
        <v/>
      </c>
      <c r="U29" s="88"/>
      <c r="V29" s="88"/>
      <c r="W29" s="88"/>
      <c r="X29" s="84" t="str">
        <f t="shared" si="19"/>
        <v/>
      </c>
      <c r="Y29" s="90" t="str">
        <f t="shared" si="1"/>
        <v/>
      </c>
      <c r="Z29" s="91" t="str">
        <f t="shared" si="16"/>
        <v/>
      </c>
      <c r="AA29" s="90" t="str">
        <f t="shared" si="3"/>
        <v/>
      </c>
      <c r="AB29" s="91" t="str">
        <f t="shared" si="20"/>
        <v/>
      </c>
      <c r="AC29" s="92" t="str">
        <f t="shared" si="21"/>
        <v/>
      </c>
      <c r="AD29" s="93"/>
      <c r="AE29" s="81"/>
      <c r="AF29" s="82"/>
      <c r="AG29" s="83"/>
      <c r="AH29" s="83"/>
      <c r="AI29" s="8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row>
    <row r="30" spans="1:67" s="3" customFormat="1" ht="87.75" customHeight="1" x14ac:dyDescent="0.25">
      <c r="A30" s="477">
        <v>4</v>
      </c>
      <c r="B30" s="204" t="s">
        <v>106</v>
      </c>
      <c r="C30" s="207" t="s">
        <v>389</v>
      </c>
      <c r="D30" s="207" t="s">
        <v>391</v>
      </c>
      <c r="E30" s="210" t="s">
        <v>390</v>
      </c>
      <c r="F30" s="207" t="s">
        <v>124</v>
      </c>
      <c r="G30" s="197">
        <v>365</v>
      </c>
      <c r="H30" s="200" t="str">
        <f>IF(G30&lt;=0,"",IF(G30&lt;=2,"Muy Baja",IF(G30&lt;=24,"Baja",IF(G30&lt;=500,"Media",IF(G30&lt;=5000,"Alta","Muy Alta")))))</f>
        <v>Media</v>
      </c>
      <c r="I30" s="216">
        <f>IF(H30="","",IF(H30="Muy Baja",0.2,IF(H30="Baja",0.4,IF(H30="Media",0.6,IF(H30="Alta",0.8,IF(H30="Muy Alta",1,))))))</f>
        <v>0.6</v>
      </c>
      <c r="J30" s="222" t="s">
        <v>136</v>
      </c>
      <c r="K30" s="216" t="str">
        <f>IF(NOT(ISERROR(MATCH(J30,'Tabla Impacto'!$B$225:$B$227,0))),'Tabla Impacto'!$G$227&amp;"Por favor no seleccionar los criterios de impacto(Afectación Económica o presupuestal y Pérdida Reputacional)",J30)</f>
        <v xml:space="preserve">     Mayor a 500 SMLMV </v>
      </c>
      <c r="L30" s="200" t="str">
        <f>IF(OR(K30='Tabla Impacto'!$C$15,K30='Tabla Impacto'!$E$15),"Leve",IF(OR(K30='Tabla Impacto'!$C$16,K30='Tabla Impacto'!$E$16),"Menor",IF(OR(K30='Tabla Impacto'!$C$17,K30='Tabla Impacto'!$E$17),"Moderado",IF(OR(K30='Tabla Impacto'!$C$18,K30='Tabla Impacto'!$E$18),"Mayor",IF(OR(K30='Tabla Impacto'!$C$19,K30='Tabla Impacto'!$E$19),"Catastrófico","")))))</f>
        <v>Catastrófico</v>
      </c>
      <c r="M30" s="216">
        <f>IF(L30="","",IF(L30="Leve",0.2,IF(L30="Menor",0.4,IF(L30="Moderado",0.6,IF(L30="Mayor",0.8,IF(L30="Catastrófico",1,))))))</f>
        <v>1</v>
      </c>
      <c r="N30" s="219"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Extremo</v>
      </c>
      <c r="O30" s="187">
        <v>1</v>
      </c>
      <c r="P30" s="231" t="s">
        <v>392</v>
      </c>
      <c r="Q30" s="195" t="str">
        <f>IF(OR(R30="Preventivo",R30="Detectivo"),"Probabilidad",IF(R30="Correctivo","Impacto",""))</f>
        <v>Probabilidad</v>
      </c>
      <c r="R30" s="191" t="s">
        <v>112</v>
      </c>
      <c r="S30" s="191" t="s">
        <v>113</v>
      </c>
      <c r="T30" s="193" t="str">
        <f>IF(AND(R30="Preventivo",S30="Automático"),"50%",IF(AND(R30="Preventivo",S30="Manual"),"40%",IF(AND(R30="Detectivo",S30="Automático"),"40%",IF(AND(R30="Detectivo",S30="Manual"),"30%",IF(AND(R30="Correctivo",S30="Automático"),"35%",IF(AND(R30="Correctivo",S30="Manual"),"25%",""))))))</f>
        <v>40%</v>
      </c>
      <c r="U30" s="191" t="s">
        <v>114</v>
      </c>
      <c r="V30" s="191" t="s">
        <v>115</v>
      </c>
      <c r="W30" s="191" t="s">
        <v>116</v>
      </c>
      <c r="X30" s="84">
        <f>IFERROR(IF(Q30="Probabilidad",(I30-(+I30*T30)),IF(Q30="Impacto",I30,"")),"")</f>
        <v>0.36</v>
      </c>
      <c r="Y30" s="189" t="str">
        <f>IFERROR(IF(X30="","",IF(X30&lt;=0.2,"Muy Baja",IF(X30&lt;=0.4,"Baja",IF(X30&lt;=0.6,"Media",IF(X30&lt;=0.8,"Alta","Muy Alta"))))),"")</f>
        <v>Baja</v>
      </c>
      <c r="Z30" s="193">
        <f>+X30</f>
        <v>0.36</v>
      </c>
      <c r="AA30" s="189" t="str">
        <f>IFERROR(IF(AB30="","",IF(AB30&lt;=0.2,"Leve",IF(AB30&lt;=0.4,"Menor",IF(AB30&lt;=0.6,"Moderado",IF(AB30&lt;=0.8,"Mayor","Catastrófico"))))),"")</f>
        <v>Catastrófico</v>
      </c>
      <c r="AB30" s="193">
        <f>IFERROR(IF(Q30="Impacto",(M30-(+M30*T30)),IF(Q30="Probabilidad",M30,"")),"")</f>
        <v>1</v>
      </c>
      <c r="AC30" s="233"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Extremo</v>
      </c>
      <c r="AD30" s="191" t="s">
        <v>117</v>
      </c>
      <c r="AE30" s="97" t="s">
        <v>137</v>
      </c>
      <c r="AF30" s="94" t="s">
        <v>128</v>
      </c>
      <c r="AG30" s="95" t="s">
        <v>129</v>
      </c>
      <c r="AH30" s="95">
        <v>45658</v>
      </c>
      <c r="AI30" s="95">
        <v>46010</v>
      </c>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row>
    <row r="31" spans="1:67" s="3" customFormat="1" ht="65.25" customHeight="1" x14ac:dyDescent="0.25">
      <c r="A31" s="478"/>
      <c r="B31" s="205"/>
      <c r="C31" s="208"/>
      <c r="D31" s="208"/>
      <c r="E31" s="211"/>
      <c r="F31" s="208"/>
      <c r="G31" s="198"/>
      <c r="H31" s="201"/>
      <c r="I31" s="217"/>
      <c r="J31" s="223"/>
      <c r="K31" s="217"/>
      <c r="L31" s="201"/>
      <c r="M31" s="217"/>
      <c r="N31" s="220"/>
      <c r="O31" s="203"/>
      <c r="P31" s="480"/>
      <c r="Q31" s="481"/>
      <c r="R31" s="482"/>
      <c r="S31" s="482"/>
      <c r="T31" s="483"/>
      <c r="U31" s="482"/>
      <c r="V31" s="482"/>
      <c r="W31" s="482"/>
      <c r="X31" s="84"/>
      <c r="Y31" s="484"/>
      <c r="Z31" s="483"/>
      <c r="AA31" s="484"/>
      <c r="AB31" s="483"/>
      <c r="AC31" s="485"/>
      <c r="AD31" s="482"/>
      <c r="AE31" s="97" t="s">
        <v>138</v>
      </c>
      <c r="AF31" s="94" t="s">
        <v>139</v>
      </c>
      <c r="AG31" s="156" t="s">
        <v>140</v>
      </c>
      <c r="AH31" s="95">
        <v>45658</v>
      </c>
      <c r="AI31" s="95">
        <v>46010</v>
      </c>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7" s="3" customFormat="1" ht="76.5" customHeight="1" x14ac:dyDescent="0.25">
      <c r="A32" s="478"/>
      <c r="B32" s="205"/>
      <c r="C32" s="208"/>
      <c r="D32" s="208"/>
      <c r="E32" s="211"/>
      <c r="F32" s="208"/>
      <c r="G32" s="198"/>
      <c r="H32" s="201"/>
      <c r="I32" s="217"/>
      <c r="J32" s="223"/>
      <c r="K32" s="217"/>
      <c r="L32" s="201"/>
      <c r="M32" s="217"/>
      <c r="N32" s="220"/>
      <c r="O32" s="203"/>
      <c r="P32" s="480"/>
      <c r="Q32" s="481"/>
      <c r="R32" s="482"/>
      <c r="S32" s="482"/>
      <c r="T32" s="483"/>
      <c r="U32" s="482"/>
      <c r="V32" s="482"/>
      <c r="W32" s="482"/>
      <c r="X32" s="84"/>
      <c r="Y32" s="484"/>
      <c r="Z32" s="483"/>
      <c r="AA32" s="484"/>
      <c r="AB32" s="483"/>
      <c r="AC32" s="485"/>
      <c r="AD32" s="482"/>
      <c r="AE32" s="97" t="s">
        <v>393</v>
      </c>
      <c r="AF32" s="94" t="s">
        <v>128</v>
      </c>
      <c r="AG32" s="156" t="s">
        <v>396</v>
      </c>
      <c r="AH32" s="95">
        <v>45805</v>
      </c>
      <c r="AI32" s="95">
        <v>46010</v>
      </c>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row>
    <row r="33" spans="1:67" s="3" customFormat="1" ht="96" customHeight="1" x14ac:dyDescent="0.25">
      <c r="A33" s="478"/>
      <c r="B33" s="205"/>
      <c r="C33" s="208"/>
      <c r="D33" s="208"/>
      <c r="E33" s="211"/>
      <c r="F33" s="208"/>
      <c r="G33" s="198"/>
      <c r="H33" s="201"/>
      <c r="I33" s="217"/>
      <c r="J33" s="223"/>
      <c r="K33" s="217"/>
      <c r="L33" s="201"/>
      <c r="M33" s="217"/>
      <c r="N33" s="220"/>
      <c r="O33" s="203"/>
      <c r="P33" s="480"/>
      <c r="Q33" s="481"/>
      <c r="R33" s="482"/>
      <c r="S33" s="482"/>
      <c r="T33" s="483"/>
      <c r="U33" s="482"/>
      <c r="V33" s="482"/>
      <c r="W33" s="482"/>
      <c r="X33" s="84"/>
      <c r="Y33" s="484"/>
      <c r="Z33" s="483"/>
      <c r="AA33" s="484"/>
      <c r="AB33" s="483"/>
      <c r="AC33" s="485"/>
      <c r="AD33" s="482"/>
      <c r="AE33" s="97" t="s">
        <v>394</v>
      </c>
      <c r="AF33" s="94" t="s">
        <v>128</v>
      </c>
      <c r="AG33" s="156" t="s">
        <v>396</v>
      </c>
      <c r="AH33" s="95">
        <v>45805</v>
      </c>
      <c r="AI33" s="95">
        <v>46010</v>
      </c>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row>
    <row r="34" spans="1:67" s="3" customFormat="1" ht="42" customHeight="1" x14ac:dyDescent="0.25">
      <c r="A34" s="478"/>
      <c r="B34" s="205"/>
      <c r="C34" s="208"/>
      <c r="D34" s="208"/>
      <c r="E34" s="211"/>
      <c r="F34" s="208"/>
      <c r="G34" s="198"/>
      <c r="H34" s="201"/>
      <c r="I34" s="217"/>
      <c r="J34" s="223"/>
      <c r="K34" s="217"/>
      <c r="L34" s="201"/>
      <c r="M34" s="217"/>
      <c r="N34" s="220"/>
      <c r="O34" s="188"/>
      <c r="P34" s="232"/>
      <c r="Q34" s="196"/>
      <c r="R34" s="192"/>
      <c r="S34" s="192"/>
      <c r="T34" s="194"/>
      <c r="U34" s="192"/>
      <c r="V34" s="192"/>
      <c r="W34" s="192"/>
      <c r="X34" s="84"/>
      <c r="Y34" s="190"/>
      <c r="Z34" s="194"/>
      <c r="AA34" s="190"/>
      <c r="AB34" s="194"/>
      <c r="AC34" s="234"/>
      <c r="AD34" s="192"/>
      <c r="AE34" s="97" t="s">
        <v>395</v>
      </c>
      <c r="AF34" s="94" t="s">
        <v>128</v>
      </c>
      <c r="AG34" s="156" t="s">
        <v>129</v>
      </c>
      <c r="AH34" s="95">
        <v>45805</v>
      </c>
      <c r="AI34" s="95">
        <v>46010</v>
      </c>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row>
    <row r="35" spans="1:67" s="3" customFormat="1" ht="18" customHeight="1" x14ac:dyDescent="0.25">
      <c r="A35" s="478"/>
      <c r="B35" s="205"/>
      <c r="C35" s="208"/>
      <c r="D35" s="208"/>
      <c r="E35" s="211"/>
      <c r="F35" s="208"/>
      <c r="G35" s="198"/>
      <c r="H35" s="201"/>
      <c r="I35" s="217"/>
      <c r="J35" s="223"/>
      <c r="K35" s="217">
        <f>IF(NOT(ISERROR(MATCH(J35,_xlfn.ANCHORARRAY(E46),0))),I48&amp;"Por favor no seleccionar los criterios de impacto",J35)</f>
        <v>0</v>
      </c>
      <c r="L35" s="201"/>
      <c r="M35" s="217"/>
      <c r="N35" s="220"/>
      <c r="O35" s="6">
        <v>2</v>
      </c>
      <c r="P35" s="97"/>
      <c r="Q35" s="85" t="str">
        <f>IF(OR(R35="Preventivo",R35="Detectivo"),"Probabilidad",IF(R35="Correctivo","Impacto",""))</f>
        <v/>
      </c>
      <c r="R35" s="88"/>
      <c r="S35" s="88"/>
      <c r="T35" s="89" t="str">
        <f t="shared" ref="T35:T39" si="22">IF(AND(R35="Preventivo",S35="Automático"),"50%",IF(AND(R35="Preventivo",S35="Manual"),"40%",IF(AND(R35="Detectivo",S35="Automático"),"40%",IF(AND(R35="Detectivo",S35="Manual"),"30%",IF(AND(R35="Correctivo",S35="Automático"),"35%",IF(AND(R35="Correctivo",S35="Manual"),"25%",""))))))</f>
        <v/>
      </c>
      <c r="U35" s="88"/>
      <c r="V35" s="88"/>
      <c r="W35" s="88"/>
      <c r="X35" s="84" t="str">
        <f>IFERROR(IF(AND(Q30="Probabilidad",Q35="Probabilidad"),(Z30-(+Z30*T35)),IF(Q35="Probabilidad",(I30-(+I30*T35)),IF(Q35="Impacto",Z30,""))),"")</f>
        <v/>
      </c>
      <c r="Y35" s="90" t="str">
        <f t="shared" si="1"/>
        <v/>
      </c>
      <c r="Z35" s="91" t="str">
        <f t="shared" ref="Z35:Z39" si="23">+X35</f>
        <v/>
      </c>
      <c r="AA35" s="90" t="str">
        <f t="shared" si="3"/>
        <v/>
      </c>
      <c r="AB35" s="91" t="str">
        <f>IFERROR(IF(AND(Q30="Impacto",Q35="Impacto"),(AB30-(+AB30*T35)),IF(Q35="Impacto",(M30-(+M30*T35)),IF(Q35="Probabilidad",AB30,""))),"")</f>
        <v/>
      </c>
      <c r="AC35" s="92" t="str">
        <f t="shared" ref="AC35:AC36" si="2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93"/>
      <c r="AE35" s="81"/>
      <c r="AF35" s="82"/>
      <c r="AG35" s="83"/>
      <c r="AH35" s="83"/>
      <c r="AI35" s="8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row>
    <row r="36" spans="1:67" s="3" customFormat="1" ht="18" customHeight="1" x14ac:dyDescent="0.25">
      <c r="A36" s="478"/>
      <c r="B36" s="205"/>
      <c r="C36" s="208"/>
      <c r="D36" s="208"/>
      <c r="E36" s="211"/>
      <c r="F36" s="208"/>
      <c r="G36" s="198"/>
      <c r="H36" s="201"/>
      <c r="I36" s="217"/>
      <c r="J36" s="223"/>
      <c r="K36" s="217">
        <f>IF(NOT(ISERROR(MATCH(J36,_xlfn.ANCHORARRAY(E47),0))),I49&amp;"Por favor no seleccionar los criterios de impacto",J36)</f>
        <v>0</v>
      </c>
      <c r="L36" s="201"/>
      <c r="M36" s="217"/>
      <c r="N36" s="220"/>
      <c r="O36" s="6">
        <v>3</v>
      </c>
      <c r="P36" s="98"/>
      <c r="Q36" s="85" t="str">
        <f>IF(OR(R36="Preventivo",R36="Detectivo"),"Probabilidad",IF(R36="Correctivo","Impacto",""))</f>
        <v/>
      </c>
      <c r="R36" s="88"/>
      <c r="S36" s="88"/>
      <c r="T36" s="89" t="str">
        <f t="shared" si="22"/>
        <v/>
      </c>
      <c r="U36" s="88"/>
      <c r="V36" s="88"/>
      <c r="W36" s="88"/>
      <c r="X36" s="84" t="str">
        <f>IFERROR(IF(AND(Q35="Probabilidad",Q36="Probabilidad"),(Z35-(+Z35*T36)),IF(AND(Q35="Impacto",Q36="Probabilidad"),(Z30-(+Z30*T36)),IF(Q36="Impacto",Z35,""))),"")</f>
        <v/>
      </c>
      <c r="Y36" s="90" t="str">
        <f t="shared" si="1"/>
        <v/>
      </c>
      <c r="Z36" s="91" t="str">
        <f t="shared" si="23"/>
        <v/>
      </c>
      <c r="AA36" s="90" t="str">
        <f t="shared" si="3"/>
        <v/>
      </c>
      <c r="AB36" s="91" t="str">
        <f>IFERROR(IF(AND(Q35="Impacto",Q36="Impacto"),(AB35-(+AB35*T36)),IF(AND(Q35="Probabilidad",Q36="Impacto"),(AB30-(+AB30*T36)),IF(Q36="Probabilidad",AB35,""))),"")</f>
        <v/>
      </c>
      <c r="AC36" s="92" t="str">
        <f t="shared" si="24"/>
        <v/>
      </c>
      <c r="AD36" s="93"/>
      <c r="AE36" s="81"/>
      <c r="AF36" s="82"/>
      <c r="AG36" s="83"/>
      <c r="AH36" s="83"/>
      <c r="AI36" s="8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row>
    <row r="37" spans="1:67" s="3" customFormat="1" ht="18" customHeight="1" x14ac:dyDescent="0.25">
      <c r="A37" s="478"/>
      <c r="B37" s="205"/>
      <c r="C37" s="208"/>
      <c r="D37" s="208"/>
      <c r="E37" s="211"/>
      <c r="F37" s="208"/>
      <c r="G37" s="198"/>
      <c r="H37" s="201"/>
      <c r="I37" s="217"/>
      <c r="J37" s="223"/>
      <c r="K37" s="217">
        <f>IF(NOT(ISERROR(MATCH(J37,_xlfn.ANCHORARRAY(E48),0))),I50&amp;"Por favor no seleccionar los criterios de impacto",J37)</f>
        <v>0</v>
      </c>
      <c r="L37" s="201"/>
      <c r="M37" s="217"/>
      <c r="N37" s="220"/>
      <c r="O37" s="6">
        <v>4</v>
      </c>
      <c r="P37" s="97"/>
      <c r="Q37" s="85" t="str">
        <f t="shared" ref="Q37:Q39" si="25">IF(OR(R37="Preventivo",R37="Detectivo"),"Probabilidad",IF(R37="Correctivo","Impacto",""))</f>
        <v/>
      </c>
      <c r="R37" s="88"/>
      <c r="S37" s="88"/>
      <c r="T37" s="89" t="str">
        <f t="shared" si="22"/>
        <v/>
      </c>
      <c r="U37" s="88"/>
      <c r="V37" s="88"/>
      <c r="W37" s="88"/>
      <c r="X37" s="84" t="str">
        <f t="shared" ref="X37:X39" si="26">IFERROR(IF(AND(Q36="Probabilidad",Q37="Probabilidad"),(Z36-(+Z36*T37)),IF(AND(Q36="Impacto",Q37="Probabilidad"),(Z35-(+Z35*T37)),IF(Q37="Impacto",Z36,""))),"")</f>
        <v/>
      </c>
      <c r="Y37" s="90" t="str">
        <f t="shared" si="1"/>
        <v/>
      </c>
      <c r="Z37" s="91" t="str">
        <f t="shared" si="23"/>
        <v/>
      </c>
      <c r="AA37" s="90" t="str">
        <f t="shared" si="3"/>
        <v/>
      </c>
      <c r="AB37" s="91" t="str">
        <f t="shared" ref="AB37:AB39" si="27">IFERROR(IF(AND(Q36="Impacto",Q37="Impacto"),(AB36-(+AB36*T37)),IF(AND(Q36="Probabilidad",Q37="Impacto"),(AB35-(+AB35*T37)),IF(Q37="Probabilidad",AB36,""))),"")</f>
        <v/>
      </c>
      <c r="AC37" s="92"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93"/>
      <c r="AE37" s="81"/>
      <c r="AF37" s="82"/>
      <c r="AG37" s="83"/>
      <c r="AH37" s="83"/>
      <c r="AI37" s="8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row>
    <row r="38" spans="1:67" s="3" customFormat="1" ht="18" customHeight="1" x14ac:dyDescent="0.25">
      <c r="A38" s="478"/>
      <c r="B38" s="205"/>
      <c r="C38" s="208"/>
      <c r="D38" s="208"/>
      <c r="E38" s="211"/>
      <c r="F38" s="208"/>
      <c r="G38" s="198"/>
      <c r="H38" s="201"/>
      <c r="I38" s="217"/>
      <c r="J38" s="223"/>
      <c r="K38" s="217">
        <f>IF(NOT(ISERROR(MATCH(J38,_xlfn.ANCHORARRAY(E49),0))),I51&amp;"Por favor no seleccionar los criterios de impacto",J38)</f>
        <v>0</v>
      </c>
      <c r="L38" s="201"/>
      <c r="M38" s="217"/>
      <c r="N38" s="220"/>
      <c r="O38" s="6">
        <v>5</v>
      </c>
      <c r="P38" s="97"/>
      <c r="Q38" s="85" t="str">
        <f t="shared" si="25"/>
        <v/>
      </c>
      <c r="R38" s="88"/>
      <c r="S38" s="88"/>
      <c r="T38" s="89" t="str">
        <f t="shared" si="22"/>
        <v/>
      </c>
      <c r="U38" s="88"/>
      <c r="V38" s="88"/>
      <c r="W38" s="88"/>
      <c r="X38" s="84" t="str">
        <f t="shared" si="26"/>
        <v/>
      </c>
      <c r="Y38" s="90" t="str">
        <f>IFERROR(IF(X38="","",IF(X38&lt;=0.2,"Muy Baja",IF(X38&lt;=0.4,"Baja",IF(X38&lt;=0.6,"Media",IF(X38&lt;=0.8,"Alta","Muy Alta"))))),"")</f>
        <v/>
      </c>
      <c r="Z38" s="91" t="str">
        <f t="shared" si="23"/>
        <v/>
      </c>
      <c r="AA38" s="90" t="str">
        <f t="shared" si="3"/>
        <v/>
      </c>
      <c r="AB38" s="91" t="str">
        <f t="shared" si="27"/>
        <v/>
      </c>
      <c r="AC38" s="92" t="str">
        <f t="shared" ref="AC38:AC39" si="2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93"/>
      <c r="AE38" s="81"/>
      <c r="AF38" s="82"/>
      <c r="AG38" s="83"/>
      <c r="AH38" s="83"/>
      <c r="AI38" s="8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row>
    <row r="39" spans="1:67" s="3" customFormat="1" ht="18" customHeight="1" x14ac:dyDescent="0.25">
      <c r="A39" s="479"/>
      <c r="B39" s="206"/>
      <c r="C39" s="209"/>
      <c r="D39" s="209"/>
      <c r="E39" s="212"/>
      <c r="F39" s="209"/>
      <c r="G39" s="199"/>
      <c r="H39" s="202"/>
      <c r="I39" s="218"/>
      <c r="J39" s="224"/>
      <c r="K39" s="218">
        <f>IF(NOT(ISERROR(MATCH(J39,_xlfn.ANCHORARRAY(E50),0))),I52&amp;"Por favor no seleccionar los criterios de impacto",J39)</f>
        <v>0</v>
      </c>
      <c r="L39" s="202"/>
      <c r="M39" s="218"/>
      <c r="N39" s="221"/>
      <c r="O39" s="6">
        <v>6</v>
      </c>
      <c r="P39" s="97"/>
      <c r="Q39" s="85" t="str">
        <f t="shared" si="25"/>
        <v/>
      </c>
      <c r="R39" s="88"/>
      <c r="S39" s="88"/>
      <c r="T39" s="89" t="str">
        <f t="shared" si="22"/>
        <v/>
      </c>
      <c r="U39" s="88"/>
      <c r="V39" s="88"/>
      <c r="W39" s="88"/>
      <c r="X39" s="84" t="str">
        <f t="shared" si="26"/>
        <v/>
      </c>
      <c r="Y39" s="90" t="str">
        <f t="shared" si="1"/>
        <v/>
      </c>
      <c r="Z39" s="91" t="str">
        <f t="shared" si="23"/>
        <v/>
      </c>
      <c r="AA39" s="90" t="str">
        <f t="shared" si="3"/>
        <v/>
      </c>
      <c r="AB39" s="91" t="str">
        <f t="shared" si="27"/>
        <v/>
      </c>
      <c r="AC39" s="92" t="str">
        <f t="shared" si="28"/>
        <v/>
      </c>
      <c r="AD39" s="93"/>
      <c r="AE39" s="81"/>
      <c r="AF39" s="82"/>
      <c r="AG39" s="83"/>
      <c r="AH39" s="83"/>
      <c r="AI39" s="8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row>
    <row r="40" spans="1:67" s="3" customFormat="1" ht="78.75" customHeight="1" x14ac:dyDescent="0.25">
      <c r="A40" s="187">
        <v>5</v>
      </c>
      <c r="B40" s="204" t="s">
        <v>106</v>
      </c>
      <c r="C40" s="207" t="s">
        <v>141</v>
      </c>
      <c r="D40" s="207" t="s">
        <v>142</v>
      </c>
      <c r="E40" s="210" t="s">
        <v>143</v>
      </c>
      <c r="F40" s="207" t="s">
        <v>124</v>
      </c>
      <c r="G40" s="197">
        <v>12</v>
      </c>
      <c r="H40" s="200" t="str">
        <f>IF(G40&lt;=0,"",IF(G40&lt;=2,"Muy Baja",IF(G40&lt;=24,"Baja",IF(G40&lt;=500,"Media",IF(G40&lt;=5000,"Alta","Muy Alta")))))</f>
        <v>Baja</v>
      </c>
      <c r="I40" s="216">
        <f>IF(H40="","",IF(H40="Muy Baja",0.2,IF(H40="Baja",0.4,IF(H40="Media",0.6,IF(H40="Alta",0.8,IF(H40="Muy Alta",1,))))))</f>
        <v>0.4</v>
      </c>
      <c r="J40" s="222" t="s">
        <v>144</v>
      </c>
      <c r="K40" s="216" t="str">
        <f>IF(NOT(ISERROR(MATCH(J40,'Tabla Impacto'!$B$225:$B$227,0))),'Tabla Impacto'!$G$227&amp;"Por favor no seleccionar los criterios de impacto(Afectación Económica o presupuestal y Pérdida Reputacional)",J40)</f>
        <v xml:space="preserve">     Afectación menor a 10 SMLMV .</v>
      </c>
      <c r="L40" s="200" t="str">
        <f>IF(OR(K40='Tabla Impacto'!$C$15,K40='Tabla Impacto'!$E$15),"Leve",IF(OR(K40='Tabla Impacto'!$C$16,K40='Tabla Impacto'!$E$16),"Menor",IF(OR(K40='Tabla Impacto'!$C$17,K40='Tabla Impacto'!$E$17),"Moderado",IF(OR(K40='Tabla Impacto'!$C$18,K40='Tabla Impacto'!$E$18),"Mayor",IF(OR(K40='Tabla Impacto'!$C$19,K40='Tabla Impacto'!$E$19),"Catastrófico","")))))</f>
        <v>Leve</v>
      </c>
      <c r="M40" s="216">
        <f>IF(L40="","",IF(L40="Leve",0.2,IF(L40="Menor",0.4,IF(L40="Moderado",0.6,IF(L40="Mayor",0.8,IF(L40="Catastrófico",1,))))))</f>
        <v>0.2</v>
      </c>
      <c r="N40" s="219"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Bajo</v>
      </c>
      <c r="O40" s="6">
        <v>1</v>
      </c>
      <c r="P40" s="97" t="s">
        <v>145</v>
      </c>
      <c r="Q40" s="158" t="str">
        <f>IF(OR(R40="Preventivo",R40="Detectivo"),"Probabilidad",IF(R40="Correctivo","Impacto",""))</f>
        <v>Probabilidad</v>
      </c>
      <c r="R40" s="93" t="s">
        <v>112</v>
      </c>
      <c r="S40" s="93" t="s">
        <v>113</v>
      </c>
      <c r="T40" s="91" t="str">
        <f>IF(AND(R40="Preventivo",S40="Automático"),"50%",IF(AND(R40="Preventivo",S40="Manual"),"40%",IF(AND(R40="Detectivo",S40="Automático"),"40%",IF(AND(R40="Detectivo",S40="Manual"),"30%",IF(AND(R40="Correctivo",S40="Automático"),"35%",IF(AND(R40="Correctivo",S40="Manual"),"25%",""))))))</f>
        <v>40%</v>
      </c>
      <c r="U40" s="93" t="s">
        <v>114</v>
      </c>
      <c r="V40" s="93" t="s">
        <v>115</v>
      </c>
      <c r="W40" s="93" t="s">
        <v>116</v>
      </c>
      <c r="X40" s="84">
        <f>IFERROR(IF(Q40="Probabilidad",(I40-(+I40*T40)),IF(Q40="Impacto",I40,"")),"")</f>
        <v>0.24</v>
      </c>
      <c r="Y40" s="159" t="str">
        <f>IFERROR(IF(X40="","",IF(X40&lt;=0.2,"Muy Baja",IF(X40&lt;=0.4,"Baja",IF(X40&lt;=0.6,"Media",IF(X40&lt;=0.8,"Alta","Muy Alta"))))),"")</f>
        <v>Baja</v>
      </c>
      <c r="Z40" s="91">
        <f>+X40</f>
        <v>0.24</v>
      </c>
      <c r="AA40" s="159" t="str">
        <f>IFERROR(IF(AB40="","",IF(AB40&lt;=0.2,"Leve",IF(AB40&lt;=0.4,"Menor",IF(AB40&lt;=0.6,"Moderado",IF(AB40&lt;=0.8,"Mayor","Catastrófico"))))),"")</f>
        <v>Leve</v>
      </c>
      <c r="AB40" s="91">
        <f>IFERROR(IF(Q40="Impacto",(M40-(+M40*T40)),IF(Q40="Probabilidad",M40,"")),"")</f>
        <v>0.2</v>
      </c>
      <c r="AC40" s="160"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Bajo</v>
      </c>
      <c r="AD40" s="93" t="s">
        <v>117</v>
      </c>
      <c r="AE40" s="97" t="s">
        <v>146</v>
      </c>
      <c r="AF40" s="94" t="s">
        <v>128</v>
      </c>
      <c r="AG40" s="95" t="s">
        <v>147</v>
      </c>
      <c r="AH40" s="95">
        <v>45658</v>
      </c>
      <c r="AI40" s="95">
        <v>46010</v>
      </c>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row>
    <row r="41" spans="1:67" s="3" customFormat="1" ht="75.75" x14ac:dyDescent="0.25">
      <c r="A41" s="203"/>
      <c r="B41" s="205"/>
      <c r="C41" s="208"/>
      <c r="D41" s="208"/>
      <c r="E41" s="211"/>
      <c r="F41" s="208"/>
      <c r="G41" s="198"/>
      <c r="H41" s="201"/>
      <c r="I41" s="217"/>
      <c r="J41" s="223"/>
      <c r="K41" s="217">
        <f>IF(NOT(ISERROR(MATCH(J41,_xlfn.ANCHORARRAY(E52),0))),I54&amp;"Por favor no seleccionar los criterios de impacto",J41)</f>
        <v>0</v>
      </c>
      <c r="L41" s="201"/>
      <c r="M41" s="217"/>
      <c r="N41" s="220"/>
      <c r="O41" s="6">
        <v>2</v>
      </c>
      <c r="P41" s="97" t="s">
        <v>148</v>
      </c>
      <c r="Q41" s="158" t="str">
        <f>IF(OR(R41="Preventivo",R41="Detectivo"),"Probabilidad",IF(R41="Correctivo","Impacto",""))</f>
        <v>Probabilidad</v>
      </c>
      <c r="R41" s="93" t="s">
        <v>112</v>
      </c>
      <c r="S41" s="93" t="s">
        <v>113</v>
      </c>
      <c r="T41" s="91" t="str">
        <f>IF(AND(R41="Preventivo",S41="Automático"),"50%",IF(AND(R41="Preventivo",S41="Manual"),"40%",IF(AND(R41="Detectivo",S41="Automático"),"40%",IF(AND(R41="Detectivo",S41="Manual"),"30%",IF(AND(R41="Correctivo",S41="Automático"),"35%",IF(AND(R41="Correctivo",S41="Manual"),"25%",""))))))</f>
        <v>40%</v>
      </c>
      <c r="U41" s="93" t="s">
        <v>114</v>
      </c>
      <c r="V41" s="93" t="s">
        <v>115</v>
      </c>
      <c r="W41" s="93" t="s">
        <v>116</v>
      </c>
      <c r="X41" s="84">
        <f>IFERROR(IF(Q41="Probabilidad",(I41-(+I41*T41)),IF(Q41="Impacto",I41,"")),"")</f>
        <v>0</v>
      </c>
      <c r="Y41" s="159" t="str">
        <f>IFERROR(IF(X41="","",IF(X41&lt;=0.2,"Muy Baja",IF(X41&lt;=0.4,"Baja",IF(X41&lt;=0.6,"Media",IF(X41&lt;=0.8,"Alta","Muy Alta"))))),"")</f>
        <v>Muy Baja</v>
      </c>
      <c r="Z41" s="91">
        <f>+X41</f>
        <v>0</v>
      </c>
      <c r="AA41" s="159" t="str">
        <f>IFERROR(IF(AB41="","",IF(AB41&lt;=0.2,"Leve",IF(AB41&lt;=0.4,"Menor",IF(AB41&lt;=0.6,"Moderado",IF(AB41&lt;=0.8,"Mayor","Catastrófico"))))),"")</f>
        <v>Leve</v>
      </c>
      <c r="AB41" s="91">
        <f>IFERROR(IF(Q41="Impacto",(M41-(+M41*T41)),IF(Q41="Probabilidad",M41,"")),"")</f>
        <v>0</v>
      </c>
      <c r="AC41" s="160"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Bajo</v>
      </c>
      <c r="AD41" s="93" t="s">
        <v>117</v>
      </c>
      <c r="AE41" s="97" t="s">
        <v>149</v>
      </c>
      <c r="AF41" s="94" t="s">
        <v>128</v>
      </c>
      <c r="AG41" s="95" t="s">
        <v>147</v>
      </c>
      <c r="AH41" s="95">
        <v>45658</v>
      </c>
      <c r="AI41" s="95">
        <v>46010</v>
      </c>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row>
    <row r="42" spans="1:67" s="3" customFormat="1" ht="18" customHeight="1" x14ac:dyDescent="0.25">
      <c r="A42" s="203"/>
      <c r="B42" s="205"/>
      <c r="C42" s="208"/>
      <c r="D42" s="208"/>
      <c r="E42" s="211"/>
      <c r="F42" s="208"/>
      <c r="G42" s="198"/>
      <c r="H42" s="201"/>
      <c r="I42" s="217"/>
      <c r="J42" s="223"/>
      <c r="K42" s="217">
        <f>IF(NOT(ISERROR(MATCH(J42,_xlfn.ANCHORARRAY(E53),0))),I55&amp;"Por favor no seleccionar los criterios de impacto",J42)</f>
        <v>0</v>
      </c>
      <c r="L42" s="201"/>
      <c r="M42" s="217"/>
      <c r="N42" s="220"/>
      <c r="O42" s="6">
        <v>3</v>
      </c>
      <c r="P42" s="98"/>
      <c r="Q42" s="85" t="str">
        <f>IF(OR(R42="Preventivo",R42="Detectivo"),"Probabilidad",IF(R42="Correctivo","Impacto",""))</f>
        <v/>
      </c>
      <c r="R42" s="88"/>
      <c r="S42" s="88"/>
      <c r="T42" s="89" t="str">
        <f t="shared" ref="T42:T45" si="29">IF(AND(R42="Preventivo",S42="Automático"),"50%",IF(AND(R42="Preventivo",S42="Manual"),"40%",IF(AND(R42="Detectivo",S42="Automático"),"40%",IF(AND(R42="Detectivo",S42="Manual"),"30%",IF(AND(R42="Correctivo",S42="Automático"),"35%",IF(AND(R42="Correctivo",S42="Manual"),"25%",""))))))</f>
        <v/>
      </c>
      <c r="U42" s="88"/>
      <c r="V42" s="88"/>
      <c r="W42" s="88"/>
      <c r="X42" s="84" t="str">
        <f>IFERROR(IF(AND(Q41="Probabilidad",Q42="Probabilidad"),(Z41-(+Z41*T42)),IF(AND(Q41="Impacto",Q42="Probabilidad"),(Z40-(+Z40*T42)),IF(Q42="Impacto",Z41,""))),"")</f>
        <v/>
      </c>
      <c r="Y42" s="90" t="str">
        <f t="shared" si="1"/>
        <v/>
      </c>
      <c r="Z42" s="91" t="str">
        <f t="shared" ref="Z42:Z45" si="30">+X42</f>
        <v/>
      </c>
      <c r="AA42" s="90" t="str">
        <f t="shared" si="3"/>
        <v/>
      </c>
      <c r="AB42" s="91" t="str">
        <f>IFERROR(IF(AND(Q41="Impacto",Q42="Impacto"),(AB41-(+AB41*T42)),IF(AND(Q41="Probabilidad",Q42="Impacto"),(AB40-(+AB40*T42)),IF(Q42="Probabilidad",AB41,""))),"")</f>
        <v/>
      </c>
      <c r="AC42" s="92" t="str">
        <f t="shared" ref="AC42" si="31">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93"/>
      <c r="AE42" s="81"/>
      <c r="AF42" s="82"/>
      <c r="AG42" s="83"/>
      <c r="AH42" s="83"/>
      <c r="AI42" s="8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row>
    <row r="43" spans="1:67" s="3" customFormat="1" ht="18" customHeight="1" x14ac:dyDescent="0.25">
      <c r="A43" s="203"/>
      <c r="B43" s="205"/>
      <c r="C43" s="208"/>
      <c r="D43" s="208"/>
      <c r="E43" s="211"/>
      <c r="F43" s="208"/>
      <c r="G43" s="198"/>
      <c r="H43" s="201"/>
      <c r="I43" s="217"/>
      <c r="J43" s="223"/>
      <c r="K43" s="217">
        <f>IF(NOT(ISERROR(MATCH(J43,_xlfn.ANCHORARRAY(E54),0))),I56&amp;"Por favor no seleccionar los criterios de impacto",J43)</f>
        <v>0</v>
      </c>
      <c r="L43" s="201"/>
      <c r="M43" s="217"/>
      <c r="N43" s="220"/>
      <c r="O43" s="6">
        <v>4</v>
      </c>
      <c r="P43" s="97"/>
      <c r="Q43" s="85" t="str">
        <f t="shared" ref="Q43:Q45" si="32">IF(OR(R43="Preventivo",R43="Detectivo"),"Probabilidad",IF(R43="Correctivo","Impacto",""))</f>
        <v/>
      </c>
      <c r="R43" s="88"/>
      <c r="S43" s="88"/>
      <c r="T43" s="89" t="str">
        <f t="shared" si="29"/>
        <v/>
      </c>
      <c r="U43" s="88"/>
      <c r="V43" s="88"/>
      <c r="W43" s="88"/>
      <c r="X43" s="84" t="str">
        <f t="shared" ref="X43:X45" si="33">IFERROR(IF(AND(Q42="Probabilidad",Q43="Probabilidad"),(Z42-(+Z42*T43)),IF(AND(Q42="Impacto",Q43="Probabilidad"),(Z41-(+Z41*T43)),IF(Q43="Impacto",Z42,""))),"")</f>
        <v/>
      </c>
      <c r="Y43" s="90" t="str">
        <f t="shared" si="1"/>
        <v/>
      </c>
      <c r="Z43" s="91" t="str">
        <f t="shared" si="30"/>
        <v/>
      </c>
      <c r="AA43" s="90" t="str">
        <f t="shared" si="3"/>
        <v/>
      </c>
      <c r="AB43" s="91" t="str">
        <f t="shared" ref="AB43:AB45" si="34">IFERROR(IF(AND(Q42="Impacto",Q43="Impacto"),(AB42-(+AB42*T43)),IF(AND(Q42="Probabilidad",Q43="Impacto"),(AB41-(+AB41*T43)),IF(Q43="Probabilidad",AB42,""))),"")</f>
        <v/>
      </c>
      <c r="AC43" s="92"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93"/>
      <c r="AE43" s="81"/>
      <c r="AF43" s="82"/>
      <c r="AG43" s="83"/>
      <c r="AH43" s="83"/>
      <c r="AI43" s="8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row>
    <row r="44" spans="1:67" s="3" customFormat="1" ht="18" customHeight="1" x14ac:dyDescent="0.25">
      <c r="A44" s="203"/>
      <c r="B44" s="205"/>
      <c r="C44" s="208"/>
      <c r="D44" s="208"/>
      <c r="E44" s="211"/>
      <c r="F44" s="208"/>
      <c r="G44" s="198"/>
      <c r="H44" s="201"/>
      <c r="I44" s="217"/>
      <c r="J44" s="223"/>
      <c r="K44" s="217">
        <f>IF(NOT(ISERROR(MATCH(J44,_xlfn.ANCHORARRAY(E55),0))),I57&amp;"Por favor no seleccionar los criterios de impacto",J44)</f>
        <v>0</v>
      </c>
      <c r="L44" s="201"/>
      <c r="M44" s="217"/>
      <c r="N44" s="220"/>
      <c r="O44" s="6">
        <v>5</v>
      </c>
      <c r="P44" s="97"/>
      <c r="Q44" s="85" t="str">
        <f t="shared" si="32"/>
        <v/>
      </c>
      <c r="R44" s="88"/>
      <c r="S44" s="88"/>
      <c r="T44" s="89" t="str">
        <f t="shared" si="29"/>
        <v/>
      </c>
      <c r="U44" s="88"/>
      <c r="V44" s="88"/>
      <c r="W44" s="88"/>
      <c r="X44" s="84" t="str">
        <f t="shared" si="33"/>
        <v/>
      </c>
      <c r="Y44" s="90" t="str">
        <f t="shared" si="1"/>
        <v/>
      </c>
      <c r="Z44" s="91" t="str">
        <f t="shared" si="30"/>
        <v/>
      </c>
      <c r="AA44" s="90" t="str">
        <f t="shared" si="3"/>
        <v/>
      </c>
      <c r="AB44" s="91" t="str">
        <f t="shared" si="34"/>
        <v/>
      </c>
      <c r="AC44" s="92" t="str">
        <f t="shared" ref="AC44:AC45" si="35">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93"/>
      <c r="AE44" s="81"/>
      <c r="AF44" s="82"/>
      <c r="AG44" s="83"/>
      <c r="AH44" s="83"/>
      <c r="AI44" s="8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row>
    <row r="45" spans="1:67" s="3" customFormat="1" ht="18" customHeight="1" x14ac:dyDescent="0.25">
      <c r="A45" s="188"/>
      <c r="B45" s="206"/>
      <c r="C45" s="209"/>
      <c r="D45" s="209"/>
      <c r="E45" s="212"/>
      <c r="F45" s="209"/>
      <c r="G45" s="199"/>
      <c r="H45" s="202"/>
      <c r="I45" s="218"/>
      <c r="J45" s="224"/>
      <c r="K45" s="218">
        <f>IF(NOT(ISERROR(MATCH(J45,_xlfn.ANCHORARRAY(E56),0))),I58&amp;"Por favor no seleccionar los criterios de impacto",J45)</f>
        <v>0</v>
      </c>
      <c r="L45" s="202"/>
      <c r="M45" s="218"/>
      <c r="N45" s="221"/>
      <c r="O45" s="6">
        <v>6</v>
      </c>
      <c r="P45" s="97"/>
      <c r="Q45" s="85" t="str">
        <f t="shared" si="32"/>
        <v/>
      </c>
      <c r="R45" s="88"/>
      <c r="S45" s="88"/>
      <c r="T45" s="89" t="str">
        <f t="shared" si="29"/>
        <v/>
      </c>
      <c r="U45" s="88"/>
      <c r="V45" s="88"/>
      <c r="W45" s="88"/>
      <c r="X45" s="84" t="str">
        <f t="shared" si="33"/>
        <v/>
      </c>
      <c r="Y45" s="90" t="str">
        <f t="shared" si="1"/>
        <v/>
      </c>
      <c r="Z45" s="91" t="str">
        <f t="shared" si="30"/>
        <v/>
      </c>
      <c r="AA45" s="90" t="str">
        <f t="shared" si="3"/>
        <v/>
      </c>
      <c r="AB45" s="91" t="str">
        <f t="shared" si="34"/>
        <v/>
      </c>
      <c r="AC45" s="92" t="str">
        <f t="shared" si="35"/>
        <v/>
      </c>
      <c r="AD45" s="93"/>
      <c r="AE45" s="81"/>
      <c r="AF45" s="82"/>
      <c r="AG45" s="83"/>
      <c r="AH45" s="83"/>
      <c r="AI45" s="8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row>
    <row r="46" spans="1:67" s="3" customFormat="1" ht="75.75" x14ac:dyDescent="0.25">
      <c r="A46" s="187">
        <v>6</v>
      </c>
      <c r="B46" s="204" t="s">
        <v>106</v>
      </c>
      <c r="C46" s="207" t="s">
        <v>150</v>
      </c>
      <c r="D46" s="207" t="s">
        <v>151</v>
      </c>
      <c r="E46" s="210" t="s">
        <v>152</v>
      </c>
      <c r="F46" s="207" t="s">
        <v>124</v>
      </c>
      <c r="G46" s="197">
        <v>4</v>
      </c>
      <c r="H46" s="200" t="str">
        <f>IF(G46&lt;=0,"",IF(G46&lt;=2,"Muy Baja",IF(G46&lt;=24,"Baja",IF(G46&lt;=500,"Media",IF(G46&lt;=5000,"Alta","Muy Alta")))))</f>
        <v>Baja</v>
      </c>
      <c r="I46" s="216">
        <f>IF(H46="","",IF(H46="Muy Baja",0.2,IF(H46="Baja",0.4,IF(H46="Media",0.6,IF(H46="Alta",0.8,IF(H46="Muy Alta",1,))))))</f>
        <v>0.4</v>
      </c>
      <c r="J46" s="222" t="s">
        <v>125</v>
      </c>
      <c r="K46" s="216" t="str">
        <f>IF(NOT(ISERROR(MATCH(J46,'Tabla Impacto'!$B$225:$B$227,0))),'Tabla Impacto'!$G$227&amp;"Por favor no seleccionar los criterios de impacto(Afectación Económica o presupuestal y Pérdida Reputacional)",J46)</f>
        <v xml:space="preserve">     Entre 50 y 100 SMLMV </v>
      </c>
      <c r="L46" s="200" t="str">
        <f>IF(OR(K46='Tabla Impacto'!$C$15,K46='Tabla Impacto'!$E$15),"Leve",IF(OR(K46='Tabla Impacto'!$C$16,K46='Tabla Impacto'!$E$16),"Menor",IF(OR(K46='Tabla Impacto'!$C$17,K46='Tabla Impacto'!$E$17),"Moderado",IF(OR(K46='Tabla Impacto'!$C$18,K46='Tabla Impacto'!$E$18),"Mayor",IF(OR(K46='Tabla Impacto'!$C$19,K46='Tabla Impacto'!$E$19),"Catastrófico","")))))</f>
        <v>Moderado</v>
      </c>
      <c r="M46" s="216">
        <f>IF(L46="","",IF(L46="Leve",0.2,IF(L46="Menor",0.4,IF(L46="Moderado",0.6,IF(L46="Mayor",0.8,IF(L46="Catastrófico",1,))))))</f>
        <v>0.6</v>
      </c>
      <c r="N46" s="219"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Moderado</v>
      </c>
      <c r="O46" s="6">
        <v>1</v>
      </c>
      <c r="P46" s="97" t="s">
        <v>153</v>
      </c>
      <c r="Q46" s="85" t="str">
        <f>IF(OR(R46="Preventivo",R46="Detectivo"),"Probabilidad",IF(R46="Correctivo","Impacto",""))</f>
        <v>Probabilidad</v>
      </c>
      <c r="R46" s="88" t="s">
        <v>112</v>
      </c>
      <c r="S46" s="88" t="s">
        <v>113</v>
      </c>
      <c r="T46" s="89" t="str">
        <f>IF(AND(R46="Preventivo",S46="Automático"),"50%",IF(AND(R46="Preventivo",S46="Manual"),"40%",IF(AND(R46="Detectivo",S46="Automático"),"40%",IF(AND(R46="Detectivo",S46="Manual"),"30%",IF(AND(R46="Correctivo",S46="Automático"),"35%",IF(AND(R46="Correctivo",S46="Manual"),"25%",""))))))</f>
        <v>40%</v>
      </c>
      <c r="U46" s="88" t="s">
        <v>114</v>
      </c>
      <c r="V46" s="88" t="s">
        <v>115</v>
      </c>
      <c r="W46" s="88" t="s">
        <v>116</v>
      </c>
      <c r="X46" s="84">
        <f>IFERROR(IF(Q46="Probabilidad",(I46-(+I46*T46)),IF(Q46="Impacto",I46,"")),"")</f>
        <v>0.24</v>
      </c>
      <c r="Y46" s="90" t="str">
        <f>IFERROR(IF(X46="","",IF(X46&lt;=0.2,"Muy Baja",IF(X46&lt;=0.4,"Baja",IF(X46&lt;=0.6,"Media",IF(X46&lt;=0.8,"Alta","Muy Alta"))))),"")</f>
        <v>Baja</v>
      </c>
      <c r="Z46" s="91">
        <f>+X46</f>
        <v>0.24</v>
      </c>
      <c r="AA46" s="90" t="str">
        <f>IFERROR(IF(AB46="","",IF(AB46&lt;=0.2,"Leve",IF(AB46&lt;=0.4,"Menor",IF(AB46&lt;=0.6,"Moderado",IF(AB46&lt;=0.8,"Mayor","Catastrófico"))))),"")</f>
        <v>Moderado</v>
      </c>
      <c r="AB46" s="91">
        <f>IFERROR(IF(Q46="Impacto",(M46-(+M46*T46)),IF(Q46="Probabilidad",M46,"")),"")</f>
        <v>0.6</v>
      </c>
      <c r="AC46" s="92"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Moderado</v>
      </c>
      <c r="AD46" s="93" t="s">
        <v>117</v>
      </c>
      <c r="AE46" s="97" t="s">
        <v>154</v>
      </c>
      <c r="AF46" s="94" t="s">
        <v>128</v>
      </c>
      <c r="AG46" s="95" t="s">
        <v>129</v>
      </c>
      <c r="AH46" s="95">
        <v>45658</v>
      </c>
      <c r="AI46" s="95">
        <v>46010</v>
      </c>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row>
    <row r="47" spans="1:67" s="3" customFormat="1" ht="18" customHeight="1" x14ac:dyDescent="0.25">
      <c r="A47" s="203"/>
      <c r="B47" s="205"/>
      <c r="C47" s="208"/>
      <c r="D47" s="208"/>
      <c r="E47" s="211"/>
      <c r="F47" s="208"/>
      <c r="G47" s="198"/>
      <c r="H47" s="201"/>
      <c r="I47" s="217"/>
      <c r="J47" s="223"/>
      <c r="K47" s="217">
        <f>IF(NOT(ISERROR(MATCH(J47,_xlfn.ANCHORARRAY(E58),0))),I60&amp;"Por favor no seleccionar los criterios de impacto",J47)</f>
        <v>0</v>
      </c>
      <c r="L47" s="201"/>
      <c r="M47" s="217"/>
      <c r="N47" s="220"/>
      <c r="O47" s="6">
        <v>2</v>
      </c>
      <c r="P47" s="97"/>
      <c r="Q47" s="85" t="str">
        <f>IF(OR(R47="Preventivo",R47="Detectivo"),"Probabilidad",IF(R47="Correctivo","Impacto",""))</f>
        <v/>
      </c>
      <c r="R47" s="88"/>
      <c r="S47" s="88"/>
      <c r="T47" s="89" t="str">
        <f t="shared" ref="T47:T51" si="36">IF(AND(R47="Preventivo",S47="Automático"),"50%",IF(AND(R47="Preventivo",S47="Manual"),"40%",IF(AND(R47="Detectivo",S47="Automático"),"40%",IF(AND(R47="Detectivo",S47="Manual"),"30%",IF(AND(R47="Correctivo",S47="Automático"),"35%",IF(AND(R47="Correctivo",S47="Manual"),"25%",""))))))</f>
        <v/>
      </c>
      <c r="U47" s="88"/>
      <c r="V47" s="88"/>
      <c r="W47" s="88"/>
      <c r="X47" s="84" t="str">
        <f>IFERROR(IF(AND(Q46="Probabilidad",Q47="Probabilidad"),(Z46-(+Z46*T47)),IF(Q47="Probabilidad",(I46-(+I46*T47)),IF(Q47="Impacto",Z46,""))),"")</f>
        <v/>
      </c>
      <c r="Y47" s="90" t="str">
        <f t="shared" si="1"/>
        <v/>
      </c>
      <c r="Z47" s="91" t="str">
        <f t="shared" ref="Z47:Z51" si="37">+X47</f>
        <v/>
      </c>
      <c r="AA47" s="90" t="str">
        <f t="shared" si="3"/>
        <v/>
      </c>
      <c r="AB47" s="91" t="str">
        <f>IFERROR(IF(AND(Q46="Impacto",Q47="Impacto"),(AB46-(+AB46*T47)),IF(Q47="Impacto",(M46-(+M46*T47)),IF(Q47="Probabilidad",AB46,""))),"")</f>
        <v/>
      </c>
      <c r="AC47" s="92" t="str">
        <f t="shared" ref="AC47:AC48" si="38">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93"/>
      <c r="AE47" s="94"/>
      <c r="AF47" s="151"/>
      <c r="AG47" s="87"/>
      <c r="AH47" s="87"/>
      <c r="AI47" s="87"/>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row>
    <row r="48" spans="1:67" s="3" customFormat="1" ht="18" customHeight="1" x14ac:dyDescent="0.25">
      <c r="A48" s="203"/>
      <c r="B48" s="205"/>
      <c r="C48" s="208"/>
      <c r="D48" s="208"/>
      <c r="E48" s="211"/>
      <c r="F48" s="208"/>
      <c r="G48" s="198"/>
      <c r="H48" s="201"/>
      <c r="I48" s="217"/>
      <c r="J48" s="223"/>
      <c r="K48" s="217">
        <f>IF(NOT(ISERROR(MATCH(J48,_xlfn.ANCHORARRAY(E59),0))),I61&amp;"Por favor no seleccionar los criterios de impacto",J48)</f>
        <v>0</v>
      </c>
      <c r="L48" s="201"/>
      <c r="M48" s="217"/>
      <c r="N48" s="220"/>
      <c r="O48" s="6">
        <v>3</v>
      </c>
      <c r="P48" s="98"/>
      <c r="Q48" s="85" t="str">
        <f>IF(OR(R48="Preventivo",R48="Detectivo"),"Probabilidad",IF(R48="Correctivo","Impacto",""))</f>
        <v/>
      </c>
      <c r="R48" s="88"/>
      <c r="S48" s="88"/>
      <c r="T48" s="89" t="str">
        <f t="shared" si="36"/>
        <v/>
      </c>
      <c r="U48" s="88"/>
      <c r="V48" s="88"/>
      <c r="W48" s="88"/>
      <c r="X48" s="84" t="str">
        <f>IFERROR(IF(AND(Q47="Probabilidad",Q48="Probabilidad"),(Z47-(+Z47*T48)),IF(AND(Q47="Impacto",Q48="Probabilidad"),(Z46-(+Z46*T48)),IF(Q48="Impacto",Z47,""))),"")</f>
        <v/>
      </c>
      <c r="Y48" s="90" t="str">
        <f t="shared" si="1"/>
        <v/>
      </c>
      <c r="Z48" s="91" t="str">
        <f t="shared" si="37"/>
        <v/>
      </c>
      <c r="AA48" s="90" t="str">
        <f t="shared" si="3"/>
        <v/>
      </c>
      <c r="AB48" s="91" t="str">
        <f>IFERROR(IF(AND(Q47="Impacto",Q48="Impacto"),(AB47-(+AB47*T48)),IF(AND(Q47="Probabilidad",Q48="Impacto"),(AB46-(+AB46*T48)),IF(Q48="Probabilidad",AB47,""))),"")</f>
        <v/>
      </c>
      <c r="AC48" s="92" t="str">
        <f t="shared" si="38"/>
        <v/>
      </c>
      <c r="AD48" s="93"/>
      <c r="AE48" s="86"/>
      <c r="AF48" s="151"/>
      <c r="AG48" s="87"/>
      <c r="AH48" s="87"/>
      <c r="AI48" s="87"/>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row>
    <row r="49" spans="1:67" s="3" customFormat="1" ht="18" customHeight="1" x14ac:dyDescent="0.25">
      <c r="A49" s="203"/>
      <c r="B49" s="205"/>
      <c r="C49" s="208"/>
      <c r="D49" s="208"/>
      <c r="E49" s="211"/>
      <c r="F49" s="208"/>
      <c r="G49" s="198"/>
      <c r="H49" s="201"/>
      <c r="I49" s="217"/>
      <c r="J49" s="223"/>
      <c r="K49" s="217">
        <f>IF(NOT(ISERROR(MATCH(J49,_xlfn.ANCHORARRAY(E60),0))),I62&amp;"Por favor no seleccionar los criterios de impacto",J49)</f>
        <v>0</v>
      </c>
      <c r="L49" s="201"/>
      <c r="M49" s="217"/>
      <c r="N49" s="220"/>
      <c r="O49" s="6">
        <v>4</v>
      </c>
      <c r="P49" s="97"/>
      <c r="Q49" s="85" t="str">
        <f t="shared" ref="Q49:Q51" si="39">IF(OR(R49="Preventivo",R49="Detectivo"),"Probabilidad",IF(R49="Correctivo","Impacto",""))</f>
        <v/>
      </c>
      <c r="R49" s="88"/>
      <c r="S49" s="88"/>
      <c r="T49" s="89" t="str">
        <f t="shared" si="36"/>
        <v/>
      </c>
      <c r="U49" s="88"/>
      <c r="V49" s="88"/>
      <c r="W49" s="88"/>
      <c r="X49" s="84" t="str">
        <f t="shared" ref="X49:X51" si="40">IFERROR(IF(AND(Q48="Probabilidad",Q49="Probabilidad"),(Z48-(+Z48*T49)),IF(AND(Q48="Impacto",Q49="Probabilidad"),(Z47-(+Z47*T49)),IF(Q49="Impacto",Z48,""))),"")</f>
        <v/>
      </c>
      <c r="Y49" s="90" t="str">
        <f t="shared" si="1"/>
        <v/>
      </c>
      <c r="Z49" s="91" t="str">
        <f t="shared" si="37"/>
        <v/>
      </c>
      <c r="AA49" s="90" t="str">
        <f t="shared" si="3"/>
        <v/>
      </c>
      <c r="AB49" s="91" t="str">
        <f t="shared" ref="AB49:AB51" si="41">IFERROR(IF(AND(Q48="Impacto",Q49="Impacto"),(AB48-(+AB48*T49)),IF(AND(Q48="Probabilidad",Q49="Impacto"),(AB47-(+AB47*T49)),IF(Q49="Probabilidad",AB48,""))),"")</f>
        <v/>
      </c>
      <c r="AC49" s="92"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93"/>
      <c r="AE49" s="86"/>
      <c r="AF49" s="151"/>
      <c r="AG49" s="87"/>
      <c r="AH49" s="87"/>
      <c r="AI49" s="87"/>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row>
    <row r="50" spans="1:67" s="3" customFormat="1" ht="18" customHeight="1" x14ac:dyDescent="0.25">
      <c r="A50" s="203"/>
      <c r="B50" s="205"/>
      <c r="C50" s="208"/>
      <c r="D50" s="208"/>
      <c r="E50" s="211"/>
      <c r="F50" s="208"/>
      <c r="G50" s="198"/>
      <c r="H50" s="201"/>
      <c r="I50" s="217"/>
      <c r="J50" s="223"/>
      <c r="K50" s="217">
        <f>IF(NOT(ISERROR(MATCH(J50,_xlfn.ANCHORARRAY(E61),0))),I63&amp;"Por favor no seleccionar los criterios de impacto",J50)</f>
        <v>0</v>
      </c>
      <c r="L50" s="201"/>
      <c r="M50" s="217"/>
      <c r="N50" s="220"/>
      <c r="O50" s="6">
        <v>5</v>
      </c>
      <c r="P50" s="97"/>
      <c r="Q50" s="85" t="str">
        <f t="shared" si="39"/>
        <v/>
      </c>
      <c r="R50" s="88"/>
      <c r="S50" s="88"/>
      <c r="T50" s="89" t="str">
        <f t="shared" si="36"/>
        <v/>
      </c>
      <c r="U50" s="88"/>
      <c r="V50" s="88"/>
      <c r="W50" s="88"/>
      <c r="X50" s="84" t="str">
        <f t="shared" si="40"/>
        <v/>
      </c>
      <c r="Y50" s="90" t="str">
        <f t="shared" si="1"/>
        <v/>
      </c>
      <c r="Z50" s="91" t="str">
        <f t="shared" si="37"/>
        <v/>
      </c>
      <c r="AA50" s="90" t="str">
        <f t="shared" si="3"/>
        <v/>
      </c>
      <c r="AB50" s="91" t="str">
        <f t="shared" si="41"/>
        <v/>
      </c>
      <c r="AC50" s="92" t="str">
        <f t="shared" ref="AC50" si="42">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93"/>
      <c r="AE50" s="86"/>
      <c r="AF50" s="151"/>
      <c r="AG50" s="87"/>
      <c r="AH50" s="87"/>
      <c r="AI50" s="87"/>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row>
    <row r="51" spans="1:67" s="3" customFormat="1" ht="18" customHeight="1" x14ac:dyDescent="0.25">
      <c r="A51" s="188"/>
      <c r="B51" s="206"/>
      <c r="C51" s="209"/>
      <c r="D51" s="209"/>
      <c r="E51" s="212"/>
      <c r="F51" s="209"/>
      <c r="G51" s="199"/>
      <c r="H51" s="202"/>
      <c r="I51" s="218"/>
      <c r="J51" s="224"/>
      <c r="K51" s="218">
        <f>IF(NOT(ISERROR(MATCH(J51,_xlfn.ANCHORARRAY(E62),0))),I64&amp;"Por favor no seleccionar los criterios de impacto",J51)</f>
        <v>0</v>
      </c>
      <c r="L51" s="202"/>
      <c r="M51" s="218"/>
      <c r="N51" s="221"/>
      <c r="O51" s="6">
        <v>6</v>
      </c>
      <c r="P51" s="97"/>
      <c r="Q51" s="85" t="str">
        <f t="shared" si="39"/>
        <v/>
      </c>
      <c r="R51" s="88"/>
      <c r="S51" s="88"/>
      <c r="T51" s="89" t="str">
        <f t="shared" si="36"/>
        <v/>
      </c>
      <c r="U51" s="88"/>
      <c r="V51" s="88"/>
      <c r="W51" s="88"/>
      <c r="X51" s="84" t="str">
        <f t="shared" si="40"/>
        <v/>
      </c>
      <c r="Y51" s="90" t="str">
        <f t="shared" si="1"/>
        <v/>
      </c>
      <c r="Z51" s="91" t="str">
        <f t="shared" si="37"/>
        <v/>
      </c>
      <c r="AA51" s="90" t="str">
        <f>IFERROR(IF(AB51="","",IF(AB51&lt;=0.2,"Leve",IF(AB51&lt;=0.4,"Menor",IF(AB51&lt;=0.6,"Moderado",IF(AB51&lt;=0.8,"Mayor","Catastrófico"))))),"")</f>
        <v/>
      </c>
      <c r="AB51" s="91" t="str">
        <f t="shared" si="41"/>
        <v/>
      </c>
      <c r="AC51" s="92"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93"/>
      <c r="AE51" s="86"/>
      <c r="AF51" s="151"/>
      <c r="AG51" s="87"/>
      <c r="AH51" s="87"/>
      <c r="AI51" s="87"/>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row>
    <row r="52" spans="1:67" s="3" customFormat="1" ht="39" customHeight="1" x14ac:dyDescent="0.25">
      <c r="A52" s="187">
        <v>7</v>
      </c>
      <c r="B52" s="204" t="s">
        <v>106</v>
      </c>
      <c r="C52" s="207" t="s">
        <v>155</v>
      </c>
      <c r="D52" s="207" t="s">
        <v>156</v>
      </c>
      <c r="E52" s="213" t="s">
        <v>157</v>
      </c>
      <c r="F52" s="207" t="s">
        <v>124</v>
      </c>
      <c r="G52" s="197">
        <v>4</v>
      </c>
      <c r="H52" s="200" t="str">
        <f>IF(G52&lt;=0,"",IF(G52&lt;=2,"Muy Baja",IF(G52&lt;=24,"Baja",IF(G52&lt;=500,"Media",IF(G52&lt;=5000,"Alta","Muy Alta")))))</f>
        <v>Baja</v>
      </c>
      <c r="I52" s="216">
        <f>IF(H52="","",IF(H52="Muy Baja",0.2,IF(H52="Baja",0.4,IF(H52="Media",0.6,IF(H52="Alta",0.8,IF(H52="Muy Alta",1,))))))</f>
        <v>0.4</v>
      </c>
      <c r="J52" s="222" t="s">
        <v>110</v>
      </c>
      <c r="K52" s="216" t="str">
        <f>IF(NOT(ISERROR(MATCH(J52,'Tabla Impacto'!$B$225:$B$227,0))),'Tabla Impacto'!$G$227&amp;"Por favor no seleccionar los criterios de impacto(Afectación Económica o presupuestal y Pérdida Reputacional)",J52)</f>
        <v xml:space="preserve">     Entre 100 y 500 SMLMV </v>
      </c>
      <c r="L52" s="200" t="str">
        <f>IF(OR(K52='Tabla Impacto'!$C$15,K52='Tabla Impacto'!$E$15),"Leve",IF(OR(K52='Tabla Impacto'!$C$16,K52='Tabla Impacto'!$E$16),"Menor",IF(OR(K52='Tabla Impacto'!$C$17,K52='Tabla Impacto'!$E$17),"Moderado",IF(OR(K52='Tabla Impacto'!$C$18,K52='Tabla Impacto'!$E$18),"Mayor",IF(OR(K52='Tabla Impacto'!$C$19,K52='Tabla Impacto'!$E$19),"Catastrófico","")))))</f>
        <v>Mayor</v>
      </c>
      <c r="M52" s="216">
        <f>IF(L52="","",IF(L52="Leve",0.2,IF(L52="Menor",0.4,IF(L52="Moderado",0.6,IF(L52="Mayor",0.8,IF(L52="Catastrófico",1,))))))</f>
        <v>0.8</v>
      </c>
      <c r="N52" s="219"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Alto</v>
      </c>
      <c r="O52" s="6">
        <v>1</v>
      </c>
      <c r="P52" s="97" t="s">
        <v>158</v>
      </c>
      <c r="Q52" s="85" t="str">
        <f>IF(OR(R52="Preventivo",R52="Detectivo"),"Probabilidad",IF(R52="Correctivo","Impacto",""))</f>
        <v>Probabilidad</v>
      </c>
      <c r="R52" s="88" t="s">
        <v>112</v>
      </c>
      <c r="S52" s="88" t="s">
        <v>113</v>
      </c>
      <c r="T52" s="89" t="str">
        <f>IF(AND(R52="Preventivo",S52="Automático"),"50%",IF(AND(R52="Preventivo",S52="Manual"),"40%",IF(AND(R52="Detectivo",S52="Automático"),"40%",IF(AND(R52="Detectivo",S52="Manual"),"30%",IF(AND(R52="Correctivo",S52="Automático"),"35%",IF(AND(R52="Correctivo",S52="Manual"),"25%",""))))))</f>
        <v>40%</v>
      </c>
      <c r="U52" s="88" t="s">
        <v>114</v>
      </c>
      <c r="V52" s="88" t="s">
        <v>115</v>
      </c>
      <c r="W52" s="88" t="s">
        <v>116</v>
      </c>
      <c r="X52" s="84">
        <f>IFERROR(IF(Q52="Probabilidad",(I52-(+I52*T52)),IF(Q52="Impacto",I52,"")),"")</f>
        <v>0.24</v>
      </c>
      <c r="Y52" s="90" t="str">
        <f>IFERROR(IF(X52="","",IF(X52&lt;=0.2,"Muy Baja",IF(X52&lt;=0.4,"Baja",IF(X52&lt;=0.6,"Media",IF(X52&lt;=0.8,"Alta","Muy Alta"))))),"")</f>
        <v>Baja</v>
      </c>
      <c r="Z52" s="91">
        <f>+X52</f>
        <v>0.24</v>
      </c>
      <c r="AA52" s="90" t="str">
        <f>IFERROR(IF(AB52="","",IF(AB52&lt;=0.2,"Leve",IF(AB52&lt;=0.4,"Menor",IF(AB52&lt;=0.6,"Moderado",IF(AB52&lt;=0.8,"Mayor","Catastrófico"))))),"")</f>
        <v>Mayor</v>
      </c>
      <c r="AB52" s="91">
        <f>IFERROR(IF(Q52="Impacto",(M52-(+M52*T52)),IF(Q52="Probabilidad",M52,"")),"")</f>
        <v>0.8</v>
      </c>
      <c r="AC52" s="92"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Alto</v>
      </c>
      <c r="AD52" s="93" t="s">
        <v>117</v>
      </c>
      <c r="AE52" s="97" t="s">
        <v>159</v>
      </c>
      <c r="AF52" s="94" t="s">
        <v>160</v>
      </c>
      <c r="AG52" s="95" t="s">
        <v>129</v>
      </c>
      <c r="AH52" s="95">
        <v>45658</v>
      </c>
      <c r="AI52" s="95">
        <v>46010</v>
      </c>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row>
    <row r="53" spans="1:67" s="3" customFormat="1" ht="18" customHeight="1" x14ac:dyDescent="0.25">
      <c r="A53" s="203"/>
      <c r="B53" s="205"/>
      <c r="C53" s="208"/>
      <c r="D53" s="208"/>
      <c r="E53" s="214"/>
      <c r="F53" s="208"/>
      <c r="G53" s="198"/>
      <c r="H53" s="201"/>
      <c r="I53" s="217"/>
      <c r="J53" s="223"/>
      <c r="K53" s="217">
        <f>IF(NOT(ISERROR(MATCH(J53,_xlfn.ANCHORARRAY(E64),0))),I66&amp;"Por favor no seleccionar los criterios de impacto",J53)</f>
        <v>0</v>
      </c>
      <c r="L53" s="201"/>
      <c r="M53" s="217"/>
      <c r="N53" s="220"/>
      <c r="O53" s="6">
        <v>2</v>
      </c>
      <c r="P53" s="97"/>
      <c r="Q53" s="85" t="str">
        <f>IF(OR(R53="Preventivo",R53="Detectivo"),"Probabilidad",IF(R53="Correctivo","Impacto",""))</f>
        <v/>
      </c>
      <c r="R53" s="88"/>
      <c r="S53" s="88"/>
      <c r="T53" s="89" t="str">
        <f t="shared" ref="T53:T63" si="43">IF(AND(R53="Preventivo",S53="Automático"),"50%",IF(AND(R53="Preventivo",S53="Manual"),"40%",IF(AND(R53="Detectivo",S53="Automático"),"40%",IF(AND(R53="Detectivo",S53="Manual"),"30%",IF(AND(R53="Correctivo",S53="Automático"),"35%",IF(AND(R53="Correctivo",S53="Manual"),"25%",""))))))</f>
        <v/>
      </c>
      <c r="U53" s="88"/>
      <c r="V53" s="88"/>
      <c r="W53" s="88"/>
      <c r="X53" s="84" t="str">
        <f>IFERROR(IF(AND(Q52="Probabilidad",Q53="Probabilidad"),(Z52-(+Z52*T53)),IF(Q53="Probabilidad",(I52-(+I52*T53)),IF(Q53="Impacto",Z52,""))),"")</f>
        <v/>
      </c>
      <c r="Y53" s="90" t="str">
        <f t="shared" si="1"/>
        <v/>
      </c>
      <c r="Z53" s="91" t="str">
        <f t="shared" ref="Z53:Z57" si="44">+X53</f>
        <v/>
      </c>
      <c r="AA53" s="90" t="str">
        <f t="shared" si="3"/>
        <v/>
      </c>
      <c r="AB53" s="91" t="str">
        <f>IFERROR(IF(AND(Q52="Impacto",Q53="Impacto"),(AB52-(+AB52*T53)),IF(Q53="Impacto",(M52-(+M52*T53)),IF(Q53="Probabilidad",AB52,""))),"")</f>
        <v/>
      </c>
      <c r="AC53" s="92" t="str">
        <f t="shared" ref="AC53:AC54" si="45">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93"/>
      <c r="AE53" s="81"/>
      <c r="AF53" s="82"/>
      <c r="AG53" s="83"/>
      <c r="AH53" s="83"/>
      <c r="AI53" s="8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row>
    <row r="54" spans="1:67" s="3" customFormat="1" ht="18" customHeight="1" x14ac:dyDescent="0.25">
      <c r="A54" s="203"/>
      <c r="B54" s="205"/>
      <c r="C54" s="208"/>
      <c r="D54" s="208"/>
      <c r="E54" s="214"/>
      <c r="F54" s="208"/>
      <c r="G54" s="198"/>
      <c r="H54" s="201"/>
      <c r="I54" s="217"/>
      <c r="J54" s="223"/>
      <c r="K54" s="217">
        <f>IF(NOT(ISERROR(MATCH(J54,_xlfn.ANCHORARRAY(E65),0))),I67&amp;"Por favor no seleccionar los criterios de impacto",J54)</f>
        <v>0</v>
      </c>
      <c r="L54" s="201"/>
      <c r="M54" s="217"/>
      <c r="N54" s="220"/>
      <c r="O54" s="6">
        <v>3</v>
      </c>
      <c r="P54" s="98"/>
      <c r="Q54" s="85" t="str">
        <f>IF(OR(R54="Preventivo",R54="Detectivo"),"Probabilidad",IF(R54="Correctivo","Impacto",""))</f>
        <v/>
      </c>
      <c r="R54" s="88"/>
      <c r="S54" s="88"/>
      <c r="T54" s="89" t="str">
        <f t="shared" si="43"/>
        <v/>
      </c>
      <c r="U54" s="88"/>
      <c r="V54" s="88"/>
      <c r="W54" s="88"/>
      <c r="X54" s="84" t="str">
        <f>IFERROR(IF(AND(Q53="Probabilidad",Q54="Probabilidad"),(Z53-(+Z53*T54)),IF(AND(Q53="Impacto",Q54="Probabilidad"),(Z52-(+Z52*T54)),IF(Q54="Impacto",Z53,""))),"")</f>
        <v/>
      </c>
      <c r="Y54" s="90" t="str">
        <f t="shared" si="1"/>
        <v/>
      </c>
      <c r="Z54" s="91" t="str">
        <f t="shared" si="44"/>
        <v/>
      </c>
      <c r="AA54" s="90" t="str">
        <f t="shared" si="3"/>
        <v/>
      </c>
      <c r="AB54" s="91" t="str">
        <f>IFERROR(IF(AND(Q53="Impacto",Q54="Impacto"),(AB53-(+AB53*T54)),IF(AND(Q53="Probabilidad",Q54="Impacto"),(AB52-(+AB52*T54)),IF(Q54="Probabilidad",AB53,""))),"")</f>
        <v/>
      </c>
      <c r="AC54" s="92" t="str">
        <f t="shared" si="45"/>
        <v/>
      </c>
      <c r="AD54" s="93"/>
      <c r="AE54" s="81"/>
      <c r="AF54" s="82"/>
      <c r="AG54" s="83"/>
      <c r="AH54" s="83"/>
      <c r="AI54" s="8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row>
    <row r="55" spans="1:67" s="3" customFormat="1" ht="18" customHeight="1" x14ac:dyDescent="0.25">
      <c r="A55" s="203"/>
      <c r="B55" s="205"/>
      <c r="C55" s="208"/>
      <c r="D55" s="208"/>
      <c r="E55" s="214"/>
      <c r="F55" s="208"/>
      <c r="G55" s="198"/>
      <c r="H55" s="201"/>
      <c r="I55" s="217"/>
      <c r="J55" s="223"/>
      <c r="K55" s="217">
        <f>IF(NOT(ISERROR(MATCH(J55,_xlfn.ANCHORARRAY(E66),0))),I68&amp;"Por favor no seleccionar los criterios de impacto",J55)</f>
        <v>0</v>
      </c>
      <c r="L55" s="201"/>
      <c r="M55" s="217"/>
      <c r="N55" s="220"/>
      <c r="O55" s="6">
        <v>4</v>
      </c>
      <c r="P55" s="97"/>
      <c r="Q55" s="85" t="str">
        <f t="shared" ref="Q55:Q58" si="46">IF(OR(R55="Preventivo",R55="Detectivo"),"Probabilidad",IF(R55="Correctivo","Impacto",""))</f>
        <v/>
      </c>
      <c r="R55" s="88"/>
      <c r="S55" s="88"/>
      <c r="T55" s="89" t="str">
        <f t="shared" si="43"/>
        <v/>
      </c>
      <c r="U55" s="88"/>
      <c r="V55" s="88"/>
      <c r="W55" s="88"/>
      <c r="X55" s="84" t="str">
        <f t="shared" ref="X55:X57" si="47">IFERROR(IF(AND(Q54="Probabilidad",Q55="Probabilidad"),(Z54-(+Z54*T55)),IF(AND(Q54="Impacto",Q55="Probabilidad"),(Z53-(+Z53*T55)),IF(Q55="Impacto",Z54,""))),"")</f>
        <v/>
      </c>
      <c r="Y55" s="90" t="str">
        <f t="shared" si="1"/>
        <v/>
      </c>
      <c r="Z55" s="91" t="str">
        <f t="shared" si="44"/>
        <v/>
      </c>
      <c r="AA55" s="90" t="str">
        <f t="shared" si="3"/>
        <v/>
      </c>
      <c r="AB55" s="91" t="str">
        <f t="shared" ref="AB55:AB57" si="48">IFERROR(IF(AND(Q54="Impacto",Q55="Impacto"),(AB54-(+AB54*T55)),IF(AND(Q54="Probabilidad",Q55="Impacto"),(AB53-(+AB53*T55)),IF(Q55="Probabilidad",AB54,""))),"")</f>
        <v/>
      </c>
      <c r="AC55" s="92"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93"/>
      <c r="AE55" s="81"/>
      <c r="AF55" s="82"/>
      <c r="AG55" s="83"/>
      <c r="AH55" s="83"/>
      <c r="AI55" s="8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row>
    <row r="56" spans="1:67" s="3" customFormat="1" ht="18" customHeight="1" x14ac:dyDescent="0.25">
      <c r="A56" s="203"/>
      <c r="B56" s="205"/>
      <c r="C56" s="208"/>
      <c r="D56" s="208"/>
      <c r="E56" s="214"/>
      <c r="F56" s="208"/>
      <c r="G56" s="198"/>
      <c r="H56" s="201"/>
      <c r="I56" s="217"/>
      <c r="J56" s="223"/>
      <c r="K56" s="217">
        <f>IF(NOT(ISERROR(MATCH(J56,_xlfn.ANCHORARRAY(E67),0))),I69&amp;"Por favor no seleccionar los criterios de impacto",J56)</f>
        <v>0</v>
      </c>
      <c r="L56" s="201"/>
      <c r="M56" s="217"/>
      <c r="N56" s="220"/>
      <c r="O56" s="6">
        <v>5</v>
      </c>
      <c r="P56" s="97"/>
      <c r="Q56" s="85" t="str">
        <f t="shared" si="46"/>
        <v/>
      </c>
      <c r="R56" s="88"/>
      <c r="S56" s="88"/>
      <c r="T56" s="89" t="str">
        <f t="shared" si="43"/>
        <v/>
      </c>
      <c r="U56" s="88"/>
      <c r="V56" s="88"/>
      <c r="W56" s="88"/>
      <c r="X56" s="84" t="str">
        <f t="shared" si="47"/>
        <v/>
      </c>
      <c r="Y56" s="90" t="str">
        <f t="shared" si="1"/>
        <v/>
      </c>
      <c r="Z56" s="91" t="str">
        <f t="shared" si="44"/>
        <v/>
      </c>
      <c r="AA56" s="90" t="str">
        <f t="shared" si="3"/>
        <v/>
      </c>
      <c r="AB56" s="91" t="str">
        <f t="shared" si="48"/>
        <v/>
      </c>
      <c r="AC56" s="92" t="str">
        <f t="shared" ref="AC56:AC57" si="49">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93"/>
      <c r="AE56" s="81"/>
      <c r="AF56" s="82"/>
      <c r="AG56" s="83"/>
      <c r="AH56" s="83"/>
      <c r="AI56" s="8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row>
    <row r="57" spans="1:67" s="3" customFormat="1" ht="18" customHeight="1" x14ac:dyDescent="0.25">
      <c r="A57" s="188"/>
      <c r="B57" s="206"/>
      <c r="C57" s="209"/>
      <c r="D57" s="209"/>
      <c r="E57" s="215"/>
      <c r="F57" s="209"/>
      <c r="G57" s="199"/>
      <c r="H57" s="202"/>
      <c r="I57" s="218"/>
      <c r="J57" s="224"/>
      <c r="K57" s="218">
        <f>IF(NOT(ISERROR(MATCH(J57,_xlfn.ANCHORARRAY(E68),0))),I70&amp;"Por favor no seleccionar los criterios de impacto",J57)</f>
        <v>0</v>
      </c>
      <c r="L57" s="202"/>
      <c r="M57" s="218"/>
      <c r="N57" s="221"/>
      <c r="O57" s="6">
        <v>6</v>
      </c>
      <c r="P57" s="97"/>
      <c r="Q57" s="85" t="str">
        <f t="shared" si="46"/>
        <v/>
      </c>
      <c r="R57" s="88"/>
      <c r="S57" s="88"/>
      <c r="T57" s="89" t="str">
        <f t="shared" si="43"/>
        <v/>
      </c>
      <c r="U57" s="88"/>
      <c r="V57" s="88"/>
      <c r="W57" s="88"/>
      <c r="X57" s="84" t="str">
        <f t="shared" si="47"/>
        <v/>
      </c>
      <c r="Y57" s="90" t="str">
        <f t="shared" si="1"/>
        <v/>
      </c>
      <c r="Z57" s="91" t="str">
        <f t="shared" si="44"/>
        <v/>
      </c>
      <c r="AA57" s="90" t="str">
        <f t="shared" si="3"/>
        <v/>
      </c>
      <c r="AB57" s="91" t="str">
        <f t="shared" si="48"/>
        <v/>
      </c>
      <c r="AC57" s="92" t="str">
        <f t="shared" si="49"/>
        <v/>
      </c>
      <c r="AD57" s="93"/>
      <c r="AE57" s="81"/>
      <c r="AF57" s="82"/>
      <c r="AG57" s="83"/>
      <c r="AH57" s="83"/>
      <c r="AI57" s="8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row>
    <row r="58" spans="1:67" ht="60" customHeight="1" x14ac:dyDescent="0.3">
      <c r="A58" s="187">
        <v>8</v>
      </c>
      <c r="B58" s="204" t="s">
        <v>106</v>
      </c>
      <c r="C58" s="222" t="s">
        <v>161</v>
      </c>
      <c r="D58" s="222" t="s">
        <v>387</v>
      </c>
      <c r="E58" s="210" t="s">
        <v>162</v>
      </c>
      <c r="F58" s="207" t="s">
        <v>124</v>
      </c>
      <c r="G58" s="197">
        <v>3</v>
      </c>
      <c r="H58" s="200" t="str">
        <f>IF(G58&lt;=0,"",IF(G58&lt;=2,"Muy Baja",IF(G58&lt;=24,"Baja",IF(G58&lt;=500,"Media",IF(G58&lt;=5000,"Alta","Muy Alta")))))</f>
        <v>Baja</v>
      </c>
      <c r="I58" s="216">
        <f>IF(H58="","",IF(H58="Muy Baja",0.2,IF(H58="Baja",0.4,IF(H58="Media",0.6,IF(H58="Alta",0.8,IF(H58="Muy Alta",1,))))))</f>
        <v>0.4</v>
      </c>
      <c r="J58" s="222" t="s">
        <v>163</v>
      </c>
      <c r="K58" s="216" t="str">
        <f>IF(NOT(ISERROR(MATCH(J58,'[1]Tabla Impacto'!$B$225:$B$227,0))),'[1]Tabla Impacto'!$G$227&amp;"Por favor no seleccionar los criterios de impacto(Afectación Económica o presupuestal y Pérdida Reputacional)",J58)</f>
        <v xml:space="preserve">     Entre 10 y 50 SMLMV </v>
      </c>
      <c r="L58" s="200" t="str">
        <f>IF(OR(K58='Tabla Impacto'!$C$15,K58='Tabla Impacto'!$E$15),"Leve",IF(OR(K58='Tabla Impacto'!$C$16,K58='Tabla Impacto'!$E$16),"Menor",IF(OR(K58='Tabla Impacto'!$C$17,K58='Tabla Impacto'!$E$17),"Moderado",IF(OR(K58='Tabla Impacto'!$C$18,K58='Tabla Impacto'!$E$18),"Mayor",IF(OR(K58='Tabla Impacto'!$C$19,K58='Tabla Impacto'!$E$19),"Catastrófico","")))))</f>
        <v>Menor</v>
      </c>
      <c r="M58" s="216">
        <f>IF(L58="","",IF(L58="Leve",0.2,IF(L58="Menor",0.4,IF(L58="Moderado",0.6,IF(L58="Mayor",0.8,IF(L58="Catastrófico",1,))))))</f>
        <v>0.4</v>
      </c>
      <c r="N58" s="219"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Moderado</v>
      </c>
      <c r="O58" s="6">
        <v>1</v>
      </c>
      <c r="P58" s="152" t="s">
        <v>164</v>
      </c>
      <c r="Q58" s="85" t="str">
        <f t="shared" si="46"/>
        <v>Probabilidad</v>
      </c>
      <c r="R58" s="88" t="s">
        <v>112</v>
      </c>
      <c r="S58" s="88" t="s">
        <v>113</v>
      </c>
      <c r="T58" s="89" t="str">
        <f>IF(AND(R58="Preventivo",S58="Automático"),"50%",IF(AND(R58="Preventivo",S58="Manual"),"40%",IF(AND(R58="Detectivo",S58="Automático"),"40%",IF(AND(R58="Detectivo",S58="Manual"),"30%",IF(AND(R58="Correctivo",S58="Automático"),"35%",IF(AND(R58="Correctivo",S58="Manual"),"25%",""))))))</f>
        <v>40%</v>
      </c>
      <c r="U58" s="88" t="s">
        <v>114</v>
      </c>
      <c r="V58" s="88" t="s">
        <v>115</v>
      </c>
      <c r="W58" s="88" t="s">
        <v>116</v>
      </c>
      <c r="X58" s="84">
        <f>IFERROR(IF(Q58="Probabilidad",(I58-(+I58*T58)),IF(Q58="Impacto",I58,"")),"")</f>
        <v>0.24</v>
      </c>
      <c r="Y58" s="90" t="str">
        <f>IFERROR(IF(X58="","",IF(X58&lt;=0.2,"Muy Baja",IF(X58&lt;=0.4,"Baja",IF(X58&lt;=0.6,"Media",IF(X58&lt;=0.8,"Alta","Muy Alta"))))),"")</f>
        <v>Baja</v>
      </c>
      <c r="Z58" s="91">
        <f>+X58</f>
        <v>0.24</v>
      </c>
      <c r="AA58" s="90" t="str">
        <f>IFERROR(IF(AB58="","",IF(AB58&lt;=0.2,"Leve",IF(AB58&lt;=0.4,"Menor",IF(AB58&lt;=0.6,"Moderado",IF(AB58&lt;=0.8,"Mayor","Catastrófico"))))),"")</f>
        <v>Menor</v>
      </c>
      <c r="AB58" s="91">
        <f>IFERROR(IF(Q58="Impacto",(M58-(+M58*T58)),IF(Q58="Probabilidad",M58,"")),"")</f>
        <v>0.4</v>
      </c>
      <c r="AC58" s="92"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Moderado</v>
      </c>
      <c r="AD58" s="93" t="s">
        <v>117</v>
      </c>
      <c r="AE58" s="97" t="s">
        <v>165</v>
      </c>
      <c r="AF58" s="153" t="s">
        <v>166</v>
      </c>
      <c r="AG58" s="153" t="s">
        <v>167</v>
      </c>
      <c r="AH58" s="154">
        <v>45658</v>
      </c>
      <c r="AI58" s="155">
        <v>46010</v>
      </c>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customHeight="1" x14ac:dyDescent="0.3">
      <c r="A59" s="203"/>
      <c r="B59" s="205"/>
      <c r="C59" s="223"/>
      <c r="D59" s="223"/>
      <c r="E59" s="211"/>
      <c r="F59" s="208"/>
      <c r="G59" s="198"/>
      <c r="H59" s="201"/>
      <c r="I59" s="217"/>
      <c r="J59" s="223"/>
      <c r="K59" s="217">
        <f>IF(NOT(ISERROR(MATCH(J59,_xlfn.ANCHORARRAY(E70),0))),I72&amp;"Por favor no seleccionar los criterios de impacto",J59)</f>
        <v>0</v>
      </c>
      <c r="L59" s="201"/>
      <c r="M59" s="217"/>
      <c r="N59" s="220"/>
      <c r="O59" s="72">
        <v>2</v>
      </c>
      <c r="P59" s="97"/>
      <c r="Q59" s="73" t="str">
        <f>IF(OR(R59="Preventivo",R59="Detectivo"),"Probabilidad",IF(R59="Correctivo","Impacto",""))</f>
        <v/>
      </c>
      <c r="R59" s="74"/>
      <c r="S59" s="74"/>
      <c r="T59" s="75" t="str">
        <f t="shared" si="43"/>
        <v/>
      </c>
      <c r="U59" s="74"/>
      <c r="V59" s="74"/>
      <c r="W59" s="74"/>
      <c r="X59" s="76" t="str">
        <f>IFERROR(IF(AND(Q58="Probabilidad",Q59="Probabilidad"),(Z58-(+Z58*T59)),IF(Q59="Probabilidad",(I58-(+I58*T59)),IF(Q59="Impacto",Z58,""))),"")</f>
        <v/>
      </c>
      <c r="Y59" s="77" t="str">
        <f t="shared" ref="Y59:Y63" si="50">IFERROR(IF(X59="","",IF(X59&lt;=0.2,"Muy Baja",IF(X59&lt;=0.4,"Baja",IF(X59&lt;=0.6,"Media",IF(X59&lt;=0.8,"Alta","Muy Alta"))))),"")</f>
        <v/>
      </c>
      <c r="Z59" s="78" t="str">
        <f t="shared" ref="Z59:Z63" si="51">+X59</f>
        <v/>
      </c>
      <c r="AA59" s="77" t="str">
        <f t="shared" ref="AA59:AA62" si="52">IFERROR(IF(AB59="","",IF(AB59&lt;=0.2,"Leve",IF(AB59&lt;=0.4,"Menor",IF(AB59&lt;=0.6,"Moderado",IF(AB59&lt;=0.8,"Mayor","Catastrófico"))))),"")</f>
        <v/>
      </c>
      <c r="AB59" s="78" t="str">
        <f>IFERROR(IF(AND(Q58="Impacto",Q59="Impacto"),(AB58-(+AB58*T59)),IF(Q59="Impacto",(M58-(+M58*T59)),IF(Q59="Probabilidad",AB58,""))),"")</f>
        <v/>
      </c>
      <c r="AC59" s="79" t="str">
        <f t="shared" ref="AC59:AC60" si="53">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80"/>
      <c r="AE59" s="81"/>
      <c r="AF59" s="82"/>
      <c r="AG59" s="82"/>
      <c r="AH59" s="83"/>
      <c r="AI59" s="83"/>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customHeight="1" x14ac:dyDescent="0.3">
      <c r="A60" s="203"/>
      <c r="B60" s="205"/>
      <c r="C60" s="223"/>
      <c r="D60" s="223"/>
      <c r="E60" s="211"/>
      <c r="F60" s="208"/>
      <c r="G60" s="198"/>
      <c r="H60" s="201"/>
      <c r="I60" s="217"/>
      <c r="J60" s="223"/>
      <c r="K60" s="217">
        <f>IF(NOT(ISERROR(MATCH(J60,_xlfn.ANCHORARRAY(E71),0))),I73&amp;"Por favor no seleccionar los criterios de impacto",J60)</f>
        <v>0</v>
      </c>
      <c r="L60" s="201"/>
      <c r="M60" s="217"/>
      <c r="N60" s="220"/>
      <c r="O60" s="72">
        <v>3</v>
      </c>
      <c r="P60" s="98"/>
      <c r="Q60" s="73" t="str">
        <f>IF(OR(R60="Preventivo",R60="Detectivo"),"Probabilidad",IF(R60="Correctivo","Impacto",""))</f>
        <v/>
      </c>
      <c r="R60" s="74"/>
      <c r="S60" s="74"/>
      <c r="T60" s="75" t="str">
        <f t="shared" si="43"/>
        <v/>
      </c>
      <c r="U60" s="74"/>
      <c r="V60" s="74"/>
      <c r="W60" s="74"/>
      <c r="X60" s="76" t="str">
        <f>IFERROR(IF(AND(Q59="Probabilidad",Q60="Probabilidad"),(Z59-(+Z59*T60)),IF(AND(Q59="Impacto",Q60="Probabilidad"),(Z58-(+Z58*T60)),IF(Q60="Impacto",Z59,""))),"")</f>
        <v/>
      </c>
      <c r="Y60" s="77" t="str">
        <f t="shared" si="50"/>
        <v/>
      </c>
      <c r="Z60" s="78" t="str">
        <f t="shared" si="51"/>
        <v/>
      </c>
      <c r="AA60" s="77" t="str">
        <f t="shared" si="52"/>
        <v/>
      </c>
      <c r="AB60" s="78" t="str">
        <f>IFERROR(IF(AND(Q59="Impacto",Q60="Impacto"),(AB59-(+AB59*T60)),IF(AND(Q59="Probabilidad",Q60="Impacto"),(AB58-(+AB58*T60)),IF(Q60="Probabilidad",AB59,""))),"")</f>
        <v/>
      </c>
      <c r="AC60" s="79" t="str">
        <f t="shared" si="53"/>
        <v/>
      </c>
      <c r="AD60" s="80"/>
      <c r="AE60" s="81"/>
      <c r="AF60" s="82"/>
      <c r="AG60" s="82"/>
      <c r="AH60" s="83"/>
      <c r="AI60" s="83"/>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customHeight="1" x14ac:dyDescent="0.3">
      <c r="A61" s="203"/>
      <c r="B61" s="205"/>
      <c r="C61" s="223"/>
      <c r="D61" s="223"/>
      <c r="E61" s="211"/>
      <c r="F61" s="208"/>
      <c r="G61" s="198"/>
      <c r="H61" s="201"/>
      <c r="I61" s="217"/>
      <c r="J61" s="223"/>
      <c r="K61" s="217">
        <f>IF(NOT(ISERROR(MATCH(J61,_xlfn.ANCHORARRAY(E72),0))),I74&amp;"Por favor no seleccionar los criterios de impacto",J61)</f>
        <v>0</v>
      </c>
      <c r="L61" s="201"/>
      <c r="M61" s="217"/>
      <c r="N61" s="220"/>
      <c r="O61" s="72">
        <v>4</v>
      </c>
      <c r="P61" s="97"/>
      <c r="Q61" s="73" t="str">
        <f t="shared" ref="Q61:Q63" si="54">IF(OR(R61="Preventivo",R61="Detectivo"),"Probabilidad",IF(R61="Correctivo","Impacto",""))</f>
        <v/>
      </c>
      <c r="R61" s="74"/>
      <c r="S61" s="74"/>
      <c r="T61" s="75" t="str">
        <f t="shared" si="43"/>
        <v/>
      </c>
      <c r="U61" s="74"/>
      <c r="V61" s="74"/>
      <c r="W61" s="74"/>
      <c r="X61" s="76" t="str">
        <f t="shared" ref="X61:X63" si="55">IFERROR(IF(AND(Q60="Probabilidad",Q61="Probabilidad"),(Z60-(+Z60*T61)),IF(AND(Q60="Impacto",Q61="Probabilidad"),(Z59-(+Z59*T61)),IF(Q61="Impacto",Z60,""))),"")</f>
        <v/>
      </c>
      <c r="Y61" s="77" t="str">
        <f t="shared" si="50"/>
        <v/>
      </c>
      <c r="Z61" s="78" t="str">
        <f t="shared" si="51"/>
        <v/>
      </c>
      <c r="AA61" s="77" t="str">
        <f t="shared" si="52"/>
        <v/>
      </c>
      <c r="AB61" s="78" t="str">
        <f t="shared" ref="AB61:AB63" si="56">IFERROR(IF(AND(Q60="Impacto",Q61="Impacto"),(AB60-(+AB60*T61)),IF(AND(Q60="Probabilidad",Q61="Impacto"),(AB59-(+AB59*T61)),IF(Q61="Probabilidad",AB60,""))),"")</f>
        <v/>
      </c>
      <c r="AC61" s="79"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80"/>
      <c r="AE61" s="81"/>
      <c r="AF61" s="82"/>
      <c r="AG61" s="82"/>
      <c r="AH61" s="83"/>
      <c r="AI61" s="83"/>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customHeight="1" x14ac:dyDescent="0.3">
      <c r="A62" s="203"/>
      <c r="B62" s="205"/>
      <c r="C62" s="223"/>
      <c r="D62" s="223"/>
      <c r="E62" s="211"/>
      <c r="F62" s="208"/>
      <c r="G62" s="198"/>
      <c r="H62" s="201"/>
      <c r="I62" s="217"/>
      <c r="J62" s="223"/>
      <c r="K62" s="217">
        <f>IF(NOT(ISERROR(MATCH(J62,_xlfn.ANCHORARRAY(E73),0))),I75&amp;"Por favor no seleccionar los criterios de impacto",J62)</f>
        <v>0</v>
      </c>
      <c r="L62" s="201"/>
      <c r="M62" s="217"/>
      <c r="N62" s="220"/>
      <c r="O62" s="72">
        <v>5</v>
      </c>
      <c r="P62" s="97"/>
      <c r="Q62" s="73" t="str">
        <f t="shared" si="54"/>
        <v/>
      </c>
      <c r="R62" s="74"/>
      <c r="S62" s="74"/>
      <c r="T62" s="75" t="str">
        <f t="shared" si="43"/>
        <v/>
      </c>
      <c r="U62" s="74"/>
      <c r="V62" s="74"/>
      <c r="W62" s="74"/>
      <c r="X62" s="76" t="str">
        <f t="shared" si="55"/>
        <v/>
      </c>
      <c r="Y62" s="77" t="str">
        <f t="shared" si="50"/>
        <v/>
      </c>
      <c r="Z62" s="78" t="str">
        <f t="shared" si="51"/>
        <v/>
      </c>
      <c r="AA62" s="77" t="str">
        <f t="shared" si="52"/>
        <v/>
      </c>
      <c r="AB62" s="78" t="str">
        <f t="shared" si="56"/>
        <v/>
      </c>
      <c r="AC62" s="79" t="str">
        <f t="shared" ref="AC62" si="57">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80"/>
      <c r="AE62" s="81"/>
      <c r="AF62" s="82"/>
      <c r="AG62" s="82"/>
      <c r="AH62" s="83"/>
      <c r="AI62" s="83"/>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customHeight="1" x14ac:dyDescent="0.3">
      <c r="A63" s="188"/>
      <c r="B63" s="206"/>
      <c r="C63" s="224"/>
      <c r="D63" s="224"/>
      <c r="E63" s="212"/>
      <c r="F63" s="209"/>
      <c r="G63" s="199"/>
      <c r="H63" s="202"/>
      <c r="I63" s="218"/>
      <c r="J63" s="224"/>
      <c r="K63" s="218">
        <f>IF(NOT(ISERROR(MATCH(J63,_xlfn.ANCHORARRAY(E74),0))),I76&amp;"Por favor no seleccionar los criterios de impacto",J63)</f>
        <v>0</v>
      </c>
      <c r="L63" s="202"/>
      <c r="M63" s="218"/>
      <c r="N63" s="221"/>
      <c r="O63" s="72">
        <v>6</v>
      </c>
      <c r="P63" s="97"/>
      <c r="Q63" s="73" t="str">
        <f t="shared" si="54"/>
        <v/>
      </c>
      <c r="R63" s="74"/>
      <c r="S63" s="74"/>
      <c r="T63" s="75" t="str">
        <f t="shared" si="43"/>
        <v/>
      </c>
      <c r="U63" s="74"/>
      <c r="V63" s="74"/>
      <c r="W63" s="74"/>
      <c r="X63" s="76" t="str">
        <f t="shared" si="55"/>
        <v/>
      </c>
      <c r="Y63" s="77" t="str">
        <f t="shared" si="50"/>
        <v/>
      </c>
      <c r="Z63" s="78" t="str">
        <f t="shared" si="51"/>
        <v/>
      </c>
      <c r="AA63" s="77" t="str">
        <f>IFERROR(IF(AB63="","",IF(AB63&lt;=0.2,"Leve",IF(AB63&lt;=0.4,"Menor",IF(AB63&lt;=0.6,"Moderado",IF(AB63&lt;=0.8,"Mayor","Catastrófico"))))),"")</f>
        <v/>
      </c>
      <c r="AB63" s="78" t="str">
        <f t="shared" si="56"/>
        <v/>
      </c>
      <c r="AC63" s="79"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80"/>
      <c r="AE63" s="81"/>
      <c r="AF63" s="82"/>
      <c r="AG63" s="82"/>
      <c r="AH63" s="83"/>
      <c r="AI63" s="83"/>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s="3" customFormat="1" ht="18" hidden="1" customHeight="1" x14ac:dyDescent="0.25">
      <c r="A64" s="187">
        <v>9</v>
      </c>
      <c r="B64" s="207"/>
      <c r="C64" s="207"/>
      <c r="D64" s="207"/>
      <c r="E64" s="210"/>
      <c r="F64" s="207"/>
      <c r="G64" s="197"/>
      <c r="H64" s="200" t="str">
        <f>IF(G64&lt;=0,"",IF(G64&lt;=2,"Muy Baja",IF(G64&lt;=24,"Baja",IF(G64&lt;=500,"Media",IF(G64&lt;=5000,"Alta","Muy Alta")))))</f>
        <v/>
      </c>
      <c r="I64" s="216" t="str">
        <f>IF(H64="","",IF(H64="Muy Baja",0.2,IF(H64="Baja",0.4,IF(H64="Media",0.6,IF(H64="Alta",0.8,IF(H64="Muy Alta",1,))))))</f>
        <v/>
      </c>
      <c r="J64" s="222"/>
      <c r="K64" s="216">
        <f>IF(NOT(ISERROR(MATCH(J64,'Tabla Impacto'!$B$225:$B$227,0))),'Tabla Impacto'!$G$227&amp;"Por favor no seleccionar los criterios de impacto(Afectación Económica o presupuestal y Pérdida Reputacional)",J64)</f>
        <v>0</v>
      </c>
      <c r="L64" s="200" t="str">
        <f>IF(OR(K64='Tabla Impacto'!$C$15,K64='Tabla Impacto'!$E$15),"Leve",IF(OR(K64='Tabla Impacto'!$C$16,K64='Tabla Impacto'!$E$16),"Menor",IF(OR(K64='Tabla Impacto'!$C$17,K64='Tabla Impacto'!$E$17),"Moderado",IF(OR(K64='Tabla Impacto'!$C$18,K64='Tabla Impacto'!$E$18),"Mayor",IF(OR(K64='Tabla Impacto'!$C$19,K64='Tabla Impacto'!$E$19),"Catastrófico","")))))</f>
        <v/>
      </c>
      <c r="M64" s="216" t="str">
        <f>IF(L64="","",IF(L64="Leve",0.2,IF(L64="Menor",0.4,IF(L64="Moderado",0.6,IF(L64="Mayor",0.8,IF(L64="Catastrófico",1,))))))</f>
        <v/>
      </c>
      <c r="N64" s="219"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6">
        <v>1</v>
      </c>
      <c r="P64" s="97"/>
      <c r="Q64" s="85"/>
      <c r="R64" s="88"/>
      <c r="S64" s="88"/>
      <c r="T64" s="89" t="str">
        <f>IF(AND(R64="Preventivo",S64="Automático"),"50%",IF(AND(R64="Preventivo",S64="Manual"),"40%",IF(AND(R64="Detectivo",S64="Automático"),"40%",IF(AND(R64="Detectivo",S64="Manual"),"30%",IF(AND(R64="Correctivo",S64="Automático"),"35%",IF(AND(R64="Correctivo",S64="Manual"),"25%",""))))))</f>
        <v/>
      </c>
      <c r="U64" s="88"/>
      <c r="V64" s="88"/>
      <c r="W64" s="88"/>
      <c r="X64" s="84" t="str">
        <f>IFERROR(IF(Q64="Probabilidad",(I64-(+I64*T64)),IF(Q64="Impacto",I64,"")),"")</f>
        <v/>
      </c>
      <c r="Y64" s="90" t="str">
        <f>IFERROR(IF(X64="","",IF(X64&lt;=0.2,"Muy Baja",IF(X64&lt;=0.4,"Baja",IF(X64&lt;=0.6,"Media",IF(X64&lt;=0.8,"Alta","Muy Alta"))))),"")</f>
        <v/>
      </c>
      <c r="Z64" s="91" t="str">
        <f>+X64</f>
        <v/>
      </c>
      <c r="AA64" s="90" t="str">
        <f>IFERROR(IF(AB64="","",IF(AB64&lt;=0.2,"Leve",IF(AB64&lt;=0.4,"Menor",IF(AB64&lt;=0.6,"Moderado",IF(AB64&lt;=0.8,"Mayor","Catastrófico"))))),"")</f>
        <v/>
      </c>
      <c r="AB64" s="91" t="str">
        <f>IFERROR(IF(Q64="Impacto",(M64-(+M64*T64)),IF(Q64="Probabilidad",M64,"")),"")</f>
        <v/>
      </c>
      <c r="AC64" s="92"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93"/>
      <c r="AE64" s="86"/>
      <c r="AF64" s="86"/>
      <c r="AG64" s="86"/>
      <c r="AH64" s="86"/>
      <c r="AI64" s="87"/>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row>
    <row r="65" spans="1:67" s="3" customFormat="1" ht="18" hidden="1" customHeight="1" x14ac:dyDescent="0.25">
      <c r="A65" s="203"/>
      <c r="B65" s="208"/>
      <c r="C65" s="208"/>
      <c r="D65" s="208"/>
      <c r="E65" s="211"/>
      <c r="F65" s="208"/>
      <c r="G65" s="198"/>
      <c r="H65" s="201"/>
      <c r="I65" s="217"/>
      <c r="J65" s="223"/>
      <c r="K65" s="217">
        <f>IF(NOT(ISERROR(MATCH(J65,_xlfn.ANCHORARRAY(E76),0))),I78&amp;"Por favor no seleccionar los criterios de impacto",J65)</f>
        <v>0</v>
      </c>
      <c r="L65" s="201"/>
      <c r="M65" s="217"/>
      <c r="N65" s="220"/>
      <c r="O65" s="6">
        <v>2</v>
      </c>
      <c r="P65" s="97"/>
      <c r="Q65" s="85" t="str">
        <f>IF(OR(R65="Preventivo",R65="Detectivo"),"Probabilidad",IF(R65="Correctivo","Impacto",""))</f>
        <v/>
      </c>
      <c r="R65" s="88"/>
      <c r="S65" s="88"/>
      <c r="T65" s="89" t="str">
        <f t="shared" ref="T65:T69" si="58">IF(AND(R65="Preventivo",S65="Automático"),"50%",IF(AND(R65="Preventivo",S65="Manual"),"40%",IF(AND(R65="Detectivo",S65="Automático"),"40%",IF(AND(R65="Detectivo",S65="Manual"),"30%",IF(AND(R65="Correctivo",S65="Automático"),"35%",IF(AND(R65="Correctivo",S65="Manual"),"25%",""))))))</f>
        <v/>
      </c>
      <c r="U65" s="88"/>
      <c r="V65" s="88"/>
      <c r="W65" s="88"/>
      <c r="X65" s="84" t="str">
        <f>IFERROR(IF(AND(Q64="Probabilidad",Q65="Probabilidad"),(Z64-(+Z64*T65)),IF(Q65="Probabilidad",(I64-(+I64*T65)),IF(Q65="Impacto",Z64,""))),"")</f>
        <v/>
      </c>
      <c r="Y65" s="90" t="str">
        <f t="shared" si="1"/>
        <v/>
      </c>
      <c r="Z65" s="91" t="str">
        <f t="shared" ref="Z65:Z69" si="59">+X65</f>
        <v/>
      </c>
      <c r="AA65" s="90" t="str">
        <f t="shared" si="3"/>
        <v/>
      </c>
      <c r="AB65" s="91" t="str">
        <f>IFERROR(IF(AND(Q64="Impacto",Q65="Impacto"),(AB64-(+AB64*T65)),IF(Q65="Impacto",(M64-(+M64*T65)),IF(Q65="Probabilidad",AB64,""))),"")</f>
        <v/>
      </c>
      <c r="AC65" s="92" t="str">
        <f t="shared" ref="AC65:AC66" si="60">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93"/>
      <c r="AE65" s="86"/>
      <c r="AF65" s="151"/>
      <c r="AG65" s="151"/>
      <c r="AH65" s="151"/>
      <c r="AI65" s="87"/>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row>
    <row r="66" spans="1:67" s="3" customFormat="1" ht="18" hidden="1" customHeight="1" x14ac:dyDescent="0.25">
      <c r="A66" s="203"/>
      <c r="B66" s="208"/>
      <c r="C66" s="208"/>
      <c r="D66" s="208"/>
      <c r="E66" s="211"/>
      <c r="F66" s="208"/>
      <c r="G66" s="198"/>
      <c r="H66" s="201"/>
      <c r="I66" s="217"/>
      <c r="J66" s="223"/>
      <c r="K66" s="217">
        <f>IF(NOT(ISERROR(MATCH(J66,_xlfn.ANCHORARRAY(E77),0))),I79&amp;"Por favor no seleccionar los criterios de impacto",J66)</f>
        <v>0</v>
      </c>
      <c r="L66" s="201"/>
      <c r="M66" s="217"/>
      <c r="N66" s="220"/>
      <c r="O66" s="6">
        <v>3</v>
      </c>
      <c r="P66" s="98"/>
      <c r="Q66" s="85" t="str">
        <f>IF(OR(R66="Preventivo",R66="Detectivo"),"Probabilidad",IF(R66="Correctivo","Impacto",""))</f>
        <v/>
      </c>
      <c r="R66" s="88"/>
      <c r="S66" s="88"/>
      <c r="T66" s="89" t="str">
        <f t="shared" si="58"/>
        <v/>
      </c>
      <c r="U66" s="88"/>
      <c r="V66" s="88"/>
      <c r="W66" s="88"/>
      <c r="X66" s="84" t="str">
        <f>IFERROR(IF(AND(Q65="Probabilidad",Q66="Probabilidad"),(Z65-(+Z65*T66)),IF(AND(Q65="Impacto",Q66="Probabilidad"),(Z64-(+Z64*T66)),IF(Q66="Impacto",Z65,""))),"")</f>
        <v/>
      </c>
      <c r="Y66" s="90" t="str">
        <f t="shared" si="1"/>
        <v/>
      </c>
      <c r="Z66" s="91" t="str">
        <f t="shared" si="59"/>
        <v/>
      </c>
      <c r="AA66" s="90" t="str">
        <f t="shared" si="3"/>
        <v/>
      </c>
      <c r="AB66" s="91" t="str">
        <f>IFERROR(IF(AND(Q65="Impacto",Q66="Impacto"),(AB65-(+AB65*T66)),IF(AND(Q65="Probabilidad",Q66="Impacto"),(AB64-(+AB64*T66)),IF(Q66="Probabilidad",AB65,""))),"")</f>
        <v/>
      </c>
      <c r="AC66" s="92" t="str">
        <f t="shared" si="60"/>
        <v/>
      </c>
      <c r="AD66" s="93"/>
      <c r="AE66" s="86"/>
      <c r="AF66" s="151"/>
      <c r="AG66" s="151"/>
      <c r="AH66" s="151"/>
      <c r="AI66" s="87"/>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row>
    <row r="67" spans="1:67" s="3" customFormat="1" ht="18" hidden="1" customHeight="1" x14ac:dyDescent="0.25">
      <c r="A67" s="203"/>
      <c r="B67" s="208"/>
      <c r="C67" s="208"/>
      <c r="D67" s="208"/>
      <c r="E67" s="211"/>
      <c r="F67" s="208"/>
      <c r="G67" s="198"/>
      <c r="H67" s="201"/>
      <c r="I67" s="217"/>
      <c r="J67" s="223"/>
      <c r="K67" s="217">
        <f>IF(NOT(ISERROR(MATCH(J67,_xlfn.ANCHORARRAY(E78),0))),I80&amp;"Por favor no seleccionar los criterios de impacto",J67)</f>
        <v>0</v>
      </c>
      <c r="L67" s="201"/>
      <c r="M67" s="217"/>
      <c r="N67" s="220"/>
      <c r="O67" s="6">
        <v>4</v>
      </c>
      <c r="P67" s="97"/>
      <c r="Q67" s="85" t="str">
        <f t="shared" ref="Q67:Q69" si="61">IF(OR(R67="Preventivo",R67="Detectivo"),"Probabilidad",IF(R67="Correctivo","Impacto",""))</f>
        <v/>
      </c>
      <c r="R67" s="88"/>
      <c r="S67" s="88"/>
      <c r="T67" s="89" t="str">
        <f t="shared" si="58"/>
        <v/>
      </c>
      <c r="U67" s="88"/>
      <c r="V67" s="88"/>
      <c r="W67" s="88"/>
      <c r="X67" s="84" t="str">
        <f t="shared" ref="X67:X68" si="62">IFERROR(IF(AND(Q66="Probabilidad",Q67="Probabilidad"),(Z66-(+Z66*T67)),IF(AND(Q66="Impacto",Q67="Probabilidad"),(Z65-(+Z65*T67)),IF(Q67="Impacto",Z66,""))),"")</f>
        <v/>
      </c>
      <c r="Y67" s="90" t="str">
        <f t="shared" si="1"/>
        <v/>
      </c>
      <c r="Z67" s="91" t="str">
        <f t="shared" si="59"/>
        <v/>
      </c>
      <c r="AA67" s="90" t="str">
        <f t="shared" si="3"/>
        <v/>
      </c>
      <c r="AB67" s="91" t="str">
        <f t="shared" ref="AB67:AB68" si="63">IFERROR(IF(AND(Q66="Impacto",Q67="Impacto"),(AB66-(+AB66*T67)),IF(AND(Q66="Probabilidad",Q67="Impacto"),(AB65-(+AB65*T67)),IF(Q67="Probabilidad",AB66,""))),"")</f>
        <v/>
      </c>
      <c r="AC67" s="92"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93"/>
      <c r="AE67" s="86"/>
      <c r="AF67" s="151"/>
      <c r="AG67" s="151"/>
      <c r="AH67" s="151"/>
      <c r="AI67" s="87"/>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row>
    <row r="68" spans="1:67" s="3" customFormat="1" ht="18" hidden="1" customHeight="1" x14ac:dyDescent="0.25">
      <c r="A68" s="203"/>
      <c r="B68" s="208"/>
      <c r="C68" s="208"/>
      <c r="D68" s="208"/>
      <c r="E68" s="211"/>
      <c r="F68" s="208"/>
      <c r="G68" s="198"/>
      <c r="H68" s="201"/>
      <c r="I68" s="217"/>
      <c r="J68" s="223"/>
      <c r="K68" s="217">
        <f>IF(NOT(ISERROR(MATCH(J68,_xlfn.ANCHORARRAY(E79),0))),I81&amp;"Por favor no seleccionar los criterios de impacto",J68)</f>
        <v>0</v>
      </c>
      <c r="L68" s="201"/>
      <c r="M68" s="217"/>
      <c r="N68" s="220"/>
      <c r="O68" s="6">
        <v>5</v>
      </c>
      <c r="P68" s="97"/>
      <c r="Q68" s="85" t="str">
        <f t="shared" si="61"/>
        <v/>
      </c>
      <c r="R68" s="88"/>
      <c r="S68" s="88"/>
      <c r="T68" s="89" t="str">
        <f t="shared" si="58"/>
        <v/>
      </c>
      <c r="U68" s="88"/>
      <c r="V68" s="88"/>
      <c r="W68" s="88"/>
      <c r="X68" s="84" t="str">
        <f t="shared" si="62"/>
        <v/>
      </c>
      <c r="Y68" s="90" t="str">
        <f t="shared" si="1"/>
        <v/>
      </c>
      <c r="Z68" s="91" t="str">
        <f t="shared" si="59"/>
        <v/>
      </c>
      <c r="AA68" s="90" t="str">
        <f t="shared" si="3"/>
        <v/>
      </c>
      <c r="AB68" s="91" t="str">
        <f t="shared" si="63"/>
        <v/>
      </c>
      <c r="AC68" s="92" t="str">
        <f t="shared" ref="AC68:AC69" si="64">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93"/>
      <c r="AE68" s="86"/>
      <c r="AF68" s="151"/>
      <c r="AG68" s="151"/>
      <c r="AH68" s="151"/>
      <c r="AI68" s="87"/>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row>
    <row r="69" spans="1:67" s="3" customFormat="1" ht="18" hidden="1" customHeight="1" x14ac:dyDescent="0.25">
      <c r="A69" s="188"/>
      <c r="B69" s="209"/>
      <c r="C69" s="209"/>
      <c r="D69" s="209"/>
      <c r="E69" s="212"/>
      <c r="F69" s="209"/>
      <c r="G69" s="199"/>
      <c r="H69" s="202"/>
      <c r="I69" s="218"/>
      <c r="J69" s="224"/>
      <c r="K69" s="218">
        <f>IF(NOT(ISERROR(MATCH(J69,_xlfn.ANCHORARRAY(E80),0))),I82&amp;"Por favor no seleccionar los criterios de impacto",J69)</f>
        <v>0</v>
      </c>
      <c r="L69" s="202"/>
      <c r="M69" s="218"/>
      <c r="N69" s="221"/>
      <c r="O69" s="6">
        <v>6</v>
      </c>
      <c r="P69" s="97"/>
      <c r="Q69" s="85" t="str">
        <f t="shared" si="61"/>
        <v/>
      </c>
      <c r="R69" s="88"/>
      <c r="S69" s="88"/>
      <c r="T69" s="89" t="str">
        <f t="shared" si="58"/>
        <v/>
      </c>
      <c r="U69" s="88"/>
      <c r="V69" s="88"/>
      <c r="W69" s="88"/>
      <c r="X69" s="84" t="str">
        <f>IFERROR(IF(AND(Q68="Probabilidad",Q69="Probabilidad"),(Z68-(+Z68*T69)),IF(AND(Q68="Impacto",Q69="Probabilidad"),(Z67-(+Z67*T69)),IF(Q69="Impacto",Z68,""))),"")</f>
        <v/>
      </c>
      <c r="Y69" s="90" t="str">
        <f t="shared" si="1"/>
        <v/>
      </c>
      <c r="Z69" s="91" t="str">
        <f t="shared" si="59"/>
        <v/>
      </c>
      <c r="AA69" s="90" t="str">
        <f t="shared" si="3"/>
        <v/>
      </c>
      <c r="AB69" s="91" t="str">
        <f>IFERROR(IF(AND(Q68="Impacto",Q69="Impacto"),(AB68-(+AB68*T69)),IF(AND(Q68="Probabilidad",Q69="Impacto"),(AB67-(+AB67*T69)),IF(Q69="Probabilidad",AB68,""))),"")</f>
        <v/>
      </c>
      <c r="AC69" s="92" t="str">
        <f t="shared" si="64"/>
        <v/>
      </c>
      <c r="AD69" s="93"/>
      <c r="AE69" s="86"/>
      <c r="AF69" s="151"/>
      <c r="AG69" s="151"/>
      <c r="AH69" s="151"/>
      <c r="AI69" s="87"/>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row>
    <row r="70" spans="1:67" s="3" customFormat="1" ht="18" hidden="1" customHeight="1" x14ac:dyDescent="0.25">
      <c r="A70" s="187">
        <v>10</v>
      </c>
      <c r="B70" s="207"/>
      <c r="C70" s="207"/>
      <c r="D70" s="207"/>
      <c r="E70" s="210"/>
      <c r="F70" s="207"/>
      <c r="G70" s="197"/>
      <c r="H70" s="200" t="str">
        <f>IF(G70&lt;=0,"",IF(G70&lt;=2,"Muy Baja",IF(G70&lt;=24,"Baja",IF(G70&lt;=500,"Media",IF(G70&lt;=5000,"Alta","Muy Alta")))))</f>
        <v/>
      </c>
      <c r="I70" s="216" t="str">
        <f>IF(H70="","",IF(H70="Muy Baja",0.2,IF(H70="Baja",0.4,IF(H70="Media",0.6,IF(H70="Alta",0.8,IF(H70="Muy Alta",1,))))))</f>
        <v/>
      </c>
      <c r="J70" s="222"/>
      <c r="K70" s="216">
        <f>IF(NOT(ISERROR(MATCH(J70,'Tabla Impacto'!$B$225:$B$227,0))),'Tabla Impacto'!$G$227&amp;"Por favor no seleccionar los criterios de impacto(Afectación Económica o presupuestal y Pérdida Reputacional)",J70)</f>
        <v>0</v>
      </c>
      <c r="L70" s="200" t="str">
        <f>IF(OR(K70='Tabla Impacto'!$C$15,K70='Tabla Impacto'!$E$15),"Leve",IF(OR(K70='Tabla Impacto'!$C$16,K70='Tabla Impacto'!$E$16),"Menor",IF(OR(K70='Tabla Impacto'!$C$17,K70='Tabla Impacto'!$E$17),"Moderado",IF(OR(K70='Tabla Impacto'!$C$18,K70='Tabla Impacto'!$E$18),"Mayor",IF(OR(K70='Tabla Impacto'!$C$19,K70='Tabla Impacto'!$E$19),"Catastrófico","")))))</f>
        <v/>
      </c>
      <c r="M70" s="216" t="str">
        <f>IF(L70="","",IF(L70="Leve",0.2,IF(L70="Menor",0.4,IF(L70="Moderado",0.6,IF(L70="Mayor",0.8,IF(L70="Catastrófico",1,))))))</f>
        <v/>
      </c>
      <c r="N70" s="219" t="str">
        <f>IF(OR(AND(H70="Muy Baja",L70="Leve"),AND(H70="Muy Baja",L70="Menor"),AND(H70="Baja",L70="Leve")),"Bajo",IF(OR(AND(H70="Muy baja",L70="Moderado"),AND(H70="Baja",L70="Menor"),AND(H70="Baja",L70="Moderado"),AND(H70="Media",L70="Leve"),AND(H70="Media",L70="Menor"),AND(H70="Media",L70="Moderado"),AND(H70="Alta",L70="Leve"),AND(H70="Alta",L70="Menor")),"Moderado",IF(OR(AND(H70="Muy Baja",L70="Mayor"),AND(H70="Baja",L70="Mayor"),AND(H70="Media",L70="Mayor"),AND(H70="Alta",L70="Moderado"),AND(H70="Alta",L70="Mayor"),AND(H70="Muy Alta",L70="Leve"),AND(H70="Muy Alta",L70="Menor"),AND(H70="Muy Alta",L70="Moderado"),AND(H70="Muy Alta",L70="Mayor")),"Alto",IF(OR(AND(H70="Muy Baja",L70="Catastrófico"),AND(H70="Baja",L70="Catastrófico"),AND(H70="Media",L70="Catastrófico"),AND(H70="Alta",L70="Catastrófico"),AND(H70="Muy Alta",L70="Catastrófico")),"Extremo",""))))</f>
        <v/>
      </c>
      <c r="O70" s="6">
        <v>1</v>
      </c>
      <c r="P70" s="97"/>
      <c r="Q70" s="85"/>
      <c r="R70" s="88"/>
      <c r="S70" s="88"/>
      <c r="T70" s="89" t="str">
        <f>IF(AND(R70="Preventivo",S70="Automático"),"50%",IF(AND(R70="Preventivo",S70="Manual"),"40%",IF(AND(R70="Detectivo",S70="Automático"),"40%",IF(AND(R70="Detectivo",S70="Manual"),"30%",IF(AND(R70="Correctivo",S70="Automático"),"35%",IF(AND(R70="Correctivo",S70="Manual"),"25%",""))))))</f>
        <v/>
      </c>
      <c r="U70" s="88"/>
      <c r="V70" s="88"/>
      <c r="W70" s="88"/>
      <c r="X70" s="84" t="str">
        <f>IFERROR(IF(Q70="Probabilidad",(I70-(+I70*T70)),IF(Q70="Impacto",I70,"")),"")</f>
        <v/>
      </c>
      <c r="Y70" s="90" t="str">
        <f>IFERROR(IF(X70="","",IF(X70&lt;=0.2,"Muy Baja",IF(X70&lt;=0.4,"Baja",IF(X70&lt;=0.6,"Media",IF(X70&lt;=0.8,"Alta","Muy Alta"))))),"")</f>
        <v/>
      </c>
      <c r="Z70" s="91" t="str">
        <f>+X70</f>
        <v/>
      </c>
      <c r="AA70" s="90" t="str">
        <f>IFERROR(IF(AB70="","",IF(AB70&lt;=0.2,"Leve",IF(AB70&lt;=0.4,"Menor",IF(AB70&lt;=0.6,"Moderado",IF(AB70&lt;=0.8,"Mayor","Catastrófico"))))),"")</f>
        <v/>
      </c>
      <c r="AB70" s="91" t="str">
        <f>IFERROR(IF(Q70="Impacto",(M70-(+M70*T70)),IF(Q70="Probabilidad",M70,"")),"")</f>
        <v/>
      </c>
      <c r="AC70" s="92"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93"/>
      <c r="AE70" s="86"/>
      <c r="AF70" s="151"/>
      <c r="AG70" s="151"/>
      <c r="AH70" s="87"/>
      <c r="AI70" s="87"/>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row>
    <row r="71" spans="1:67" s="3" customFormat="1" ht="18" hidden="1" customHeight="1" x14ac:dyDescent="0.25">
      <c r="A71" s="203"/>
      <c r="B71" s="208"/>
      <c r="C71" s="208"/>
      <c r="D71" s="208"/>
      <c r="E71" s="211"/>
      <c r="F71" s="208"/>
      <c r="G71" s="198"/>
      <c r="H71" s="201"/>
      <c r="I71" s="217"/>
      <c r="J71" s="223"/>
      <c r="K71" s="217">
        <f>IF(NOT(ISERROR(MATCH(J71,_xlfn.ANCHORARRAY(E82),0))),I84&amp;"Por favor no seleccionar los criterios de impacto",J71)</f>
        <v>0</v>
      </c>
      <c r="L71" s="201"/>
      <c r="M71" s="217"/>
      <c r="N71" s="220"/>
      <c r="O71" s="6">
        <v>2</v>
      </c>
      <c r="P71" s="97"/>
      <c r="Q71" s="85" t="str">
        <f>IF(OR(R71="Preventivo",R71="Detectivo"),"Probabilidad",IF(R71="Correctivo","Impacto",""))</f>
        <v/>
      </c>
      <c r="R71" s="88"/>
      <c r="S71" s="88"/>
      <c r="T71" s="89" t="str">
        <f t="shared" ref="T71:T75" si="65">IF(AND(R71="Preventivo",S71="Automático"),"50%",IF(AND(R71="Preventivo",S71="Manual"),"40%",IF(AND(R71="Detectivo",S71="Automático"),"40%",IF(AND(R71="Detectivo",S71="Manual"),"30%",IF(AND(R71="Correctivo",S71="Automático"),"35%",IF(AND(R71="Correctivo",S71="Manual"),"25%",""))))))</f>
        <v/>
      </c>
      <c r="U71" s="88"/>
      <c r="V71" s="88"/>
      <c r="W71" s="88"/>
      <c r="X71" s="84" t="str">
        <f>IFERROR(IF(AND(Q70="Probabilidad",Q71="Probabilidad"),(Z70-(+Z70*T71)),IF(Q71="Probabilidad",(I70-(+I70*T71)),IF(Q71="Impacto",Z70,""))),"")</f>
        <v/>
      </c>
      <c r="Y71" s="90" t="str">
        <f t="shared" si="1"/>
        <v/>
      </c>
      <c r="Z71" s="91" t="str">
        <f t="shared" ref="Z71:Z75" si="66">+X71</f>
        <v/>
      </c>
      <c r="AA71" s="90" t="str">
        <f t="shared" si="3"/>
        <v/>
      </c>
      <c r="AB71" s="91" t="str">
        <f>IFERROR(IF(AND(Q70="Impacto",Q71="Impacto"),(AB70-(+AB70*T71)),IF(Q71="Impacto",(M70-(+M70*T71)),IF(Q71="Probabilidad",AB70,""))),"")</f>
        <v/>
      </c>
      <c r="AC71" s="92" t="str">
        <f t="shared" ref="AC71:AC72" si="67">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93"/>
      <c r="AE71" s="86"/>
      <c r="AF71" s="151"/>
      <c r="AG71" s="151"/>
      <c r="AH71" s="87"/>
      <c r="AI71" s="87"/>
    </row>
    <row r="72" spans="1:67" s="3" customFormat="1" ht="18" hidden="1" customHeight="1" x14ac:dyDescent="0.25">
      <c r="A72" s="203"/>
      <c r="B72" s="208"/>
      <c r="C72" s="208"/>
      <c r="D72" s="208"/>
      <c r="E72" s="211"/>
      <c r="F72" s="208"/>
      <c r="G72" s="198"/>
      <c r="H72" s="201"/>
      <c r="I72" s="217"/>
      <c r="J72" s="223"/>
      <c r="K72" s="217">
        <f>IF(NOT(ISERROR(MATCH(J72,_xlfn.ANCHORARRAY(E83),0))),I85&amp;"Por favor no seleccionar los criterios de impacto",J72)</f>
        <v>0</v>
      </c>
      <c r="L72" s="201"/>
      <c r="M72" s="217"/>
      <c r="N72" s="220"/>
      <c r="O72" s="6">
        <v>3</v>
      </c>
      <c r="P72" s="98"/>
      <c r="Q72" s="85" t="str">
        <f>IF(OR(R72="Preventivo",R72="Detectivo"),"Probabilidad",IF(R72="Correctivo","Impacto",""))</f>
        <v/>
      </c>
      <c r="R72" s="88"/>
      <c r="S72" s="88"/>
      <c r="T72" s="89" t="str">
        <f t="shared" si="65"/>
        <v/>
      </c>
      <c r="U72" s="88"/>
      <c r="V72" s="88"/>
      <c r="W72" s="88"/>
      <c r="X72" s="84" t="str">
        <f>IFERROR(IF(AND(Q71="Probabilidad",Q72="Probabilidad"),(Z71-(+Z71*T72)),IF(AND(Q71="Impacto",Q72="Probabilidad"),(Z70-(+Z70*T72)),IF(Q72="Impacto",Z71,""))),"")</f>
        <v/>
      </c>
      <c r="Y72" s="90" t="str">
        <f t="shared" si="1"/>
        <v/>
      </c>
      <c r="Z72" s="91" t="str">
        <f t="shared" si="66"/>
        <v/>
      </c>
      <c r="AA72" s="90" t="str">
        <f t="shared" si="3"/>
        <v/>
      </c>
      <c r="AB72" s="91" t="str">
        <f>IFERROR(IF(AND(Q71="Impacto",Q72="Impacto"),(AB71-(+AB71*T72)),IF(AND(Q71="Probabilidad",Q72="Impacto"),(AB70-(+AB70*T72)),IF(Q72="Probabilidad",AB71,""))),"")</f>
        <v/>
      </c>
      <c r="AC72" s="92" t="str">
        <f t="shared" si="67"/>
        <v/>
      </c>
      <c r="AD72" s="93"/>
      <c r="AE72" s="86"/>
      <c r="AF72" s="151"/>
      <c r="AG72" s="151"/>
      <c r="AH72" s="87"/>
      <c r="AI72" s="87"/>
    </row>
    <row r="73" spans="1:67" s="3" customFormat="1" ht="18" hidden="1" customHeight="1" x14ac:dyDescent="0.25">
      <c r="A73" s="203"/>
      <c r="B73" s="208"/>
      <c r="C73" s="208"/>
      <c r="D73" s="208"/>
      <c r="E73" s="211"/>
      <c r="F73" s="208"/>
      <c r="G73" s="198"/>
      <c r="H73" s="201"/>
      <c r="I73" s="217"/>
      <c r="J73" s="223"/>
      <c r="K73" s="217">
        <f>IF(NOT(ISERROR(MATCH(J73,_xlfn.ANCHORARRAY(E84),0))),I86&amp;"Por favor no seleccionar los criterios de impacto",J73)</f>
        <v>0</v>
      </c>
      <c r="L73" s="201"/>
      <c r="M73" s="217"/>
      <c r="N73" s="220"/>
      <c r="O73" s="6">
        <v>4</v>
      </c>
      <c r="P73" s="97"/>
      <c r="Q73" s="85" t="str">
        <f t="shared" ref="Q73:Q75" si="68">IF(OR(R73="Preventivo",R73="Detectivo"),"Probabilidad",IF(R73="Correctivo","Impacto",""))</f>
        <v/>
      </c>
      <c r="R73" s="88"/>
      <c r="S73" s="88"/>
      <c r="T73" s="89" t="str">
        <f t="shared" si="65"/>
        <v/>
      </c>
      <c r="U73" s="88"/>
      <c r="V73" s="88"/>
      <c r="W73" s="88"/>
      <c r="X73" s="84" t="str">
        <f t="shared" ref="X73:X74" si="69">IFERROR(IF(AND(Q72="Probabilidad",Q73="Probabilidad"),(Z72-(+Z72*T73)),IF(AND(Q72="Impacto",Q73="Probabilidad"),(Z71-(+Z71*T73)),IF(Q73="Impacto",Z72,""))),"")</f>
        <v/>
      </c>
      <c r="Y73" s="90" t="str">
        <f t="shared" si="1"/>
        <v/>
      </c>
      <c r="Z73" s="91" t="str">
        <f t="shared" si="66"/>
        <v/>
      </c>
      <c r="AA73" s="90" t="str">
        <f t="shared" si="3"/>
        <v/>
      </c>
      <c r="AB73" s="91" t="str">
        <f t="shared" ref="AB73:AB74" si="70">IFERROR(IF(AND(Q72="Impacto",Q73="Impacto"),(AB72-(+AB72*T73)),IF(AND(Q72="Probabilidad",Q73="Impacto"),(AB71-(+AB71*T73)),IF(Q73="Probabilidad",AB72,""))),"")</f>
        <v/>
      </c>
      <c r="AC73" s="92" t="str">
        <f>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93"/>
      <c r="AE73" s="86"/>
      <c r="AF73" s="151"/>
      <c r="AG73" s="151"/>
      <c r="AH73" s="87"/>
      <c r="AI73" s="87"/>
    </row>
    <row r="74" spans="1:67" s="3" customFormat="1" ht="18" hidden="1" customHeight="1" x14ac:dyDescent="0.25">
      <c r="A74" s="203"/>
      <c r="B74" s="208"/>
      <c r="C74" s="208"/>
      <c r="D74" s="208"/>
      <c r="E74" s="211"/>
      <c r="F74" s="208"/>
      <c r="G74" s="198"/>
      <c r="H74" s="201"/>
      <c r="I74" s="217"/>
      <c r="J74" s="223"/>
      <c r="K74" s="217">
        <f>IF(NOT(ISERROR(MATCH(J74,_xlfn.ANCHORARRAY(E85),0))),I87&amp;"Por favor no seleccionar los criterios de impacto",J74)</f>
        <v>0</v>
      </c>
      <c r="L74" s="201"/>
      <c r="M74" s="217"/>
      <c r="N74" s="220"/>
      <c r="O74" s="6">
        <v>5</v>
      </c>
      <c r="P74" s="97"/>
      <c r="Q74" s="85" t="str">
        <f t="shared" si="68"/>
        <v/>
      </c>
      <c r="R74" s="88"/>
      <c r="S74" s="88"/>
      <c r="T74" s="89" t="str">
        <f t="shared" si="65"/>
        <v/>
      </c>
      <c r="U74" s="88"/>
      <c r="V74" s="88"/>
      <c r="W74" s="88"/>
      <c r="X74" s="84" t="str">
        <f t="shared" si="69"/>
        <v/>
      </c>
      <c r="Y74" s="90" t="str">
        <f t="shared" si="1"/>
        <v/>
      </c>
      <c r="Z74" s="91" t="str">
        <f t="shared" si="66"/>
        <v/>
      </c>
      <c r="AA74" s="90" t="str">
        <f t="shared" si="3"/>
        <v/>
      </c>
      <c r="AB74" s="91" t="str">
        <f t="shared" si="70"/>
        <v/>
      </c>
      <c r="AC74" s="92" t="str">
        <f t="shared" ref="AC74:AC75" si="71">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
      </c>
      <c r="AD74" s="93"/>
      <c r="AE74" s="86"/>
      <c r="AF74" s="151"/>
      <c r="AG74" s="151"/>
      <c r="AH74" s="87"/>
      <c r="AI74" s="87"/>
    </row>
    <row r="75" spans="1:67" s="3" customFormat="1" ht="18" hidden="1" customHeight="1" x14ac:dyDescent="0.25">
      <c r="A75" s="188"/>
      <c r="B75" s="209"/>
      <c r="C75" s="209"/>
      <c r="D75" s="209"/>
      <c r="E75" s="212"/>
      <c r="F75" s="209"/>
      <c r="G75" s="199"/>
      <c r="H75" s="202"/>
      <c r="I75" s="218"/>
      <c r="J75" s="224"/>
      <c r="K75" s="218">
        <f>IF(NOT(ISERROR(MATCH(J75,_xlfn.ANCHORARRAY(E86),0))),I88&amp;"Por favor no seleccionar los criterios de impacto",J75)</f>
        <v>0</v>
      </c>
      <c r="L75" s="202"/>
      <c r="M75" s="218"/>
      <c r="N75" s="221"/>
      <c r="O75" s="6">
        <v>6</v>
      </c>
      <c r="P75" s="97"/>
      <c r="Q75" s="85" t="str">
        <f t="shared" si="68"/>
        <v/>
      </c>
      <c r="R75" s="88"/>
      <c r="S75" s="88"/>
      <c r="T75" s="89" t="str">
        <f t="shared" si="65"/>
        <v/>
      </c>
      <c r="U75" s="88"/>
      <c r="V75" s="88"/>
      <c r="W75" s="88"/>
      <c r="X75" s="84" t="str">
        <f>IFERROR(IF(AND(Q74="Probabilidad",Q75="Probabilidad"),(Z74-(+Z74*T75)),IF(AND(Q74="Impacto",Q75="Probabilidad"),(Z73-(+Z73*T75)),IF(Q75="Impacto",Z74,""))),"")</f>
        <v/>
      </c>
      <c r="Y75" s="90" t="str">
        <f t="shared" si="1"/>
        <v/>
      </c>
      <c r="Z75" s="91" t="str">
        <f t="shared" si="66"/>
        <v/>
      </c>
      <c r="AA75" s="90" t="str">
        <f t="shared" si="3"/>
        <v/>
      </c>
      <c r="AB75" s="91" t="str">
        <f>IFERROR(IF(AND(Q74="Impacto",Q75="Impacto"),(AB74-(+AB74*T75)),IF(AND(Q74="Probabilidad",Q75="Impacto"),(AB73-(+AB73*T75)),IF(Q75="Probabilidad",AB74,""))),"")</f>
        <v/>
      </c>
      <c r="AC75" s="92" t="str">
        <f t="shared" si="71"/>
        <v/>
      </c>
      <c r="AD75" s="93"/>
      <c r="AE75" s="86"/>
      <c r="AF75" s="151"/>
      <c r="AG75" s="151"/>
      <c r="AH75" s="87"/>
      <c r="AI75" s="87"/>
    </row>
    <row r="76" spans="1:67" ht="34.5" customHeight="1" x14ac:dyDescent="0.3">
      <c r="A76" s="6"/>
      <c r="B76" s="238" t="s">
        <v>168</v>
      </c>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row>
    <row r="78" spans="1:67" x14ac:dyDescent="0.3">
      <c r="A78" s="1"/>
      <c r="B78" s="11" t="s">
        <v>169</v>
      </c>
      <c r="C78" s="1"/>
      <c r="D78" s="1"/>
      <c r="F78" s="1"/>
    </row>
  </sheetData>
  <dataConsolidate/>
  <mergeCells count="204">
    <mergeCell ref="W30:W34"/>
    <mergeCell ref="Y30:Y34"/>
    <mergeCell ref="Z30:Z34"/>
    <mergeCell ref="AA30:AA34"/>
    <mergeCell ref="AB30:AB34"/>
    <mergeCell ref="AC30:AC34"/>
    <mergeCell ref="AD30:AD34"/>
    <mergeCell ref="A1:D4"/>
    <mergeCell ref="AI10:AI11"/>
    <mergeCell ref="O6:Q6"/>
    <mergeCell ref="A6:B6"/>
    <mergeCell ref="A7:B7"/>
    <mergeCell ref="A12:A17"/>
    <mergeCell ref="B12:B17"/>
    <mergeCell ref="C12:C17"/>
    <mergeCell ref="D12:D17"/>
    <mergeCell ref="E12:E17"/>
    <mergeCell ref="N12:N17"/>
    <mergeCell ref="I12:I17"/>
    <mergeCell ref="J12:J17"/>
    <mergeCell ref="K12:K17"/>
    <mergeCell ref="L12:L17"/>
    <mergeCell ref="M12:M17"/>
    <mergeCell ref="A8:B8"/>
    <mergeCell ref="A10:A11"/>
    <mergeCell ref="D10:D11"/>
    <mergeCell ref="C10:C11"/>
    <mergeCell ref="H18:H23"/>
    <mergeCell ref="I18:I23"/>
    <mergeCell ref="J18:J23"/>
    <mergeCell ref="R10:W10"/>
    <mergeCell ref="F18:F23"/>
    <mergeCell ref="E1:AF4"/>
    <mergeCell ref="AG4:AI4"/>
    <mergeCell ref="AG3:AI3"/>
    <mergeCell ref="AG2:AI2"/>
    <mergeCell ref="AG1:AI1"/>
    <mergeCell ref="F12:F17"/>
    <mergeCell ref="G12:G17"/>
    <mergeCell ref="H12:H17"/>
    <mergeCell ref="AE10:AE11"/>
    <mergeCell ref="AH10:AH11"/>
    <mergeCell ref="AF10:AF11"/>
    <mergeCell ref="F10:F11"/>
    <mergeCell ref="E10:E11"/>
    <mergeCell ref="AD10:AD11"/>
    <mergeCell ref="C7:N7"/>
    <mergeCell ref="C8:N8"/>
    <mergeCell ref="O10:O11"/>
    <mergeCell ref="AC10:AC11"/>
    <mergeCell ref="AB10:AB11"/>
    <mergeCell ref="AA10:AA11"/>
    <mergeCell ref="B10:B11"/>
    <mergeCell ref="Y10:Y11"/>
    <mergeCell ref="Z10:Z11"/>
    <mergeCell ref="G10:G11"/>
    <mergeCell ref="H10:H11"/>
    <mergeCell ref="I10:I11"/>
    <mergeCell ref="L10:L11"/>
    <mergeCell ref="M10:M11"/>
    <mergeCell ref="N10:N11"/>
    <mergeCell ref="X10:X11"/>
    <mergeCell ref="P10:P11"/>
    <mergeCell ref="F24:F29"/>
    <mergeCell ref="G24:G29"/>
    <mergeCell ref="H24:H29"/>
    <mergeCell ref="I24:I29"/>
    <mergeCell ref="E18:E23"/>
    <mergeCell ref="A30:A39"/>
    <mergeCell ref="B30:B39"/>
    <mergeCell ref="C30:C39"/>
    <mergeCell ref="D30:D39"/>
    <mergeCell ref="E30:E39"/>
    <mergeCell ref="F30:F39"/>
    <mergeCell ref="G30:G39"/>
    <mergeCell ref="H30:H39"/>
    <mergeCell ref="I30:I39"/>
    <mergeCell ref="A18:A23"/>
    <mergeCell ref="B18:B23"/>
    <mergeCell ref="C18:C23"/>
    <mergeCell ref="D18:D23"/>
    <mergeCell ref="A24:A29"/>
    <mergeCell ref="B24:B29"/>
    <mergeCell ref="C24:C29"/>
    <mergeCell ref="D24:D29"/>
    <mergeCell ref="E24:E29"/>
    <mergeCell ref="G18:G23"/>
    <mergeCell ref="B76:AI76"/>
    <mergeCell ref="M64:M69"/>
    <mergeCell ref="N64:N69"/>
    <mergeCell ref="J64:J69"/>
    <mergeCell ref="K64:K69"/>
    <mergeCell ref="L64:L69"/>
    <mergeCell ref="M52:M57"/>
    <mergeCell ref="N52:N57"/>
    <mergeCell ref="F58:F63"/>
    <mergeCell ref="G58:G63"/>
    <mergeCell ref="H58:H63"/>
    <mergeCell ref="I58:I63"/>
    <mergeCell ref="J58:J63"/>
    <mergeCell ref="F52:F57"/>
    <mergeCell ref="G52:G57"/>
    <mergeCell ref="H52:H57"/>
    <mergeCell ref="I52:I57"/>
    <mergeCell ref="K58:K63"/>
    <mergeCell ref="L58:L63"/>
    <mergeCell ref="M58:M63"/>
    <mergeCell ref="N58:N63"/>
    <mergeCell ref="B58:B63"/>
    <mergeCell ref="C58:C63"/>
    <mergeCell ref="D58:D63"/>
    <mergeCell ref="A70:A75"/>
    <mergeCell ref="B70:B75"/>
    <mergeCell ref="C70:C75"/>
    <mergeCell ref="D70:D75"/>
    <mergeCell ref="E70:E75"/>
    <mergeCell ref="F70:F75"/>
    <mergeCell ref="G70:G75"/>
    <mergeCell ref="H70:H75"/>
    <mergeCell ref="C6:N6"/>
    <mergeCell ref="A9:G9"/>
    <mergeCell ref="H9:N9"/>
    <mergeCell ref="I40:I45"/>
    <mergeCell ref="J40:J45"/>
    <mergeCell ref="G46:G51"/>
    <mergeCell ref="H46:H51"/>
    <mergeCell ref="I46:I51"/>
    <mergeCell ref="K40:K45"/>
    <mergeCell ref="L40:L45"/>
    <mergeCell ref="A58:A63"/>
    <mergeCell ref="E58:E63"/>
    <mergeCell ref="A52:A57"/>
    <mergeCell ref="B52:B57"/>
    <mergeCell ref="F40:F45"/>
    <mergeCell ref="J70:J75"/>
    <mergeCell ref="O9:W9"/>
    <mergeCell ref="X9:AD9"/>
    <mergeCell ref="AE9:AI9"/>
    <mergeCell ref="M24:M29"/>
    <mergeCell ref="N24:N29"/>
    <mergeCell ref="J30:J39"/>
    <mergeCell ref="K30:K39"/>
    <mergeCell ref="L30:L39"/>
    <mergeCell ref="M30:M39"/>
    <mergeCell ref="N30:N39"/>
    <mergeCell ref="K18:K23"/>
    <mergeCell ref="J24:J29"/>
    <mergeCell ref="K24:K29"/>
    <mergeCell ref="L24:L29"/>
    <mergeCell ref="AG10:AG11"/>
    <mergeCell ref="L18:L23"/>
    <mergeCell ref="M18:M23"/>
    <mergeCell ref="N18:N23"/>
    <mergeCell ref="J10:J11"/>
    <mergeCell ref="K10:K11"/>
    <mergeCell ref="Q10:Q11"/>
    <mergeCell ref="K70:K75"/>
    <mergeCell ref="L70:L75"/>
    <mergeCell ref="M70:M75"/>
    <mergeCell ref="N70:N75"/>
    <mergeCell ref="I70:I75"/>
    <mergeCell ref="I64:I69"/>
    <mergeCell ref="M40:M45"/>
    <mergeCell ref="N40:N45"/>
    <mergeCell ref="M46:M51"/>
    <mergeCell ref="N46:N51"/>
    <mergeCell ref="J52:J57"/>
    <mergeCell ref="K52:K57"/>
    <mergeCell ref="L52:L57"/>
    <mergeCell ref="J46:J51"/>
    <mergeCell ref="K46:K51"/>
    <mergeCell ref="L46:L51"/>
    <mergeCell ref="A64:A69"/>
    <mergeCell ref="B64:B69"/>
    <mergeCell ref="C64:C69"/>
    <mergeCell ref="D64:D69"/>
    <mergeCell ref="E64:E69"/>
    <mergeCell ref="F64:F69"/>
    <mergeCell ref="G64:G69"/>
    <mergeCell ref="H64:H69"/>
    <mergeCell ref="D52:D57"/>
    <mergeCell ref="E52:E57"/>
    <mergeCell ref="C52:C57"/>
    <mergeCell ref="G40:G45"/>
    <mergeCell ref="H40:H45"/>
    <mergeCell ref="A40:A45"/>
    <mergeCell ref="B40:B45"/>
    <mergeCell ref="C40:C45"/>
    <mergeCell ref="A46:A51"/>
    <mergeCell ref="B46:B51"/>
    <mergeCell ref="C46:C51"/>
    <mergeCell ref="D46:D51"/>
    <mergeCell ref="E46:E51"/>
    <mergeCell ref="F46:F51"/>
    <mergeCell ref="D40:D45"/>
    <mergeCell ref="E40:E45"/>
    <mergeCell ref="P30:P34"/>
    <mergeCell ref="O30:O34"/>
    <mergeCell ref="Q30:Q34"/>
    <mergeCell ref="R30:R34"/>
    <mergeCell ref="S30:S34"/>
    <mergeCell ref="T30:T34"/>
    <mergeCell ref="U30:U34"/>
    <mergeCell ref="V30:V34"/>
  </mergeCells>
  <conditionalFormatting sqref="H12 H18">
    <cfRule type="cellIs" dxfId="114" priority="532" operator="equal">
      <formula>"Muy Alta"</formula>
    </cfRule>
    <cfRule type="cellIs" dxfId="113" priority="533" operator="equal">
      <formula>"Alta"</formula>
    </cfRule>
    <cfRule type="cellIs" dxfId="112" priority="534" operator="equal">
      <formula>"Media"</formula>
    </cfRule>
    <cfRule type="cellIs" dxfId="111" priority="535" operator="equal">
      <formula>"Baja"</formula>
    </cfRule>
    <cfRule type="cellIs" dxfId="110" priority="536" operator="equal">
      <formula>"Muy Baja"</formula>
    </cfRule>
  </conditionalFormatting>
  <conditionalFormatting sqref="H24">
    <cfRule type="cellIs" dxfId="109" priority="434" operator="equal">
      <formula>"Muy Alta"</formula>
    </cfRule>
    <cfRule type="cellIs" dxfId="108" priority="435" operator="equal">
      <formula>"Alta"</formula>
    </cfRule>
    <cfRule type="cellIs" dxfId="107" priority="436" operator="equal">
      <formula>"Media"</formula>
    </cfRule>
    <cfRule type="cellIs" dxfId="106" priority="437" operator="equal">
      <formula>"Baja"</formula>
    </cfRule>
    <cfRule type="cellIs" dxfId="105" priority="438" operator="equal">
      <formula>"Muy Baja"</formula>
    </cfRule>
  </conditionalFormatting>
  <conditionalFormatting sqref="H30:H34">
    <cfRule type="cellIs" dxfId="104" priority="406" operator="equal">
      <formula>"Muy Alta"</formula>
    </cfRule>
    <cfRule type="cellIs" dxfId="103" priority="407" operator="equal">
      <formula>"Alta"</formula>
    </cfRule>
    <cfRule type="cellIs" dxfId="102" priority="408" operator="equal">
      <formula>"Media"</formula>
    </cfRule>
    <cfRule type="cellIs" dxfId="101" priority="409" operator="equal">
      <formula>"Baja"</formula>
    </cfRule>
    <cfRule type="cellIs" dxfId="100" priority="410" operator="equal">
      <formula>"Muy Baja"</formula>
    </cfRule>
  </conditionalFormatting>
  <conditionalFormatting sqref="H40">
    <cfRule type="cellIs" dxfId="99" priority="35" operator="equal">
      <formula>"Muy Alta"</formula>
    </cfRule>
    <cfRule type="cellIs" dxfId="98" priority="36" operator="equal">
      <formula>"Alta"</formula>
    </cfRule>
    <cfRule type="cellIs" dxfId="97" priority="37" operator="equal">
      <formula>"Media"</formula>
    </cfRule>
    <cfRule type="cellIs" dxfId="96" priority="38" operator="equal">
      <formula>"Baja"</formula>
    </cfRule>
    <cfRule type="cellIs" dxfId="95" priority="39" operator="equal">
      <formula>"Muy Baja"</formula>
    </cfRule>
  </conditionalFormatting>
  <conditionalFormatting sqref="H46">
    <cfRule type="cellIs" dxfId="94" priority="350" operator="equal">
      <formula>"Muy Alta"</formula>
    </cfRule>
    <cfRule type="cellIs" dxfId="93" priority="351" operator="equal">
      <formula>"Alta"</formula>
    </cfRule>
    <cfRule type="cellIs" dxfId="92" priority="352" operator="equal">
      <formula>"Media"</formula>
    </cfRule>
    <cfRule type="cellIs" dxfId="91" priority="353" operator="equal">
      <formula>"Baja"</formula>
    </cfRule>
    <cfRule type="cellIs" dxfId="90" priority="354" operator="equal">
      <formula>"Muy Baja"</formula>
    </cfRule>
  </conditionalFormatting>
  <conditionalFormatting sqref="H52">
    <cfRule type="cellIs" dxfId="89" priority="322" operator="equal">
      <formula>"Muy Alta"</formula>
    </cfRule>
    <cfRule type="cellIs" dxfId="88" priority="323" operator="equal">
      <formula>"Alta"</formula>
    </cfRule>
    <cfRule type="cellIs" dxfId="87" priority="324" operator="equal">
      <formula>"Media"</formula>
    </cfRule>
    <cfRule type="cellIs" dxfId="86" priority="325" operator="equal">
      <formula>"Baja"</formula>
    </cfRule>
    <cfRule type="cellIs" dxfId="85" priority="326" operator="equal">
      <formula>"Muy Baja"</formula>
    </cfRule>
  </conditionalFormatting>
  <conditionalFormatting sqref="H58">
    <cfRule type="cellIs" dxfId="84" priority="25" operator="equal">
      <formula>"Muy Alta"</formula>
    </cfRule>
    <cfRule type="cellIs" dxfId="83" priority="26" operator="equal">
      <formula>"Alta"</formula>
    </cfRule>
    <cfRule type="cellIs" dxfId="82" priority="27" operator="equal">
      <formula>"Media"</formula>
    </cfRule>
    <cfRule type="cellIs" dxfId="81" priority="28" operator="equal">
      <formula>"Baja"</formula>
    </cfRule>
    <cfRule type="cellIs" dxfId="80" priority="29" operator="equal">
      <formula>"Muy Baja"</formula>
    </cfRule>
  </conditionalFormatting>
  <conditionalFormatting sqref="H64">
    <cfRule type="cellIs" dxfId="79" priority="266" operator="equal">
      <formula>"Muy Alta"</formula>
    </cfRule>
    <cfRule type="cellIs" dxfId="78" priority="267" operator="equal">
      <formula>"Alta"</formula>
    </cfRule>
    <cfRule type="cellIs" dxfId="77" priority="268" operator="equal">
      <formula>"Media"</formula>
    </cfRule>
    <cfRule type="cellIs" dxfId="76" priority="269" operator="equal">
      <formula>"Baja"</formula>
    </cfRule>
    <cfRule type="cellIs" dxfId="75" priority="270" operator="equal">
      <formula>"Muy Baja"</formula>
    </cfRule>
  </conditionalFormatting>
  <conditionalFormatting sqref="H70">
    <cfRule type="cellIs" dxfId="74" priority="238" operator="equal">
      <formula>"Muy Alta"</formula>
    </cfRule>
    <cfRule type="cellIs" dxfId="73" priority="239" operator="equal">
      <formula>"Alta"</formula>
    </cfRule>
    <cfRule type="cellIs" dxfId="72" priority="240" operator="equal">
      <formula>"Media"</formula>
    </cfRule>
    <cfRule type="cellIs" dxfId="71" priority="241" operator="equal">
      <formula>"Baja"</formula>
    </cfRule>
    <cfRule type="cellIs" dxfId="70" priority="242" operator="equal">
      <formula>"Muy Baja"</formula>
    </cfRule>
  </conditionalFormatting>
  <conditionalFormatting sqref="K12:K75">
    <cfRule type="containsText" dxfId="69" priority="6" operator="containsText" text="❌">
      <formula>NOT(ISERROR(SEARCH("❌",K12)))</formula>
    </cfRule>
  </conditionalFormatting>
  <conditionalFormatting sqref="L12 L18 L24 L30:L34 L40 L46 L52 L64 L70">
    <cfRule type="cellIs" dxfId="68" priority="527" operator="equal">
      <formula>"Catastrófico"</formula>
    </cfRule>
    <cfRule type="cellIs" dxfId="67" priority="528" operator="equal">
      <formula>"Mayor"</formula>
    </cfRule>
    <cfRule type="cellIs" dxfId="66" priority="529" operator="equal">
      <formula>"Moderado"</formula>
    </cfRule>
    <cfRule type="cellIs" dxfId="65" priority="530" operator="equal">
      <formula>"Menor"</formula>
    </cfRule>
    <cfRule type="cellIs" dxfId="64" priority="531" operator="equal">
      <formula>"Leve"</formula>
    </cfRule>
  </conditionalFormatting>
  <conditionalFormatting sqref="L58">
    <cfRule type="cellIs" dxfId="63" priority="1" operator="equal">
      <formula>"Catastrófico"</formula>
    </cfRule>
    <cfRule type="cellIs" dxfId="62" priority="2" operator="equal">
      <formula>"Mayor"</formula>
    </cfRule>
    <cfRule type="cellIs" dxfId="61" priority="3" operator="equal">
      <formula>"Moderado"</formula>
    </cfRule>
    <cfRule type="cellIs" dxfId="60" priority="4" operator="equal">
      <formula>"Menor"</formula>
    </cfRule>
    <cfRule type="cellIs" dxfId="59" priority="5" operator="equal">
      <formula>"Leve"</formula>
    </cfRule>
  </conditionalFormatting>
  <conditionalFormatting sqref="N12">
    <cfRule type="cellIs" dxfId="58" priority="523" operator="equal">
      <formula>"Extremo"</formula>
    </cfRule>
    <cfRule type="cellIs" dxfId="57" priority="524" operator="equal">
      <formula>"Alto"</formula>
    </cfRule>
    <cfRule type="cellIs" dxfId="56" priority="525" operator="equal">
      <formula>"Moderado"</formula>
    </cfRule>
    <cfRule type="cellIs" dxfId="55" priority="526" operator="equal">
      <formula>"Bajo"</formula>
    </cfRule>
  </conditionalFormatting>
  <conditionalFormatting sqref="N18">
    <cfRule type="cellIs" dxfId="54" priority="453" operator="equal">
      <formula>"Extremo"</formula>
    </cfRule>
    <cfRule type="cellIs" dxfId="53" priority="454" operator="equal">
      <formula>"Alto"</formula>
    </cfRule>
    <cfRule type="cellIs" dxfId="52" priority="455" operator="equal">
      <formula>"Moderado"</formula>
    </cfRule>
    <cfRule type="cellIs" dxfId="51" priority="456" operator="equal">
      <formula>"Bajo"</formula>
    </cfRule>
  </conditionalFormatting>
  <conditionalFormatting sqref="N24">
    <cfRule type="cellIs" dxfId="50" priority="425" operator="equal">
      <formula>"Extremo"</formula>
    </cfRule>
    <cfRule type="cellIs" dxfId="49" priority="426" operator="equal">
      <formula>"Alto"</formula>
    </cfRule>
    <cfRule type="cellIs" dxfId="48" priority="427" operator="equal">
      <formula>"Moderado"</formula>
    </cfRule>
    <cfRule type="cellIs" dxfId="47" priority="428" operator="equal">
      <formula>"Bajo"</formula>
    </cfRule>
  </conditionalFormatting>
  <conditionalFormatting sqref="N30:N34">
    <cfRule type="cellIs" dxfId="46" priority="397" operator="equal">
      <formula>"Extremo"</formula>
    </cfRule>
    <cfRule type="cellIs" dxfId="45" priority="398" operator="equal">
      <formula>"Alto"</formula>
    </cfRule>
    <cfRule type="cellIs" dxfId="44" priority="399" operator="equal">
      <formula>"Moderado"</formula>
    </cfRule>
    <cfRule type="cellIs" dxfId="43" priority="400" operator="equal">
      <formula>"Bajo"</formula>
    </cfRule>
  </conditionalFormatting>
  <conditionalFormatting sqref="N40">
    <cfRule type="cellIs" dxfId="42" priority="369" operator="equal">
      <formula>"Extremo"</formula>
    </cfRule>
    <cfRule type="cellIs" dxfId="41" priority="370" operator="equal">
      <formula>"Alto"</formula>
    </cfRule>
    <cfRule type="cellIs" dxfId="40" priority="371" operator="equal">
      <formula>"Moderado"</formula>
    </cfRule>
    <cfRule type="cellIs" dxfId="39" priority="372" operator="equal">
      <formula>"Bajo"</formula>
    </cfRule>
  </conditionalFormatting>
  <conditionalFormatting sqref="N46">
    <cfRule type="cellIs" dxfId="38" priority="341" operator="equal">
      <formula>"Extremo"</formula>
    </cfRule>
    <cfRule type="cellIs" dxfId="37" priority="342" operator="equal">
      <formula>"Alto"</formula>
    </cfRule>
    <cfRule type="cellIs" dxfId="36" priority="343" operator="equal">
      <formula>"Moderado"</formula>
    </cfRule>
    <cfRule type="cellIs" dxfId="35" priority="344" operator="equal">
      <formula>"Bajo"</formula>
    </cfRule>
  </conditionalFormatting>
  <conditionalFormatting sqref="N52">
    <cfRule type="cellIs" dxfId="34" priority="313" operator="equal">
      <formula>"Extremo"</formula>
    </cfRule>
    <cfRule type="cellIs" dxfId="33" priority="314" operator="equal">
      <formula>"Alto"</formula>
    </cfRule>
    <cfRule type="cellIs" dxfId="32" priority="315" operator="equal">
      <formula>"Moderado"</formula>
    </cfRule>
    <cfRule type="cellIs" dxfId="31" priority="316" operator="equal">
      <formula>"Bajo"</formula>
    </cfRule>
  </conditionalFormatting>
  <conditionalFormatting sqref="N58">
    <cfRule type="cellIs" dxfId="30" priority="21" operator="equal">
      <formula>"Extremo"</formula>
    </cfRule>
    <cfRule type="cellIs" dxfId="29" priority="22" operator="equal">
      <formula>"Alto"</formula>
    </cfRule>
    <cfRule type="cellIs" dxfId="28" priority="23" operator="equal">
      <formula>"Moderado"</formula>
    </cfRule>
    <cfRule type="cellIs" dxfId="27" priority="24" operator="equal">
      <formula>"Bajo"</formula>
    </cfRule>
  </conditionalFormatting>
  <conditionalFormatting sqref="N64">
    <cfRule type="cellIs" dxfId="26" priority="257" operator="equal">
      <formula>"Extremo"</formula>
    </cfRule>
    <cfRule type="cellIs" dxfId="25" priority="258" operator="equal">
      <formula>"Alto"</formula>
    </cfRule>
    <cfRule type="cellIs" dxfId="24" priority="259" operator="equal">
      <formula>"Moderado"</formula>
    </cfRule>
    <cfRule type="cellIs" dxfId="23" priority="260" operator="equal">
      <formula>"Bajo"</formula>
    </cfRule>
  </conditionalFormatting>
  <conditionalFormatting sqref="N70">
    <cfRule type="cellIs" dxfId="22" priority="229" operator="equal">
      <formula>"Extremo"</formula>
    </cfRule>
    <cfRule type="cellIs" dxfId="21" priority="230" operator="equal">
      <formula>"Alto"</formula>
    </cfRule>
    <cfRule type="cellIs" dxfId="20" priority="231" operator="equal">
      <formula>"Moderado"</formula>
    </cfRule>
    <cfRule type="cellIs" dxfId="19" priority="232" operator="equal">
      <formula>"Bajo"</formula>
    </cfRule>
  </conditionalFormatting>
  <conditionalFormatting sqref="Y12:Y30 Y35:Y75">
    <cfRule type="cellIs" dxfId="18" priority="16" operator="equal">
      <formula>"Muy Alta"</formula>
    </cfRule>
    <cfRule type="cellIs" dxfId="17" priority="17" operator="equal">
      <formula>"Alta"</formula>
    </cfRule>
    <cfRule type="cellIs" dxfId="16" priority="18" operator="equal">
      <formula>"Media"</formula>
    </cfRule>
    <cfRule type="cellIs" dxfId="15" priority="19" operator="equal">
      <formula>"Baja"</formula>
    </cfRule>
    <cfRule type="cellIs" dxfId="14" priority="20" operator="equal">
      <formula>"Muy Baja"</formula>
    </cfRule>
  </conditionalFormatting>
  <conditionalFormatting sqref="AA12:AA30 AA35:AA75">
    <cfRule type="cellIs" dxfId="13" priority="11" operator="equal">
      <formula>"Catastrófico"</formula>
    </cfRule>
    <cfRule type="cellIs" dxfId="12" priority="12" operator="equal">
      <formula>"Mayor"</formula>
    </cfRule>
    <cfRule type="cellIs" dxfId="11" priority="13" operator="equal">
      <formula>"Moderado"</formula>
    </cfRule>
    <cfRule type="cellIs" dxfId="10" priority="14" operator="equal">
      <formula>"Menor"</formula>
    </cfRule>
    <cfRule type="cellIs" dxfId="9" priority="15" operator="equal">
      <formula>"Leve"</formula>
    </cfRule>
  </conditionalFormatting>
  <conditionalFormatting sqref="AC12:AC30 AC35:AC75">
    <cfRule type="cellIs" dxfId="8" priority="7" operator="equal">
      <formula>"Extremo"</formula>
    </cfRule>
    <cfRule type="cellIs" dxfId="7" priority="8" operator="equal">
      <formula>"Alto"</formula>
    </cfRule>
    <cfRule type="cellIs" dxfId="6" priority="9" operator="equal">
      <formula>"Moderado"</formula>
    </cfRule>
    <cfRule type="cellIs" dxfId="5" priority="10"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0000000}">
          <x14:formula1>
            <xm:f>'Tabla Valoración controles'!$D$8:$D$10</xm:f>
          </x14:formula1>
          <xm:sqref>R64:R75 R12:R30 R35:R58</xm:sqref>
        </x14:dataValidation>
        <x14:dataValidation type="list" allowBlank="1" showInputMessage="1" showErrorMessage="1" xr:uid="{00000000-0002-0000-0100-000001000000}">
          <x14:formula1>
            <xm:f>'Tabla Valoración controles'!$D$11:$D$12</xm:f>
          </x14:formula1>
          <xm:sqref>S64:S75 S12:S30 S35:S58</xm:sqref>
        </x14:dataValidation>
        <x14:dataValidation type="list" allowBlank="1" showInputMessage="1" showErrorMessage="1" xr:uid="{00000000-0002-0000-0100-000002000000}">
          <x14:formula1>
            <xm:f>'Tabla Valoración controles'!$D$13:$D$14</xm:f>
          </x14:formula1>
          <xm:sqref>U64:U75 U12:U30 U35:U58</xm:sqref>
        </x14:dataValidation>
        <x14:dataValidation type="list" allowBlank="1" showInputMessage="1" showErrorMessage="1" xr:uid="{00000000-0002-0000-0100-000003000000}">
          <x14:formula1>
            <xm:f>'Tabla Valoración controles'!$D$15:$D$16</xm:f>
          </x14:formula1>
          <xm:sqref>V64:V75 V12:V30 V35:V58</xm:sqref>
        </x14:dataValidation>
        <x14:dataValidation type="list" allowBlank="1" showInputMessage="1" showErrorMessage="1" xr:uid="{00000000-0002-0000-0100-000004000000}">
          <x14:formula1>
            <xm:f>'Tabla Valoración controles'!$D$17:$D$18</xm:f>
          </x14:formula1>
          <xm:sqref>W64:W75 W12:W30 W35:W58</xm:sqref>
        </x14:dataValidation>
        <x14:dataValidation type="list" allowBlank="1" showInputMessage="1" showErrorMessage="1" xr:uid="{00000000-0002-0000-0100-000007000000}">
          <x14:formula1>
            <xm:f>'Opciones Tratamiento'!$B$2:$B$5</xm:f>
          </x14:formula1>
          <xm:sqref>AD64:AD75 AD12:AD30 AD35:AD58</xm:sqref>
        </x14:dataValidation>
        <x14:dataValidation type="custom" allowBlank="1" showInputMessage="1" showErrorMessage="1" error="Recuerde que las acciones se generan bajo la medida de mitigar el riesgo" xr:uid="{00000000-0002-0000-0100-000009000000}">
          <x14:formula1>
            <xm:f>IF(OR(AD64='Opciones Tratamiento'!$B$2,AD64='Opciones Tratamiento'!$B$3,AD64='Opciones Tratamiento'!$B$4),ISBLANK(AD64),ISTEXT(AD64))</xm:f>
          </x14:formula1>
          <xm:sqref>AE64:AE75</xm:sqref>
        </x14:dataValidation>
        <x14:dataValidation type="custom" allowBlank="1" showInputMessage="1" showErrorMessage="1" error="Recuerde que las acciones se generan bajo la medida de mitigar el riesgo" xr:uid="{00000000-0002-0000-0100-00000A000000}">
          <x14:formula1>
            <xm:f>IF(OR(AD64='Opciones Tratamiento'!$B$2,AD64='Opciones Tratamiento'!$B$3,AD64='Opciones Tratamiento'!$B$4),ISBLANK(AD64),ISTEXT(AD64))</xm:f>
          </x14:formula1>
          <xm:sqref>AH64:AH69 AF64:AG75</xm:sqref>
        </x14:dataValidation>
        <x14:dataValidation type="custom" allowBlank="1" showInputMessage="1" showErrorMessage="1" error="Recuerde que las acciones se generan bajo la medida de mitigar el riesgo" xr:uid="{00000000-0002-0000-0100-00000B000000}">
          <x14:formula1>
            <xm:f>IF(OR(AD64='Opciones Tratamiento'!$B$2,AD64='Opciones Tratamiento'!$B$3,AD64='Opciones Tratamiento'!$B$4),ISBLANK(AD64),ISTEXT(AD64))</xm:f>
          </x14:formula1>
          <xm:sqref>AH70:AH75 AI64:AI75</xm:sqref>
        </x14:dataValidation>
        <x14:dataValidation type="list" allowBlank="1" showInputMessage="1" showErrorMessage="1" xr:uid="{00000000-0002-0000-0100-000005000000}">
          <x14:formula1>
            <xm:f>'Opciones Tratamiento'!$B$13:$B$19</xm:f>
          </x14:formula1>
          <xm:sqref>F12:F75</xm:sqref>
        </x14:dataValidation>
        <x14:dataValidation type="list" allowBlank="1" showInputMessage="1" showErrorMessage="1" xr:uid="{00000000-0002-0000-0100-000006000000}">
          <x14:formula1>
            <xm:f>'Opciones Tratamiento'!$E$2:$E$4</xm:f>
          </x14:formula1>
          <xm:sqref>B12:B75</xm:sqref>
        </x14:dataValidation>
        <x14:dataValidation type="list" allowBlank="1" showInputMessage="1" showErrorMessage="1" xr:uid="{00000000-0002-0000-0100-000008000000}">
          <x14:formula1>
            <xm:f>'Tabla Impacto'!$G$214:$G$225</xm:f>
          </x14:formula1>
          <xm:sqref>J12:J75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N6" sqref="N6:O7"/>
    </sheetView>
  </sheetViews>
  <sheetFormatPr baseColWidth="10" defaultColWidth="11.42578125" defaultRowHeight="15" x14ac:dyDescent="0.25"/>
  <cols>
    <col min="2" max="39" width="5.7109375" customWidth="1"/>
    <col min="41" max="46" width="5.7109375" customWidth="1"/>
  </cols>
  <sheetData>
    <row r="1" spans="1:9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x14ac:dyDescent="0.25">
      <c r="A2" s="55"/>
      <c r="B2" s="375" t="s">
        <v>170</v>
      </c>
      <c r="C2" s="375"/>
      <c r="D2" s="375"/>
      <c r="E2" s="375"/>
      <c r="F2" s="375"/>
      <c r="G2" s="375"/>
      <c r="H2" s="375"/>
      <c r="I2" s="375"/>
      <c r="J2" s="343" t="s">
        <v>21</v>
      </c>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x14ac:dyDescent="0.25">
      <c r="A3" s="55"/>
      <c r="B3" s="375"/>
      <c r="C3" s="375"/>
      <c r="D3" s="375"/>
      <c r="E3" s="375"/>
      <c r="F3" s="375"/>
      <c r="G3" s="375"/>
      <c r="H3" s="375"/>
      <c r="I3" s="375"/>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3"/>
      <c r="AL3" s="343"/>
      <c r="AM3" s="343"/>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x14ac:dyDescent="0.25">
      <c r="A4" s="55"/>
      <c r="B4" s="375"/>
      <c r="C4" s="375"/>
      <c r="D4" s="375"/>
      <c r="E4" s="375"/>
      <c r="F4" s="375"/>
      <c r="G4" s="375"/>
      <c r="H4" s="375"/>
      <c r="I4" s="375"/>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343"/>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x14ac:dyDescent="0.25">
      <c r="A6" s="55"/>
      <c r="B6" s="290" t="s">
        <v>171</v>
      </c>
      <c r="C6" s="290"/>
      <c r="D6" s="291"/>
      <c r="E6" s="328" t="s">
        <v>172</v>
      </c>
      <c r="F6" s="329"/>
      <c r="G6" s="329"/>
      <c r="H6" s="329"/>
      <c r="I6" s="330"/>
      <c r="J6" s="339" t="str">
        <f>IF(AND('Mapa de Riesgos'!$H$12="Muy Alta",'Mapa de Riesgos'!$L$12="Leve"),CONCATENATE("R",'Mapa de Riesgos'!$A$12),"")</f>
        <v/>
      </c>
      <c r="K6" s="340"/>
      <c r="L6" s="340" t="str">
        <f>IF(AND('Mapa de Riesgos'!$H$18="Muy Alta",'Mapa de Riesgos'!$L$18="Leve"),CONCATENATE("R",'Mapa de Riesgos'!$A$18),"")</f>
        <v/>
      </c>
      <c r="M6" s="340"/>
      <c r="N6" s="340" t="str">
        <f>IF(AND('Mapa de Riesgos'!$H$24="Muy Alta",'Mapa de Riesgos'!$L$24="Leve"),CONCATENATE("R",'Mapa de Riesgos'!$A$24),"")</f>
        <v/>
      </c>
      <c r="O6" s="342"/>
      <c r="P6" s="339" t="str">
        <f>IF(AND('Mapa de Riesgos'!$H$12="Muy Alta",'Mapa de Riesgos'!$L$12="Menor"),CONCATENATE("R",'Mapa de Riesgos'!$A$12),"")</f>
        <v/>
      </c>
      <c r="Q6" s="340"/>
      <c r="R6" s="340" t="str">
        <f>IF(AND('Mapa de Riesgos'!$H$18="Muy Alta",'Mapa de Riesgos'!$L$18="Menor"),CONCATENATE("R",'Mapa de Riesgos'!$A$18),"")</f>
        <v/>
      </c>
      <c r="S6" s="340"/>
      <c r="T6" s="340" t="str">
        <f>IF(AND('Mapa de Riesgos'!$H$24="Muy Alta",'Mapa de Riesgos'!$L$24="Menor"),CONCATENATE("R",'Mapa de Riesgos'!$A$24),"")</f>
        <v/>
      </c>
      <c r="U6" s="342"/>
      <c r="V6" s="339" t="str">
        <f>IF(AND('Mapa de Riesgos'!$H$12="Muy Alta",'Mapa de Riesgos'!$L$12="Moderado"),CONCATENATE("R",'Mapa de Riesgos'!$A$12),"")</f>
        <v/>
      </c>
      <c r="W6" s="340"/>
      <c r="X6" s="340" t="str">
        <f>IF(AND('Mapa de Riesgos'!$H$18="Muy Alta",'Mapa de Riesgos'!$L$18="Moderado"),CONCATENATE("R",'Mapa de Riesgos'!$A$18),"")</f>
        <v/>
      </c>
      <c r="Y6" s="340"/>
      <c r="Z6" s="340" t="str">
        <f>IF(AND('Mapa de Riesgos'!$H$24="Muy Alta",'Mapa de Riesgos'!$L$24="Moderado"),CONCATENATE("R",'Mapa de Riesgos'!$A$24),"")</f>
        <v/>
      </c>
      <c r="AA6" s="342"/>
      <c r="AB6" s="339" t="str">
        <f>IF(AND('Mapa de Riesgos'!$H$12="Muy Alta",'Mapa de Riesgos'!$L$12="Mayor"),CONCATENATE("R",'Mapa de Riesgos'!$A$12),"")</f>
        <v/>
      </c>
      <c r="AC6" s="340"/>
      <c r="AD6" s="340" t="str">
        <f>IF(AND('Mapa de Riesgos'!$H$18="Muy Alta",'Mapa de Riesgos'!$L$18="Mayor"),CONCATENATE("R",'Mapa de Riesgos'!$A$18),"")</f>
        <v/>
      </c>
      <c r="AE6" s="340"/>
      <c r="AF6" s="340" t="str">
        <f>IF(AND('Mapa de Riesgos'!$H$24="Muy Alta",'Mapa de Riesgos'!$L$24="Mayor"),CONCATENATE("R",'Mapa de Riesgos'!$A$24),"")</f>
        <v/>
      </c>
      <c r="AG6" s="342"/>
      <c r="AH6" s="354" t="str">
        <f>IF(AND('Mapa de Riesgos'!$H$12="Muy Alta",'Mapa de Riesgos'!$L$12="Catastrófico"),CONCATENATE("R",'Mapa de Riesgos'!$A$12),"")</f>
        <v/>
      </c>
      <c r="AI6" s="355"/>
      <c r="AJ6" s="355" t="str">
        <f>IF(AND('Mapa de Riesgos'!$H$18="Muy Alta",'Mapa de Riesgos'!$L$18="Catastrófico"),CONCATENATE("R",'Mapa de Riesgos'!$A$18),"")</f>
        <v/>
      </c>
      <c r="AK6" s="355"/>
      <c r="AL6" s="355" t="str">
        <f>IF(AND('Mapa de Riesgos'!$H$24="Muy Alta",'Mapa de Riesgos'!$L$24="Catastrófico"),CONCATENATE("R",'Mapa de Riesgos'!$A$24),"")</f>
        <v/>
      </c>
      <c r="AM6" s="356"/>
      <c r="AO6" s="292" t="s">
        <v>173</v>
      </c>
      <c r="AP6" s="293"/>
      <c r="AQ6" s="293"/>
      <c r="AR6" s="293"/>
      <c r="AS6" s="293"/>
      <c r="AT6" s="294"/>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x14ac:dyDescent="0.25">
      <c r="A7" s="55"/>
      <c r="B7" s="290"/>
      <c r="C7" s="290"/>
      <c r="D7" s="291"/>
      <c r="E7" s="331"/>
      <c r="F7" s="332"/>
      <c r="G7" s="332"/>
      <c r="H7" s="332"/>
      <c r="I7" s="333"/>
      <c r="J7" s="341"/>
      <c r="K7" s="337"/>
      <c r="L7" s="337"/>
      <c r="M7" s="337"/>
      <c r="N7" s="337"/>
      <c r="O7" s="338"/>
      <c r="P7" s="341"/>
      <c r="Q7" s="337"/>
      <c r="R7" s="337"/>
      <c r="S7" s="337"/>
      <c r="T7" s="337"/>
      <c r="U7" s="338"/>
      <c r="V7" s="341"/>
      <c r="W7" s="337"/>
      <c r="X7" s="337"/>
      <c r="Y7" s="337"/>
      <c r="Z7" s="337"/>
      <c r="AA7" s="338"/>
      <c r="AB7" s="341"/>
      <c r="AC7" s="337"/>
      <c r="AD7" s="337"/>
      <c r="AE7" s="337"/>
      <c r="AF7" s="337"/>
      <c r="AG7" s="338"/>
      <c r="AH7" s="348"/>
      <c r="AI7" s="349"/>
      <c r="AJ7" s="349"/>
      <c r="AK7" s="349"/>
      <c r="AL7" s="349"/>
      <c r="AM7" s="350"/>
      <c r="AN7" s="55"/>
      <c r="AO7" s="295"/>
      <c r="AP7" s="296"/>
      <c r="AQ7" s="296"/>
      <c r="AR7" s="296"/>
      <c r="AS7" s="296"/>
      <c r="AT7" s="297"/>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x14ac:dyDescent="0.25">
      <c r="A8" s="55"/>
      <c r="B8" s="290"/>
      <c r="C8" s="290"/>
      <c r="D8" s="291"/>
      <c r="E8" s="331"/>
      <c r="F8" s="332"/>
      <c r="G8" s="332"/>
      <c r="H8" s="332"/>
      <c r="I8" s="333"/>
      <c r="J8" s="341" t="str">
        <f>IF(AND('Mapa de Riesgos'!$H$30="Muy Alta",'Mapa de Riesgos'!$L$30="Leve"),CONCATENATE("R",'Mapa de Riesgos'!$A$30),"")</f>
        <v/>
      </c>
      <c r="K8" s="337"/>
      <c r="L8" s="337" t="str">
        <f>IF(AND('Mapa de Riesgos'!$H$40="Muy Alta",'Mapa de Riesgos'!$L$40="Leve"),CONCATENATE("R",'Mapa de Riesgos'!$A$40),"")</f>
        <v/>
      </c>
      <c r="M8" s="337"/>
      <c r="N8" s="337" t="str">
        <f>IF(AND('Mapa de Riesgos'!$H$46="Muy Alta",'Mapa de Riesgos'!$L$46="Leve"),CONCATENATE("R",'Mapa de Riesgos'!$A$46),"")</f>
        <v/>
      </c>
      <c r="O8" s="338"/>
      <c r="P8" s="341" t="str">
        <f>IF(AND('Mapa de Riesgos'!$H$30="Muy Alta",'Mapa de Riesgos'!$L$30="Menor"),CONCATENATE("R",'Mapa de Riesgos'!$A$30),"")</f>
        <v/>
      </c>
      <c r="Q8" s="337"/>
      <c r="R8" s="337" t="str">
        <f>IF(AND('Mapa de Riesgos'!$H$40="Muy Alta",'Mapa de Riesgos'!$L$40="Menor"),CONCATENATE("R",'Mapa de Riesgos'!$A$40),"")</f>
        <v/>
      </c>
      <c r="S8" s="337"/>
      <c r="T8" s="337" t="str">
        <f>IF(AND('Mapa de Riesgos'!$H$46="Muy Alta",'Mapa de Riesgos'!$L$46="Menor"),CONCATENATE("R",'Mapa de Riesgos'!$A$46),"")</f>
        <v/>
      </c>
      <c r="U8" s="338"/>
      <c r="V8" s="341" t="str">
        <f>IF(AND('Mapa de Riesgos'!$H$30="Muy Alta",'Mapa de Riesgos'!$L$30="Moderado"),CONCATENATE("R",'Mapa de Riesgos'!$A$30),"")</f>
        <v/>
      </c>
      <c r="W8" s="337"/>
      <c r="X8" s="337" t="str">
        <f>IF(AND('Mapa de Riesgos'!$H$40="Muy Alta",'Mapa de Riesgos'!$L$40="Moderado"),CONCATENATE("R",'Mapa de Riesgos'!$A$40),"")</f>
        <v/>
      </c>
      <c r="Y8" s="337"/>
      <c r="Z8" s="337" t="str">
        <f>IF(AND('Mapa de Riesgos'!$H$46="Muy Alta",'Mapa de Riesgos'!$L$46="Moderado"),CONCATENATE("R",'Mapa de Riesgos'!$A$46),"")</f>
        <v/>
      </c>
      <c r="AA8" s="338"/>
      <c r="AB8" s="341" t="str">
        <f>IF(AND('Mapa de Riesgos'!$H$30="Muy Alta",'Mapa de Riesgos'!$L$30="Mayor"),CONCATENATE("R",'Mapa de Riesgos'!$A$30),"")</f>
        <v/>
      </c>
      <c r="AC8" s="337"/>
      <c r="AD8" s="337" t="str">
        <f>IF(AND('Mapa de Riesgos'!$H$40="Muy Alta",'Mapa de Riesgos'!$L$40="Mayor"),CONCATENATE("R",'Mapa de Riesgos'!$A$40),"")</f>
        <v/>
      </c>
      <c r="AE8" s="337"/>
      <c r="AF8" s="337" t="str">
        <f>IF(AND('Mapa de Riesgos'!$H$46="Muy Alta",'Mapa de Riesgos'!$L$46="Mayor"),CONCATENATE("R",'Mapa de Riesgos'!$A$46),"")</f>
        <v/>
      </c>
      <c r="AG8" s="338"/>
      <c r="AH8" s="348" t="str">
        <f>IF(AND('Mapa de Riesgos'!$H$30="Muy Alta",'Mapa de Riesgos'!$L$30="Catastrófico"),CONCATENATE("R",'Mapa de Riesgos'!$A$30),"")</f>
        <v/>
      </c>
      <c r="AI8" s="349"/>
      <c r="AJ8" s="349" t="str">
        <f>IF(AND('Mapa de Riesgos'!$H$40="Muy Alta",'Mapa de Riesgos'!$L$40="Catastrófico"),CONCATENATE("R",'Mapa de Riesgos'!$A$40),"")</f>
        <v/>
      </c>
      <c r="AK8" s="349"/>
      <c r="AL8" s="349" t="str">
        <f>IF(AND('Mapa de Riesgos'!$H$46="Muy Alta",'Mapa de Riesgos'!$L$46="Catastrófico"),CONCATENATE("R",'Mapa de Riesgos'!$A$46),"")</f>
        <v/>
      </c>
      <c r="AM8" s="350"/>
      <c r="AN8" s="55"/>
      <c r="AO8" s="295"/>
      <c r="AP8" s="296"/>
      <c r="AQ8" s="296"/>
      <c r="AR8" s="296"/>
      <c r="AS8" s="296"/>
      <c r="AT8" s="297"/>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x14ac:dyDescent="0.25">
      <c r="A9" s="55"/>
      <c r="B9" s="290"/>
      <c r="C9" s="290"/>
      <c r="D9" s="291"/>
      <c r="E9" s="331"/>
      <c r="F9" s="332"/>
      <c r="G9" s="332"/>
      <c r="H9" s="332"/>
      <c r="I9" s="333"/>
      <c r="J9" s="341"/>
      <c r="K9" s="337"/>
      <c r="L9" s="337"/>
      <c r="M9" s="337"/>
      <c r="N9" s="337"/>
      <c r="O9" s="338"/>
      <c r="P9" s="341"/>
      <c r="Q9" s="337"/>
      <c r="R9" s="337"/>
      <c r="S9" s="337"/>
      <c r="T9" s="337"/>
      <c r="U9" s="338"/>
      <c r="V9" s="341"/>
      <c r="W9" s="337"/>
      <c r="X9" s="337"/>
      <c r="Y9" s="337"/>
      <c r="Z9" s="337"/>
      <c r="AA9" s="338"/>
      <c r="AB9" s="341"/>
      <c r="AC9" s="337"/>
      <c r="AD9" s="337"/>
      <c r="AE9" s="337"/>
      <c r="AF9" s="337"/>
      <c r="AG9" s="338"/>
      <c r="AH9" s="348"/>
      <c r="AI9" s="349"/>
      <c r="AJ9" s="349"/>
      <c r="AK9" s="349"/>
      <c r="AL9" s="349"/>
      <c r="AM9" s="350"/>
      <c r="AN9" s="55"/>
      <c r="AO9" s="295"/>
      <c r="AP9" s="296"/>
      <c r="AQ9" s="296"/>
      <c r="AR9" s="296"/>
      <c r="AS9" s="296"/>
      <c r="AT9" s="297"/>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x14ac:dyDescent="0.25">
      <c r="A10" s="55"/>
      <c r="B10" s="290"/>
      <c r="C10" s="290"/>
      <c r="D10" s="291"/>
      <c r="E10" s="331"/>
      <c r="F10" s="332"/>
      <c r="G10" s="332"/>
      <c r="H10" s="332"/>
      <c r="I10" s="333"/>
      <c r="J10" s="341" t="str">
        <f>IF(AND('Mapa de Riesgos'!$H$52="Muy Alta",'Mapa de Riesgos'!$L$52="Leve"),CONCATENATE("R",'Mapa de Riesgos'!$A$52),"")</f>
        <v/>
      </c>
      <c r="K10" s="337"/>
      <c r="L10" s="337" t="str">
        <f>IF(AND('Mapa de Riesgos'!$H$58="Muy Alta",'Mapa de Riesgos'!$L$58="Leve"),CONCATENATE("R",'Mapa de Riesgos'!$A$58),"")</f>
        <v/>
      </c>
      <c r="M10" s="337"/>
      <c r="N10" s="337" t="str">
        <f>IF(AND('Mapa de Riesgos'!$H$64="Muy Alta",'Mapa de Riesgos'!$L$64="Leve"),CONCATENATE("R",'Mapa de Riesgos'!$A$64),"")</f>
        <v/>
      </c>
      <c r="O10" s="338"/>
      <c r="P10" s="341" t="str">
        <f>IF(AND('Mapa de Riesgos'!$H$52="Muy Alta",'Mapa de Riesgos'!$L$52="Menor"),CONCATENATE("R",'Mapa de Riesgos'!$A$52),"")</f>
        <v/>
      </c>
      <c r="Q10" s="337"/>
      <c r="R10" s="337" t="str">
        <f>IF(AND('Mapa de Riesgos'!$H$58="Muy Alta",'Mapa de Riesgos'!$L$58="Menor"),CONCATENATE("R",'Mapa de Riesgos'!$A$58),"")</f>
        <v/>
      </c>
      <c r="S10" s="337"/>
      <c r="T10" s="337" t="str">
        <f>IF(AND('Mapa de Riesgos'!$H$64="Muy Alta",'Mapa de Riesgos'!$L$64="Menor"),CONCATENATE("R",'Mapa de Riesgos'!$A$64),"")</f>
        <v/>
      </c>
      <c r="U10" s="338"/>
      <c r="V10" s="341" t="str">
        <f>IF(AND('Mapa de Riesgos'!$H$52="Muy Alta",'Mapa de Riesgos'!$L$52="Moderado"),CONCATENATE("R",'Mapa de Riesgos'!$A$52),"")</f>
        <v/>
      </c>
      <c r="W10" s="337"/>
      <c r="X10" s="337" t="str">
        <f>IF(AND('Mapa de Riesgos'!$H$58="Muy Alta",'Mapa de Riesgos'!$L$58="Moderado"),CONCATENATE("R",'Mapa de Riesgos'!$A$58),"")</f>
        <v/>
      </c>
      <c r="Y10" s="337"/>
      <c r="Z10" s="337" t="str">
        <f>IF(AND('Mapa de Riesgos'!$H$64="Muy Alta",'Mapa de Riesgos'!$L$64="Moderado"),CONCATENATE("R",'Mapa de Riesgos'!$A$64),"")</f>
        <v/>
      </c>
      <c r="AA10" s="338"/>
      <c r="AB10" s="341" t="str">
        <f>IF(AND('Mapa de Riesgos'!$H$52="Muy Alta",'Mapa de Riesgos'!$L$52="Mayor"),CONCATENATE("R",'Mapa de Riesgos'!$A$52),"")</f>
        <v/>
      </c>
      <c r="AC10" s="337"/>
      <c r="AD10" s="337" t="str">
        <f>IF(AND('Mapa de Riesgos'!$H$58="Muy Alta",'Mapa de Riesgos'!$L$58="Mayor"),CONCATENATE("R",'Mapa de Riesgos'!$A$58),"")</f>
        <v/>
      </c>
      <c r="AE10" s="337"/>
      <c r="AF10" s="337" t="str">
        <f>IF(AND('Mapa de Riesgos'!$H$64="Muy Alta",'Mapa de Riesgos'!$L$64="Mayor"),CONCATENATE("R",'Mapa de Riesgos'!$A$64),"")</f>
        <v/>
      </c>
      <c r="AG10" s="338"/>
      <c r="AH10" s="348" t="str">
        <f>IF(AND('Mapa de Riesgos'!$H$52="Muy Alta",'Mapa de Riesgos'!$L$52="Catastrófico"),CONCATENATE("R",'Mapa de Riesgos'!$A$52),"")</f>
        <v/>
      </c>
      <c r="AI10" s="349"/>
      <c r="AJ10" s="349" t="str">
        <f>IF(AND('Mapa de Riesgos'!$H$58="Muy Alta",'Mapa de Riesgos'!$L$58="Catastrófico"),CONCATENATE("R",'Mapa de Riesgos'!$A$58),"")</f>
        <v/>
      </c>
      <c r="AK10" s="349"/>
      <c r="AL10" s="349" t="str">
        <f>IF(AND('Mapa de Riesgos'!$H$64="Muy Alta",'Mapa de Riesgos'!$L$64="Catastrófico"),CONCATENATE("R",'Mapa de Riesgos'!$A$64),"")</f>
        <v/>
      </c>
      <c r="AM10" s="350"/>
      <c r="AN10" s="55"/>
      <c r="AO10" s="295"/>
      <c r="AP10" s="296"/>
      <c r="AQ10" s="296"/>
      <c r="AR10" s="296"/>
      <c r="AS10" s="296"/>
      <c r="AT10" s="297"/>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x14ac:dyDescent="0.25">
      <c r="A11" s="55"/>
      <c r="B11" s="290"/>
      <c r="C11" s="290"/>
      <c r="D11" s="291"/>
      <c r="E11" s="331"/>
      <c r="F11" s="332"/>
      <c r="G11" s="332"/>
      <c r="H11" s="332"/>
      <c r="I11" s="333"/>
      <c r="J11" s="341"/>
      <c r="K11" s="337"/>
      <c r="L11" s="337"/>
      <c r="M11" s="337"/>
      <c r="N11" s="337"/>
      <c r="O11" s="338"/>
      <c r="P11" s="341"/>
      <c r="Q11" s="337"/>
      <c r="R11" s="337"/>
      <c r="S11" s="337"/>
      <c r="T11" s="337"/>
      <c r="U11" s="338"/>
      <c r="V11" s="341"/>
      <c r="W11" s="337"/>
      <c r="X11" s="337"/>
      <c r="Y11" s="337"/>
      <c r="Z11" s="337"/>
      <c r="AA11" s="338"/>
      <c r="AB11" s="341"/>
      <c r="AC11" s="337"/>
      <c r="AD11" s="337"/>
      <c r="AE11" s="337"/>
      <c r="AF11" s="337"/>
      <c r="AG11" s="338"/>
      <c r="AH11" s="348"/>
      <c r="AI11" s="349"/>
      <c r="AJ11" s="349"/>
      <c r="AK11" s="349"/>
      <c r="AL11" s="349"/>
      <c r="AM11" s="350"/>
      <c r="AN11" s="55"/>
      <c r="AO11" s="295"/>
      <c r="AP11" s="296"/>
      <c r="AQ11" s="296"/>
      <c r="AR11" s="296"/>
      <c r="AS11" s="296"/>
      <c r="AT11" s="297"/>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x14ac:dyDescent="0.25">
      <c r="A12" s="55"/>
      <c r="B12" s="290"/>
      <c r="C12" s="290"/>
      <c r="D12" s="291"/>
      <c r="E12" s="331"/>
      <c r="F12" s="332"/>
      <c r="G12" s="332"/>
      <c r="H12" s="332"/>
      <c r="I12" s="333"/>
      <c r="J12" s="341" t="str">
        <f>IF(AND('Mapa de Riesgos'!$H$70="Muy Alta",'Mapa de Riesgos'!$L$70="Leve"),CONCATENATE("R",'Mapa de Riesgos'!$A$70),"")</f>
        <v/>
      </c>
      <c r="K12" s="337"/>
      <c r="L12" s="337" t="str">
        <f>IF(AND('Mapa de Riesgos'!$H$76="Muy Alta",'Mapa de Riesgos'!$L$76="Leve"),CONCATENATE("R",'Mapa de Riesgos'!$A$76),"")</f>
        <v/>
      </c>
      <c r="M12" s="337"/>
      <c r="N12" s="337" t="str">
        <f>IF(AND('Mapa de Riesgos'!$H$82="Muy Alta",'Mapa de Riesgos'!$L$82="Leve"),CONCATENATE("R",'Mapa de Riesgos'!$A$82),"")</f>
        <v/>
      </c>
      <c r="O12" s="338"/>
      <c r="P12" s="341" t="str">
        <f>IF(AND('Mapa de Riesgos'!$H$70="Muy Alta",'Mapa de Riesgos'!$L$70="Menor"),CONCATENATE("R",'Mapa de Riesgos'!$A$70),"")</f>
        <v/>
      </c>
      <c r="Q12" s="337"/>
      <c r="R12" s="337" t="str">
        <f>IF(AND('Mapa de Riesgos'!$H$76="Muy Alta",'Mapa de Riesgos'!$L$76="Menor"),CONCATENATE("R",'Mapa de Riesgos'!$A$76),"")</f>
        <v/>
      </c>
      <c r="S12" s="337"/>
      <c r="T12" s="337" t="str">
        <f>IF(AND('Mapa de Riesgos'!$H$82="Muy Alta",'Mapa de Riesgos'!$L$82="Menor"),CONCATENATE("R",'Mapa de Riesgos'!$A$82),"")</f>
        <v/>
      </c>
      <c r="U12" s="338"/>
      <c r="V12" s="341" t="str">
        <f>IF(AND('Mapa de Riesgos'!$H$70="Muy Alta",'Mapa de Riesgos'!$L$70="Moderado"),CONCATENATE("R",'Mapa de Riesgos'!$A$70),"")</f>
        <v/>
      </c>
      <c r="W12" s="337"/>
      <c r="X12" s="337" t="str">
        <f>IF(AND('Mapa de Riesgos'!$H$76="Muy Alta",'Mapa de Riesgos'!$L$76="Moderado"),CONCATENATE("R",'Mapa de Riesgos'!$A$76),"")</f>
        <v/>
      </c>
      <c r="Y12" s="337"/>
      <c r="Z12" s="337" t="str">
        <f>IF(AND('Mapa de Riesgos'!$H$82="Muy Alta",'Mapa de Riesgos'!$L$82="Moderado"),CONCATENATE("R",'Mapa de Riesgos'!$A$82),"")</f>
        <v/>
      </c>
      <c r="AA12" s="338"/>
      <c r="AB12" s="341" t="str">
        <f>IF(AND('Mapa de Riesgos'!$H$70="Muy Alta",'Mapa de Riesgos'!$L$70="Mayor"),CONCATENATE("R",'Mapa de Riesgos'!$A$70),"")</f>
        <v/>
      </c>
      <c r="AC12" s="337"/>
      <c r="AD12" s="337" t="str">
        <f>IF(AND('Mapa de Riesgos'!$H$76="Muy Alta",'Mapa de Riesgos'!$L$76="Mayor"),CONCATENATE("R",'Mapa de Riesgos'!$A$76),"")</f>
        <v/>
      </c>
      <c r="AE12" s="337"/>
      <c r="AF12" s="337" t="str">
        <f>IF(AND('Mapa de Riesgos'!$H$82="Muy Alta",'Mapa de Riesgos'!$L$82="Mayor"),CONCATENATE("R",'Mapa de Riesgos'!$A$82),"")</f>
        <v/>
      </c>
      <c r="AG12" s="338"/>
      <c r="AH12" s="348" t="str">
        <f>IF(AND('Mapa de Riesgos'!$H$70="Muy Alta",'Mapa de Riesgos'!$L$70="Catastrófico"),CONCATENATE("R",'Mapa de Riesgos'!$A$70),"")</f>
        <v/>
      </c>
      <c r="AI12" s="349"/>
      <c r="AJ12" s="349" t="str">
        <f>IF(AND('Mapa de Riesgos'!$H$76="Muy Alta",'Mapa de Riesgos'!$L$76="Catastrófico"),CONCATENATE("R",'Mapa de Riesgos'!$A$76),"")</f>
        <v/>
      </c>
      <c r="AK12" s="349"/>
      <c r="AL12" s="349" t="str">
        <f>IF(AND('Mapa de Riesgos'!$H$82="Muy Alta",'Mapa de Riesgos'!$L$82="Catastrófico"),CONCATENATE("R",'Mapa de Riesgos'!$A$82),"")</f>
        <v/>
      </c>
      <c r="AM12" s="350"/>
      <c r="AN12" s="55"/>
      <c r="AO12" s="295"/>
      <c r="AP12" s="296"/>
      <c r="AQ12" s="296"/>
      <c r="AR12" s="296"/>
      <c r="AS12" s="296"/>
      <c r="AT12" s="297"/>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x14ac:dyDescent="0.3">
      <c r="A13" s="55"/>
      <c r="B13" s="290"/>
      <c r="C13" s="290"/>
      <c r="D13" s="291"/>
      <c r="E13" s="334"/>
      <c r="F13" s="335"/>
      <c r="G13" s="335"/>
      <c r="H13" s="335"/>
      <c r="I13" s="336"/>
      <c r="J13" s="341"/>
      <c r="K13" s="337"/>
      <c r="L13" s="337"/>
      <c r="M13" s="337"/>
      <c r="N13" s="337"/>
      <c r="O13" s="338"/>
      <c r="P13" s="341"/>
      <c r="Q13" s="337"/>
      <c r="R13" s="337"/>
      <c r="S13" s="337"/>
      <c r="T13" s="337"/>
      <c r="U13" s="338"/>
      <c r="V13" s="341"/>
      <c r="W13" s="337"/>
      <c r="X13" s="337"/>
      <c r="Y13" s="337"/>
      <c r="Z13" s="337"/>
      <c r="AA13" s="338"/>
      <c r="AB13" s="341"/>
      <c r="AC13" s="337"/>
      <c r="AD13" s="337"/>
      <c r="AE13" s="337"/>
      <c r="AF13" s="337"/>
      <c r="AG13" s="338"/>
      <c r="AH13" s="351"/>
      <c r="AI13" s="352"/>
      <c r="AJ13" s="352"/>
      <c r="AK13" s="352"/>
      <c r="AL13" s="352"/>
      <c r="AM13" s="353"/>
      <c r="AN13" s="55"/>
      <c r="AO13" s="298"/>
      <c r="AP13" s="299"/>
      <c r="AQ13" s="299"/>
      <c r="AR13" s="299"/>
      <c r="AS13" s="299"/>
      <c r="AT13" s="300"/>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x14ac:dyDescent="0.25">
      <c r="A14" s="55"/>
      <c r="B14" s="290"/>
      <c r="C14" s="290"/>
      <c r="D14" s="291"/>
      <c r="E14" s="328" t="s">
        <v>174</v>
      </c>
      <c r="F14" s="329"/>
      <c r="G14" s="329"/>
      <c r="H14" s="329"/>
      <c r="I14" s="329"/>
      <c r="J14" s="363" t="str">
        <f>IF(AND('Mapa de Riesgos'!$H$12="Alta",'Mapa de Riesgos'!$L$12="Leve"),CONCATENATE("R",'Mapa de Riesgos'!$A$12),"")</f>
        <v/>
      </c>
      <c r="K14" s="364"/>
      <c r="L14" s="364" t="str">
        <f>IF(AND('Mapa de Riesgos'!$H$18="Alta",'Mapa de Riesgos'!$L$18="Leve"),CONCATENATE("R",'Mapa de Riesgos'!$A$18),"")</f>
        <v/>
      </c>
      <c r="M14" s="364"/>
      <c r="N14" s="364" t="str">
        <f>IF(AND('Mapa de Riesgos'!$H$24="Alta",'Mapa de Riesgos'!$L$24="Leve"),CONCATENATE("R",'Mapa de Riesgos'!$A$24),"")</f>
        <v/>
      </c>
      <c r="O14" s="365"/>
      <c r="P14" s="363" t="str">
        <f>IF(AND('Mapa de Riesgos'!$H$12="Alta",'Mapa de Riesgos'!$L$12="Menor"),CONCATENATE("R",'Mapa de Riesgos'!$A$12),"")</f>
        <v/>
      </c>
      <c r="Q14" s="364"/>
      <c r="R14" s="364" t="str">
        <f>IF(AND('Mapa de Riesgos'!$H$18="Alta",'Mapa de Riesgos'!$L$18="Menor"),CONCATENATE("R",'Mapa de Riesgos'!$A$18),"")</f>
        <v/>
      </c>
      <c r="S14" s="364"/>
      <c r="T14" s="364" t="str">
        <f>IF(AND('Mapa de Riesgos'!$H$24="Alta",'Mapa de Riesgos'!$L$24="Menor"),CONCATENATE("R",'Mapa de Riesgos'!$A$24),"")</f>
        <v/>
      </c>
      <c r="U14" s="365"/>
      <c r="V14" s="339" t="str">
        <f>IF(AND('Mapa de Riesgos'!$H$12="Alta",'Mapa de Riesgos'!$L$12="Moderado"),CONCATENATE("R",'Mapa de Riesgos'!$A$12),"")</f>
        <v/>
      </c>
      <c r="W14" s="340"/>
      <c r="X14" s="340" t="str">
        <f>IF(AND('Mapa de Riesgos'!$H$18="Alta",'Mapa de Riesgos'!$L$18="Moderado"),CONCATENATE("R",'Mapa de Riesgos'!$A$18),"")</f>
        <v/>
      </c>
      <c r="Y14" s="340"/>
      <c r="Z14" s="340" t="str">
        <f>IF(AND('Mapa de Riesgos'!$H$24="Alta",'Mapa de Riesgos'!$L$24="Moderado"),CONCATENATE("R",'Mapa de Riesgos'!$A$24),"")</f>
        <v/>
      </c>
      <c r="AA14" s="342"/>
      <c r="AB14" s="339" t="str">
        <f>IF(AND('Mapa de Riesgos'!$H$12="Alta",'Mapa de Riesgos'!$L$12="Mayor"),CONCATENATE("R",'Mapa de Riesgos'!$A$12),"")</f>
        <v/>
      </c>
      <c r="AC14" s="340"/>
      <c r="AD14" s="340" t="str">
        <f>IF(AND('Mapa de Riesgos'!$H$18="Alta",'Mapa de Riesgos'!$L$18="Mayor"),CONCATENATE("R",'Mapa de Riesgos'!$A$18),"")</f>
        <v/>
      </c>
      <c r="AE14" s="340"/>
      <c r="AF14" s="340" t="str">
        <f>IF(AND('Mapa de Riesgos'!$H$24="Alta",'Mapa de Riesgos'!$L$24="Mayor"),CONCATENATE("R",'Mapa de Riesgos'!$A$24),"")</f>
        <v/>
      </c>
      <c r="AG14" s="342"/>
      <c r="AH14" s="354" t="str">
        <f>IF(AND('Mapa de Riesgos'!$H$12="Alta",'Mapa de Riesgos'!$L$12="Catastrófico"),CONCATENATE("R",'Mapa de Riesgos'!$A$12),"")</f>
        <v/>
      </c>
      <c r="AI14" s="355"/>
      <c r="AJ14" s="355" t="str">
        <f>IF(AND('Mapa de Riesgos'!$H$18="Alta",'Mapa de Riesgos'!$L$18="Catastrófico"),CONCATENATE("R",'Mapa de Riesgos'!$A$18),"")</f>
        <v/>
      </c>
      <c r="AK14" s="355"/>
      <c r="AL14" s="355" t="str">
        <f>IF(AND('Mapa de Riesgos'!$H$24="Alta",'Mapa de Riesgos'!$L$24="Catastrófico"),CONCATENATE("R",'Mapa de Riesgos'!$A$24),"")</f>
        <v/>
      </c>
      <c r="AM14" s="356"/>
      <c r="AN14" s="55"/>
      <c r="AO14" s="301" t="s">
        <v>175</v>
      </c>
      <c r="AP14" s="302"/>
      <c r="AQ14" s="302"/>
      <c r="AR14" s="302"/>
      <c r="AS14" s="302"/>
      <c r="AT14" s="303"/>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x14ac:dyDescent="0.25">
      <c r="A15" s="55"/>
      <c r="B15" s="290"/>
      <c r="C15" s="290"/>
      <c r="D15" s="291"/>
      <c r="E15" s="331"/>
      <c r="F15" s="332"/>
      <c r="G15" s="332"/>
      <c r="H15" s="332"/>
      <c r="I15" s="332"/>
      <c r="J15" s="357"/>
      <c r="K15" s="358"/>
      <c r="L15" s="358"/>
      <c r="M15" s="358"/>
      <c r="N15" s="358"/>
      <c r="O15" s="359"/>
      <c r="P15" s="357"/>
      <c r="Q15" s="358"/>
      <c r="R15" s="358"/>
      <c r="S15" s="358"/>
      <c r="T15" s="358"/>
      <c r="U15" s="359"/>
      <c r="V15" s="341"/>
      <c r="W15" s="337"/>
      <c r="X15" s="337"/>
      <c r="Y15" s="337"/>
      <c r="Z15" s="337"/>
      <c r="AA15" s="338"/>
      <c r="AB15" s="341"/>
      <c r="AC15" s="337"/>
      <c r="AD15" s="337"/>
      <c r="AE15" s="337"/>
      <c r="AF15" s="337"/>
      <c r="AG15" s="338"/>
      <c r="AH15" s="348"/>
      <c r="AI15" s="349"/>
      <c r="AJ15" s="349"/>
      <c r="AK15" s="349"/>
      <c r="AL15" s="349"/>
      <c r="AM15" s="350"/>
      <c r="AN15" s="55"/>
      <c r="AO15" s="304"/>
      <c r="AP15" s="305"/>
      <c r="AQ15" s="305"/>
      <c r="AR15" s="305"/>
      <c r="AS15" s="305"/>
      <c r="AT15" s="306"/>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x14ac:dyDescent="0.25">
      <c r="A16" s="55"/>
      <c r="B16" s="290"/>
      <c r="C16" s="290"/>
      <c r="D16" s="291"/>
      <c r="E16" s="331"/>
      <c r="F16" s="332"/>
      <c r="G16" s="332"/>
      <c r="H16" s="332"/>
      <c r="I16" s="332"/>
      <c r="J16" s="357" t="str">
        <f>IF(AND('Mapa de Riesgos'!$H$30="Alta",'Mapa de Riesgos'!$L$30="Leve"),CONCATENATE("R",'Mapa de Riesgos'!$A$30),"")</f>
        <v/>
      </c>
      <c r="K16" s="358"/>
      <c r="L16" s="358" t="str">
        <f>IF(AND('Mapa de Riesgos'!$H$40="Alta",'Mapa de Riesgos'!$L$40="Leve"),CONCATENATE("R",'Mapa de Riesgos'!$A$40),"")</f>
        <v/>
      </c>
      <c r="M16" s="358"/>
      <c r="N16" s="358" t="str">
        <f>IF(AND('Mapa de Riesgos'!$H$46="Alta",'Mapa de Riesgos'!$L$46="Leve"),CONCATENATE("R",'Mapa de Riesgos'!$A$46),"")</f>
        <v/>
      </c>
      <c r="O16" s="359"/>
      <c r="P16" s="357" t="str">
        <f>IF(AND('Mapa de Riesgos'!$H$30="Alta",'Mapa de Riesgos'!$L$30="Menor"),CONCATENATE("R",'Mapa de Riesgos'!$A$30),"")</f>
        <v/>
      </c>
      <c r="Q16" s="358"/>
      <c r="R16" s="358" t="str">
        <f>IF(AND('Mapa de Riesgos'!$H$40="Alta",'Mapa de Riesgos'!$L$40="Menor"),CONCATENATE("R",'Mapa de Riesgos'!$A$40),"")</f>
        <v/>
      </c>
      <c r="S16" s="358"/>
      <c r="T16" s="358" t="str">
        <f>IF(AND('Mapa de Riesgos'!$H$46="Alta",'Mapa de Riesgos'!$L$46="Menor"),CONCATENATE("R",'Mapa de Riesgos'!$A$46),"")</f>
        <v/>
      </c>
      <c r="U16" s="359"/>
      <c r="V16" s="341" t="str">
        <f>IF(AND('Mapa de Riesgos'!$H$30="Alta",'Mapa de Riesgos'!$L$30="Moderado"),CONCATENATE("R",'Mapa de Riesgos'!$A$30),"")</f>
        <v/>
      </c>
      <c r="W16" s="337"/>
      <c r="X16" s="337" t="str">
        <f>IF(AND('Mapa de Riesgos'!$H$40="Alta",'Mapa de Riesgos'!$L$40="Moderado"),CONCATENATE("R",'Mapa de Riesgos'!$A$40),"")</f>
        <v/>
      </c>
      <c r="Y16" s="337"/>
      <c r="Z16" s="337" t="str">
        <f>IF(AND('Mapa de Riesgos'!$H$46="Alta",'Mapa de Riesgos'!$L$46="Moderado"),CONCATENATE("R",'Mapa de Riesgos'!$A$46),"")</f>
        <v/>
      </c>
      <c r="AA16" s="338"/>
      <c r="AB16" s="341" t="str">
        <f>IF(AND('Mapa de Riesgos'!$H$30="Alta",'Mapa de Riesgos'!$L$30="Mayor"),CONCATENATE("R",'Mapa de Riesgos'!$A$30),"")</f>
        <v/>
      </c>
      <c r="AC16" s="337"/>
      <c r="AD16" s="337" t="str">
        <f>IF(AND('Mapa de Riesgos'!$H$40="Alta",'Mapa de Riesgos'!$L$40="Mayor"),CONCATENATE("R",'Mapa de Riesgos'!$A$40),"")</f>
        <v/>
      </c>
      <c r="AE16" s="337"/>
      <c r="AF16" s="337" t="str">
        <f>IF(AND('Mapa de Riesgos'!$H$46="Alta",'Mapa de Riesgos'!$L$46="Mayor"),CONCATENATE("R",'Mapa de Riesgos'!$A$46),"")</f>
        <v/>
      </c>
      <c r="AG16" s="338"/>
      <c r="AH16" s="348" t="str">
        <f>IF(AND('Mapa de Riesgos'!$H$30="Alta",'Mapa de Riesgos'!$L$30="Catastrófico"),CONCATENATE("R",'Mapa de Riesgos'!$A$30),"")</f>
        <v/>
      </c>
      <c r="AI16" s="349"/>
      <c r="AJ16" s="349" t="str">
        <f>IF(AND('Mapa de Riesgos'!$H$40="Alta",'Mapa de Riesgos'!$L$40="Catastrófico"),CONCATENATE("R",'Mapa de Riesgos'!$A$40),"")</f>
        <v/>
      </c>
      <c r="AK16" s="349"/>
      <c r="AL16" s="349" t="str">
        <f>IF(AND('Mapa de Riesgos'!$H$46="Alta",'Mapa de Riesgos'!$L$46="Catastrófico"),CONCATENATE("R",'Mapa de Riesgos'!$A$46),"")</f>
        <v/>
      </c>
      <c r="AM16" s="350"/>
      <c r="AN16" s="55"/>
      <c r="AO16" s="304"/>
      <c r="AP16" s="305"/>
      <c r="AQ16" s="305"/>
      <c r="AR16" s="305"/>
      <c r="AS16" s="305"/>
      <c r="AT16" s="306"/>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x14ac:dyDescent="0.25">
      <c r="A17" s="55"/>
      <c r="B17" s="290"/>
      <c r="C17" s="290"/>
      <c r="D17" s="291"/>
      <c r="E17" s="331"/>
      <c r="F17" s="332"/>
      <c r="G17" s="332"/>
      <c r="H17" s="332"/>
      <c r="I17" s="332"/>
      <c r="J17" s="357"/>
      <c r="K17" s="358"/>
      <c r="L17" s="358"/>
      <c r="M17" s="358"/>
      <c r="N17" s="358"/>
      <c r="O17" s="359"/>
      <c r="P17" s="357"/>
      <c r="Q17" s="358"/>
      <c r="R17" s="358"/>
      <c r="S17" s="358"/>
      <c r="T17" s="358"/>
      <c r="U17" s="359"/>
      <c r="V17" s="341"/>
      <c r="W17" s="337"/>
      <c r="X17" s="337"/>
      <c r="Y17" s="337"/>
      <c r="Z17" s="337"/>
      <c r="AA17" s="338"/>
      <c r="AB17" s="341"/>
      <c r="AC17" s="337"/>
      <c r="AD17" s="337"/>
      <c r="AE17" s="337"/>
      <c r="AF17" s="337"/>
      <c r="AG17" s="338"/>
      <c r="AH17" s="348"/>
      <c r="AI17" s="349"/>
      <c r="AJ17" s="349"/>
      <c r="AK17" s="349"/>
      <c r="AL17" s="349"/>
      <c r="AM17" s="350"/>
      <c r="AN17" s="55"/>
      <c r="AO17" s="304"/>
      <c r="AP17" s="305"/>
      <c r="AQ17" s="305"/>
      <c r="AR17" s="305"/>
      <c r="AS17" s="305"/>
      <c r="AT17" s="306"/>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x14ac:dyDescent="0.25">
      <c r="A18" s="55"/>
      <c r="B18" s="290"/>
      <c r="C18" s="290"/>
      <c r="D18" s="291"/>
      <c r="E18" s="331"/>
      <c r="F18" s="332"/>
      <c r="G18" s="332"/>
      <c r="H18" s="332"/>
      <c r="I18" s="332"/>
      <c r="J18" s="357" t="str">
        <f>IF(AND('Mapa de Riesgos'!$H$52="Alta",'Mapa de Riesgos'!$L$52="Leve"),CONCATENATE("R",'Mapa de Riesgos'!$A$52),"")</f>
        <v/>
      </c>
      <c r="K18" s="358"/>
      <c r="L18" s="358" t="str">
        <f>IF(AND('Mapa de Riesgos'!$H$58="Alta",'Mapa de Riesgos'!$L$58="Leve"),CONCATENATE("R",'Mapa de Riesgos'!$A$58),"")</f>
        <v/>
      </c>
      <c r="M18" s="358"/>
      <c r="N18" s="358" t="str">
        <f>IF(AND('Mapa de Riesgos'!$H$64="Alta",'Mapa de Riesgos'!$L$64="Leve"),CONCATENATE("R",'Mapa de Riesgos'!$A$64),"")</f>
        <v/>
      </c>
      <c r="O18" s="359"/>
      <c r="P18" s="357" t="str">
        <f>IF(AND('Mapa de Riesgos'!$H$52="Alta",'Mapa de Riesgos'!$L$52="Menor"),CONCATENATE("R",'Mapa de Riesgos'!$A$52),"")</f>
        <v/>
      </c>
      <c r="Q18" s="358"/>
      <c r="R18" s="358" t="str">
        <f>IF(AND('Mapa de Riesgos'!$H$58="Alta",'Mapa de Riesgos'!$L$58="Menor"),CONCATENATE("R",'Mapa de Riesgos'!$A$58),"")</f>
        <v/>
      </c>
      <c r="S18" s="358"/>
      <c r="T18" s="358" t="str">
        <f>IF(AND('Mapa de Riesgos'!$H$64="Alta",'Mapa de Riesgos'!$L$64="Menor"),CONCATENATE("R",'Mapa de Riesgos'!$A$64),"")</f>
        <v/>
      </c>
      <c r="U18" s="359"/>
      <c r="V18" s="341" t="str">
        <f>IF(AND('Mapa de Riesgos'!$H$52="Alta",'Mapa de Riesgos'!$L$52="Moderado"),CONCATENATE("R",'Mapa de Riesgos'!$A$52),"")</f>
        <v/>
      </c>
      <c r="W18" s="337"/>
      <c r="X18" s="337" t="str">
        <f>IF(AND('Mapa de Riesgos'!$H$58="Alta",'Mapa de Riesgos'!$L$58="Moderado"),CONCATENATE("R",'Mapa de Riesgos'!$A$58),"")</f>
        <v/>
      </c>
      <c r="Y18" s="337"/>
      <c r="Z18" s="337" t="str">
        <f>IF(AND('Mapa de Riesgos'!$H$64="Alta",'Mapa de Riesgos'!$L$64="Moderado"),CONCATENATE("R",'Mapa de Riesgos'!$A$64),"")</f>
        <v/>
      </c>
      <c r="AA18" s="338"/>
      <c r="AB18" s="341" t="str">
        <f>IF(AND('Mapa de Riesgos'!$H$52="Alta",'Mapa de Riesgos'!$L$52="Mayor"),CONCATENATE("R",'Mapa de Riesgos'!$A$52),"")</f>
        <v/>
      </c>
      <c r="AC18" s="337"/>
      <c r="AD18" s="337" t="str">
        <f>IF(AND('Mapa de Riesgos'!$H$58="Alta",'Mapa de Riesgos'!$L$58="Mayor"),CONCATENATE("R",'Mapa de Riesgos'!$A$58),"")</f>
        <v/>
      </c>
      <c r="AE18" s="337"/>
      <c r="AF18" s="337" t="str">
        <f>IF(AND('Mapa de Riesgos'!$H$64="Alta",'Mapa de Riesgos'!$L$64="Mayor"),CONCATENATE("R",'Mapa de Riesgos'!$A$64),"")</f>
        <v/>
      </c>
      <c r="AG18" s="338"/>
      <c r="AH18" s="348" t="str">
        <f>IF(AND('Mapa de Riesgos'!$H$52="Alta",'Mapa de Riesgos'!$L$52="Catastrófico"),CONCATENATE("R",'Mapa de Riesgos'!$A$52),"")</f>
        <v/>
      </c>
      <c r="AI18" s="349"/>
      <c r="AJ18" s="349" t="str">
        <f>IF(AND('Mapa de Riesgos'!$H$58="Alta",'Mapa de Riesgos'!$L$58="Catastrófico"),CONCATENATE("R",'Mapa de Riesgos'!$A$58),"")</f>
        <v/>
      </c>
      <c r="AK18" s="349"/>
      <c r="AL18" s="349" t="str">
        <f>IF(AND('Mapa de Riesgos'!$H$64="Alta",'Mapa de Riesgos'!$L$64="Catastrófico"),CONCATENATE("R",'Mapa de Riesgos'!$A$64),"")</f>
        <v/>
      </c>
      <c r="AM18" s="350"/>
      <c r="AN18" s="55"/>
      <c r="AO18" s="304"/>
      <c r="AP18" s="305"/>
      <c r="AQ18" s="305"/>
      <c r="AR18" s="305"/>
      <c r="AS18" s="305"/>
      <c r="AT18" s="306"/>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x14ac:dyDescent="0.25">
      <c r="A19" s="55"/>
      <c r="B19" s="290"/>
      <c r="C19" s="290"/>
      <c r="D19" s="291"/>
      <c r="E19" s="331"/>
      <c r="F19" s="332"/>
      <c r="G19" s="332"/>
      <c r="H19" s="332"/>
      <c r="I19" s="332"/>
      <c r="J19" s="357"/>
      <c r="K19" s="358"/>
      <c r="L19" s="358"/>
      <c r="M19" s="358"/>
      <c r="N19" s="358"/>
      <c r="O19" s="359"/>
      <c r="P19" s="357"/>
      <c r="Q19" s="358"/>
      <c r="R19" s="358"/>
      <c r="S19" s="358"/>
      <c r="T19" s="358"/>
      <c r="U19" s="359"/>
      <c r="V19" s="341"/>
      <c r="W19" s="337"/>
      <c r="X19" s="337"/>
      <c r="Y19" s="337"/>
      <c r="Z19" s="337"/>
      <c r="AA19" s="338"/>
      <c r="AB19" s="341"/>
      <c r="AC19" s="337"/>
      <c r="AD19" s="337"/>
      <c r="AE19" s="337"/>
      <c r="AF19" s="337"/>
      <c r="AG19" s="338"/>
      <c r="AH19" s="348"/>
      <c r="AI19" s="349"/>
      <c r="AJ19" s="349"/>
      <c r="AK19" s="349"/>
      <c r="AL19" s="349"/>
      <c r="AM19" s="350"/>
      <c r="AN19" s="55"/>
      <c r="AO19" s="304"/>
      <c r="AP19" s="305"/>
      <c r="AQ19" s="305"/>
      <c r="AR19" s="305"/>
      <c r="AS19" s="305"/>
      <c r="AT19" s="306"/>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x14ac:dyDescent="0.25">
      <c r="A20" s="55"/>
      <c r="B20" s="290"/>
      <c r="C20" s="290"/>
      <c r="D20" s="291"/>
      <c r="E20" s="331"/>
      <c r="F20" s="332"/>
      <c r="G20" s="332"/>
      <c r="H20" s="332"/>
      <c r="I20" s="332"/>
      <c r="J20" s="357" t="str">
        <f>IF(AND('Mapa de Riesgos'!$H$70="Alta",'Mapa de Riesgos'!$L$70="Leve"),CONCATENATE("R",'Mapa de Riesgos'!$A$70),"")</f>
        <v/>
      </c>
      <c r="K20" s="358"/>
      <c r="L20" s="358" t="str">
        <f>IF(AND('Mapa de Riesgos'!$H$76="Alta",'Mapa de Riesgos'!$L$76="Leve"),CONCATENATE("R",'Mapa de Riesgos'!$A$76),"")</f>
        <v/>
      </c>
      <c r="M20" s="358"/>
      <c r="N20" s="358" t="str">
        <f>IF(AND('Mapa de Riesgos'!$H$82="Alta",'Mapa de Riesgos'!$L$82="Leve"),CONCATENATE("R",'Mapa de Riesgos'!$A$82),"")</f>
        <v/>
      </c>
      <c r="O20" s="359"/>
      <c r="P20" s="357" t="str">
        <f>IF(AND('Mapa de Riesgos'!$H$70="Alta",'Mapa de Riesgos'!$L$70="Menor"),CONCATENATE("R",'Mapa de Riesgos'!$A$70),"")</f>
        <v/>
      </c>
      <c r="Q20" s="358"/>
      <c r="R20" s="358" t="str">
        <f>IF(AND('Mapa de Riesgos'!$H$76="Alta",'Mapa de Riesgos'!$L$76="Menor"),CONCATENATE("R",'Mapa de Riesgos'!$A$76),"")</f>
        <v/>
      </c>
      <c r="S20" s="358"/>
      <c r="T20" s="358" t="str">
        <f>IF(AND('Mapa de Riesgos'!$H$82="Alta",'Mapa de Riesgos'!$L$82="Menor"),CONCATENATE("R",'Mapa de Riesgos'!$A$82),"")</f>
        <v/>
      </c>
      <c r="U20" s="359"/>
      <c r="V20" s="341" t="str">
        <f>IF(AND('Mapa de Riesgos'!$H$70="Alta",'Mapa de Riesgos'!$L$70="Moderado"),CONCATENATE("R",'Mapa de Riesgos'!$A$70),"")</f>
        <v/>
      </c>
      <c r="W20" s="337"/>
      <c r="X20" s="337" t="str">
        <f>IF(AND('Mapa de Riesgos'!$H$76="Alta",'Mapa de Riesgos'!$L$76="Moderado"),CONCATENATE("R",'Mapa de Riesgos'!$A$76),"")</f>
        <v/>
      </c>
      <c r="Y20" s="337"/>
      <c r="Z20" s="337" t="str">
        <f>IF(AND('Mapa de Riesgos'!$H$82="Alta",'Mapa de Riesgos'!$L$82="Moderado"),CONCATENATE("R",'Mapa de Riesgos'!$A$82),"")</f>
        <v/>
      </c>
      <c r="AA20" s="338"/>
      <c r="AB20" s="341" t="str">
        <f>IF(AND('Mapa de Riesgos'!$H$70="Alta",'Mapa de Riesgos'!$L$70="Mayor"),CONCATENATE("R",'Mapa de Riesgos'!$A$70),"")</f>
        <v/>
      </c>
      <c r="AC20" s="337"/>
      <c r="AD20" s="337" t="str">
        <f>IF(AND('Mapa de Riesgos'!$H$76="Alta",'Mapa de Riesgos'!$L$76="Mayor"),CONCATENATE("R",'Mapa de Riesgos'!$A$76),"")</f>
        <v/>
      </c>
      <c r="AE20" s="337"/>
      <c r="AF20" s="337" t="str">
        <f>IF(AND('Mapa de Riesgos'!$H$82="Alta",'Mapa de Riesgos'!$L$82="Mayor"),CONCATENATE("R",'Mapa de Riesgos'!$A$82),"")</f>
        <v/>
      </c>
      <c r="AG20" s="338"/>
      <c r="AH20" s="348" t="str">
        <f>IF(AND('Mapa de Riesgos'!$H$70="Alta",'Mapa de Riesgos'!$L$70="Catastrófico"),CONCATENATE("R",'Mapa de Riesgos'!$A$70),"")</f>
        <v/>
      </c>
      <c r="AI20" s="349"/>
      <c r="AJ20" s="349" t="str">
        <f>IF(AND('Mapa de Riesgos'!$H$76="Alta",'Mapa de Riesgos'!$L$76="Catastrófico"),CONCATENATE("R",'Mapa de Riesgos'!$A$76),"")</f>
        <v/>
      </c>
      <c r="AK20" s="349"/>
      <c r="AL20" s="349" t="str">
        <f>IF(AND('Mapa de Riesgos'!$H$82="Alta",'Mapa de Riesgos'!$L$82="Catastrófico"),CONCATENATE("R",'Mapa de Riesgos'!$A$82),"")</f>
        <v/>
      </c>
      <c r="AM20" s="350"/>
      <c r="AN20" s="55"/>
      <c r="AO20" s="304"/>
      <c r="AP20" s="305"/>
      <c r="AQ20" s="305"/>
      <c r="AR20" s="305"/>
      <c r="AS20" s="305"/>
      <c r="AT20" s="306"/>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x14ac:dyDescent="0.3">
      <c r="A21" s="55"/>
      <c r="B21" s="290"/>
      <c r="C21" s="290"/>
      <c r="D21" s="291"/>
      <c r="E21" s="334"/>
      <c r="F21" s="335"/>
      <c r="G21" s="335"/>
      <c r="H21" s="335"/>
      <c r="I21" s="335"/>
      <c r="J21" s="360"/>
      <c r="K21" s="361"/>
      <c r="L21" s="361"/>
      <c r="M21" s="361"/>
      <c r="N21" s="361"/>
      <c r="O21" s="362"/>
      <c r="P21" s="360"/>
      <c r="Q21" s="361"/>
      <c r="R21" s="361"/>
      <c r="S21" s="361"/>
      <c r="T21" s="361"/>
      <c r="U21" s="362"/>
      <c r="V21" s="345"/>
      <c r="W21" s="346"/>
      <c r="X21" s="346"/>
      <c r="Y21" s="346"/>
      <c r="Z21" s="346"/>
      <c r="AA21" s="347"/>
      <c r="AB21" s="345"/>
      <c r="AC21" s="346"/>
      <c r="AD21" s="346"/>
      <c r="AE21" s="346"/>
      <c r="AF21" s="346"/>
      <c r="AG21" s="347"/>
      <c r="AH21" s="351"/>
      <c r="AI21" s="352"/>
      <c r="AJ21" s="352"/>
      <c r="AK21" s="352"/>
      <c r="AL21" s="352"/>
      <c r="AM21" s="353"/>
      <c r="AN21" s="55"/>
      <c r="AO21" s="307"/>
      <c r="AP21" s="308"/>
      <c r="AQ21" s="308"/>
      <c r="AR21" s="308"/>
      <c r="AS21" s="308"/>
      <c r="AT21" s="309"/>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x14ac:dyDescent="0.25">
      <c r="A22" s="55"/>
      <c r="B22" s="290"/>
      <c r="C22" s="290"/>
      <c r="D22" s="291"/>
      <c r="E22" s="328" t="s">
        <v>176</v>
      </c>
      <c r="F22" s="329"/>
      <c r="G22" s="329"/>
      <c r="H22" s="329"/>
      <c r="I22" s="330"/>
      <c r="J22" s="363" t="str">
        <f>IF(AND('Mapa de Riesgos'!$H$12="Media",'Mapa de Riesgos'!$L$12="Leve"),CONCATENATE("R",'Mapa de Riesgos'!$A$12),"")</f>
        <v/>
      </c>
      <c r="K22" s="364"/>
      <c r="L22" s="364" t="str">
        <f>IF(AND('Mapa de Riesgos'!$H$18="Media",'Mapa de Riesgos'!$L$18="Leve"),CONCATENATE("R",'Mapa de Riesgos'!$A$18),"")</f>
        <v/>
      </c>
      <c r="M22" s="364"/>
      <c r="N22" s="364" t="str">
        <f>IF(AND('Mapa de Riesgos'!$H$24="Media",'Mapa de Riesgos'!$L$24="Leve"),CONCATENATE("R",'Mapa de Riesgos'!$A$24),"")</f>
        <v/>
      </c>
      <c r="O22" s="365"/>
      <c r="P22" s="363" t="str">
        <f>IF(AND('Mapa de Riesgos'!$H$12="Media",'Mapa de Riesgos'!$L$12="Menor"),CONCATENATE("R",'Mapa de Riesgos'!$A$12),"")</f>
        <v/>
      </c>
      <c r="Q22" s="364"/>
      <c r="R22" s="364" t="str">
        <f>IF(AND('Mapa de Riesgos'!$H$18="Media",'Mapa de Riesgos'!$L$18="Menor"),CONCATENATE("R",'Mapa de Riesgos'!$A$18),"")</f>
        <v/>
      </c>
      <c r="S22" s="364"/>
      <c r="T22" s="364" t="str">
        <f>IF(AND('Mapa de Riesgos'!$H$24="Media",'Mapa de Riesgos'!$L$24="Menor"),CONCATENATE("R",'Mapa de Riesgos'!$A$24),"")</f>
        <v/>
      </c>
      <c r="U22" s="365"/>
      <c r="V22" s="363" t="str">
        <f>IF(AND('Mapa de Riesgos'!$H$12="Media",'Mapa de Riesgos'!$L$12="Moderado"),CONCATENATE("R",'Mapa de Riesgos'!$A$12),"")</f>
        <v/>
      </c>
      <c r="W22" s="364"/>
      <c r="X22" s="364" t="str">
        <f>IF(AND('Mapa de Riesgos'!$H$18="Media",'Mapa de Riesgos'!$L$18="Moderado"),CONCATENATE("R",'Mapa de Riesgos'!$A$18),"")</f>
        <v>R2</v>
      </c>
      <c r="Y22" s="364"/>
      <c r="Z22" s="364" t="str">
        <f>IF(AND('Mapa de Riesgos'!$H$24="Media",'Mapa de Riesgos'!$L$24="Moderado"),CONCATENATE("R",'Mapa de Riesgos'!$A$24),"")</f>
        <v>R3</v>
      </c>
      <c r="AA22" s="365"/>
      <c r="AB22" s="339" t="str">
        <f>IF(AND('Mapa de Riesgos'!$H$12="Media",'Mapa de Riesgos'!$L$12="Mayor"),CONCATENATE("R",'Mapa de Riesgos'!$A$12),"")</f>
        <v>R1</v>
      </c>
      <c r="AC22" s="340"/>
      <c r="AD22" s="340" t="str">
        <f>IF(AND('Mapa de Riesgos'!$H$18="Media",'Mapa de Riesgos'!$L$18="Mayor"),CONCATENATE("R",'Mapa de Riesgos'!$A$18),"")</f>
        <v/>
      </c>
      <c r="AE22" s="340"/>
      <c r="AF22" s="340" t="str">
        <f>IF(AND('Mapa de Riesgos'!$H$24="Media",'Mapa de Riesgos'!$L$24="Mayor"),CONCATENATE("R",'Mapa de Riesgos'!$A$24),"")</f>
        <v/>
      </c>
      <c r="AG22" s="342"/>
      <c r="AH22" s="354" t="str">
        <f>IF(AND('Mapa de Riesgos'!$H$12="Media",'Mapa de Riesgos'!$L$12="Catastrófico"),CONCATENATE("R",'Mapa de Riesgos'!$A$12),"")</f>
        <v/>
      </c>
      <c r="AI22" s="355"/>
      <c r="AJ22" s="355" t="str">
        <f>IF(AND('Mapa de Riesgos'!$H$18="Media",'Mapa de Riesgos'!$L$18="Catastrófico"),CONCATENATE("R",'Mapa de Riesgos'!$A$18),"")</f>
        <v/>
      </c>
      <c r="AK22" s="355"/>
      <c r="AL22" s="355" t="str">
        <f>IF(AND('Mapa de Riesgos'!$H$24="Media",'Mapa de Riesgos'!$L$24="Catastrófico"),CONCATENATE("R",'Mapa de Riesgos'!$A$24),"")</f>
        <v/>
      </c>
      <c r="AM22" s="356"/>
      <c r="AN22" s="55"/>
      <c r="AO22" s="310" t="s">
        <v>177</v>
      </c>
      <c r="AP22" s="311"/>
      <c r="AQ22" s="311"/>
      <c r="AR22" s="311"/>
      <c r="AS22" s="311"/>
      <c r="AT22" s="312"/>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x14ac:dyDescent="0.25">
      <c r="A23" s="55"/>
      <c r="B23" s="290"/>
      <c r="C23" s="290"/>
      <c r="D23" s="291"/>
      <c r="E23" s="331"/>
      <c r="F23" s="332"/>
      <c r="G23" s="332"/>
      <c r="H23" s="332"/>
      <c r="I23" s="333"/>
      <c r="J23" s="357"/>
      <c r="K23" s="358"/>
      <c r="L23" s="358"/>
      <c r="M23" s="358"/>
      <c r="N23" s="358"/>
      <c r="O23" s="359"/>
      <c r="P23" s="357"/>
      <c r="Q23" s="358"/>
      <c r="R23" s="358"/>
      <c r="S23" s="358"/>
      <c r="T23" s="358"/>
      <c r="U23" s="359"/>
      <c r="V23" s="357"/>
      <c r="W23" s="358"/>
      <c r="X23" s="358"/>
      <c r="Y23" s="358"/>
      <c r="Z23" s="358"/>
      <c r="AA23" s="359"/>
      <c r="AB23" s="341"/>
      <c r="AC23" s="337"/>
      <c r="AD23" s="337"/>
      <c r="AE23" s="337"/>
      <c r="AF23" s="337"/>
      <c r="AG23" s="338"/>
      <c r="AH23" s="348"/>
      <c r="AI23" s="349"/>
      <c r="AJ23" s="349"/>
      <c r="AK23" s="349"/>
      <c r="AL23" s="349"/>
      <c r="AM23" s="350"/>
      <c r="AN23" s="55"/>
      <c r="AO23" s="313"/>
      <c r="AP23" s="314"/>
      <c r="AQ23" s="314"/>
      <c r="AR23" s="314"/>
      <c r="AS23" s="314"/>
      <c r="AT23" s="31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x14ac:dyDescent="0.25">
      <c r="A24" s="55"/>
      <c r="B24" s="290"/>
      <c r="C24" s="290"/>
      <c r="D24" s="291"/>
      <c r="E24" s="331"/>
      <c r="F24" s="332"/>
      <c r="G24" s="332"/>
      <c r="H24" s="332"/>
      <c r="I24" s="333"/>
      <c r="J24" s="357" t="str">
        <f>IF(AND('Mapa de Riesgos'!$H$30="Media",'Mapa de Riesgos'!$L$30="Leve"),CONCATENATE("R",'Mapa de Riesgos'!$A$30),"")</f>
        <v/>
      </c>
      <c r="K24" s="358"/>
      <c r="L24" s="358" t="str">
        <f>IF(AND('Mapa de Riesgos'!$H$40="Media",'Mapa de Riesgos'!$L$40="Leve"),CONCATENATE("R",'Mapa de Riesgos'!$A$40),"")</f>
        <v/>
      </c>
      <c r="M24" s="358"/>
      <c r="N24" s="358" t="str">
        <f>IF(AND('Mapa de Riesgos'!$H$46="Media",'Mapa de Riesgos'!$L$46="Leve"),CONCATENATE("R",'Mapa de Riesgos'!$A$46),"")</f>
        <v/>
      </c>
      <c r="O24" s="359"/>
      <c r="P24" s="357" t="str">
        <f>IF(AND('Mapa de Riesgos'!$H$30="Media",'Mapa de Riesgos'!$L$30="Menor"),CONCATENATE("R",'Mapa de Riesgos'!$A$30),"")</f>
        <v/>
      </c>
      <c r="Q24" s="358"/>
      <c r="R24" s="358" t="str">
        <f>IF(AND('Mapa de Riesgos'!$H$40="Media",'Mapa de Riesgos'!$L$40="Menor"),CONCATENATE("R",'Mapa de Riesgos'!$A$40),"")</f>
        <v/>
      </c>
      <c r="S24" s="358"/>
      <c r="T24" s="358" t="str">
        <f>IF(AND('Mapa de Riesgos'!$H$46="Media",'Mapa de Riesgos'!$L$46="Menor"),CONCATENATE("R",'Mapa de Riesgos'!$A$46),"")</f>
        <v/>
      </c>
      <c r="U24" s="359"/>
      <c r="V24" s="357" t="str">
        <f>IF(AND('Mapa de Riesgos'!$H$30="Media",'Mapa de Riesgos'!$L$30="Moderado"),CONCATENATE("R",'Mapa de Riesgos'!$A$30),"")</f>
        <v/>
      </c>
      <c r="W24" s="358"/>
      <c r="X24" s="358" t="str">
        <f>IF(AND('Mapa de Riesgos'!$H$40="Media",'Mapa de Riesgos'!$L$40="Moderado"),CONCATENATE("R",'Mapa de Riesgos'!$A$40),"")</f>
        <v/>
      </c>
      <c r="Y24" s="358"/>
      <c r="Z24" s="358" t="str">
        <f>IF(AND('Mapa de Riesgos'!$H$46="Media",'Mapa de Riesgos'!$L$46="Moderado"),CONCATENATE("R",'Mapa de Riesgos'!$A$46),"")</f>
        <v/>
      </c>
      <c r="AA24" s="359"/>
      <c r="AB24" s="341" t="str">
        <f>IF(AND('Mapa de Riesgos'!$H$30="Media",'Mapa de Riesgos'!$L$30="Mayor"),CONCATENATE("R",'Mapa de Riesgos'!$A$30),"")</f>
        <v/>
      </c>
      <c r="AC24" s="337"/>
      <c r="AD24" s="337" t="str">
        <f>IF(AND('Mapa de Riesgos'!$H$40="Media",'Mapa de Riesgos'!$L$40="Mayor"),CONCATENATE("R",'Mapa de Riesgos'!$A$40),"")</f>
        <v/>
      </c>
      <c r="AE24" s="337"/>
      <c r="AF24" s="337" t="str">
        <f>IF(AND('Mapa de Riesgos'!$H$46="Media",'Mapa de Riesgos'!$L$46="Mayor"),CONCATENATE("R",'Mapa de Riesgos'!$A$46),"")</f>
        <v/>
      </c>
      <c r="AG24" s="338"/>
      <c r="AH24" s="348" t="str">
        <f>IF(AND('Mapa de Riesgos'!$H$30="Media",'Mapa de Riesgos'!$L$30="Catastrófico"),CONCATENATE("R",'Mapa de Riesgos'!$A$30),"")</f>
        <v>R4</v>
      </c>
      <c r="AI24" s="349"/>
      <c r="AJ24" s="349" t="str">
        <f>IF(AND('Mapa de Riesgos'!$H$40="Media",'Mapa de Riesgos'!$L$40="Catastrófico"),CONCATENATE("R",'Mapa de Riesgos'!$A$40),"")</f>
        <v/>
      </c>
      <c r="AK24" s="349"/>
      <c r="AL24" s="349" t="str">
        <f>IF(AND('Mapa de Riesgos'!$H$46="Media",'Mapa de Riesgos'!$L$46="Catastrófico"),CONCATENATE("R",'Mapa de Riesgos'!$A$46),"")</f>
        <v/>
      </c>
      <c r="AM24" s="350"/>
      <c r="AN24" s="55"/>
      <c r="AO24" s="313"/>
      <c r="AP24" s="314"/>
      <c r="AQ24" s="314"/>
      <c r="AR24" s="314"/>
      <c r="AS24" s="314"/>
      <c r="AT24" s="31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x14ac:dyDescent="0.25">
      <c r="A25" s="55"/>
      <c r="B25" s="290"/>
      <c r="C25" s="290"/>
      <c r="D25" s="291"/>
      <c r="E25" s="331"/>
      <c r="F25" s="332"/>
      <c r="G25" s="332"/>
      <c r="H25" s="332"/>
      <c r="I25" s="333"/>
      <c r="J25" s="357"/>
      <c r="K25" s="358"/>
      <c r="L25" s="358"/>
      <c r="M25" s="358"/>
      <c r="N25" s="358"/>
      <c r="O25" s="359"/>
      <c r="P25" s="357"/>
      <c r="Q25" s="358"/>
      <c r="R25" s="358"/>
      <c r="S25" s="358"/>
      <c r="T25" s="358"/>
      <c r="U25" s="359"/>
      <c r="V25" s="357"/>
      <c r="W25" s="358"/>
      <c r="X25" s="358"/>
      <c r="Y25" s="358"/>
      <c r="Z25" s="358"/>
      <c r="AA25" s="359"/>
      <c r="AB25" s="341"/>
      <c r="AC25" s="337"/>
      <c r="AD25" s="337"/>
      <c r="AE25" s="337"/>
      <c r="AF25" s="337"/>
      <c r="AG25" s="338"/>
      <c r="AH25" s="348"/>
      <c r="AI25" s="349"/>
      <c r="AJ25" s="349"/>
      <c r="AK25" s="349"/>
      <c r="AL25" s="349"/>
      <c r="AM25" s="350"/>
      <c r="AN25" s="55"/>
      <c r="AO25" s="313"/>
      <c r="AP25" s="314"/>
      <c r="AQ25" s="314"/>
      <c r="AR25" s="314"/>
      <c r="AS25" s="314"/>
      <c r="AT25" s="31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x14ac:dyDescent="0.25">
      <c r="A26" s="55"/>
      <c r="B26" s="290"/>
      <c r="C26" s="290"/>
      <c r="D26" s="291"/>
      <c r="E26" s="331"/>
      <c r="F26" s="332"/>
      <c r="G26" s="332"/>
      <c r="H26" s="332"/>
      <c r="I26" s="333"/>
      <c r="J26" s="357" t="str">
        <f>IF(AND('Mapa de Riesgos'!$H$52="Media",'Mapa de Riesgos'!$L$52="Leve"),CONCATENATE("R",'Mapa de Riesgos'!$A$52),"")</f>
        <v/>
      </c>
      <c r="K26" s="358"/>
      <c r="L26" s="358" t="str">
        <f>IF(AND('Mapa de Riesgos'!$H$58="Media",'Mapa de Riesgos'!$L$58="Leve"),CONCATENATE("R",'Mapa de Riesgos'!$A$58),"")</f>
        <v/>
      </c>
      <c r="M26" s="358"/>
      <c r="N26" s="358" t="str">
        <f>IF(AND('Mapa de Riesgos'!$H$64="Media",'Mapa de Riesgos'!$L$64="Leve"),CONCATENATE("R",'Mapa de Riesgos'!$A$64),"")</f>
        <v/>
      </c>
      <c r="O26" s="359"/>
      <c r="P26" s="357" t="str">
        <f>IF(AND('Mapa de Riesgos'!$H$52="Media",'Mapa de Riesgos'!$L$52="Menor"),CONCATENATE("R",'Mapa de Riesgos'!$A$52),"")</f>
        <v/>
      </c>
      <c r="Q26" s="358"/>
      <c r="R26" s="358" t="str">
        <f>IF(AND('Mapa de Riesgos'!$H$58="Media",'Mapa de Riesgos'!$L$58="Menor"),CONCATENATE("R",'Mapa de Riesgos'!$A$58),"")</f>
        <v/>
      </c>
      <c r="S26" s="358"/>
      <c r="T26" s="358" t="str">
        <f>IF(AND('Mapa de Riesgos'!$H$64="Media",'Mapa de Riesgos'!$L$64="Menor"),CONCATENATE("R",'Mapa de Riesgos'!$A$64),"")</f>
        <v/>
      </c>
      <c r="U26" s="359"/>
      <c r="V26" s="357" t="str">
        <f>IF(AND('Mapa de Riesgos'!$H$52="Media",'Mapa de Riesgos'!$L$52="Moderado"),CONCATENATE("R",'Mapa de Riesgos'!$A$52),"")</f>
        <v/>
      </c>
      <c r="W26" s="358"/>
      <c r="X26" s="358" t="str">
        <f>IF(AND('Mapa de Riesgos'!$H$58="Media",'Mapa de Riesgos'!$L$58="Moderado"),CONCATENATE("R",'Mapa de Riesgos'!$A$58),"")</f>
        <v/>
      </c>
      <c r="Y26" s="358"/>
      <c r="Z26" s="358" t="str">
        <f>IF(AND('Mapa de Riesgos'!$H$64="Media",'Mapa de Riesgos'!$L$64="Moderado"),CONCATENATE("R",'Mapa de Riesgos'!$A$64),"")</f>
        <v/>
      </c>
      <c r="AA26" s="359"/>
      <c r="AB26" s="341" t="str">
        <f>IF(AND('Mapa de Riesgos'!$H$52="Media",'Mapa de Riesgos'!$L$52="Mayor"),CONCATENATE("R",'Mapa de Riesgos'!$A$52),"")</f>
        <v/>
      </c>
      <c r="AC26" s="337"/>
      <c r="AD26" s="337" t="str">
        <f>IF(AND('Mapa de Riesgos'!$H$58="Media",'Mapa de Riesgos'!$L$58="Mayor"),CONCATENATE("R",'Mapa de Riesgos'!$A$58),"")</f>
        <v/>
      </c>
      <c r="AE26" s="337"/>
      <c r="AF26" s="337" t="str">
        <f>IF(AND('Mapa de Riesgos'!$H$64="Media",'Mapa de Riesgos'!$L$64="Mayor"),CONCATENATE("R",'Mapa de Riesgos'!$A$64),"")</f>
        <v/>
      </c>
      <c r="AG26" s="338"/>
      <c r="AH26" s="348" t="str">
        <f>IF(AND('Mapa de Riesgos'!$H$52="Media",'Mapa de Riesgos'!$L$52="Catastrófico"),CONCATENATE("R",'Mapa de Riesgos'!$A$52),"")</f>
        <v/>
      </c>
      <c r="AI26" s="349"/>
      <c r="AJ26" s="349" t="str">
        <f>IF(AND('Mapa de Riesgos'!$H$58="Media",'Mapa de Riesgos'!$L$58="Catastrófico"),CONCATENATE("R",'Mapa de Riesgos'!$A$58),"")</f>
        <v/>
      </c>
      <c r="AK26" s="349"/>
      <c r="AL26" s="349" t="str">
        <f>IF(AND('Mapa de Riesgos'!$H$64="Media",'Mapa de Riesgos'!$L$64="Catastrófico"),CONCATENATE("R",'Mapa de Riesgos'!$A$64),"")</f>
        <v/>
      </c>
      <c r="AM26" s="350"/>
      <c r="AN26" s="55"/>
      <c r="AO26" s="313"/>
      <c r="AP26" s="314"/>
      <c r="AQ26" s="314"/>
      <c r="AR26" s="314"/>
      <c r="AS26" s="314"/>
      <c r="AT26" s="31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x14ac:dyDescent="0.25">
      <c r="A27" s="55"/>
      <c r="B27" s="290"/>
      <c r="C27" s="290"/>
      <c r="D27" s="291"/>
      <c r="E27" s="331"/>
      <c r="F27" s="332"/>
      <c r="G27" s="332"/>
      <c r="H27" s="332"/>
      <c r="I27" s="333"/>
      <c r="J27" s="357"/>
      <c r="K27" s="358"/>
      <c r="L27" s="358"/>
      <c r="M27" s="358"/>
      <c r="N27" s="358"/>
      <c r="O27" s="359"/>
      <c r="P27" s="357"/>
      <c r="Q27" s="358"/>
      <c r="R27" s="358"/>
      <c r="S27" s="358"/>
      <c r="T27" s="358"/>
      <c r="U27" s="359"/>
      <c r="V27" s="357"/>
      <c r="W27" s="358"/>
      <c r="X27" s="358"/>
      <c r="Y27" s="358"/>
      <c r="Z27" s="358"/>
      <c r="AA27" s="359"/>
      <c r="AB27" s="341"/>
      <c r="AC27" s="337"/>
      <c r="AD27" s="337"/>
      <c r="AE27" s="337"/>
      <c r="AF27" s="337"/>
      <c r="AG27" s="338"/>
      <c r="AH27" s="348"/>
      <c r="AI27" s="349"/>
      <c r="AJ27" s="349"/>
      <c r="AK27" s="349"/>
      <c r="AL27" s="349"/>
      <c r="AM27" s="350"/>
      <c r="AN27" s="55"/>
      <c r="AO27" s="313"/>
      <c r="AP27" s="314"/>
      <c r="AQ27" s="314"/>
      <c r="AR27" s="314"/>
      <c r="AS27" s="314"/>
      <c r="AT27" s="31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x14ac:dyDescent="0.25">
      <c r="A28" s="55"/>
      <c r="B28" s="290"/>
      <c r="C28" s="290"/>
      <c r="D28" s="291"/>
      <c r="E28" s="331"/>
      <c r="F28" s="332"/>
      <c r="G28" s="332"/>
      <c r="H28" s="332"/>
      <c r="I28" s="333"/>
      <c r="J28" s="357" t="str">
        <f>IF(AND('Mapa de Riesgos'!$H$70="Media",'Mapa de Riesgos'!$L$70="Leve"),CONCATENATE("R",'Mapa de Riesgos'!$A$70),"")</f>
        <v/>
      </c>
      <c r="K28" s="358"/>
      <c r="L28" s="358" t="str">
        <f>IF(AND('Mapa de Riesgos'!$H$76="Media",'Mapa de Riesgos'!$L$76="Leve"),CONCATENATE("R",'Mapa de Riesgos'!$A$76),"")</f>
        <v/>
      </c>
      <c r="M28" s="358"/>
      <c r="N28" s="358" t="str">
        <f>IF(AND('Mapa de Riesgos'!$H$82="Media",'Mapa de Riesgos'!$L$82="Leve"),CONCATENATE("R",'Mapa de Riesgos'!$A$82),"")</f>
        <v/>
      </c>
      <c r="O28" s="359"/>
      <c r="P28" s="357" t="str">
        <f>IF(AND('Mapa de Riesgos'!$H$70="Media",'Mapa de Riesgos'!$L$70="Menor"),CONCATENATE("R",'Mapa de Riesgos'!$A$70),"")</f>
        <v/>
      </c>
      <c r="Q28" s="358"/>
      <c r="R28" s="358" t="str">
        <f>IF(AND('Mapa de Riesgos'!$H$76="Media",'Mapa de Riesgos'!$L$76="Menor"),CONCATENATE("R",'Mapa de Riesgos'!$A$76),"")</f>
        <v/>
      </c>
      <c r="S28" s="358"/>
      <c r="T28" s="358" t="str">
        <f>IF(AND('Mapa de Riesgos'!$H$82="Media",'Mapa de Riesgos'!$L$82="Menor"),CONCATENATE("R",'Mapa de Riesgos'!$A$82),"")</f>
        <v/>
      </c>
      <c r="U28" s="359"/>
      <c r="V28" s="357" t="str">
        <f>IF(AND('Mapa de Riesgos'!$H$70="Media",'Mapa de Riesgos'!$L$70="Moderado"),CONCATENATE("R",'Mapa de Riesgos'!$A$70),"")</f>
        <v/>
      </c>
      <c r="W28" s="358"/>
      <c r="X28" s="358" t="str">
        <f>IF(AND('Mapa de Riesgos'!$H$76="Media",'Mapa de Riesgos'!$L$76="Moderado"),CONCATENATE("R",'Mapa de Riesgos'!$A$76),"")</f>
        <v/>
      </c>
      <c r="Y28" s="358"/>
      <c r="Z28" s="358" t="str">
        <f>IF(AND('Mapa de Riesgos'!$H$82="Media",'Mapa de Riesgos'!$L$82="Moderado"),CONCATENATE("R",'Mapa de Riesgos'!$A$82),"")</f>
        <v/>
      </c>
      <c r="AA28" s="359"/>
      <c r="AB28" s="341" t="str">
        <f>IF(AND('Mapa de Riesgos'!$H$70="Media",'Mapa de Riesgos'!$L$70="Mayor"),CONCATENATE("R",'Mapa de Riesgos'!$A$70),"")</f>
        <v/>
      </c>
      <c r="AC28" s="337"/>
      <c r="AD28" s="337" t="str">
        <f>IF(AND('Mapa de Riesgos'!$H$76="Media",'Mapa de Riesgos'!$L$76="Mayor"),CONCATENATE("R",'Mapa de Riesgos'!$A$76),"")</f>
        <v/>
      </c>
      <c r="AE28" s="337"/>
      <c r="AF28" s="337" t="str">
        <f>IF(AND('Mapa de Riesgos'!$H$82="Media",'Mapa de Riesgos'!$L$82="Mayor"),CONCATENATE("R",'Mapa de Riesgos'!$A$82),"")</f>
        <v/>
      </c>
      <c r="AG28" s="338"/>
      <c r="AH28" s="348" t="str">
        <f>IF(AND('Mapa de Riesgos'!$H$70="Media",'Mapa de Riesgos'!$L$70="Catastrófico"),CONCATENATE("R",'Mapa de Riesgos'!$A$70),"")</f>
        <v/>
      </c>
      <c r="AI28" s="349"/>
      <c r="AJ28" s="349" t="str">
        <f>IF(AND('Mapa de Riesgos'!$H$76="Media",'Mapa de Riesgos'!$L$76="Catastrófico"),CONCATENATE("R",'Mapa de Riesgos'!$A$76),"")</f>
        <v/>
      </c>
      <c r="AK28" s="349"/>
      <c r="AL28" s="349" t="str">
        <f>IF(AND('Mapa de Riesgos'!$H$82="Media",'Mapa de Riesgos'!$L$82="Catastrófico"),CONCATENATE("R",'Mapa de Riesgos'!$A$82),"")</f>
        <v/>
      </c>
      <c r="AM28" s="350"/>
      <c r="AN28" s="55"/>
      <c r="AO28" s="313"/>
      <c r="AP28" s="314"/>
      <c r="AQ28" s="314"/>
      <c r="AR28" s="314"/>
      <c r="AS28" s="314"/>
      <c r="AT28" s="31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x14ac:dyDescent="0.3">
      <c r="A29" s="55"/>
      <c r="B29" s="290"/>
      <c r="C29" s="290"/>
      <c r="D29" s="291"/>
      <c r="E29" s="334"/>
      <c r="F29" s="335"/>
      <c r="G29" s="335"/>
      <c r="H29" s="335"/>
      <c r="I29" s="336"/>
      <c r="J29" s="357"/>
      <c r="K29" s="358"/>
      <c r="L29" s="358"/>
      <c r="M29" s="358"/>
      <c r="N29" s="358"/>
      <c r="O29" s="359"/>
      <c r="P29" s="360"/>
      <c r="Q29" s="361"/>
      <c r="R29" s="361"/>
      <c r="S29" s="361"/>
      <c r="T29" s="361"/>
      <c r="U29" s="362"/>
      <c r="V29" s="360"/>
      <c r="W29" s="361"/>
      <c r="X29" s="361"/>
      <c r="Y29" s="361"/>
      <c r="Z29" s="361"/>
      <c r="AA29" s="362"/>
      <c r="AB29" s="345"/>
      <c r="AC29" s="346"/>
      <c r="AD29" s="346"/>
      <c r="AE29" s="346"/>
      <c r="AF29" s="346"/>
      <c r="AG29" s="347"/>
      <c r="AH29" s="351"/>
      <c r="AI29" s="352"/>
      <c r="AJ29" s="352"/>
      <c r="AK29" s="352"/>
      <c r="AL29" s="352"/>
      <c r="AM29" s="353"/>
      <c r="AN29" s="55"/>
      <c r="AO29" s="316"/>
      <c r="AP29" s="317"/>
      <c r="AQ29" s="317"/>
      <c r="AR29" s="317"/>
      <c r="AS29" s="317"/>
      <c r="AT29" s="318"/>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x14ac:dyDescent="0.25">
      <c r="A30" s="55"/>
      <c r="B30" s="290"/>
      <c r="C30" s="290"/>
      <c r="D30" s="291"/>
      <c r="E30" s="328" t="s">
        <v>178</v>
      </c>
      <c r="F30" s="329"/>
      <c r="G30" s="329"/>
      <c r="H30" s="329"/>
      <c r="I30" s="329"/>
      <c r="J30" s="372" t="str">
        <f>IF(AND('Mapa de Riesgos'!$H$12="Baja",'Mapa de Riesgos'!$L$12="Leve"),CONCATENATE("R",'Mapa de Riesgos'!$A$12),"")</f>
        <v/>
      </c>
      <c r="K30" s="373"/>
      <c r="L30" s="373" t="str">
        <f>IF(AND('Mapa de Riesgos'!$H$18="Baja",'Mapa de Riesgos'!$L$18="Leve"),CONCATENATE("R",'Mapa de Riesgos'!$A$18),"")</f>
        <v/>
      </c>
      <c r="M30" s="373"/>
      <c r="N30" s="373" t="str">
        <f>IF(AND('Mapa de Riesgos'!$H$24="Baja",'Mapa de Riesgos'!$L$24="Leve"),CONCATENATE("R",'Mapa de Riesgos'!$A$24),"")</f>
        <v/>
      </c>
      <c r="O30" s="374"/>
      <c r="P30" s="364" t="str">
        <f>IF(AND('Mapa de Riesgos'!$H$12="Baja",'Mapa de Riesgos'!$L$12="Menor"),CONCATENATE("R",'Mapa de Riesgos'!$A$12),"")</f>
        <v/>
      </c>
      <c r="Q30" s="364"/>
      <c r="R30" s="364" t="str">
        <f>IF(AND('Mapa de Riesgos'!$H$18="Baja",'Mapa de Riesgos'!$L$18="Menor"),CONCATENATE("R",'Mapa de Riesgos'!$A$18),"")</f>
        <v/>
      </c>
      <c r="S30" s="364"/>
      <c r="T30" s="364" t="str">
        <f>IF(AND('Mapa de Riesgos'!$H$24="Baja",'Mapa de Riesgos'!$L$24="Menor"),CONCATENATE("R",'Mapa de Riesgos'!$A$24),"")</f>
        <v/>
      </c>
      <c r="U30" s="365"/>
      <c r="V30" s="363" t="str">
        <f>IF(AND('Mapa de Riesgos'!$H$12="Baja",'Mapa de Riesgos'!$L$12="Moderado"),CONCATENATE("R",'Mapa de Riesgos'!$A$12),"")</f>
        <v/>
      </c>
      <c r="W30" s="364"/>
      <c r="X30" s="364" t="str">
        <f>IF(AND('Mapa de Riesgos'!$H$18="Baja",'Mapa de Riesgos'!$L$18="Moderado"),CONCATENATE("R",'Mapa de Riesgos'!$A$18),"")</f>
        <v/>
      </c>
      <c r="Y30" s="364"/>
      <c r="Z30" s="364" t="str">
        <f>IF(AND('Mapa de Riesgos'!$H$24="Baja",'Mapa de Riesgos'!$L$24="Moderado"),CONCATENATE("R",'Mapa de Riesgos'!$A$24),"")</f>
        <v/>
      </c>
      <c r="AA30" s="365"/>
      <c r="AB30" s="339" t="str">
        <f>IF(AND('Mapa de Riesgos'!$H$12="Baja",'Mapa de Riesgos'!$L$12="Mayor"),CONCATENATE("R",'Mapa de Riesgos'!$A$12),"")</f>
        <v/>
      </c>
      <c r="AC30" s="340"/>
      <c r="AD30" s="340" t="str">
        <f>IF(AND('Mapa de Riesgos'!$H$18="Baja",'Mapa de Riesgos'!$L$18="Mayor"),CONCATENATE("R",'Mapa de Riesgos'!$A$18),"")</f>
        <v/>
      </c>
      <c r="AE30" s="340"/>
      <c r="AF30" s="340" t="str">
        <f>IF(AND('Mapa de Riesgos'!$H$24="Baja",'Mapa de Riesgos'!$L$24="Mayor"),CONCATENATE("R",'Mapa de Riesgos'!$A$24),"")</f>
        <v/>
      </c>
      <c r="AG30" s="342"/>
      <c r="AH30" s="354" t="str">
        <f>IF(AND('Mapa de Riesgos'!$H$12="Baja",'Mapa de Riesgos'!$L$12="Catastrófico"),CONCATENATE("R",'Mapa de Riesgos'!$A$12),"")</f>
        <v/>
      </c>
      <c r="AI30" s="355"/>
      <c r="AJ30" s="355" t="str">
        <f>IF(AND('Mapa de Riesgos'!$H$18="Baja",'Mapa de Riesgos'!$L$18="Catastrófico"),CONCATENATE("R",'Mapa de Riesgos'!$A$18),"")</f>
        <v/>
      </c>
      <c r="AK30" s="355"/>
      <c r="AL30" s="355" t="str">
        <f>IF(AND('Mapa de Riesgos'!$H$24="Baja",'Mapa de Riesgos'!$L$24="Catastrófico"),CONCATENATE("R",'Mapa de Riesgos'!$A$24),"")</f>
        <v/>
      </c>
      <c r="AM30" s="356"/>
      <c r="AN30" s="55"/>
      <c r="AO30" s="319" t="s">
        <v>179</v>
      </c>
      <c r="AP30" s="320"/>
      <c r="AQ30" s="320"/>
      <c r="AR30" s="320"/>
      <c r="AS30" s="320"/>
      <c r="AT30" s="321"/>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x14ac:dyDescent="0.25">
      <c r="A31" s="55"/>
      <c r="B31" s="290"/>
      <c r="C31" s="290"/>
      <c r="D31" s="291"/>
      <c r="E31" s="331"/>
      <c r="F31" s="332"/>
      <c r="G31" s="332"/>
      <c r="H31" s="332"/>
      <c r="I31" s="332"/>
      <c r="J31" s="368"/>
      <c r="K31" s="366"/>
      <c r="L31" s="366"/>
      <c r="M31" s="366"/>
      <c r="N31" s="366"/>
      <c r="O31" s="367"/>
      <c r="P31" s="358"/>
      <c r="Q31" s="358"/>
      <c r="R31" s="358"/>
      <c r="S31" s="358"/>
      <c r="T31" s="358"/>
      <c r="U31" s="359"/>
      <c r="V31" s="357"/>
      <c r="W31" s="358"/>
      <c r="X31" s="358"/>
      <c r="Y31" s="358"/>
      <c r="Z31" s="358"/>
      <c r="AA31" s="359"/>
      <c r="AB31" s="341"/>
      <c r="AC31" s="337"/>
      <c r="AD31" s="337"/>
      <c r="AE31" s="337"/>
      <c r="AF31" s="337"/>
      <c r="AG31" s="338"/>
      <c r="AH31" s="348"/>
      <c r="AI31" s="349"/>
      <c r="AJ31" s="349"/>
      <c r="AK31" s="349"/>
      <c r="AL31" s="349"/>
      <c r="AM31" s="350"/>
      <c r="AN31" s="55"/>
      <c r="AO31" s="322"/>
      <c r="AP31" s="323"/>
      <c r="AQ31" s="323"/>
      <c r="AR31" s="323"/>
      <c r="AS31" s="323"/>
      <c r="AT31" s="324"/>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x14ac:dyDescent="0.25">
      <c r="A32" s="55"/>
      <c r="B32" s="290"/>
      <c r="C32" s="290"/>
      <c r="D32" s="291"/>
      <c r="E32" s="331"/>
      <c r="F32" s="332"/>
      <c r="G32" s="332"/>
      <c r="H32" s="332"/>
      <c r="I32" s="332"/>
      <c r="J32" s="368" t="str">
        <f>IF(AND('Mapa de Riesgos'!$H$30="Baja",'Mapa de Riesgos'!$L$30="Leve"),CONCATENATE("R",'Mapa de Riesgos'!$A$30),"")</f>
        <v/>
      </c>
      <c r="K32" s="366"/>
      <c r="L32" s="366" t="str">
        <f>IF(AND('Mapa de Riesgos'!$H$40="Baja",'Mapa de Riesgos'!$L$40="Leve"),CONCATENATE("R",'Mapa de Riesgos'!$A$40),"")</f>
        <v>R5</v>
      </c>
      <c r="M32" s="366"/>
      <c r="N32" s="366" t="str">
        <f>IF(AND('Mapa de Riesgos'!$H$46="Baja",'Mapa de Riesgos'!$L$46="Leve"),CONCATENATE("R",'Mapa de Riesgos'!$A$46),"")</f>
        <v/>
      </c>
      <c r="O32" s="367"/>
      <c r="P32" s="358" t="str">
        <f>IF(AND('Mapa de Riesgos'!$H$30="Baja",'Mapa de Riesgos'!$L$30="Menor"),CONCATENATE("R",'Mapa de Riesgos'!$A$30),"")</f>
        <v/>
      </c>
      <c r="Q32" s="358"/>
      <c r="R32" s="358" t="str">
        <f>IF(AND('Mapa de Riesgos'!$H$40="Baja",'Mapa de Riesgos'!$L$40="Menor"),CONCATENATE("R",'Mapa de Riesgos'!$A$40),"")</f>
        <v/>
      </c>
      <c r="S32" s="358"/>
      <c r="T32" s="358" t="str">
        <f>IF(AND('Mapa de Riesgos'!$H$46="Baja",'Mapa de Riesgos'!$L$46="Menor"),CONCATENATE("R",'Mapa de Riesgos'!$A$46),"")</f>
        <v/>
      </c>
      <c r="U32" s="359"/>
      <c r="V32" s="357" t="str">
        <f>IF(AND('Mapa de Riesgos'!$H$30="Baja",'Mapa de Riesgos'!$L$30="Moderado"),CONCATENATE("R",'Mapa de Riesgos'!$A$30),"")</f>
        <v/>
      </c>
      <c r="W32" s="358"/>
      <c r="X32" s="358" t="str">
        <f>IF(AND('Mapa de Riesgos'!$H$40="Baja",'Mapa de Riesgos'!$L$40="Moderado"),CONCATENATE("R",'Mapa de Riesgos'!$A$40),"")</f>
        <v/>
      </c>
      <c r="Y32" s="358"/>
      <c r="Z32" s="358" t="str">
        <f>IF(AND('Mapa de Riesgos'!$H$46="Baja",'Mapa de Riesgos'!$L$46="Moderado"),CONCATENATE("R",'Mapa de Riesgos'!$A$46),"")</f>
        <v>R6</v>
      </c>
      <c r="AA32" s="359"/>
      <c r="AB32" s="341" t="str">
        <f>IF(AND('Mapa de Riesgos'!$H$30="Baja",'Mapa de Riesgos'!$L$30="Mayor"),CONCATENATE("R",'Mapa de Riesgos'!$A$30),"")</f>
        <v/>
      </c>
      <c r="AC32" s="337"/>
      <c r="AD32" s="337" t="str">
        <f>IF(AND('Mapa de Riesgos'!$H$40="Baja",'Mapa de Riesgos'!$L$40="Mayor"),CONCATENATE("R",'Mapa de Riesgos'!$A$40),"")</f>
        <v/>
      </c>
      <c r="AE32" s="337"/>
      <c r="AF32" s="337" t="str">
        <f>IF(AND('Mapa de Riesgos'!$H$46="Baja",'Mapa de Riesgos'!$L$46="Mayor"),CONCATENATE("R",'Mapa de Riesgos'!$A$46),"")</f>
        <v/>
      </c>
      <c r="AG32" s="338"/>
      <c r="AH32" s="348" t="str">
        <f>IF(AND('Mapa de Riesgos'!$H$30="Baja",'Mapa de Riesgos'!$L$30="Catastrófico"),CONCATENATE("R",'Mapa de Riesgos'!$A$30),"")</f>
        <v/>
      </c>
      <c r="AI32" s="349"/>
      <c r="AJ32" s="349" t="str">
        <f>IF(AND('Mapa de Riesgos'!$H$40="Baja",'Mapa de Riesgos'!$L$40="Catastrófico"),CONCATENATE("R",'Mapa de Riesgos'!$A$40),"")</f>
        <v/>
      </c>
      <c r="AK32" s="349"/>
      <c r="AL32" s="349" t="str">
        <f>IF(AND('Mapa de Riesgos'!$H$46="Baja",'Mapa de Riesgos'!$L$46="Catastrófico"),CONCATENATE("R",'Mapa de Riesgos'!$A$46),"")</f>
        <v/>
      </c>
      <c r="AM32" s="350"/>
      <c r="AN32" s="55"/>
      <c r="AO32" s="322"/>
      <c r="AP32" s="323"/>
      <c r="AQ32" s="323"/>
      <c r="AR32" s="323"/>
      <c r="AS32" s="323"/>
      <c r="AT32" s="324"/>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x14ac:dyDescent="0.25">
      <c r="A33" s="55"/>
      <c r="B33" s="290"/>
      <c r="C33" s="290"/>
      <c r="D33" s="291"/>
      <c r="E33" s="331"/>
      <c r="F33" s="332"/>
      <c r="G33" s="332"/>
      <c r="H33" s="332"/>
      <c r="I33" s="332"/>
      <c r="J33" s="368"/>
      <c r="K33" s="366"/>
      <c r="L33" s="366"/>
      <c r="M33" s="366"/>
      <c r="N33" s="366"/>
      <c r="O33" s="367"/>
      <c r="P33" s="358"/>
      <c r="Q33" s="358"/>
      <c r="R33" s="358"/>
      <c r="S33" s="358"/>
      <c r="T33" s="358"/>
      <c r="U33" s="359"/>
      <c r="V33" s="357"/>
      <c r="W33" s="358"/>
      <c r="X33" s="358"/>
      <c r="Y33" s="358"/>
      <c r="Z33" s="358"/>
      <c r="AA33" s="359"/>
      <c r="AB33" s="341"/>
      <c r="AC33" s="337"/>
      <c r="AD33" s="337"/>
      <c r="AE33" s="337"/>
      <c r="AF33" s="337"/>
      <c r="AG33" s="338"/>
      <c r="AH33" s="348"/>
      <c r="AI33" s="349"/>
      <c r="AJ33" s="349"/>
      <c r="AK33" s="349"/>
      <c r="AL33" s="349"/>
      <c r="AM33" s="350"/>
      <c r="AN33" s="55"/>
      <c r="AO33" s="322"/>
      <c r="AP33" s="323"/>
      <c r="AQ33" s="323"/>
      <c r="AR33" s="323"/>
      <c r="AS33" s="323"/>
      <c r="AT33" s="324"/>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x14ac:dyDescent="0.25">
      <c r="A34" s="55"/>
      <c r="B34" s="290"/>
      <c r="C34" s="290"/>
      <c r="D34" s="291"/>
      <c r="E34" s="331"/>
      <c r="F34" s="332"/>
      <c r="G34" s="332"/>
      <c r="H34" s="332"/>
      <c r="I34" s="332"/>
      <c r="J34" s="368" t="str">
        <f>IF(AND('Mapa de Riesgos'!$H$52="Baja",'Mapa de Riesgos'!$L$52="Leve"),CONCATENATE("R",'Mapa de Riesgos'!$A$52),"")</f>
        <v/>
      </c>
      <c r="K34" s="366"/>
      <c r="L34" s="366" t="str">
        <f>IF(AND('Mapa de Riesgos'!$H$58="Baja",'Mapa de Riesgos'!$L$58="Leve"),CONCATENATE("R",'Mapa de Riesgos'!$A$58),"")</f>
        <v/>
      </c>
      <c r="M34" s="366"/>
      <c r="N34" s="366" t="str">
        <f>IF(AND('Mapa de Riesgos'!$H$64="Baja",'Mapa de Riesgos'!$L$64="Leve"),CONCATENATE("R",'Mapa de Riesgos'!$A$64),"")</f>
        <v/>
      </c>
      <c r="O34" s="367"/>
      <c r="P34" s="358" t="str">
        <f>IF(AND('Mapa de Riesgos'!$H$52="Baja",'Mapa de Riesgos'!$L$52="Menor"),CONCATENATE("R",'Mapa de Riesgos'!$A$52),"")</f>
        <v/>
      </c>
      <c r="Q34" s="358"/>
      <c r="R34" s="358" t="str">
        <f>IF(AND('Mapa de Riesgos'!$H$58="Baja",'Mapa de Riesgos'!$L$58="Menor"),CONCATENATE("R",'Mapa de Riesgos'!$A$58),"")</f>
        <v>R8</v>
      </c>
      <c r="S34" s="358"/>
      <c r="T34" s="358" t="str">
        <f>IF(AND('Mapa de Riesgos'!$H$64="Baja",'Mapa de Riesgos'!$L$64="Menor"),CONCATENATE("R",'Mapa de Riesgos'!$A$64),"")</f>
        <v/>
      </c>
      <c r="U34" s="359"/>
      <c r="V34" s="357" t="str">
        <f>IF(AND('Mapa de Riesgos'!$H$52="Baja",'Mapa de Riesgos'!$L$52="Moderado"),CONCATENATE("R",'Mapa de Riesgos'!$A$52),"")</f>
        <v/>
      </c>
      <c r="W34" s="358"/>
      <c r="X34" s="358" t="str">
        <f>IF(AND('Mapa de Riesgos'!$H$58="Baja",'Mapa de Riesgos'!$L$58="Moderado"),CONCATENATE("R",'Mapa de Riesgos'!$A$58),"")</f>
        <v/>
      </c>
      <c r="Y34" s="358"/>
      <c r="Z34" s="358" t="str">
        <f>IF(AND('Mapa de Riesgos'!$H$64="Baja",'Mapa de Riesgos'!$L$64="Moderado"),CONCATENATE("R",'Mapa de Riesgos'!$A$64),"")</f>
        <v/>
      </c>
      <c r="AA34" s="359"/>
      <c r="AB34" s="341" t="str">
        <f>IF(AND('Mapa de Riesgos'!$H$52="Baja",'Mapa de Riesgos'!$L$52="Mayor"),CONCATENATE("R",'Mapa de Riesgos'!$A$52),"")</f>
        <v>R7</v>
      </c>
      <c r="AC34" s="337"/>
      <c r="AD34" s="337" t="str">
        <f>IF(AND('Mapa de Riesgos'!$H$58="Baja",'Mapa de Riesgos'!$L$58="Mayor"),CONCATENATE("R",'Mapa de Riesgos'!$A$58),"")</f>
        <v/>
      </c>
      <c r="AE34" s="337"/>
      <c r="AF34" s="337" t="str">
        <f>IF(AND('Mapa de Riesgos'!$H$64="Baja",'Mapa de Riesgos'!$L$64="Mayor"),CONCATENATE("R",'Mapa de Riesgos'!$A$64),"")</f>
        <v/>
      </c>
      <c r="AG34" s="338"/>
      <c r="AH34" s="348" t="str">
        <f>IF(AND('Mapa de Riesgos'!$H$52="Baja",'Mapa de Riesgos'!$L$52="Catastrófico"),CONCATENATE("R",'Mapa de Riesgos'!$A$52),"")</f>
        <v/>
      </c>
      <c r="AI34" s="349"/>
      <c r="AJ34" s="349" t="str">
        <f>IF(AND('Mapa de Riesgos'!$H$58="Baja",'Mapa de Riesgos'!$L$58="Catastrófico"),CONCATENATE("R",'Mapa de Riesgos'!$A$58),"")</f>
        <v/>
      </c>
      <c r="AK34" s="349"/>
      <c r="AL34" s="349" t="str">
        <f>IF(AND('Mapa de Riesgos'!$H$64="Baja",'Mapa de Riesgos'!$L$64="Catastrófico"),CONCATENATE("R",'Mapa de Riesgos'!$A$64),"")</f>
        <v/>
      </c>
      <c r="AM34" s="350"/>
      <c r="AN34" s="55"/>
      <c r="AO34" s="322"/>
      <c r="AP34" s="323"/>
      <c r="AQ34" s="323"/>
      <c r="AR34" s="323"/>
      <c r="AS34" s="323"/>
      <c r="AT34" s="324"/>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x14ac:dyDescent="0.25">
      <c r="A35" s="55"/>
      <c r="B35" s="290"/>
      <c r="C35" s="290"/>
      <c r="D35" s="291"/>
      <c r="E35" s="331"/>
      <c r="F35" s="332"/>
      <c r="G35" s="332"/>
      <c r="H35" s="332"/>
      <c r="I35" s="332"/>
      <c r="J35" s="368"/>
      <c r="K35" s="366"/>
      <c r="L35" s="366"/>
      <c r="M35" s="366"/>
      <c r="N35" s="366"/>
      <c r="O35" s="367"/>
      <c r="P35" s="358"/>
      <c r="Q35" s="358"/>
      <c r="R35" s="358"/>
      <c r="S35" s="358"/>
      <c r="T35" s="358"/>
      <c r="U35" s="359"/>
      <c r="V35" s="357"/>
      <c r="W35" s="358"/>
      <c r="X35" s="358"/>
      <c r="Y35" s="358"/>
      <c r="Z35" s="358"/>
      <c r="AA35" s="359"/>
      <c r="AB35" s="341"/>
      <c r="AC35" s="337"/>
      <c r="AD35" s="337"/>
      <c r="AE35" s="337"/>
      <c r="AF35" s="337"/>
      <c r="AG35" s="338"/>
      <c r="AH35" s="348"/>
      <c r="AI35" s="349"/>
      <c r="AJ35" s="349"/>
      <c r="AK35" s="349"/>
      <c r="AL35" s="349"/>
      <c r="AM35" s="350"/>
      <c r="AN35" s="55"/>
      <c r="AO35" s="322"/>
      <c r="AP35" s="323"/>
      <c r="AQ35" s="323"/>
      <c r="AR35" s="323"/>
      <c r="AS35" s="323"/>
      <c r="AT35" s="324"/>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x14ac:dyDescent="0.25">
      <c r="A36" s="55"/>
      <c r="B36" s="290"/>
      <c r="C36" s="290"/>
      <c r="D36" s="291"/>
      <c r="E36" s="331"/>
      <c r="F36" s="332"/>
      <c r="G36" s="332"/>
      <c r="H36" s="332"/>
      <c r="I36" s="332"/>
      <c r="J36" s="368" t="str">
        <f>IF(AND('Mapa de Riesgos'!$H$70="Baja",'Mapa de Riesgos'!$L$70="Leve"),CONCATENATE("R",'Mapa de Riesgos'!$A$70),"")</f>
        <v/>
      </c>
      <c r="K36" s="366"/>
      <c r="L36" s="366" t="str">
        <f>IF(AND('Mapa de Riesgos'!$H$76="Baja",'Mapa de Riesgos'!$L$76="Leve"),CONCATENATE("R",'Mapa de Riesgos'!$A$76),"")</f>
        <v/>
      </c>
      <c r="M36" s="366"/>
      <c r="N36" s="366" t="str">
        <f>IF(AND('Mapa de Riesgos'!$H$82="Baja",'Mapa de Riesgos'!$L$82="Leve"),CONCATENATE("R",'Mapa de Riesgos'!$A$82),"")</f>
        <v/>
      </c>
      <c r="O36" s="367"/>
      <c r="P36" s="358" t="str">
        <f>IF(AND('Mapa de Riesgos'!$H$70="Baja",'Mapa de Riesgos'!$L$70="Menor"),CONCATENATE("R",'Mapa de Riesgos'!$A$70),"")</f>
        <v/>
      </c>
      <c r="Q36" s="358"/>
      <c r="R36" s="358" t="str">
        <f>IF(AND('Mapa de Riesgos'!$H$76="Baja",'Mapa de Riesgos'!$L$76="Menor"),CONCATENATE("R",'Mapa de Riesgos'!$A$76),"")</f>
        <v/>
      </c>
      <c r="S36" s="358"/>
      <c r="T36" s="358" t="str">
        <f>IF(AND('Mapa de Riesgos'!$H$82="Baja",'Mapa de Riesgos'!$L$82="Menor"),CONCATENATE("R",'Mapa de Riesgos'!$A$82),"")</f>
        <v/>
      </c>
      <c r="U36" s="359"/>
      <c r="V36" s="357" t="str">
        <f>IF(AND('Mapa de Riesgos'!$H$70="Baja",'Mapa de Riesgos'!$L$70="Moderado"),CONCATENATE("R",'Mapa de Riesgos'!$A$70),"")</f>
        <v/>
      </c>
      <c r="W36" s="358"/>
      <c r="X36" s="358" t="str">
        <f>IF(AND('Mapa de Riesgos'!$H$76="Baja",'Mapa de Riesgos'!$L$76="Moderado"),CONCATENATE("R",'Mapa de Riesgos'!$A$76),"")</f>
        <v/>
      </c>
      <c r="Y36" s="358"/>
      <c r="Z36" s="358" t="str">
        <f>IF(AND('Mapa de Riesgos'!$H$82="Baja",'Mapa de Riesgos'!$L$82="Moderado"),CONCATENATE("R",'Mapa de Riesgos'!$A$82),"")</f>
        <v/>
      </c>
      <c r="AA36" s="359"/>
      <c r="AB36" s="341" t="str">
        <f>IF(AND('Mapa de Riesgos'!$H$70="Baja",'Mapa de Riesgos'!$L$70="Mayor"),CONCATENATE("R",'Mapa de Riesgos'!$A$70),"")</f>
        <v/>
      </c>
      <c r="AC36" s="337"/>
      <c r="AD36" s="337" t="str">
        <f>IF(AND('Mapa de Riesgos'!$H$76="Baja",'Mapa de Riesgos'!$L$76="Mayor"),CONCATENATE("R",'Mapa de Riesgos'!$A$76),"")</f>
        <v/>
      </c>
      <c r="AE36" s="337"/>
      <c r="AF36" s="337" t="str">
        <f>IF(AND('Mapa de Riesgos'!$H$82="Baja",'Mapa de Riesgos'!$L$82="Mayor"),CONCATENATE("R",'Mapa de Riesgos'!$A$82),"")</f>
        <v/>
      </c>
      <c r="AG36" s="338"/>
      <c r="AH36" s="348" t="str">
        <f>IF(AND('Mapa de Riesgos'!$H$70="Baja",'Mapa de Riesgos'!$L$70="Catastrófico"),CONCATENATE("R",'Mapa de Riesgos'!$A$70),"")</f>
        <v/>
      </c>
      <c r="AI36" s="349"/>
      <c r="AJ36" s="349" t="str">
        <f>IF(AND('Mapa de Riesgos'!$H$76="Baja",'Mapa de Riesgos'!$L$76="Catastrófico"),CONCATENATE("R",'Mapa de Riesgos'!$A$76),"")</f>
        <v/>
      </c>
      <c r="AK36" s="349"/>
      <c r="AL36" s="349" t="str">
        <f>IF(AND('Mapa de Riesgos'!$H$82="Baja",'Mapa de Riesgos'!$L$82="Catastrófico"),CONCATENATE("R",'Mapa de Riesgos'!$A$82),"")</f>
        <v/>
      </c>
      <c r="AM36" s="350"/>
      <c r="AN36" s="55"/>
      <c r="AO36" s="322"/>
      <c r="AP36" s="323"/>
      <c r="AQ36" s="323"/>
      <c r="AR36" s="323"/>
      <c r="AS36" s="323"/>
      <c r="AT36" s="324"/>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x14ac:dyDescent="0.3">
      <c r="A37" s="55"/>
      <c r="B37" s="290"/>
      <c r="C37" s="290"/>
      <c r="D37" s="291"/>
      <c r="E37" s="334"/>
      <c r="F37" s="335"/>
      <c r="G37" s="335"/>
      <c r="H37" s="335"/>
      <c r="I37" s="335"/>
      <c r="J37" s="369"/>
      <c r="K37" s="370"/>
      <c r="L37" s="370"/>
      <c r="M37" s="370"/>
      <c r="N37" s="370"/>
      <c r="O37" s="371"/>
      <c r="P37" s="361"/>
      <c r="Q37" s="361"/>
      <c r="R37" s="361"/>
      <c r="S37" s="361"/>
      <c r="T37" s="361"/>
      <c r="U37" s="362"/>
      <c r="V37" s="360"/>
      <c r="W37" s="361"/>
      <c r="X37" s="361"/>
      <c r="Y37" s="361"/>
      <c r="Z37" s="361"/>
      <c r="AA37" s="362"/>
      <c r="AB37" s="345"/>
      <c r="AC37" s="346"/>
      <c r="AD37" s="346"/>
      <c r="AE37" s="346"/>
      <c r="AF37" s="346"/>
      <c r="AG37" s="347"/>
      <c r="AH37" s="351"/>
      <c r="AI37" s="352"/>
      <c r="AJ37" s="352"/>
      <c r="AK37" s="352"/>
      <c r="AL37" s="352"/>
      <c r="AM37" s="353"/>
      <c r="AN37" s="55"/>
      <c r="AO37" s="325"/>
      <c r="AP37" s="326"/>
      <c r="AQ37" s="326"/>
      <c r="AR37" s="326"/>
      <c r="AS37" s="326"/>
      <c r="AT37" s="327"/>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x14ac:dyDescent="0.25">
      <c r="A38" s="55"/>
      <c r="B38" s="290"/>
      <c r="C38" s="290"/>
      <c r="D38" s="291"/>
      <c r="E38" s="328" t="s">
        <v>180</v>
      </c>
      <c r="F38" s="329"/>
      <c r="G38" s="329"/>
      <c r="H38" s="329"/>
      <c r="I38" s="330"/>
      <c r="J38" s="372" t="str">
        <f>IF(AND('Mapa de Riesgos'!$H$12="Muy Baja",'Mapa de Riesgos'!$L$12="Leve"),CONCATENATE("R",'Mapa de Riesgos'!$A$12),"")</f>
        <v/>
      </c>
      <c r="K38" s="373"/>
      <c r="L38" s="373" t="str">
        <f>IF(AND('Mapa de Riesgos'!$H$18="Muy Baja",'Mapa de Riesgos'!$L$18="Leve"),CONCATENATE("R",'Mapa de Riesgos'!$A$18),"")</f>
        <v/>
      </c>
      <c r="M38" s="373"/>
      <c r="N38" s="373" t="str">
        <f>IF(AND('Mapa de Riesgos'!$H$24="Muy Baja",'Mapa de Riesgos'!$L$24="Leve"),CONCATENATE("R",'Mapa de Riesgos'!$A$24),"")</f>
        <v/>
      </c>
      <c r="O38" s="374"/>
      <c r="P38" s="372" t="str">
        <f>IF(AND('Mapa de Riesgos'!$H$12="Muy Baja",'Mapa de Riesgos'!$L$12="Menor"),CONCATENATE("R",'Mapa de Riesgos'!$A$12),"")</f>
        <v/>
      </c>
      <c r="Q38" s="373"/>
      <c r="R38" s="373" t="str">
        <f>IF(AND('Mapa de Riesgos'!$H$18="Muy Baja",'Mapa de Riesgos'!$L$18="Menor"),CONCATENATE("R",'Mapa de Riesgos'!$A$18),"")</f>
        <v/>
      </c>
      <c r="S38" s="373"/>
      <c r="T38" s="373" t="str">
        <f>IF(AND('Mapa de Riesgos'!$H$24="Muy Baja",'Mapa de Riesgos'!$L$24="Menor"),CONCATENATE("R",'Mapa de Riesgos'!$A$24),"")</f>
        <v/>
      </c>
      <c r="U38" s="374"/>
      <c r="V38" s="363" t="str">
        <f>IF(AND('Mapa de Riesgos'!$H$12="Muy Baja",'Mapa de Riesgos'!$L$12="Moderado"),CONCATENATE("R",'Mapa de Riesgos'!$A$12),"")</f>
        <v/>
      </c>
      <c r="W38" s="364"/>
      <c r="X38" s="364" t="str">
        <f>IF(AND('Mapa de Riesgos'!$H$18="Muy Baja",'Mapa de Riesgos'!$L$18="Moderado"),CONCATENATE("R",'Mapa de Riesgos'!$A$18),"")</f>
        <v/>
      </c>
      <c r="Y38" s="364"/>
      <c r="Z38" s="364" t="str">
        <f>IF(AND('Mapa de Riesgos'!$H$24="Muy Baja",'Mapa de Riesgos'!$L$24="Moderado"),CONCATENATE("R",'Mapa de Riesgos'!$A$24),"")</f>
        <v/>
      </c>
      <c r="AA38" s="365"/>
      <c r="AB38" s="339" t="str">
        <f>IF(AND('Mapa de Riesgos'!$H$12="Muy Baja",'Mapa de Riesgos'!$L$12="Mayor"),CONCATENATE("R",'Mapa de Riesgos'!$A$12),"")</f>
        <v/>
      </c>
      <c r="AC38" s="340"/>
      <c r="AD38" s="340" t="str">
        <f>IF(AND('Mapa de Riesgos'!$H$18="Muy Baja",'Mapa de Riesgos'!$L$18="Mayor"),CONCATENATE("R",'Mapa de Riesgos'!$A$18),"")</f>
        <v/>
      </c>
      <c r="AE38" s="340"/>
      <c r="AF38" s="340" t="str">
        <f>IF(AND('Mapa de Riesgos'!$H$24="Muy Baja",'Mapa de Riesgos'!$L$24="Mayor"),CONCATENATE("R",'Mapa de Riesgos'!$A$24),"")</f>
        <v/>
      </c>
      <c r="AG38" s="342"/>
      <c r="AH38" s="354" t="str">
        <f>IF(AND('Mapa de Riesgos'!$H$12="Muy Baja",'Mapa de Riesgos'!$L$12="Catastrófico"),CONCATENATE("R",'Mapa de Riesgos'!$A$12),"")</f>
        <v/>
      </c>
      <c r="AI38" s="355"/>
      <c r="AJ38" s="355" t="str">
        <f>IF(AND('Mapa de Riesgos'!$H$18="Muy Baja",'Mapa de Riesgos'!$L$18="Catastrófico"),CONCATENATE("R",'Mapa de Riesgos'!$A$18),"")</f>
        <v/>
      </c>
      <c r="AK38" s="355"/>
      <c r="AL38" s="355" t="str">
        <f>IF(AND('Mapa de Riesgos'!$H$24="Muy Baja",'Mapa de Riesgos'!$L$24="Catastrófico"),CONCATENATE("R",'Mapa de Riesgos'!$A$24),"")</f>
        <v/>
      </c>
      <c r="AM38" s="356"/>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x14ac:dyDescent="0.25">
      <c r="A39" s="55"/>
      <c r="B39" s="290"/>
      <c r="C39" s="290"/>
      <c r="D39" s="291"/>
      <c r="E39" s="331"/>
      <c r="F39" s="332"/>
      <c r="G39" s="332"/>
      <c r="H39" s="332"/>
      <c r="I39" s="333"/>
      <c r="J39" s="368"/>
      <c r="K39" s="366"/>
      <c r="L39" s="366"/>
      <c r="M39" s="366"/>
      <c r="N39" s="366"/>
      <c r="O39" s="367"/>
      <c r="P39" s="368"/>
      <c r="Q39" s="366"/>
      <c r="R39" s="366"/>
      <c r="S39" s="366"/>
      <c r="T39" s="366"/>
      <c r="U39" s="367"/>
      <c r="V39" s="357"/>
      <c r="W39" s="358"/>
      <c r="X39" s="358"/>
      <c r="Y39" s="358"/>
      <c r="Z39" s="358"/>
      <c r="AA39" s="359"/>
      <c r="AB39" s="341"/>
      <c r="AC39" s="337"/>
      <c r="AD39" s="337"/>
      <c r="AE39" s="337"/>
      <c r="AF39" s="337"/>
      <c r="AG39" s="338"/>
      <c r="AH39" s="348"/>
      <c r="AI39" s="349"/>
      <c r="AJ39" s="349"/>
      <c r="AK39" s="349"/>
      <c r="AL39" s="349"/>
      <c r="AM39" s="350"/>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x14ac:dyDescent="0.25">
      <c r="A40" s="55"/>
      <c r="B40" s="290"/>
      <c r="C40" s="290"/>
      <c r="D40" s="291"/>
      <c r="E40" s="331"/>
      <c r="F40" s="332"/>
      <c r="G40" s="332"/>
      <c r="H40" s="332"/>
      <c r="I40" s="333"/>
      <c r="J40" s="368" t="str">
        <f>IF(AND('Mapa de Riesgos'!$H$30="Muy Baja",'Mapa de Riesgos'!$L$30="Leve"),CONCATENATE("R",'Mapa de Riesgos'!$A$30),"")</f>
        <v/>
      </c>
      <c r="K40" s="366"/>
      <c r="L40" s="366" t="str">
        <f>IF(AND('Mapa de Riesgos'!$H$40="Muy Baja",'Mapa de Riesgos'!$L$40="Leve"),CONCATENATE("R",'Mapa de Riesgos'!$A$40),"")</f>
        <v/>
      </c>
      <c r="M40" s="366"/>
      <c r="N40" s="366" t="str">
        <f>IF(AND('Mapa de Riesgos'!$H$46="Muy Baja",'Mapa de Riesgos'!$L$46="Leve"),CONCATENATE("R",'Mapa de Riesgos'!$A$46),"")</f>
        <v/>
      </c>
      <c r="O40" s="367"/>
      <c r="P40" s="368" t="str">
        <f>IF(AND('Mapa de Riesgos'!$H$30="Muy Baja",'Mapa de Riesgos'!$L$30="Menor"),CONCATENATE("R",'Mapa de Riesgos'!$A$30),"")</f>
        <v/>
      </c>
      <c r="Q40" s="366"/>
      <c r="R40" s="366" t="str">
        <f>IF(AND('Mapa de Riesgos'!$H$40="Muy Baja",'Mapa de Riesgos'!$L$40="Menor"),CONCATENATE("R",'Mapa de Riesgos'!$A$40),"")</f>
        <v/>
      </c>
      <c r="S40" s="366"/>
      <c r="T40" s="366" t="str">
        <f>IF(AND('Mapa de Riesgos'!$H$46="Muy Baja",'Mapa de Riesgos'!$L$46="Menor"),CONCATENATE("R",'Mapa de Riesgos'!$A$46),"")</f>
        <v/>
      </c>
      <c r="U40" s="367"/>
      <c r="V40" s="357" t="str">
        <f>IF(AND('Mapa de Riesgos'!$H$30="Muy Baja",'Mapa de Riesgos'!$L$30="Moderado"),CONCATENATE("R",'Mapa de Riesgos'!$A$30),"")</f>
        <v/>
      </c>
      <c r="W40" s="358"/>
      <c r="X40" s="358" t="str">
        <f>IF(AND('Mapa de Riesgos'!$H$40="Muy Baja",'Mapa de Riesgos'!$L$40="Moderado"),CONCATENATE("R",'Mapa de Riesgos'!$A$40),"")</f>
        <v/>
      </c>
      <c r="Y40" s="358"/>
      <c r="Z40" s="358" t="str">
        <f>IF(AND('Mapa de Riesgos'!$H$46="Muy Baja",'Mapa de Riesgos'!$L$46="Moderado"),CONCATENATE("R",'Mapa de Riesgos'!$A$46),"")</f>
        <v/>
      </c>
      <c r="AA40" s="359"/>
      <c r="AB40" s="341" t="str">
        <f>IF(AND('Mapa de Riesgos'!$H$30="Muy Baja",'Mapa de Riesgos'!$L$30="Mayor"),CONCATENATE("R",'Mapa de Riesgos'!$A$30),"")</f>
        <v/>
      </c>
      <c r="AC40" s="337"/>
      <c r="AD40" s="337" t="str">
        <f>IF(AND('Mapa de Riesgos'!$H$40="Muy Baja",'Mapa de Riesgos'!$L$40="Mayor"),CONCATENATE("R",'Mapa de Riesgos'!$A$40),"")</f>
        <v/>
      </c>
      <c r="AE40" s="337"/>
      <c r="AF40" s="337" t="str">
        <f>IF(AND('Mapa de Riesgos'!$H$46="Muy Baja",'Mapa de Riesgos'!$L$46="Mayor"),CONCATENATE("R",'Mapa de Riesgos'!$A$46),"")</f>
        <v/>
      </c>
      <c r="AG40" s="338"/>
      <c r="AH40" s="348" t="str">
        <f>IF(AND('Mapa de Riesgos'!$H$30="Muy Baja",'Mapa de Riesgos'!$L$30="Catastrófico"),CONCATENATE("R",'Mapa de Riesgos'!$A$30),"")</f>
        <v/>
      </c>
      <c r="AI40" s="349"/>
      <c r="AJ40" s="349" t="str">
        <f>IF(AND('Mapa de Riesgos'!$H$40="Muy Baja",'Mapa de Riesgos'!$L$40="Catastrófico"),CONCATENATE("R",'Mapa de Riesgos'!$A$40),"")</f>
        <v/>
      </c>
      <c r="AK40" s="349"/>
      <c r="AL40" s="349" t="str">
        <f>IF(AND('Mapa de Riesgos'!$H$46="Muy Baja",'Mapa de Riesgos'!$L$46="Catastrófico"),CONCATENATE("R",'Mapa de Riesgos'!$A$46),"")</f>
        <v/>
      </c>
      <c r="AM40" s="350"/>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x14ac:dyDescent="0.25">
      <c r="A41" s="55"/>
      <c r="B41" s="290"/>
      <c r="C41" s="290"/>
      <c r="D41" s="291"/>
      <c r="E41" s="331"/>
      <c r="F41" s="332"/>
      <c r="G41" s="332"/>
      <c r="H41" s="332"/>
      <c r="I41" s="333"/>
      <c r="J41" s="368"/>
      <c r="K41" s="366"/>
      <c r="L41" s="366"/>
      <c r="M41" s="366"/>
      <c r="N41" s="366"/>
      <c r="O41" s="367"/>
      <c r="P41" s="368"/>
      <c r="Q41" s="366"/>
      <c r="R41" s="366"/>
      <c r="S41" s="366"/>
      <c r="T41" s="366"/>
      <c r="U41" s="367"/>
      <c r="V41" s="357"/>
      <c r="W41" s="358"/>
      <c r="X41" s="358"/>
      <c r="Y41" s="358"/>
      <c r="Z41" s="358"/>
      <c r="AA41" s="359"/>
      <c r="AB41" s="341"/>
      <c r="AC41" s="337"/>
      <c r="AD41" s="337"/>
      <c r="AE41" s="337"/>
      <c r="AF41" s="337"/>
      <c r="AG41" s="338"/>
      <c r="AH41" s="348"/>
      <c r="AI41" s="349"/>
      <c r="AJ41" s="349"/>
      <c r="AK41" s="349"/>
      <c r="AL41" s="349"/>
      <c r="AM41" s="350"/>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x14ac:dyDescent="0.25">
      <c r="A42" s="55"/>
      <c r="B42" s="290"/>
      <c r="C42" s="290"/>
      <c r="D42" s="291"/>
      <c r="E42" s="331"/>
      <c r="F42" s="332"/>
      <c r="G42" s="332"/>
      <c r="H42" s="332"/>
      <c r="I42" s="333"/>
      <c r="J42" s="368" t="str">
        <f>IF(AND('Mapa de Riesgos'!$H$52="Muy Baja",'Mapa de Riesgos'!$L$52="Leve"),CONCATENATE("R",'Mapa de Riesgos'!$A$52),"")</f>
        <v/>
      </c>
      <c r="K42" s="366"/>
      <c r="L42" s="366" t="str">
        <f>IF(AND('Mapa de Riesgos'!$H$58="Muy Baja",'Mapa de Riesgos'!$L$58="Leve"),CONCATENATE("R",'Mapa de Riesgos'!$A$58),"")</f>
        <v/>
      </c>
      <c r="M42" s="366"/>
      <c r="N42" s="366" t="str">
        <f>IF(AND('Mapa de Riesgos'!$H$64="Muy Baja",'Mapa de Riesgos'!$L$64="Leve"),CONCATENATE("R",'Mapa de Riesgos'!$A$64),"")</f>
        <v/>
      </c>
      <c r="O42" s="367"/>
      <c r="P42" s="368" t="str">
        <f>IF(AND('Mapa de Riesgos'!$H$52="Muy Baja",'Mapa de Riesgos'!$L$52="Menor"),CONCATENATE("R",'Mapa de Riesgos'!$A$52),"")</f>
        <v/>
      </c>
      <c r="Q42" s="366"/>
      <c r="R42" s="366" t="str">
        <f>IF(AND('Mapa de Riesgos'!$H$58="Muy Baja",'Mapa de Riesgos'!$L$58="Menor"),CONCATENATE("R",'Mapa de Riesgos'!$A$58),"")</f>
        <v/>
      </c>
      <c r="S42" s="366"/>
      <c r="T42" s="366" t="str">
        <f>IF(AND('Mapa de Riesgos'!$H$64="Muy Baja",'Mapa de Riesgos'!$L$64="Menor"),CONCATENATE("R",'Mapa de Riesgos'!$A$64),"")</f>
        <v/>
      </c>
      <c r="U42" s="367"/>
      <c r="V42" s="357" t="str">
        <f>IF(AND('Mapa de Riesgos'!$H$52="Muy Baja",'Mapa de Riesgos'!$L$52="Moderado"),CONCATENATE("R",'Mapa de Riesgos'!$A$52),"")</f>
        <v/>
      </c>
      <c r="W42" s="358"/>
      <c r="X42" s="358" t="str">
        <f>IF(AND('Mapa de Riesgos'!$H$58="Muy Baja",'Mapa de Riesgos'!$L$58="Moderado"),CONCATENATE("R",'Mapa de Riesgos'!$A$58),"")</f>
        <v/>
      </c>
      <c r="Y42" s="358"/>
      <c r="Z42" s="358" t="str">
        <f>IF(AND('Mapa de Riesgos'!$H$64="Muy Baja",'Mapa de Riesgos'!$L$64="Moderado"),CONCATENATE("R",'Mapa de Riesgos'!$A$64),"")</f>
        <v/>
      </c>
      <c r="AA42" s="359"/>
      <c r="AB42" s="341" t="str">
        <f>IF(AND('Mapa de Riesgos'!$H$52="Muy Baja",'Mapa de Riesgos'!$L$52="Mayor"),CONCATENATE("R",'Mapa de Riesgos'!$A$52),"")</f>
        <v/>
      </c>
      <c r="AC42" s="337"/>
      <c r="AD42" s="337" t="str">
        <f>IF(AND('Mapa de Riesgos'!$H$58="Muy Baja",'Mapa de Riesgos'!$L$58="Mayor"),CONCATENATE("R",'Mapa de Riesgos'!$A$58),"")</f>
        <v/>
      </c>
      <c r="AE42" s="337"/>
      <c r="AF42" s="337" t="str">
        <f>IF(AND('Mapa de Riesgos'!$H$64="Muy Baja",'Mapa de Riesgos'!$L$64="Mayor"),CONCATENATE("R",'Mapa de Riesgos'!$A$64),"")</f>
        <v/>
      </c>
      <c r="AG42" s="338"/>
      <c r="AH42" s="348" t="str">
        <f>IF(AND('Mapa de Riesgos'!$H$52="Muy Baja",'Mapa de Riesgos'!$L$52="Catastrófico"),CONCATENATE("R",'Mapa de Riesgos'!$A$52),"")</f>
        <v/>
      </c>
      <c r="AI42" s="349"/>
      <c r="AJ42" s="349" t="str">
        <f>IF(AND('Mapa de Riesgos'!$H$58="Muy Baja",'Mapa de Riesgos'!$L$58="Catastrófico"),CONCATENATE("R",'Mapa de Riesgos'!$A$58),"")</f>
        <v/>
      </c>
      <c r="AK42" s="349"/>
      <c r="AL42" s="349" t="str">
        <f>IF(AND('Mapa de Riesgos'!$H$64="Muy Baja",'Mapa de Riesgos'!$L$64="Catastrófico"),CONCATENATE("R",'Mapa de Riesgos'!$A$64),"")</f>
        <v/>
      </c>
      <c r="AM42" s="350"/>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x14ac:dyDescent="0.25">
      <c r="A43" s="55"/>
      <c r="B43" s="290"/>
      <c r="C43" s="290"/>
      <c r="D43" s="291"/>
      <c r="E43" s="331"/>
      <c r="F43" s="332"/>
      <c r="G43" s="332"/>
      <c r="H43" s="332"/>
      <c r="I43" s="333"/>
      <c r="J43" s="368"/>
      <c r="K43" s="366"/>
      <c r="L43" s="366"/>
      <c r="M43" s="366"/>
      <c r="N43" s="366"/>
      <c r="O43" s="367"/>
      <c r="P43" s="368"/>
      <c r="Q43" s="366"/>
      <c r="R43" s="366"/>
      <c r="S43" s="366"/>
      <c r="T43" s="366"/>
      <c r="U43" s="367"/>
      <c r="V43" s="357"/>
      <c r="W43" s="358"/>
      <c r="X43" s="358"/>
      <c r="Y43" s="358"/>
      <c r="Z43" s="358"/>
      <c r="AA43" s="359"/>
      <c r="AB43" s="341"/>
      <c r="AC43" s="337"/>
      <c r="AD43" s="337"/>
      <c r="AE43" s="337"/>
      <c r="AF43" s="337"/>
      <c r="AG43" s="338"/>
      <c r="AH43" s="348"/>
      <c r="AI43" s="349"/>
      <c r="AJ43" s="349"/>
      <c r="AK43" s="349"/>
      <c r="AL43" s="349"/>
      <c r="AM43" s="350"/>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x14ac:dyDescent="0.25">
      <c r="A44" s="55"/>
      <c r="B44" s="290"/>
      <c r="C44" s="290"/>
      <c r="D44" s="291"/>
      <c r="E44" s="331"/>
      <c r="F44" s="332"/>
      <c r="G44" s="332"/>
      <c r="H44" s="332"/>
      <c r="I44" s="333"/>
      <c r="J44" s="368" t="str">
        <f>IF(AND('Mapa de Riesgos'!$H$70="Muy Baja",'Mapa de Riesgos'!$L$70="Leve"),CONCATENATE("R",'Mapa de Riesgos'!$A$70),"")</f>
        <v/>
      </c>
      <c r="K44" s="366"/>
      <c r="L44" s="366" t="str">
        <f>IF(AND('Mapa de Riesgos'!$H$76="Muy Baja",'Mapa de Riesgos'!$L$76="Leve"),CONCATENATE("R",'Mapa de Riesgos'!$A$76),"")</f>
        <v/>
      </c>
      <c r="M44" s="366"/>
      <c r="N44" s="366" t="str">
        <f>IF(AND('Mapa de Riesgos'!$H$82="Muy Baja",'Mapa de Riesgos'!$L$82="Leve"),CONCATENATE("R",'Mapa de Riesgos'!$A$82),"")</f>
        <v/>
      </c>
      <c r="O44" s="367"/>
      <c r="P44" s="368" t="str">
        <f>IF(AND('Mapa de Riesgos'!$H$70="Muy Baja",'Mapa de Riesgos'!$L$70="Menor"),CONCATENATE("R",'Mapa de Riesgos'!$A$70),"")</f>
        <v/>
      </c>
      <c r="Q44" s="366"/>
      <c r="R44" s="366" t="str">
        <f>IF(AND('Mapa de Riesgos'!$H$76="Muy Baja",'Mapa de Riesgos'!$L$76="Menor"),CONCATENATE("R",'Mapa de Riesgos'!$A$76),"")</f>
        <v/>
      </c>
      <c r="S44" s="366"/>
      <c r="T44" s="366" t="str">
        <f>IF(AND('Mapa de Riesgos'!$H$82="Muy Baja",'Mapa de Riesgos'!$L$82="Menor"),CONCATENATE("R",'Mapa de Riesgos'!$A$82),"")</f>
        <v/>
      </c>
      <c r="U44" s="367"/>
      <c r="V44" s="357" t="str">
        <f>IF(AND('Mapa de Riesgos'!$H$70="Muy Baja",'Mapa de Riesgos'!$L$70="Moderado"),CONCATENATE("R",'Mapa de Riesgos'!$A$70),"")</f>
        <v/>
      </c>
      <c r="W44" s="358"/>
      <c r="X44" s="358" t="str">
        <f>IF(AND('Mapa de Riesgos'!$H$76="Muy Baja",'Mapa de Riesgos'!$L$76="Moderado"),CONCATENATE("R",'Mapa de Riesgos'!$A$76),"")</f>
        <v/>
      </c>
      <c r="Y44" s="358"/>
      <c r="Z44" s="358" t="str">
        <f>IF(AND('Mapa de Riesgos'!$H$82="Muy Baja",'Mapa de Riesgos'!$L$82="Moderado"),CONCATENATE("R",'Mapa de Riesgos'!$A$82),"")</f>
        <v/>
      </c>
      <c r="AA44" s="359"/>
      <c r="AB44" s="341" t="str">
        <f>IF(AND('Mapa de Riesgos'!$H$70="Muy Baja",'Mapa de Riesgos'!$L$70="Mayor"),CONCATENATE("R",'Mapa de Riesgos'!$A$70),"")</f>
        <v/>
      </c>
      <c r="AC44" s="337"/>
      <c r="AD44" s="337" t="str">
        <f>IF(AND('Mapa de Riesgos'!$H$76="Muy Baja",'Mapa de Riesgos'!$L$76="Mayor"),CONCATENATE("R",'Mapa de Riesgos'!$A$76),"")</f>
        <v/>
      </c>
      <c r="AE44" s="337"/>
      <c r="AF44" s="337" t="str">
        <f>IF(AND('Mapa de Riesgos'!$H$82="Muy Baja",'Mapa de Riesgos'!$L$82="Mayor"),CONCATENATE("R",'Mapa de Riesgos'!$A$82),"")</f>
        <v/>
      </c>
      <c r="AG44" s="338"/>
      <c r="AH44" s="348" t="str">
        <f>IF(AND('Mapa de Riesgos'!$H$70="Muy Baja",'Mapa de Riesgos'!$L$70="Catastrófico"),CONCATENATE("R",'Mapa de Riesgos'!$A$70),"")</f>
        <v/>
      </c>
      <c r="AI44" s="349"/>
      <c r="AJ44" s="349" t="str">
        <f>IF(AND('Mapa de Riesgos'!$H$76="Muy Baja",'Mapa de Riesgos'!$L$76="Catastrófico"),CONCATENATE("R",'Mapa de Riesgos'!$A$76),"")</f>
        <v/>
      </c>
      <c r="AK44" s="349"/>
      <c r="AL44" s="349" t="str">
        <f>IF(AND('Mapa de Riesgos'!$H$82="Muy Baja",'Mapa de Riesgos'!$L$82="Catastrófico"),CONCATENATE("R",'Mapa de Riesgos'!$A$82),"")</f>
        <v/>
      </c>
      <c r="AM44" s="350"/>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x14ac:dyDescent="0.3">
      <c r="A45" s="55"/>
      <c r="B45" s="290"/>
      <c r="C45" s="290"/>
      <c r="D45" s="291"/>
      <c r="E45" s="334"/>
      <c r="F45" s="335"/>
      <c r="G45" s="335"/>
      <c r="H45" s="335"/>
      <c r="I45" s="336"/>
      <c r="J45" s="369"/>
      <c r="K45" s="370"/>
      <c r="L45" s="370"/>
      <c r="M45" s="370"/>
      <c r="N45" s="370"/>
      <c r="O45" s="371"/>
      <c r="P45" s="369"/>
      <c r="Q45" s="370"/>
      <c r="R45" s="370"/>
      <c r="S45" s="370"/>
      <c r="T45" s="370"/>
      <c r="U45" s="371"/>
      <c r="V45" s="360"/>
      <c r="W45" s="361"/>
      <c r="X45" s="361"/>
      <c r="Y45" s="361"/>
      <c r="Z45" s="361"/>
      <c r="AA45" s="362"/>
      <c r="AB45" s="345"/>
      <c r="AC45" s="346"/>
      <c r="AD45" s="346"/>
      <c r="AE45" s="346"/>
      <c r="AF45" s="346"/>
      <c r="AG45" s="347"/>
      <c r="AH45" s="351"/>
      <c r="AI45" s="352"/>
      <c r="AJ45" s="352"/>
      <c r="AK45" s="352"/>
      <c r="AL45" s="352"/>
      <c r="AM45" s="353"/>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x14ac:dyDescent="0.25">
      <c r="A46" s="55"/>
      <c r="B46" s="55"/>
      <c r="C46" s="55"/>
      <c r="D46" s="55"/>
      <c r="E46" s="55"/>
      <c r="F46" s="55"/>
      <c r="G46" s="55"/>
      <c r="H46" s="55"/>
      <c r="I46" s="55"/>
      <c r="J46" s="328" t="s">
        <v>181</v>
      </c>
      <c r="K46" s="329"/>
      <c r="L46" s="329"/>
      <c r="M46" s="329"/>
      <c r="N46" s="329"/>
      <c r="O46" s="330"/>
      <c r="P46" s="328" t="s">
        <v>182</v>
      </c>
      <c r="Q46" s="329"/>
      <c r="R46" s="329"/>
      <c r="S46" s="329"/>
      <c r="T46" s="329"/>
      <c r="U46" s="330"/>
      <c r="V46" s="328" t="s">
        <v>183</v>
      </c>
      <c r="W46" s="329"/>
      <c r="X46" s="329"/>
      <c r="Y46" s="329"/>
      <c r="Z46" s="329"/>
      <c r="AA46" s="330"/>
      <c r="AB46" s="328" t="s">
        <v>184</v>
      </c>
      <c r="AC46" s="344"/>
      <c r="AD46" s="329"/>
      <c r="AE46" s="329"/>
      <c r="AF46" s="329"/>
      <c r="AG46" s="330"/>
      <c r="AH46" s="328" t="s">
        <v>185</v>
      </c>
      <c r="AI46" s="329"/>
      <c r="AJ46" s="329"/>
      <c r="AK46" s="329"/>
      <c r="AL46" s="329"/>
      <c r="AM46" s="330"/>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x14ac:dyDescent="0.25">
      <c r="A47" s="55"/>
      <c r="B47" s="55"/>
      <c r="C47" s="55"/>
      <c r="D47" s="55"/>
      <c r="E47" s="55"/>
      <c r="F47" s="55"/>
      <c r="G47" s="55"/>
      <c r="H47" s="55"/>
      <c r="I47" s="55"/>
      <c r="J47" s="331"/>
      <c r="K47" s="332"/>
      <c r="L47" s="332"/>
      <c r="M47" s="332"/>
      <c r="N47" s="332"/>
      <c r="O47" s="333"/>
      <c r="P47" s="331"/>
      <c r="Q47" s="332"/>
      <c r="R47" s="332"/>
      <c r="S47" s="332"/>
      <c r="T47" s="332"/>
      <c r="U47" s="333"/>
      <c r="V47" s="331"/>
      <c r="W47" s="332"/>
      <c r="X47" s="332"/>
      <c r="Y47" s="332"/>
      <c r="Z47" s="332"/>
      <c r="AA47" s="333"/>
      <c r="AB47" s="331"/>
      <c r="AC47" s="332"/>
      <c r="AD47" s="332"/>
      <c r="AE47" s="332"/>
      <c r="AF47" s="332"/>
      <c r="AG47" s="333"/>
      <c r="AH47" s="331"/>
      <c r="AI47" s="332"/>
      <c r="AJ47" s="332"/>
      <c r="AK47" s="332"/>
      <c r="AL47" s="332"/>
      <c r="AM47" s="333"/>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x14ac:dyDescent="0.25">
      <c r="A48" s="55"/>
      <c r="B48" s="55"/>
      <c r="C48" s="55"/>
      <c r="D48" s="55"/>
      <c r="E48" s="55"/>
      <c r="F48" s="55"/>
      <c r="G48" s="55"/>
      <c r="H48" s="55"/>
      <c r="I48" s="55"/>
      <c r="J48" s="331"/>
      <c r="K48" s="332"/>
      <c r="L48" s="332"/>
      <c r="M48" s="332"/>
      <c r="N48" s="332"/>
      <c r="O48" s="333"/>
      <c r="P48" s="331"/>
      <c r="Q48" s="332"/>
      <c r="R48" s="332"/>
      <c r="S48" s="332"/>
      <c r="T48" s="332"/>
      <c r="U48" s="333"/>
      <c r="V48" s="331"/>
      <c r="W48" s="332"/>
      <c r="X48" s="332"/>
      <c r="Y48" s="332"/>
      <c r="Z48" s="332"/>
      <c r="AA48" s="333"/>
      <c r="AB48" s="331"/>
      <c r="AC48" s="332"/>
      <c r="AD48" s="332"/>
      <c r="AE48" s="332"/>
      <c r="AF48" s="332"/>
      <c r="AG48" s="333"/>
      <c r="AH48" s="331"/>
      <c r="AI48" s="332"/>
      <c r="AJ48" s="332"/>
      <c r="AK48" s="332"/>
      <c r="AL48" s="332"/>
      <c r="AM48" s="333"/>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x14ac:dyDescent="0.25">
      <c r="A49" s="55"/>
      <c r="B49" s="55"/>
      <c r="C49" s="55"/>
      <c r="D49" s="55"/>
      <c r="E49" s="55"/>
      <c r="F49" s="55"/>
      <c r="G49" s="55"/>
      <c r="H49" s="55"/>
      <c r="I49" s="55"/>
      <c r="J49" s="331"/>
      <c r="K49" s="332"/>
      <c r="L49" s="332"/>
      <c r="M49" s="332"/>
      <c r="N49" s="332"/>
      <c r="O49" s="333"/>
      <c r="P49" s="331"/>
      <c r="Q49" s="332"/>
      <c r="R49" s="332"/>
      <c r="S49" s="332"/>
      <c r="T49" s="332"/>
      <c r="U49" s="333"/>
      <c r="V49" s="331"/>
      <c r="W49" s="332"/>
      <c r="X49" s="332"/>
      <c r="Y49" s="332"/>
      <c r="Z49" s="332"/>
      <c r="AA49" s="333"/>
      <c r="AB49" s="331"/>
      <c r="AC49" s="332"/>
      <c r="AD49" s="332"/>
      <c r="AE49" s="332"/>
      <c r="AF49" s="332"/>
      <c r="AG49" s="333"/>
      <c r="AH49" s="331"/>
      <c r="AI49" s="332"/>
      <c r="AJ49" s="332"/>
      <c r="AK49" s="332"/>
      <c r="AL49" s="332"/>
      <c r="AM49" s="333"/>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x14ac:dyDescent="0.25">
      <c r="A50" s="55"/>
      <c r="B50" s="55"/>
      <c r="C50" s="55"/>
      <c r="D50" s="55"/>
      <c r="E50" s="55"/>
      <c r="F50" s="55"/>
      <c r="G50" s="55"/>
      <c r="H50" s="55"/>
      <c r="I50" s="55"/>
      <c r="J50" s="331"/>
      <c r="K50" s="332"/>
      <c r="L50" s="332"/>
      <c r="M50" s="332"/>
      <c r="N50" s="332"/>
      <c r="O50" s="333"/>
      <c r="P50" s="331"/>
      <c r="Q50" s="332"/>
      <c r="R50" s="332"/>
      <c r="S50" s="332"/>
      <c r="T50" s="332"/>
      <c r="U50" s="333"/>
      <c r="V50" s="331"/>
      <c r="W50" s="332"/>
      <c r="X50" s="332"/>
      <c r="Y50" s="332"/>
      <c r="Z50" s="332"/>
      <c r="AA50" s="333"/>
      <c r="AB50" s="331"/>
      <c r="AC50" s="332"/>
      <c r="AD50" s="332"/>
      <c r="AE50" s="332"/>
      <c r="AF50" s="332"/>
      <c r="AG50" s="333"/>
      <c r="AH50" s="331"/>
      <c r="AI50" s="332"/>
      <c r="AJ50" s="332"/>
      <c r="AK50" s="332"/>
      <c r="AL50" s="332"/>
      <c r="AM50" s="333"/>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x14ac:dyDescent="0.3">
      <c r="A51" s="55"/>
      <c r="B51" s="55"/>
      <c r="C51" s="55"/>
      <c r="D51" s="55"/>
      <c r="E51" s="55"/>
      <c r="F51" s="55"/>
      <c r="G51" s="55"/>
      <c r="H51" s="55"/>
      <c r="I51" s="55"/>
      <c r="J51" s="334"/>
      <c r="K51" s="335"/>
      <c r="L51" s="335"/>
      <c r="M51" s="335"/>
      <c r="N51" s="335"/>
      <c r="O51" s="336"/>
      <c r="P51" s="334"/>
      <c r="Q51" s="335"/>
      <c r="R51" s="335"/>
      <c r="S51" s="335"/>
      <c r="T51" s="335"/>
      <c r="U51" s="336"/>
      <c r="V51" s="334"/>
      <c r="W51" s="335"/>
      <c r="X51" s="335"/>
      <c r="Y51" s="335"/>
      <c r="Z51" s="335"/>
      <c r="AA51" s="336"/>
      <c r="AB51" s="334"/>
      <c r="AC51" s="335"/>
      <c r="AD51" s="335"/>
      <c r="AE51" s="335"/>
      <c r="AF51" s="335"/>
      <c r="AG51" s="336"/>
      <c r="AH51" s="334"/>
      <c r="AI51" s="335"/>
      <c r="AJ51" s="335"/>
      <c r="AK51" s="335"/>
      <c r="AL51" s="335"/>
      <c r="AM51" s="336"/>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x14ac:dyDescent="0.2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x14ac:dyDescent="0.2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x14ac:dyDescent="0.2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x14ac:dyDescent="0.2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x14ac:dyDescent="0.2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x14ac:dyDescent="0.2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x14ac:dyDescent="0.2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x14ac:dyDescent="0.2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x14ac:dyDescent="0.2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x14ac:dyDescent="0.2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x14ac:dyDescent="0.2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x14ac:dyDescent="0.2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x14ac:dyDescent="0.2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x14ac:dyDescent="0.2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x14ac:dyDescent="0.2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x14ac:dyDescent="0.25">
      <c r="B137" s="55"/>
      <c r="C137" s="55"/>
      <c r="D137" s="55"/>
      <c r="E137" s="55"/>
      <c r="F137" s="55"/>
      <c r="G137" s="55"/>
      <c r="H137" s="55"/>
      <c r="I137" s="55"/>
    </row>
    <row r="138" spans="2:63" x14ac:dyDescent="0.25">
      <c r="B138" s="55"/>
      <c r="C138" s="55"/>
      <c r="D138" s="55"/>
      <c r="E138" s="55"/>
      <c r="F138" s="55"/>
      <c r="G138" s="55"/>
      <c r="H138" s="55"/>
      <c r="I138" s="55"/>
    </row>
    <row r="139" spans="2:63" x14ac:dyDescent="0.25">
      <c r="B139" s="55"/>
      <c r="C139" s="55"/>
      <c r="D139" s="55"/>
      <c r="E139" s="55"/>
      <c r="F139" s="55"/>
      <c r="G139" s="55"/>
      <c r="H139" s="55"/>
      <c r="I139" s="55"/>
    </row>
    <row r="140" spans="2:63" x14ac:dyDescent="0.25">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x14ac:dyDescent="0.25">
      <c r="A2" s="55"/>
      <c r="B2" s="401" t="s">
        <v>186</v>
      </c>
      <c r="C2" s="402"/>
      <c r="D2" s="402"/>
      <c r="E2" s="402"/>
      <c r="F2" s="402"/>
      <c r="G2" s="402"/>
      <c r="H2" s="402"/>
      <c r="I2" s="402"/>
      <c r="J2" s="343" t="s">
        <v>21</v>
      </c>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x14ac:dyDescent="0.25">
      <c r="A3" s="55"/>
      <c r="B3" s="402"/>
      <c r="C3" s="402"/>
      <c r="D3" s="402"/>
      <c r="E3" s="402"/>
      <c r="F3" s="402"/>
      <c r="G3" s="402"/>
      <c r="H3" s="402"/>
      <c r="I3" s="402"/>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3"/>
      <c r="AL3" s="343"/>
      <c r="AM3" s="343"/>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x14ac:dyDescent="0.25">
      <c r="A4" s="55"/>
      <c r="B4" s="402"/>
      <c r="C4" s="402"/>
      <c r="D4" s="402"/>
      <c r="E4" s="402"/>
      <c r="F4" s="402"/>
      <c r="G4" s="402"/>
      <c r="H4" s="402"/>
      <c r="I4" s="402"/>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343"/>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x14ac:dyDescent="0.25">
      <c r="A6" s="55"/>
      <c r="B6" s="290" t="s">
        <v>171</v>
      </c>
      <c r="C6" s="290"/>
      <c r="D6" s="291"/>
      <c r="E6" s="385" t="s">
        <v>172</v>
      </c>
      <c r="F6" s="386"/>
      <c r="G6" s="386"/>
      <c r="H6" s="386"/>
      <c r="I6" s="403"/>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392" t="s">
        <v>173</v>
      </c>
      <c r="AP6" s="393"/>
      <c r="AQ6" s="393"/>
      <c r="AR6" s="393"/>
      <c r="AS6" s="393"/>
      <c r="AT6" s="394"/>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x14ac:dyDescent="0.25">
      <c r="A7" s="55"/>
      <c r="B7" s="290"/>
      <c r="C7" s="290"/>
      <c r="D7" s="291"/>
      <c r="E7" s="389"/>
      <c r="F7" s="388"/>
      <c r="G7" s="388"/>
      <c r="H7" s="388"/>
      <c r="I7" s="404"/>
      <c r="J7" s="24" t="str">
        <f>IF(AND('Mapa de Riesgos'!$Y$18="Muy Alta",'Mapa de Riesgos'!$AA$18="Leve"),CONCATENATE("R2C",'Mapa de Riesgos'!$O$18),"")</f>
        <v/>
      </c>
      <c r="K7" s="25" t="str">
        <f>IF(AND('Mapa de Riesgos'!$Y$19="Muy Alta",'Mapa de Riesgos'!$AA$19="Leve"),CONCATENATE("R2C",'Mapa de Riesgos'!$O$19),"")</f>
        <v/>
      </c>
      <c r="L7" s="25" t="str">
        <f>IF(AND('Mapa de Riesgos'!$Y$20="Muy Alta",'Mapa de Riesgos'!$AA$20="Leve"),CONCATENATE("R2C",'Mapa de Riesgos'!$O$20),"")</f>
        <v/>
      </c>
      <c r="M7" s="25" t="str">
        <f>IF(AND('Mapa de Riesgos'!$Y$21="Muy Alta",'Mapa de Riesgos'!$AA$21="Leve"),CONCATENATE("R2C",'Mapa de Riesgos'!$O$21),"")</f>
        <v/>
      </c>
      <c r="N7" s="25" t="str">
        <f>IF(AND('Mapa de Riesgos'!$Y$22="Muy Alta",'Mapa de Riesgos'!$AA$22="Leve"),CONCATENATE("R2C",'Mapa de Riesgos'!$O$22),"")</f>
        <v/>
      </c>
      <c r="O7" s="26" t="str">
        <f>IF(AND('Mapa de Riesgos'!$Y$23="Muy Alta",'Mapa de Riesgos'!$AA$23="Leve"),CONCATENATE("R2C",'Mapa de Riesgos'!$O$23),"")</f>
        <v/>
      </c>
      <c r="P7" s="24" t="str">
        <f>IF(AND('Mapa de Riesgos'!$Y$18="Muy Alta",'Mapa de Riesgos'!$AA$18="Menor"),CONCATENATE("R2C",'Mapa de Riesgos'!$O$18),"")</f>
        <v/>
      </c>
      <c r="Q7" s="25" t="str">
        <f>IF(AND('Mapa de Riesgos'!$Y$19="Muy Alta",'Mapa de Riesgos'!$AA$19="Menor"),CONCATENATE("R2C",'Mapa de Riesgos'!$O$19),"")</f>
        <v/>
      </c>
      <c r="R7" s="25" t="str">
        <f>IF(AND('Mapa de Riesgos'!$Y$20="Muy Alta",'Mapa de Riesgos'!$AA$20="Menor"),CONCATENATE("R2C",'Mapa de Riesgos'!$O$20),"")</f>
        <v/>
      </c>
      <c r="S7" s="25" t="str">
        <f>IF(AND('Mapa de Riesgos'!$Y$21="Muy Alta",'Mapa de Riesgos'!$AA$21="Menor"),CONCATENATE("R2C",'Mapa de Riesgos'!$O$21),"")</f>
        <v/>
      </c>
      <c r="T7" s="25" t="str">
        <f>IF(AND('Mapa de Riesgos'!$Y$22="Muy Alta",'Mapa de Riesgos'!$AA$22="Menor"),CONCATENATE("R2C",'Mapa de Riesgos'!$O$22),"")</f>
        <v/>
      </c>
      <c r="U7" s="26" t="str">
        <f>IF(AND('Mapa de Riesgos'!$Y$23="Muy Alta",'Mapa de Riesgos'!$AA$23="Menor"),CONCATENATE("R2C",'Mapa de Riesgos'!$O$23),"")</f>
        <v/>
      </c>
      <c r="V7" s="24" t="str">
        <f>IF(AND('Mapa de Riesgos'!$Y$18="Muy Alta",'Mapa de Riesgos'!$AA$18="Moderado"),CONCATENATE("R2C",'Mapa de Riesgos'!$O$18),"")</f>
        <v/>
      </c>
      <c r="W7" s="25" t="str">
        <f>IF(AND('Mapa de Riesgos'!$Y$19="Muy Alta",'Mapa de Riesgos'!$AA$19="Moderado"),CONCATENATE("R2C",'Mapa de Riesgos'!$O$19),"")</f>
        <v/>
      </c>
      <c r="X7" s="25" t="str">
        <f>IF(AND('Mapa de Riesgos'!$Y$20="Muy Alta",'Mapa de Riesgos'!$AA$20="Moderado"),CONCATENATE("R2C",'Mapa de Riesgos'!$O$20),"")</f>
        <v/>
      </c>
      <c r="Y7" s="25" t="str">
        <f>IF(AND('Mapa de Riesgos'!$Y$21="Muy Alta",'Mapa de Riesgos'!$AA$21="Moderado"),CONCATENATE("R2C",'Mapa de Riesgos'!$O$21),"")</f>
        <v/>
      </c>
      <c r="Z7" s="25" t="str">
        <f>IF(AND('Mapa de Riesgos'!$Y$22="Muy Alta",'Mapa de Riesgos'!$AA$22="Moderado"),CONCATENATE("R2C",'Mapa de Riesgos'!$O$22),"")</f>
        <v/>
      </c>
      <c r="AA7" s="26" t="str">
        <f>IF(AND('Mapa de Riesgos'!$Y$23="Muy Alta",'Mapa de Riesgos'!$AA$23="Moderado"),CONCATENATE("R2C",'Mapa de Riesgos'!$O$23),"")</f>
        <v/>
      </c>
      <c r="AB7" s="24" t="str">
        <f>IF(AND('Mapa de Riesgos'!$Y$18="Muy Alta",'Mapa de Riesgos'!$AA$18="Mayor"),CONCATENATE("R2C",'Mapa de Riesgos'!$O$18),"")</f>
        <v/>
      </c>
      <c r="AC7" s="25" t="str">
        <f>IF(AND('Mapa de Riesgos'!$Y$19="Muy Alta",'Mapa de Riesgos'!$AA$19="Mayor"),CONCATENATE("R2C",'Mapa de Riesgos'!$O$19),"")</f>
        <v/>
      </c>
      <c r="AD7" s="25" t="str">
        <f>IF(AND('Mapa de Riesgos'!$Y$20="Muy Alta",'Mapa de Riesgos'!$AA$20="Mayor"),CONCATENATE("R2C",'Mapa de Riesgos'!$O$20),"")</f>
        <v/>
      </c>
      <c r="AE7" s="25" t="str">
        <f>IF(AND('Mapa de Riesgos'!$Y$21="Muy Alta",'Mapa de Riesgos'!$AA$21="Mayor"),CONCATENATE("R2C",'Mapa de Riesgos'!$O$21),"")</f>
        <v/>
      </c>
      <c r="AF7" s="25" t="str">
        <f>IF(AND('Mapa de Riesgos'!$Y$22="Muy Alta",'Mapa de Riesgos'!$AA$22="Mayor"),CONCATENATE("R2C",'Mapa de Riesgos'!$O$22),"")</f>
        <v/>
      </c>
      <c r="AG7" s="26" t="str">
        <f>IF(AND('Mapa de Riesgos'!$Y$23="Muy Alta",'Mapa de Riesgos'!$AA$23="Mayor"),CONCATENATE("R2C",'Mapa de Riesgos'!$O$23),"")</f>
        <v/>
      </c>
      <c r="AH7" s="27" t="str">
        <f>IF(AND('Mapa de Riesgos'!$Y$18="Muy Alta",'Mapa de Riesgos'!$AA$18="Catastrófico"),CONCATENATE("R2C",'Mapa de Riesgos'!$O$18),"")</f>
        <v/>
      </c>
      <c r="AI7" s="28" t="str">
        <f>IF(AND('Mapa de Riesgos'!$Y$19="Muy Alta",'Mapa de Riesgos'!$AA$19="Catastrófico"),CONCATENATE("R2C",'Mapa de Riesgos'!$O$19),"")</f>
        <v/>
      </c>
      <c r="AJ7" s="28" t="str">
        <f>IF(AND('Mapa de Riesgos'!$Y$20="Muy Alta",'Mapa de Riesgos'!$AA$20="Catastrófico"),CONCATENATE("R2C",'Mapa de Riesgos'!$O$20),"")</f>
        <v/>
      </c>
      <c r="AK7" s="28" t="str">
        <f>IF(AND('Mapa de Riesgos'!$Y$21="Muy Alta",'Mapa de Riesgos'!$AA$21="Catastrófico"),CONCATENATE("R2C",'Mapa de Riesgos'!$O$21),"")</f>
        <v/>
      </c>
      <c r="AL7" s="28" t="str">
        <f>IF(AND('Mapa de Riesgos'!$Y$22="Muy Alta",'Mapa de Riesgos'!$AA$22="Catastrófico"),CONCATENATE("R2C",'Mapa de Riesgos'!$O$22),"")</f>
        <v/>
      </c>
      <c r="AM7" s="29" t="str">
        <f>IF(AND('Mapa de Riesgos'!$Y$23="Muy Alta",'Mapa de Riesgos'!$AA$23="Catastrófico"),CONCATENATE("R2C",'Mapa de Riesgos'!$O$23),"")</f>
        <v/>
      </c>
      <c r="AN7" s="55"/>
      <c r="AO7" s="395"/>
      <c r="AP7" s="396"/>
      <c r="AQ7" s="396"/>
      <c r="AR7" s="396"/>
      <c r="AS7" s="396"/>
      <c r="AT7" s="397"/>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x14ac:dyDescent="0.25">
      <c r="A8" s="55"/>
      <c r="B8" s="290"/>
      <c r="C8" s="290"/>
      <c r="D8" s="291"/>
      <c r="E8" s="389"/>
      <c r="F8" s="388"/>
      <c r="G8" s="388"/>
      <c r="H8" s="388"/>
      <c r="I8" s="404"/>
      <c r="J8" s="24" t="str">
        <f>IF(AND('Mapa de Riesgos'!$Y$24="Muy Alta",'Mapa de Riesgos'!$AA$24="Leve"),CONCATENATE("R3C",'Mapa de Riesgos'!$O$24),"")</f>
        <v/>
      </c>
      <c r="K8" s="25" t="str">
        <f>IF(AND('Mapa de Riesgos'!$Y$25="Muy Alta",'Mapa de Riesgos'!$AA$25="Leve"),CONCATENATE("R3C",'Mapa de Riesgos'!$O$25),"")</f>
        <v/>
      </c>
      <c r="L8" s="25" t="str">
        <f>IF(AND('Mapa de Riesgos'!$Y$26="Muy Alta",'Mapa de Riesgos'!$AA$26="Leve"),CONCATENATE("R3C",'Mapa de Riesgos'!$O$26),"")</f>
        <v/>
      </c>
      <c r="M8" s="25" t="str">
        <f>IF(AND('Mapa de Riesgos'!$Y$27="Muy Alta",'Mapa de Riesgos'!$AA$27="Leve"),CONCATENATE("R3C",'Mapa de Riesgos'!$O$27),"")</f>
        <v/>
      </c>
      <c r="N8" s="25" t="str">
        <f>IF(AND('Mapa de Riesgos'!$Y$28="Muy Alta",'Mapa de Riesgos'!$AA$28="Leve"),CONCATENATE("R3C",'Mapa de Riesgos'!$O$28),"")</f>
        <v/>
      </c>
      <c r="O8" s="26" t="str">
        <f>IF(AND('Mapa de Riesgos'!$Y$29="Muy Alta",'Mapa de Riesgos'!$AA$29="Leve"),CONCATENATE("R3C",'Mapa de Riesgos'!$O$29),"")</f>
        <v/>
      </c>
      <c r="P8" s="24" t="str">
        <f>IF(AND('Mapa de Riesgos'!$Y$24="Muy Alta",'Mapa de Riesgos'!$AA$24="Menor"),CONCATENATE("R3C",'Mapa de Riesgos'!$O$24),"")</f>
        <v/>
      </c>
      <c r="Q8" s="25" t="str">
        <f>IF(AND('Mapa de Riesgos'!$Y$25="Muy Alta",'Mapa de Riesgos'!$AA$25="Menor"),CONCATENATE("R3C",'Mapa de Riesgos'!$O$25),"")</f>
        <v/>
      </c>
      <c r="R8" s="25" t="str">
        <f>IF(AND('Mapa de Riesgos'!$Y$26="Muy Alta",'Mapa de Riesgos'!$AA$26="Menor"),CONCATENATE("R3C",'Mapa de Riesgos'!$O$26),"")</f>
        <v/>
      </c>
      <c r="S8" s="25" t="str">
        <f>IF(AND('Mapa de Riesgos'!$Y$27="Muy Alta",'Mapa de Riesgos'!$AA$27="Menor"),CONCATENATE("R3C",'Mapa de Riesgos'!$O$27),"")</f>
        <v/>
      </c>
      <c r="T8" s="25" t="str">
        <f>IF(AND('Mapa de Riesgos'!$Y$28="Muy Alta",'Mapa de Riesgos'!$AA$28="Menor"),CONCATENATE("R3C",'Mapa de Riesgos'!$O$28),"")</f>
        <v/>
      </c>
      <c r="U8" s="26" t="str">
        <f>IF(AND('Mapa de Riesgos'!$Y$29="Muy Alta",'Mapa de Riesgos'!$AA$29="Menor"),CONCATENATE("R3C",'Mapa de Riesgos'!$O$29),"")</f>
        <v/>
      </c>
      <c r="V8" s="24" t="str">
        <f>IF(AND('Mapa de Riesgos'!$Y$24="Muy Alta",'Mapa de Riesgos'!$AA$24="Moderado"),CONCATENATE("R3C",'Mapa de Riesgos'!$O$24),"")</f>
        <v/>
      </c>
      <c r="W8" s="25" t="str">
        <f>IF(AND('Mapa de Riesgos'!$Y$25="Muy Alta",'Mapa de Riesgos'!$AA$25="Moderado"),CONCATENATE("R3C",'Mapa de Riesgos'!$O$25),"")</f>
        <v/>
      </c>
      <c r="X8" s="25" t="str">
        <f>IF(AND('Mapa de Riesgos'!$Y$26="Muy Alta",'Mapa de Riesgos'!$AA$26="Moderado"),CONCATENATE("R3C",'Mapa de Riesgos'!$O$26),"")</f>
        <v/>
      </c>
      <c r="Y8" s="25" t="str">
        <f>IF(AND('Mapa de Riesgos'!$Y$27="Muy Alta",'Mapa de Riesgos'!$AA$27="Moderado"),CONCATENATE("R3C",'Mapa de Riesgos'!$O$27),"")</f>
        <v/>
      </c>
      <c r="Z8" s="25" t="str">
        <f>IF(AND('Mapa de Riesgos'!$Y$28="Muy Alta",'Mapa de Riesgos'!$AA$28="Moderado"),CONCATENATE("R3C",'Mapa de Riesgos'!$O$28),"")</f>
        <v/>
      </c>
      <c r="AA8" s="26" t="str">
        <f>IF(AND('Mapa de Riesgos'!$Y$29="Muy Alta",'Mapa de Riesgos'!$AA$29="Moderado"),CONCATENATE("R3C",'Mapa de Riesgos'!$O$29),"")</f>
        <v/>
      </c>
      <c r="AB8" s="24" t="str">
        <f>IF(AND('Mapa de Riesgos'!$Y$24="Muy Alta",'Mapa de Riesgos'!$AA$24="Mayor"),CONCATENATE("R3C",'Mapa de Riesgos'!$O$24),"")</f>
        <v/>
      </c>
      <c r="AC8" s="25" t="str">
        <f>IF(AND('Mapa de Riesgos'!$Y$25="Muy Alta",'Mapa de Riesgos'!$AA$25="Mayor"),CONCATENATE("R3C",'Mapa de Riesgos'!$O$25),"")</f>
        <v/>
      </c>
      <c r="AD8" s="25" t="str">
        <f>IF(AND('Mapa de Riesgos'!$Y$26="Muy Alta",'Mapa de Riesgos'!$AA$26="Mayor"),CONCATENATE("R3C",'Mapa de Riesgos'!$O$26),"")</f>
        <v/>
      </c>
      <c r="AE8" s="25" t="str">
        <f>IF(AND('Mapa de Riesgos'!$Y$27="Muy Alta",'Mapa de Riesgos'!$AA$27="Mayor"),CONCATENATE("R3C",'Mapa de Riesgos'!$O$27),"")</f>
        <v/>
      </c>
      <c r="AF8" s="25" t="str">
        <f>IF(AND('Mapa de Riesgos'!$Y$28="Muy Alta",'Mapa de Riesgos'!$AA$28="Mayor"),CONCATENATE("R3C",'Mapa de Riesgos'!$O$28),"")</f>
        <v/>
      </c>
      <c r="AG8" s="26" t="str">
        <f>IF(AND('Mapa de Riesgos'!$Y$29="Muy Alta",'Mapa de Riesgos'!$AA$29="Mayor"),CONCATENATE("R3C",'Mapa de Riesgos'!$O$29),"")</f>
        <v/>
      </c>
      <c r="AH8" s="27" t="str">
        <f>IF(AND('Mapa de Riesgos'!$Y$24="Muy Alta",'Mapa de Riesgos'!$AA$24="Catastrófico"),CONCATENATE("R3C",'Mapa de Riesgos'!$O$24),"")</f>
        <v/>
      </c>
      <c r="AI8" s="28" t="str">
        <f>IF(AND('Mapa de Riesgos'!$Y$25="Muy Alta",'Mapa de Riesgos'!$AA$25="Catastrófico"),CONCATENATE("R3C",'Mapa de Riesgos'!$O$25),"")</f>
        <v/>
      </c>
      <c r="AJ8" s="28" t="str">
        <f>IF(AND('Mapa de Riesgos'!$Y$26="Muy Alta",'Mapa de Riesgos'!$AA$26="Catastrófico"),CONCATENATE("R3C",'Mapa de Riesgos'!$O$26),"")</f>
        <v/>
      </c>
      <c r="AK8" s="28" t="str">
        <f>IF(AND('Mapa de Riesgos'!$Y$27="Muy Alta",'Mapa de Riesgos'!$AA$27="Catastrófico"),CONCATENATE("R3C",'Mapa de Riesgos'!$O$27),"")</f>
        <v/>
      </c>
      <c r="AL8" s="28" t="str">
        <f>IF(AND('Mapa de Riesgos'!$Y$28="Muy Alta",'Mapa de Riesgos'!$AA$28="Catastrófico"),CONCATENATE("R3C",'Mapa de Riesgos'!$O$28),"")</f>
        <v/>
      </c>
      <c r="AM8" s="29" t="str">
        <f>IF(AND('Mapa de Riesgos'!$Y$29="Muy Alta",'Mapa de Riesgos'!$AA$29="Catastrófico"),CONCATENATE("R3C",'Mapa de Riesgos'!$O$29),"")</f>
        <v/>
      </c>
      <c r="AN8" s="55"/>
      <c r="AO8" s="395"/>
      <c r="AP8" s="396"/>
      <c r="AQ8" s="396"/>
      <c r="AR8" s="396"/>
      <c r="AS8" s="396"/>
      <c r="AT8" s="397"/>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x14ac:dyDescent="0.25">
      <c r="A9" s="55"/>
      <c r="B9" s="290"/>
      <c r="C9" s="290"/>
      <c r="D9" s="291"/>
      <c r="E9" s="389"/>
      <c r="F9" s="388"/>
      <c r="G9" s="388"/>
      <c r="H9" s="388"/>
      <c r="I9" s="404"/>
      <c r="J9" s="24" t="str">
        <f>IF(AND('Mapa de Riesgos'!$Y$30="Muy Alta",'Mapa de Riesgos'!$AA$30="Leve"),CONCATENATE("R4C",'Mapa de Riesgos'!$O$30),"")</f>
        <v/>
      </c>
      <c r="K9" s="25" t="str">
        <f>IF(AND('Mapa de Riesgos'!$Y$35="Muy Alta",'Mapa de Riesgos'!$AA$35="Leve"),CONCATENATE("R4C",'Mapa de Riesgos'!$O$35),"")</f>
        <v/>
      </c>
      <c r="L9" s="25" t="str">
        <f>IF(AND('Mapa de Riesgos'!$Y$36="Muy Alta",'Mapa de Riesgos'!$AA$36="Leve"),CONCATENATE("R4C",'Mapa de Riesgos'!$O$36),"")</f>
        <v/>
      </c>
      <c r="M9" s="25" t="str">
        <f>IF(AND('Mapa de Riesgos'!$Y$37="Muy Alta",'Mapa de Riesgos'!$AA$37="Leve"),CONCATENATE("R4C",'Mapa de Riesgos'!$O$37),"")</f>
        <v/>
      </c>
      <c r="N9" s="25" t="str">
        <f>IF(AND('Mapa de Riesgos'!$Y$38="Muy Alta",'Mapa de Riesgos'!$AA$38="Leve"),CONCATENATE("R4C",'Mapa de Riesgos'!$O$38),"")</f>
        <v/>
      </c>
      <c r="O9" s="26" t="str">
        <f>IF(AND('Mapa de Riesgos'!$Y$39="Muy Alta",'Mapa de Riesgos'!$AA$39="Leve"),CONCATENATE("R4C",'Mapa de Riesgos'!$O$39),"")</f>
        <v/>
      </c>
      <c r="P9" s="24" t="str">
        <f>IF(AND('Mapa de Riesgos'!$Y$30="Muy Alta",'Mapa de Riesgos'!$AA$30="Menor"),CONCATENATE("R4C",'Mapa de Riesgos'!$O$30),"")</f>
        <v/>
      </c>
      <c r="Q9" s="25" t="str">
        <f>IF(AND('Mapa de Riesgos'!$Y$35="Muy Alta",'Mapa de Riesgos'!$AA$35="Menor"),CONCATENATE("R4C",'Mapa de Riesgos'!$O$35),"")</f>
        <v/>
      </c>
      <c r="R9" s="25" t="str">
        <f>IF(AND('Mapa de Riesgos'!$Y$36="Muy Alta",'Mapa de Riesgos'!$AA$36="Menor"),CONCATENATE("R4C",'Mapa de Riesgos'!$O$36),"")</f>
        <v/>
      </c>
      <c r="S9" s="25" t="str">
        <f>IF(AND('Mapa de Riesgos'!$Y$37="Muy Alta",'Mapa de Riesgos'!$AA$37="Menor"),CONCATENATE("R4C",'Mapa de Riesgos'!$O$37),"")</f>
        <v/>
      </c>
      <c r="T9" s="25" t="str">
        <f>IF(AND('Mapa de Riesgos'!$Y$38="Muy Alta",'Mapa de Riesgos'!$AA$38="Menor"),CONCATENATE("R4C",'Mapa de Riesgos'!$O$38),"")</f>
        <v/>
      </c>
      <c r="U9" s="26" t="str">
        <f>IF(AND('Mapa de Riesgos'!$Y$39="Muy Alta",'Mapa de Riesgos'!$AA$39="Menor"),CONCATENATE("R4C",'Mapa de Riesgos'!$O$39),"")</f>
        <v/>
      </c>
      <c r="V9" s="24" t="str">
        <f>IF(AND('Mapa de Riesgos'!$Y$30="Muy Alta",'Mapa de Riesgos'!$AA$30="Moderado"),CONCATENATE("R4C",'Mapa de Riesgos'!$O$30),"")</f>
        <v/>
      </c>
      <c r="W9" s="25" t="str">
        <f>IF(AND('Mapa de Riesgos'!$Y$35="Muy Alta",'Mapa de Riesgos'!$AA$35="Moderado"),CONCATENATE("R4C",'Mapa de Riesgos'!$O$35),"")</f>
        <v/>
      </c>
      <c r="X9" s="25" t="str">
        <f>IF(AND('Mapa de Riesgos'!$Y$36="Muy Alta",'Mapa de Riesgos'!$AA$36="Moderado"),CONCATENATE("R4C",'Mapa de Riesgos'!$O$36),"")</f>
        <v/>
      </c>
      <c r="Y9" s="25" t="str">
        <f>IF(AND('Mapa de Riesgos'!$Y$37="Muy Alta",'Mapa de Riesgos'!$AA$37="Moderado"),CONCATENATE("R4C",'Mapa de Riesgos'!$O$37),"")</f>
        <v/>
      </c>
      <c r="Z9" s="25" t="str">
        <f>IF(AND('Mapa de Riesgos'!$Y$38="Muy Alta",'Mapa de Riesgos'!$AA$38="Moderado"),CONCATENATE("R4C",'Mapa de Riesgos'!$O$38),"")</f>
        <v/>
      </c>
      <c r="AA9" s="26" t="str">
        <f>IF(AND('Mapa de Riesgos'!$Y$39="Muy Alta",'Mapa de Riesgos'!$AA$39="Moderado"),CONCATENATE("R4C",'Mapa de Riesgos'!$O$39),"")</f>
        <v/>
      </c>
      <c r="AB9" s="24" t="str">
        <f>IF(AND('Mapa de Riesgos'!$Y$30="Muy Alta",'Mapa de Riesgos'!$AA$30="Mayor"),CONCATENATE("R4C",'Mapa de Riesgos'!$O$30),"")</f>
        <v/>
      </c>
      <c r="AC9" s="25" t="str">
        <f>IF(AND('Mapa de Riesgos'!$Y$35="Muy Alta",'Mapa de Riesgos'!$AA$35="Mayor"),CONCATENATE("R4C",'Mapa de Riesgos'!$O$35),"")</f>
        <v/>
      </c>
      <c r="AD9" s="25" t="str">
        <f>IF(AND('Mapa de Riesgos'!$Y$36="Muy Alta",'Mapa de Riesgos'!$AA$36="Mayor"),CONCATENATE("R4C",'Mapa de Riesgos'!$O$36),"")</f>
        <v/>
      </c>
      <c r="AE9" s="25" t="str">
        <f>IF(AND('Mapa de Riesgos'!$Y$37="Muy Alta",'Mapa de Riesgos'!$AA$37="Mayor"),CONCATENATE("R4C",'Mapa de Riesgos'!$O$37),"")</f>
        <v/>
      </c>
      <c r="AF9" s="25" t="str">
        <f>IF(AND('Mapa de Riesgos'!$Y$38="Muy Alta",'Mapa de Riesgos'!$AA$38="Mayor"),CONCATENATE("R4C",'Mapa de Riesgos'!$O$38),"")</f>
        <v/>
      </c>
      <c r="AG9" s="26" t="str">
        <f>IF(AND('Mapa de Riesgos'!$Y$39="Muy Alta",'Mapa de Riesgos'!$AA$39="Mayor"),CONCATENATE("R4C",'Mapa de Riesgos'!$O$39),"")</f>
        <v/>
      </c>
      <c r="AH9" s="27" t="str">
        <f>IF(AND('Mapa de Riesgos'!$Y$30="Muy Alta",'Mapa de Riesgos'!$AA$30="Catastrófico"),CONCATENATE("R4C",'Mapa de Riesgos'!$O$30),"")</f>
        <v/>
      </c>
      <c r="AI9" s="28" t="str">
        <f>IF(AND('Mapa de Riesgos'!$Y$35="Muy Alta",'Mapa de Riesgos'!$AA$35="Catastrófico"),CONCATENATE("R4C",'Mapa de Riesgos'!$O$35),"")</f>
        <v/>
      </c>
      <c r="AJ9" s="28" t="str">
        <f>IF(AND('Mapa de Riesgos'!$Y$36="Muy Alta",'Mapa de Riesgos'!$AA$36="Catastrófico"),CONCATENATE("R4C",'Mapa de Riesgos'!$O$36),"")</f>
        <v/>
      </c>
      <c r="AK9" s="28" t="str">
        <f>IF(AND('Mapa de Riesgos'!$Y$37="Muy Alta",'Mapa de Riesgos'!$AA$37="Catastrófico"),CONCATENATE("R4C",'Mapa de Riesgos'!$O$37),"")</f>
        <v/>
      </c>
      <c r="AL9" s="28" t="str">
        <f>IF(AND('Mapa de Riesgos'!$Y$38="Muy Alta",'Mapa de Riesgos'!$AA$38="Catastrófico"),CONCATENATE("R4C",'Mapa de Riesgos'!$O$38),"")</f>
        <v/>
      </c>
      <c r="AM9" s="29" t="str">
        <f>IF(AND('Mapa de Riesgos'!$Y$39="Muy Alta",'Mapa de Riesgos'!$AA$39="Catastrófico"),CONCATENATE("R4C",'Mapa de Riesgos'!$O$39),"")</f>
        <v/>
      </c>
      <c r="AN9" s="55"/>
      <c r="AO9" s="395"/>
      <c r="AP9" s="396"/>
      <c r="AQ9" s="396"/>
      <c r="AR9" s="396"/>
      <c r="AS9" s="396"/>
      <c r="AT9" s="397"/>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x14ac:dyDescent="0.25">
      <c r="A10" s="55"/>
      <c r="B10" s="290"/>
      <c r="C10" s="290"/>
      <c r="D10" s="291"/>
      <c r="E10" s="389"/>
      <c r="F10" s="388"/>
      <c r="G10" s="388"/>
      <c r="H10" s="388"/>
      <c r="I10" s="404"/>
      <c r="J10" s="24" t="str">
        <f>IF(AND('Mapa de Riesgos'!$Y$40="Muy Alta",'Mapa de Riesgos'!$AA$40="Leve"),CONCATENATE("R5C",'Mapa de Riesgos'!$O$40),"")</f>
        <v/>
      </c>
      <c r="K10" s="25" t="str">
        <f>IF(AND('Mapa de Riesgos'!$Y$41="Muy Alta",'Mapa de Riesgos'!$AA$41="Leve"),CONCATENATE("R5C",'Mapa de Riesgos'!$O$41),"")</f>
        <v/>
      </c>
      <c r="L10" s="25" t="str">
        <f>IF(AND('Mapa de Riesgos'!$Y$42="Muy Alta",'Mapa de Riesgos'!$AA$42="Leve"),CONCATENATE("R5C",'Mapa de Riesgos'!$O$42),"")</f>
        <v/>
      </c>
      <c r="M10" s="25" t="str">
        <f>IF(AND('Mapa de Riesgos'!$Y$43="Muy Alta",'Mapa de Riesgos'!$AA$43="Leve"),CONCATENATE("R5C",'Mapa de Riesgos'!$O$43),"")</f>
        <v/>
      </c>
      <c r="N10" s="25" t="str">
        <f>IF(AND('Mapa de Riesgos'!$Y$44="Muy Alta",'Mapa de Riesgos'!$AA$44="Leve"),CONCATENATE("R5C",'Mapa de Riesgos'!$O$44),"")</f>
        <v/>
      </c>
      <c r="O10" s="26" t="str">
        <f>IF(AND('Mapa de Riesgos'!$Y$45="Muy Alta",'Mapa de Riesgos'!$AA$45="Leve"),CONCATENATE("R5C",'Mapa de Riesgos'!$O$45),"")</f>
        <v/>
      </c>
      <c r="P10" s="24" t="str">
        <f>IF(AND('Mapa de Riesgos'!$Y$40="Muy Alta",'Mapa de Riesgos'!$AA$40="Menor"),CONCATENATE("R5C",'Mapa de Riesgos'!$O$40),"")</f>
        <v/>
      </c>
      <c r="Q10" s="25" t="str">
        <f>IF(AND('Mapa de Riesgos'!$Y$41="Muy Alta",'Mapa de Riesgos'!$AA$41="Menor"),CONCATENATE("R5C",'Mapa de Riesgos'!$O$41),"")</f>
        <v/>
      </c>
      <c r="R10" s="25" t="str">
        <f>IF(AND('Mapa de Riesgos'!$Y$42="Muy Alta",'Mapa de Riesgos'!$AA$42="Menor"),CONCATENATE("R5C",'Mapa de Riesgos'!$O$42),"")</f>
        <v/>
      </c>
      <c r="S10" s="25" t="str">
        <f>IF(AND('Mapa de Riesgos'!$Y$43="Muy Alta",'Mapa de Riesgos'!$AA$43="Menor"),CONCATENATE("R5C",'Mapa de Riesgos'!$O$43),"")</f>
        <v/>
      </c>
      <c r="T10" s="25" t="str">
        <f>IF(AND('Mapa de Riesgos'!$Y$44="Muy Alta",'Mapa de Riesgos'!$AA$44="Menor"),CONCATENATE("R5C",'Mapa de Riesgos'!$O$44),"")</f>
        <v/>
      </c>
      <c r="U10" s="26" t="str">
        <f>IF(AND('Mapa de Riesgos'!$Y$45="Muy Alta",'Mapa de Riesgos'!$AA$45="Menor"),CONCATENATE("R5C",'Mapa de Riesgos'!$O$45),"")</f>
        <v/>
      </c>
      <c r="V10" s="24" t="str">
        <f>IF(AND('Mapa de Riesgos'!$Y$40="Muy Alta",'Mapa de Riesgos'!$AA$40="Moderado"),CONCATENATE("R5C",'Mapa de Riesgos'!$O$40),"")</f>
        <v/>
      </c>
      <c r="W10" s="25" t="str">
        <f>IF(AND('Mapa de Riesgos'!$Y$41="Muy Alta",'Mapa de Riesgos'!$AA$41="Moderado"),CONCATENATE("R5C",'Mapa de Riesgos'!$O$41),"")</f>
        <v/>
      </c>
      <c r="X10" s="25" t="str">
        <f>IF(AND('Mapa de Riesgos'!$Y$42="Muy Alta",'Mapa de Riesgos'!$AA$42="Moderado"),CONCATENATE("R5C",'Mapa de Riesgos'!$O$42),"")</f>
        <v/>
      </c>
      <c r="Y10" s="25" t="str">
        <f>IF(AND('Mapa de Riesgos'!$Y$43="Muy Alta",'Mapa de Riesgos'!$AA$43="Moderado"),CONCATENATE("R5C",'Mapa de Riesgos'!$O$43),"")</f>
        <v/>
      </c>
      <c r="Z10" s="25" t="str">
        <f>IF(AND('Mapa de Riesgos'!$Y$44="Muy Alta",'Mapa de Riesgos'!$AA$44="Moderado"),CONCATENATE("R5C",'Mapa de Riesgos'!$O$44),"")</f>
        <v/>
      </c>
      <c r="AA10" s="26" t="str">
        <f>IF(AND('Mapa de Riesgos'!$Y$45="Muy Alta",'Mapa de Riesgos'!$AA$45="Moderado"),CONCATENATE("R5C",'Mapa de Riesgos'!$O$45),"")</f>
        <v/>
      </c>
      <c r="AB10" s="24" t="str">
        <f>IF(AND('Mapa de Riesgos'!$Y$40="Muy Alta",'Mapa de Riesgos'!$AA$40="Mayor"),CONCATENATE("R5C",'Mapa de Riesgos'!$O$40),"")</f>
        <v/>
      </c>
      <c r="AC10" s="25" t="str">
        <f>IF(AND('Mapa de Riesgos'!$Y$41="Muy Alta",'Mapa de Riesgos'!$AA$41="Mayor"),CONCATENATE("R5C",'Mapa de Riesgos'!$O$41),"")</f>
        <v/>
      </c>
      <c r="AD10" s="25" t="str">
        <f>IF(AND('Mapa de Riesgos'!$Y$42="Muy Alta",'Mapa de Riesgos'!$AA$42="Mayor"),CONCATENATE("R5C",'Mapa de Riesgos'!$O$42),"")</f>
        <v/>
      </c>
      <c r="AE10" s="25" t="str">
        <f>IF(AND('Mapa de Riesgos'!$Y$43="Muy Alta",'Mapa de Riesgos'!$AA$43="Mayor"),CONCATENATE("R5C",'Mapa de Riesgos'!$O$43),"")</f>
        <v/>
      </c>
      <c r="AF10" s="25" t="str">
        <f>IF(AND('Mapa de Riesgos'!$Y$44="Muy Alta",'Mapa de Riesgos'!$AA$44="Mayor"),CONCATENATE("R5C",'Mapa de Riesgos'!$O$44),"")</f>
        <v/>
      </c>
      <c r="AG10" s="26" t="str">
        <f>IF(AND('Mapa de Riesgos'!$Y$45="Muy Alta",'Mapa de Riesgos'!$AA$45="Mayor"),CONCATENATE("R5C",'Mapa de Riesgos'!$O$45),"")</f>
        <v/>
      </c>
      <c r="AH10" s="27" t="str">
        <f>IF(AND('Mapa de Riesgos'!$Y$40="Muy Alta",'Mapa de Riesgos'!$AA$40="Catastrófico"),CONCATENATE("R5C",'Mapa de Riesgos'!$O$40),"")</f>
        <v/>
      </c>
      <c r="AI10" s="28" t="str">
        <f>IF(AND('Mapa de Riesgos'!$Y$41="Muy Alta",'Mapa de Riesgos'!$AA$41="Catastrófico"),CONCATENATE("R5C",'Mapa de Riesgos'!$O$41),"")</f>
        <v/>
      </c>
      <c r="AJ10" s="28" t="str">
        <f>IF(AND('Mapa de Riesgos'!$Y$42="Muy Alta",'Mapa de Riesgos'!$AA$42="Catastrófico"),CONCATENATE("R5C",'Mapa de Riesgos'!$O$42),"")</f>
        <v/>
      </c>
      <c r="AK10" s="28" t="str">
        <f>IF(AND('Mapa de Riesgos'!$Y$43="Muy Alta",'Mapa de Riesgos'!$AA$43="Catastrófico"),CONCATENATE("R5C",'Mapa de Riesgos'!$O$43),"")</f>
        <v/>
      </c>
      <c r="AL10" s="28" t="str">
        <f>IF(AND('Mapa de Riesgos'!$Y$44="Muy Alta",'Mapa de Riesgos'!$AA$44="Catastrófico"),CONCATENATE("R5C",'Mapa de Riesgos'!$O$44),"")</f>
        <v/>
      </c>
      <c r="AM10" s="29" t="str">
        <f>IF(AND('Mapa de Riesgos'!$Y$45="Muy Alta",'Mapa de Riesgos'!$AA$45="Catastrófico"),CONCATENATE("R5C",'Mapa de Riesgos'!$O$45),"")</f>
        <v/>
      </c>
      <c r="AN10" s="55"/>
      <c r="AO10" s="395"/>
      <c r="AP10" s="396"/>
      <c r="AQ10" s="396"/>
      <c r="AR10" s="396"/>
      <c r="AS10" s="396"/>
      <c r="AT10" s="397"/>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x14ac:dyDescent="0.25">
      <c r="A11" s="55"/>
      <c r="B11" s="290"/>
      <c r="C11" s="290"/>
      <c r="D11" s="291"/>
      <c r="E11" s="389"/>
      <c r="F11" s="388"/>
      <c r="G11" s="388"/>
      <c r="H11" s="388"/>
      <c r="I11" s="404"/>
      <c r="J11" s="24" t="str">
        <f>IF(AND('Mapa de Riesgos'!$Y$46="Muy Alta",'Mapa de Riesgos'!$AA$46="Leve"),CONCATENATE("R6C",'Mapa de Riesgos'!$O$46),"")</f>
        <v/>
      </c>
      <c r="K11" s="25" t="str">
        <f>IF(AND('Mapa de Riesgos'!$Y$47="Muy Alta",'Mapa de Riesgos'!$AA$47="Leve"),CONCATENATE("R6C",'Mapa de Riesgos'!$O$47),"")</f>
        <v/>
      </c>
      <c r="L11" s="25" t="str">
        <f>IF(AND('Mapa de Riesgos'!$Y$48="Muy Alta",'Mapa de Riesgos'!$AA$48="Leve"),CONCATENATE("R6C",'Mapa de Riesgos'!$O$48),"")</f>
        <v/>
      </c>
      <c r="M11" s="25" t="str">
        <f>IF(AND('Mapa de Riesgos'!$Y$49="Muy Alta",'Mapa de Riesgos'!$AA$49="Leve"),CONCATENATE("R6C",'Mapa de Riesgos'!$O$49),"")</f>
        <v/>
      </c>
      <c r="N11" s="25" t="str">
        <f>IF(AND('Mapa de Riesgos'!$Y$50="Muy Alta",'Mapa de Riesgos'!$AA$50="Leve"),CONCATENATE("R6C",'Mapa de Riesgos'!$O$50),"")</f>
        <v/>
      </c>
      <c r="O11" s="26" t="str">
        <f>IF(AND('Mapa de Riesgos'!$Y$51="Muy Alta",'Mapa de Riesgos'!$AA$51="Leve"),CONCATENATE("R6C",'Mapa de Riesgos'!$O$51),"")</f>
        <v/>
      </c>
      <c r="P11" s="24" t="str">
        <f>IF(AND('Mapa de Riesgos'!$Y$46="Muy Alta",'Mapa de Riesgos'!$AA$46="Menor"),CONCATENATE("R6C",'Mapa de Riesgos'!$O$46),"")</f>
        <v/>
      </c>
      <c r="Q11" s="25" t="str">
        <f>IF(AND('Mapa de Riesgos'!$Y$47="Muy Alta",'Mapa de Riesgos'!$AA$47="Menor"),CONCATENATE("R6C",'Mapa de Riesgos'!$O$47),"")</f>
        <v/>
      </c>
      <c r="R11" s="25" t="str">
        <f>IF(AND('Mapa de Riesgos'!$Y$48="Muy Alta",'Mapa de Riesgos'!$AA$48="Menor"),CONCATENATE("R6C",'Mapa de Riesgos'!$O$48),"")</f>
        <v/>
      </c>
      <c r="S11" s="25" t="str">
        <f>IF(AND('Mapa de Riesgos'!$Y$49="Muy Alta",'Mapa de Riesgos'!$AA$49="Menor"),CONCATENATE("R6C",'Mapa de Riesgos'!$O$49),"")</f>
        <v/>
      </c>
      <c r="T11" s="25" t="str">
        <f>IF(AND('Mapa de Riesgos'!$Y$50="Muy Alta",'Mapa de Riesgos'!$AA$50="Menor"),CONCATENATE("R6C",'Mapa de Riesgos'!$O$50),"")</f>
        <v/>
      </c>
      <c r="U11" s="26" t="str">
        <f>IF(AND('Mapa de Riesgos'!$Y$51="Muy Alta",'Mapa de Riesgos'!$AA$51="Menor"),CONCATENATE("R6C",'Mapa de Riesgos'!$O$51),"")</f>
        <v/>
      </c>
      <c r="V11" s="24" t="str">
        <f>IF(AND('Mapa de Riesgos'!$Y$46="Muy Alta",'Mapa de Riesgos'!$AA$46="Moderado"),CONCATENATE("R6C",'Mapa de Riesgos'!$O$46),"")</f>
        <v/>
      </c>
      <c r="W11" s="25" t="str">
        <f>IF(AND('Mapa de Riesgos'!$Y$47="Muy Alta",'Mapa de Riesgos'!$AA$47="Moderado"),CONCATENATE("R6C",'Mapa de Riesgos'!$O$47),"")</f>
        <v/>
      </c>
      <c r="X11" s="25" t="str">
        <f>IF(AND('Mapa de Riesgos'!$Y$48="Muy Alta",'Mapa de Riesgos'!$AA$48="Moderado"),CONCATENATE("R6C",'Mapa de Riesgos'!$O$48),"")</f>
        <v/>
      </c>
      <c r="Y11" s="25" t="str">
        <f>IF(AND('Mapa de Riesgos'!$Y$49="Muy Alta",'Mapa de Riesgos'!$AA$49="Moderado"),CONCATENATE("R6C",'Mapa de Riesgos'!$O$49),"")</f>
        <v/>
      </c>
      <c r="Z11" s="25" t="str">
        <f>IF(AND('Mapa de Riesgos'!$Y$50="Muy Alta",'Mapa de Riesgos'!$AA$50="Moderado"),CONCATENATE("R6C",'Mapa de Riesgos'!$O$50),"")</f>
        <v/>
      </c>
      <c r="AA11" s="26" t="str">
        <f>IF(AND('Mapa de Riesgos'!$Y$51="Muy Alta",'Mapa de Riesgos'!$AA$51="Moderado"),CONCATENATE("R6C",'Mapa de Riesgos'!$O$51),"")</f>
        <v/>
      </c>
      <c r="AB11" s="24" t="str">
        <f>IF(AND('Mapa de Riesgos'!$Y$46="Muy Alta",'Mapa de Riesgos'!$AA$46="Mayor"),CONCATENATE("R6C",'Mapa de Riesgos'!$O$46),"")</f>
        <v/>
      </c>
      <c r="AC11" s="25" t="str">
        <f>IF(AND('Mapa de Riesgos'!$Y$47="Muy Alta",'Mapa de Riesgos'!$AA$47="Mayor"),CONCATENATE("R6C",'Mapa de Riesgos'!$O$47),"")</f>
        <v/>
      </c>
      <c r="AD11" s="25" t="str">
        <f>IF(AND('Mapa de Riesgos'!$Y$48="Muy Alta",'Mapa de Riesgos'!$AA$48="Mayor"),CONCATENATE("R6C",'Mapa de Riesgos'!$O$48),"")</f>
        <v/>
      </c>
      <c r="AE11" s="25" t="str">
        <f>IF(AND('Mapa de Riesgos'!$Y$49="Muy Alta",'Mapa de Riesgos'!$AA$49="Mayor"),CONCATENATE("R6C",'Mapa de Riesgos'!$O$49),"")</f>
        <v/>
      </c>
      <c r="AF11" s="25" t="str">
        <f>IF(AND('Mapa de Riesgos'!$Y$50="Muy Alta",'Mapa de Riesgos'!$AA$50="Mayor"),CONCATENATE("R6C",'Mapa de Riesgos'!$O$50),"")</f>
        <v/>
      </c>
      <c r="AG11" s="26" t="str">
        <f>IF(AND('Mapa de Riesgos'!$Y$51="Muy Alta",'Mapa de Riesgos'!$AA$51="Mayor"),CONCATENATE("R6C",'Mapa de Riesgos'!$O$51),"")</f>
        <v/>
      </c>
      <c r="AH11" s="27" t="str">
        <f>IF(AND('Mapa de Riesgos'!$Y$46="Muy Alta",'Mapa de Riesgos'!$AA$46="Catastrófico"),CONCATENATE("R6C",'Mapa de Riesgos'!$O$46),"")</f>
        <v/>
      </c>
      <c r="AI11" s="28" t="str">
        <f>IF(AND('Mapa de Riesgos'!$Y$47="Muy Alta",'Mapa de Riesgos'!$AA$47="Catastrófico"),CONCATENATE("R6C",'Mapa de Riesgos'!$O$47),"")</f>
        <v/>
      </c>
      <c r="AJ11" s="28" t="str">
        <f>IF(AND('Mapa de Riesgos'!$Y$48="Muy Alta",'Mapa de Riesgos'!$AA$48="Catastrófico"),CONCATENATE("R6C",'Mapa de Riesgos'!$O$48),"")</f>
        <v/>
      </c>
      <c r="AK11" s="28" t="str">
        <f>IF(AND('Mapa de Riesgos'!$Y$49="Muy Alta",'Mapa de Riesgos'!$AA$49="Catastrófico"),CONCATENATE("R6C",'Mapa de Riesgos'!$O$49),"")</f>
        <v/>
      </c>
      <c r="AL11" s="28" t="str">
        <f>IF(AND('Mapa de Riesgos'!$Y$50="Muy Alta",'Mapa de Riesgos'!$AA$50="Catastrófico"),CONCATENATE("R6C",'Mapa de Riesgos'!$O$50),"")</f>
        <v/>
      </c>
      <c r="AM11" s="29" t="str">
        <f>IF(AND('Mapa de Riesgos'!$Y$51="Muy Alta",'Mapa de Riesgos'!$AA$51="Catastrófico"),CONCATENATE("R6C",'Mapa de Riesgos'!$O$51),"")</f>
        <v/>
      </c>
      <c r="AN11" s="55"/>
      <c r="AO11" s="395"/>
      <c r="AP11" s="396"/>
      <c r="AQ11" s="396"/>
      <c r="AR11" s="396"/>
      <c r="AS11" s="396"/>
      <c r="AT11" s="397"/>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x14ac:dyDescent="0.25">
      <c r="A12" s="55"/>
      <c r="B12" s="290"/>
      <c r="C12" s="290"/>
      <c r="D12" s="291"/>
      <c r="E12" s="389"/>
      <c r="F12" s="388"/>
      <c r="G12" s="388"/>
      <c r="H12" s="388"/>
      <c r="I12" s="404"/>
      <c r="J12" s="24" t="str">
        <f>IF(AND('Mapa de Riesgos'!$Y$52="Muy Alta",'Mapa de Riesgos'!$AA$52="Leve"),CONCATENATE("R7C",'Mapa de Riesgos'!$O$52),"")</f>
        <v/>
      </c>
      <c r="K12" s="25" t="str">
        <f>IF(AND('Mapa de Riesgos'!$Y$53="Muy Alta",'Mapa de Riesgos'!$AA$53="Leve"),CONCATENATE("R7C",'Mapa de Riesgos'!$O$53),"")</f>
        <v/>
      </c>
      <c r="L12" s="25" t="str">
        <f>IF(AND('Mapa de Riesgos'!$Y$54="Muy Alta",'Mapa de Riesgos'!$AA$54="Leve"),CONCATENATE("R7C",'Mapa de Riesgos'!$O$54),"")</f>
        <v/>
      </c>
      <c r="M12" s="25" t="str">
        <f>IF(AND('Mapa de Riesgos'!$Y$55="Muy Alta",'Mapa de Riesgos'!$AA$55="Leve"),CONCATENATE("R7C",'Mapa de Riesgos'!$O$55),"")</f>
        <v/>
      </c>
      <c r="N12" s="25" t="str">
        <f>IF(AND('Mapa de Riesgos'!$Y$56="Muy Alta",'Mapa de Riesgos'!$AA$56="Leve"),CONCATENATE("R7C",'Mapa de Riesgos'!$O$56),"")</f>
        <v/>
      </c>
      <c r="O12" s="26" t="str">
        <f>IF(AND('Mapa de Riesgos'!$Y$57="Muy Alta",'Mapa de Riesgos'!$AA$57="Leve"),CONCATENATE("R7C",'Mapa de Riesgos'!$O$57),"")</f>
        <v/>
      </c>
      <c r="P12" s="24" t="str">
        <f>IF(AND('Mapa de Riesgos'!$Y$52="Muy Alta",'Mapa de Riesgos'!$AA$52="Menor"),CONCATENATE("R7C",'Mapa de Riesgos'!$O$52),"")</f>
        <v/>
      </c>
      <c r="Q12" s="25" t="str">
        <f>IF(AND('Mapa de Riesgos'!$Y$53="Muy Alta",'Mapa de Riesgos'!$AA$53="Menor"),CONCATENATE("R7C",'Mapa de Riesgos'!$O$53),"")</f>
        <v/>
      </c>
      <c r="R12" s="25" t="str">
        <f>IF(AND('Mapa de Riesgos'!$Y$54="Muy Alta",'Mapa de Riesgos'!$AA$54="Menor"),CONCATENATE("R7C",'Mapa de Riesgos'!$O$54),"")</f>
        <v/>
      </c>
      <c r="S12" s="25" t="str">
        <f>IF(AND('Mapa de Riesgos'!$Y$55="Muy Alta",'Mapa de Riesgos'!$AA$55="Menor"),CONCATENATE("R7C",'Mapa de Riesgos'!$O$55),"")</f>
        <v/>
      </c>
      <c r="T12" s="25" t="str">
        <f>IF(AND('Mapa de Riesgos'!$Y$56="Muy Alta",'Mapa de Riesgos'!$AA$56="Menor"),CONCATENATE("R7C",'Mapa de Riesgos'!$O$56),"")</f>
        <v/>
      </c>
      <c r="U12" s="26" t="str">
        <f>IF(AND('Mapa de Riesgos'!$Y$57="Muy Alta",'Mapa de Riesgos'!$AA$57="Menor"),CONCATENATE("R7C",'Mapa de Riesgos'!$O$57),"")</f>
        <v/>
      </c>
      <c r="V12" s="24" t="str">
        <f>IF(AND('Mapa de Riesgos'!$Y$52="Muy Alta",'Mapa de Riesgos'!$AA$52="Moderado"),CONCATENATE("R7C",'Mapa de Riesgos'!$O$52),"")</f>
        <v/>
      </c>
      <c r="W12" s="25" t="str">
        <f>IF(AND('Mapa de Riesgos'!$Y$53="Muy Alta",'Mapa de Riesgos'!$AA$53="Moderado"),CONCATENATE("R7C",'Mapa de Riesgos'!$O$53),"")</f>
        <v/>
      </c>
      <c r="X12" s="25" t="str">
        <f>IF(AND('Mapa de Riesgos'!$Y$54="Muy Alta",'Mapa de Riesgos'!$AA$54="Moderado"),CONCATENATE("R7C",'Mapa de Riesgos'!$O$54),"")</f>
        <v/>
      </c>
      <c r="Y12" s="25" t="str">
        <f>IF(AND('Mapa de Riesgos'!$Y$55="Muy Alta",'Mapa de Riesgos'!$AA$55="Moderado"),CONCATENATE("R7C",'Mapa de Riesgos'!$O$55),"")</f>
        <v/>
      </c>
      <c r="Z12" s="25" t="str">
        <f>IF(AND('Mapa de Riesgos'!$Y$56="Muy Alta",'Mapa de Riesgos'!$AA$56="Moderado"),CONCATENATE("R7C",'Mapa de Riesgos'!$O$56),"")</f>
        <v/>
      </c>
      <c r="AA12" s="26" t="str">
        <f>IF(AND('Mapa de Riesgos'!$Y$57="Muy Alta",'Mapa de Riesgos'!$AA$57="Moderado"),CONCATENATE("R7C",'Mapa de Riesgos'!$O$57),"")</f>
        <v/>
      </c>
      <c r="AB12" s="24" t="str">
        <f>IF(AND('Mapa de Riesgos'!$Y$52="Muy Alta",'Mapa de Riesgos'!$AA$52="Mayor"),CONCATENATE("R7C",'Mapa de Riesgos'!$O$52),"")</f>
        <v/>
      </c>
      <c r="AC12" s="25" t="str">
        <f>IF(AND('Mapa de Riesgos'!$Y$53="Muy Alta",'Mapa de Riesgos'!$AA$53="Mayor"),CONCATENATE("R7C",'Mapa de Riesgos'!$O$53),"")</f>
        <v/>
      </c>
      <c r="AD12" s="25" t="str">
        <f>IF(AND('Mapa de Riesgos'!$Y$54="Muy Alta",'Mapa de Riesgos'!$AA$54="Mayor"),CONCATENATE("R7C",'Mapa de Riesgos'!$O$54),"")</f>
        <v/>
      </c>
      <c r="AE12" s="25" t="str">
        <f>IF(AND('Mapa de Riesgos'!$Y$55="Muy Alta",'Mapa de Riesgos'!$AA$55="Mayor"),CONCATENATE("R7C",'Mapa de Riesgos'!$O$55),"")</f>
        <v/>
      </c>
      <c r="AF12" s="25" t="str">
        <f>IF(AND('Mapa de Riesgos'!$Y$56="Muy Alta",'Mapa de Riesgos'!$AA$56="Mayor"),CONCATENATE("R7C",'Mapa de Riesgos'!$O$56),"")</f>
        <v/>
      </c>
      <c r="AG12" s="26" t="str">
        <f>IF(AND('Mapa de Riesgos'!$Y$57="Muy Alta",'Mapa de Riesgos'!$AA$57="Mayor"),CONCATENATE("R7C",'Mapa de Riesgos'!$O$57),"")</f>
        <v/>
      </c>
      <c r="AH12" s="27" t="str">
        <f>IF(AND('Mapa de Riesgos'!$Y$52="Muy Alta",'Mapa de Riesgos'!$AA$52="Catastrófico"),CONCATENATE("R7C",'Mapa de Riesgos'!$O$52),"")</f>
        <v/>
      </c>
      <c r="AI12" s="28" t="str">
        <f>IF(AND('Mapa de Riesgos'!$Y$53="Muy Alta",'Mapa de Riesgos'!$AA$53="Catastrófico"),CONCATENATE("R7C",'Mapa de Riesgos'!$O$53),"")</f>
        <v/>
      </c>
      <c r="AJ12" s="28" t="str">
        <f>IF(AND('Mapa de Riesgos'!$Y$54="Muy Alta",'Mapa de Riesgos'!$AA$54="Catastrófico"),CONCATENATE("R7C",'Mapa de Riesgos'!$O$54),"")</f>
        <v/>
      </c>
      <c r="AK12" s="28" t="str">
        <f>IF(AND('Mapa de Riesgos'!$Y$55="Muy Alta",'Mapa de Riesgos'!$AA$55="Catastrófico"),CONCATENATE("R7C",'Mapa de Riesgos'!$O$55),"")</f>
        <v/>
      </c>
      <c r="AL12" s="28" t="str">
        <f>IF(AND('Mapa de Riesgos'!$Y$56="Muy Alta",'Mapa de Riesgos'!$AA$56="Catastrófico"),CONCATENATE("R7C",'Mapa de Riesgos'!$O$56),"")</f>
        <v/>
      </c>
      <c r="AM12" s="29" t="str">
        <f>IF(AND('Mapa de Riesgos'!$Y$57="Muy Alta",'Mapa de Riesgos'!$AA$57="Catastrófico"),CONCATENATE("R7C",'Mapa de Riesgos'!$O$57),"")</f>
        <v/>
      </c>
      <c r="AN12" s="55"/>
      <c r="AO12" s="395"/>
      <c r="AP12" s="396"/>
      <c r="AQ12" s="396"/>
      <c r="AR12" s="396"/>
      <c r="AS12" s="396"/>
      <c r="AT12" s="397"/>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x14ac:dyDescent="0.25">
      <c r="A13" s="55"/>
      <c r="B13" s="290"/>
      <c r="C13" s="290"/>
      <c r="D13" s="291"/>
      <c r="E13" s="389"/>
      <c r="F13" s="388"/>
      <c r="G13" s="388"/>
      <c r="H13" s="388"/>
      <c r="I13" s="404"/>
      <c r="J13" s="24" t="str">
        <f>IF(AND('Mapa de Riesgos'!$Y$58="Muy Alta",'Mapa de Riesgos'!$AA$58="Leve"),CONCATENATE("R8C",'Mapa de Riesgos'!$O$58),"")</f>
        <v/>
      </c>
      <c r="K13" s="25" t="str">
        <f>IF(AND('Mapa de Riesgos'!$Y$59="Muy Alta",'Mapa de Riesgos'!$AA$59="Leve"),CONCATENATE("R8C",'Mapa de Riesgos'!$O$59),"")</f>
        <v/>
      </c>
      <c r="L13" s="25" t="str">
        <f>IF(AND('Mapa de Riesgos'!$Y$60="Muy Alta",'Mapa de Riesgos'!$AA$60="Leve"),CONCATENATE("R8C",'Mapa de Riesgos'!$O$60),"")</f>
        <v/>
      </c>
      <c r="M13" s="25" t="str">
        <f>IF(AND('Mapa de Riesgos'!$Y$61="Muy Alta",'Mapa de Riesgos'!$AA$61="Leve"),CONCATENATE("R8C",'Mapa de Riesgos'!$O$61),"")</f>
        <v/>
      </c>
      <c r="N13" s="25" t="str">
        <f>IF(AND('Mapa de Riesgos'!$Y$62="Muy Alta",'Mapa de Riesgos'!$AA$62="Leve"),CONCATENATE("R8C",'Mapa de Riesgos'!$O$62),"")</f>
        <v/>
      </c>
      <c r="O13" s="26" t="str">
        <f>IF(AND('Mapa de Riesgos'!$Y$63="Muy Alta",'Mapa de Riesgos'!$AA$63="Leve"),CONCATENATE("R8C",'Mapa de Riesgos'!$O$63),"")</f>
        <v/>
      </c>
      <c r="P13" s="24" t="str">
        <f>IF(AND('Mapa de Riesgos'!$Y$58="Muy Alta",'Mapa de Riesgos'!$AA$58="Menor"),CONCATENATE("R8C",'Mapa de Riesgos'!$O$58),"")</f>
        <v/>
      </c>
      <c r="Q13" s="25" t="str">
        <f>IF(AND('Mapa de Riesgos'!$Y$59="Muy Alta",'Mapa de Riesgos'!$AA$59="Menor"),CONCATENATE("R8C",'Mapa de Riesgos'!$O$59),"")</f>
        <v/>
      </c>
      <c r="R13" s="25" t="str">
        <f>IF(AND('Mapa de Riesgos'!$Y$60="Muy Alta",'Mapa de Riesgos'!$AA$60="Menor"),CONCATENATE("R8C",'Mapa de Riesgos'!$O$60),"")</f>
        <v/>
      </c>
      <c r="S13" s="25" t="str">
        <f>IF(AND('Mapa de Riesgos'!$Y$61="Muy Alta",'Mapa de Riesgos'!$AA$61="Menor"),CONCATENATE("R8C",'Mapa de Riesgos'!$O$61),"")</f>
        <v/>
      </c>
      <c r="T13" s="25" t="str">
        <f>IF(AND('Mapa de Riesgos'!$Y$62="Muy Alta",'Mapa de Riesgos'!$AA$62="Menor"),CONCATENATE("R8C",'Mapa de Riesgos'!$O$62),"")</f>
        <v/>
      </c>
      <c r="U13" s="26" t="str">
        <f>IF(AND('Mapa de Riesgos'!$Y$63="Muy Alta",'Mapa de Riesgos'!$AA$63="Menor"),CONCATENATE("R8C",'Mapa de Riesgos'!$O$63),"")</f>
        <v/>
      </c>
      <c r="V13" s="24" t="str">
        <f>IF(AND('Mapa de Riesgos'!$Y$58="Muy Alta",'Mapa de Riesgos'!$AA$58="Moderado"),CONCATENATE("R8C",'Mapa de Riesgos'!$O$58),"")</f>
        <v/>
      </c>
      <c r="W13" s="25" t="str">
        <f>IF(AND('Mapa de Riesgos'!$Y$59="Muy Alta",'Mapa de Riesgos'!$AA$59="Moderado"),CONCATENATE("R8C",'Mapa de Riesgos'!$O$59),"")</f>
        <v/>
      </c>
      <c r="X13" s="25" t="str">
        <f>IF(AND('Mapa de Riesgos'!$Y$60="Muy Alta",'Mapa de Riesgos'!$AA$60="Moderado"),CONCATENATE("R8C",'Mapa de Riesgos'!$O$60),"")</f>
        <v/>
      </c>
      <c r="Y13" s="25" t="str">
        <f>IF(AND('Mapa de Riesgos'!$Y$61="Muy Alta",'Mapa de Riesgos'!$AA$61="Moderado"),CONCATENATE("R8C",'Mapa de Riesgos'!$O$61),"")</f>
        <v/>
      </c>
      <c r="Z13" s="25" t="str">
        <f>IF(AND('Mapa de Riesgos'!$Y$62="Muy Alta",'Mapa de Riesgos'!$AA$62="Moderado"),CONCATENATE("R8C",'Mapa de Riesgos'!$O$62),"")</f>
        <v/>
      </c>
      <c r="AA13" s="26" t="str">
        <f>IF(AND('Mapa de Riesgos'!$Y$63="Muy Alta",'Mapa de Riesgos'!$AA$63="Moderado"),CONCATENATE("R8C",'Mapa de Riesgos'!$O$63),"")</f>
        <v/>
      </c>
      <c r="AB13" s="24" t="str">
        <f>IF(AND('Mapa de Riesgos'!$Y$58="Muy Alta",'Mapa de Riesgos'!$AA$58="Mayor"),CONCATENATE("R8C",'Mapa de Riesgos'!$O$58),"")</f>
        <v/>
      </c>
      <c r="AC13" s="25" t="str">
        <f>IF(AND('Mapa de Riesgos'!$Y$59="Muy Alta",'Mapa de Riesgos'!$AA$59="Mayor"),CONCATENATE("R8C",'Mapa de Riesgos'!$O$59),"")</f>
        <v/>
      </c>
      <c r="AD13" s="25" t="str">
        <f>IF(AND('Mapa de Riesgos'!$Y$60="Muy Alta",'Mapa de Riesgos'!$AA$60="Mayor"),CONCATENATE("R8C",'Mapa de Riesgos'!$O$60),"")</f>
        <v/>
      </c>
      <c r="AE13" s="25" t="str">
        <f>IF(AND('Mapa de Riesgos'!$Y$61="Muy Alta",'Mapa de Riesgos'!$AA$61="Mayor"),CONCATENATE("R8C",'Mapa de Riesgos'!$O$61),"")</f>
        <v/>
      </c>
      <c r="AF13" s="25" t="str">
        <f>IF(AND('Mapa de Riesgos'!$Y$62="Muy Alta",'Mapa de Riesgos'!$AA$62="Mayor"),CONCATENATE("R8C",'Mapa de Riesgos'!$O$62),"")</f>
        <v/>
      </c>
      <c r="AG13" s="26" t="str">
        <f>IF(AND('Mapa de Riesgos'!$Y$63="Muy Alta",'Mapa de Riesgos'!$AA$63="Mayor"),CONCATENATE("R8C",'Mapa de Riesgos'!$O$63),"")</f>
        <v/>
      </c>
      <c r="AH13" s="27" t="str">
        <f>IF(AND('Mapa de Riesgos'!$Y$58="Muy Alta",'Mapa de Riesgos'!$AA$58="Catastrófico"),CONCATENATE("R8C",'Mapa de Riesgos'!$O$58),"")</f>
        <v/>
      </c>
      <c r="AI13" s="28" t="str">
        <f>IF(AND('Mapa de Riesgos'!$Y$59="Muy Alta",'Mapa de Riesgos'!$AA$59="Catastrófico"),CONCATENATE("R8C",'Mapa de Riesgos'!$O$59),"")</f>
        <v/>
      </c>
      <c r="AJ13" s="28" t="str">
        <f>IF(AND('Mapa de Riesgos'!$Y$60="Muy Alta",'Mapa de Riesgos'!$AA$60="Catastrófico"),CONCATENATE("R8C",'Mapa de Riesgos'!$O$60),"")</f>
        <v/>
      </c>
      <c r="AK13" s="28" t="str">
        <f>IF(AND('Mapa de Riesgos'!$Y$61="Muy Alta",'Mapa de Riesgos'!$AA$61="Catastrófico"),CONCATENATE("R8C",'Mapa de Riesgos'!$O$61),"")</f>
        <v/>
      </c>
      <c r="AL13" s="28" t="str">
        <f>IF(AND('Mapa de Riesgos'!$Y$62="Muy Alta",'Mapa de Riesgos'!$AA$62="Catastrófico"),CONCATENATE("R8C",'Mapa de Riesgos'!$O$62),"")</f>
        <v/>
      </c>
      <c r="AM13" s="29" t="str">
        <f>IF(AND('Mapa de Riesgos'!$Y$63="Muy Alta",'Mapa de Riesgos'!$AA$63="Catastrófico"),CONCATENATE("R8C",'Mapa de Riesgos'!$O$63),"")</f>
        <v/>
      </c>
      <c r="AN13" s="55"/>
      <c r="AO13" s="395"/>
      <c r="AP13" s="396"/>
      <c r="AQ13" s="396"/>
      <c r="AR13" s="396"/>
      <c r="AS13" s="396"/>
      <c r="AT13" s="397"/>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x14ac:dyDescent="0.25">
      <c r="A14" s="55"/>
      <c r="B14" s="290"/>
      <c r="C14" s="290"/>
      <c r="D14" s="291"/>
      <c r="E14" s="389"/>
      <c r="F14" s="388"/>
      <c r="G14" s="388"/>
      <c r="H14" s="388"/>
      <c r="I14" s="404"/>
      <c r="J14" s="24" t="str">
        <f>IF(AND('Mapa de Riesgos'!$Y$64="Muy Alta",'Mapa de Riesgos'!$AA$64="Leve"),CONCATENATE("R9C",'Mapa de Riesgos'!$O$64),"")</f>
        <v/>
      </c>
      <c r="K14" s="25" t="str">
        <f>IF(AND('Mapa de Riesgos'!$Y$65="Muy Alta",'Mapa de Riesgos'!$AA$65="Leve"),CONCATENATE("R9C",'Mapa de Riesgos'!$O$65),"")</f>
        <v/>
      </c>
      <c r="L14" s="25" t="str">
        <f>IF(AND('Mapa de Riesgos'!$Y$66="Muy Alta",'Mapa de Riesgos'!$AA$66="Leve"),CONCATENATE("R9C",'Mapa de Riesgos'!$O$66),"")</f>
        <v/>
      </c>
      <c r="M14" s="25" t="str">
        <f>IF(AND('Mapa de Riesgos'!$Y$67="Muy Alta",'Mapa de Riesgos'!$AA$67="Leve"),CONCATENATE("R9C",'Mapa de Riesgos'!$O$67),"")</f>
        <v/>
      </c>
      <c r="N14" s="25" t="str">
        <f>IF(AND('Mapa de Riesgos'!$Y$68="Muy Alta",'Mapa de Riesgos'!$AA$68="Leve"),CONCATENATE("R9C",'Mapa de Riesgos'!$O$68),"")</f>
        <v/>
      </c>
      <c r="O14" s="26" t="str">
        <f>IF(AND('Mapa de Riesgos'!$Y$69="Muy Alta",'Mapa de Riesgos'!$AA$69="Leve"),CONCATENATE("R9C",'Mapa de Riesgos'!$O$69),"")</f>
        <v/>
      </c>
      <c r="P14" s="24" t="str">
        <f>IF(AND('Mapa de Riesgos'!$Y$64="Muy Alta",'Mapa de Riesgos'!$AA$64="Menor"),CONCATENATE("R9C",'Mapa de Riesgos'!$O$64),"")</f>
        <v/>
      </c>
      <c r="Q14" s="25" t="str">
        <f>IF(AND('Mapa de Riesgos'!$Y$65="Muy Alta",'Mapa de Riesgos'!$AA$65="Menor"),CONCATENATE("R9C",'Mapa de Riesgos'!$O$65),"")</f>
        <v/>
      </c>
      <c r="R14" s="25" t="str">
        <f>IF(AND('Mapa de Riesgos'!$Y$66="Muy Alta",'Mapa de Riesgos'!$AA$66="Menor"),CONCATENATE("R9C",'Mapa de Riesgos'!$O$66),"")</f>
        <v/>
      </c>
      <c r="S14" s="25" t="str">
        <f>IF(AND('Mapa de Riesgos'!$Y$67="Muy Alta",'Mapa de Riesgos'!$AA$67="Menor"),CONCATENATE("R9C",'Mapa de Riesgos'!$O$67),"")</f>
        <v/>
      </c>
      <c r="T14" s="25" t="str">
        <f>IF(AND('Mapa de Riesgos'!$Y$68="Muy Alta",'Mapa de Riesgos'!$AA$68="Menor"),CONCATENATE("R9C",'Mapa de Riesgos'!$O$68),"")</f>
        <v/>
      </c>
      <c r="U14" s="26" t="str">
        <f>IF(AND('Mapa de Riesgos'!$Y$69="Muy Alta",'Mapa de Riesgos'!$AA$69="Menor"),CONCATENATE("R9C",'Mapa de Riesgos'!$O$69),"")</f>
        <v/>
      </c>
      <c r="V14" s="24" t="str">
        <f>IF(AND('Mapa de Riesgos'!$Y$64="Muy Alta",'Mapa de Riesgos'!$AA$64="Moderado"),CONCATENATE("R9C",'Mapa de Riesgos'!$O$64),"")</f>
        <v/>
      </c>
      <c r="W14" s="25" t="str">
        <f>IF(AND('Mapa de Riesgos'!$Y$65="Muy Alta",'Mapa de Riesgos'!$AA$65="Moderado"),CONCATENATE("R9C",'Mapa de Riesgos'!$O$65),"")</f>
        <v/>
      </c>
      <c r="X14" s="25" t="str">
        <f>IF(AND('Mapa de Riesgos'!$Y$66="Muy Alta",'Mapa de Riesgos'!$AA$66="Moderado"),CONCATENATE("R9C",'Mapa de Riesgos'!$O$66),"")</f>
        <v/>
      </c>
      <c r="Y14" s="25" t="str">
        <f>IF(AND('Mapa de Riesgos'!$Y$67="Muy Alta",'Mapa de Riesgos'!$AA$67="Moderado"),CONCATENATE("R9C",'Mapa de Riesgos'!$O$67),"")</f>
        <v/>
      </c>
      <c r="Z14" s="25" t="str">
        <f>IF(AND('Mapa de Riesgos'!$Y$68="Muy Alta",'Mapa de Riesgos'!$AA$68="Moderado"),CONCATENATE("R9C",'Mapa de Riesgos'!$O$68),"")</f>
        <v/>
      </c>
      <c r="AA14" s="26" t="str">
        <f>IF(AND('Mapa de Riesgos'!$Y$69="Muy Alta",'Mapa de Riesgos'!$AA$69="Moderado"),CONCATENATE("R9C",'Mapa de Riesgos'!$O$69),"")</f>
        <v/>
      </c>
      <c r="AB14" s="24" t="str">
        <f>IF(AND('Mapa de Riesgos'!$Y$64="Muy Alta",'Mapa de Riesgos'!$AA$64="Mayor"),CONCATENATE("R9C",'Mapa de Riesgos'!$O$64),"")</f>
        <v/>
      </c>
      <c r="AC14" s="25" t="str">
        <f>IF(AND('Mapa de Riesgos'!$Y$65="Muy Alta",'Mapa de Riesgos'!$AA$65="Mayor"),CONCATENATE("R9C",'Mapa de Riesgos'!$O$65),"")</f>
        <v/>
      </c>
      <c r="AD14" s="25" t="str">
        <f>IF(AND('Mapa de Riesgos'!$Y$66="Muy Alta",'Mapa de Riesgos'!$AA$66="Mayor"),CONCATENATE("R9C",'Mapa de Riesgos'!$O$66),"")</f>
        <v/>
      </c>
      <c r="AE14" s="25" t="str">
        <f>IF(AND('Mapa de Riesgos'!$Y$67="Muy Alta",'Mapa de Riesgos'!$AA$67="Mayor"),CONCATENATE("R9C",'Mapa de Riesgos'!$O$67),"")</f>
        <v/>
      </c>
      <c r="AF14" s="25" t="str">
        <f>IF(AND('Mapa de Riesgos'!$Y$68="Muy Alta",'Mapa de Riesgos'!$AA$68="Mayor"),CONCATENATE("R9C",'Mapa de Riesgos'!$O$68),"")</f>
        <v/>
      </c>
      <c r="AG14" s="26" t="str">
        <f>IF(AND('Mapa de Riesgos'!$Y$69="Muy Alta",'Mapa de Riesgos'!$AA$69="Mayor"),CONCATENATE("R9C",'Mapa de Riesgos'!$O$69),"")</f>
        <v/>
      </c>
      <c r="AH14" s="27" t="str">
        <f>IF(AND('Mapa de Riesgos'!$Y$64="Muy Alta",'Mapa de Riesgos'!$AA$64="Catastrófico"),CONCATENATE("R9C",'Mapa de Riesgos'!$O$64),"")</f>
        <v/>
      </c>
      <c r="AI14" s="28" t="str">
        <f>IF(AND('Mapa de Riesgos'!$Y$65="Muy Alta",'Mapa de Riesgos'!$AA$65="Catastrófico"),CONCATENATE("R9C",'Mapa de Riesgos'!$O$65),"")</f>
        <v/>
      </c>
      <c r="AJ14" s="28" t="str">
        <f>IF(AND('Mapa de Riesgos'!$Y$66="Muy Alta",'Mapa de Riesgos'!$AA$66="Catastrófico"),CONCATENATE("R9C",'Mapa de Riesgos'!$O$66),"")</f>
        <v/>
      </c>
      <c r="AK14" s="28" t="str">
        <f>IF(AND('Mapa de Riesgos'!$Y$67="Muy Alta",'Mapa de Riesgos'!$AA$67="Catastrófico"),CONCATENATE("R9C",'Mapa de Riesgos'!$O$67),"")</f>
        <v/>
      </c>
      <c r="AL14" s="28" t="str">
        <f>IF(AND('Mapa de Riesgos'!$Y$68="Muy Alta",'Mapa de Riesgos'!$AA$68="Catastrófico"),CONCATENATE("R9C",'Mapa de Riesgos'!$O$68),"")</f>
        <v/>
      </c>
      <c r="AM14" s="29" t="str">
        <f>IF(AND('Mapa de Riesgos'!$Y$69="Muy Alta",'Mapa de Riesgos'!$AA$69="Catastrófico"),CONCATENATE("R9C",'Mapa de Riesgos'!$O$69),"")</f>
        <v/>
      </c>
      <c r="AN14" s="55"/>
      <c r="AO14" s="395"/>
      <c r="AP14" s="396"/>
      <c r="AQ14" s="396"/>
      <c r="AR14" s="396"/>
      <c r="AS14" s="396"/>
      <c r="AT14" s="397"/>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x14ac:dyDescent="0.3">
      <c r="A15" s="55"/>
      <c r="B15" s="290"/>
      <c r="C15" s="290"/>
      <c r="D15" s="291"/>
      <c r="E15" s="390"/>
      <c r="F15" s="391"/>
      <c r="G15" s="391"/>
      <c r="H15" s="391"/>
      <c r="I15" s="405"/>
      <c r="J15" s="30" t="str">
        <f>IF(AND('Mapa de Riesgos'!$Y$70="Muy Alta",'Mapa de Riesgos'!$AA$70="Leve"),CONCATENATE("R10C",'Mapa de Riesgos'!$O$70),"")</f>
        <v/>
      </c>
      <c r="K15" s="31" t="str">
        <f>IF(AND('Mapa de Riesgos'!$Y$71="Muy Alta",'Mapa de Riesgos'!$AA$71="Leve"),CONCATENATE("R10C",'Mapa de Riesgos'!$O$71),"")</f>
        <v/>
      </c>
      <c r="L15" s="31" t="str">
        <f>IF(AND('Mapa de Riesgos'!$Y$72="Muy Alta",'Mapa de Riesgos'!$AA$72="Leve"),CONCATENATE("R10C",'Mapa de Riesgos'!$O$72),"")</f>
        <v/>
      </c>
      <c r="M15" s="31" t="str">
        <f>IF(AND('Mapa de Riesgos'!$Y$73="Muy Alta",'Mapa de Riesgos'!$AA$73="Leve"),CONCATENATE("R10C",'Mapa de Riesgos'!$O$73),"")</f>
        <v/>
      </c>
      <c r="N15" s="31" t="str">
        <f>IF(AND('Mapa de Riesgos'!$Y$74="Muy Alta",'Mapa de Riesgos'!$AA$74="Leve"),CONCATENATE("R10C",'Mapa de Riesgos'!$O$74),"")</f>
        <v/>
      </c>
      <c r="O15" s="32" t="str">
        <f>IF(AND('Mapa de Riesgos'!$Y$75="Muy Alta",'Mapa de Riesgos'!$AA$75="Leve"),CONCATENATE("R10C",'Mapa de Riesgos'!$O$75),"")</f>
        <v/>
      </c>
      <c r="P15" s="24" t="str">
        <f>IF(AND('Mapa de Riesgos'!$Y$70="Muy Alta",'Mapa de Riesgos'!$AA$70="Menor"),CONCATENATE("R10C",'Mapa de Riesgos'!$O$70),"")</f>
        <v/>
      </c>
      <c r="Q15" s="25" t="str">
        <f>IF(AND('Mapa de Riesgos'!$Y$71="Muy Alta",'Mapa de Riesgos'!$AA$71="Menor"),CONCATENATE("R10C",'Mapa de Riesgos'!$O$71),"")</f>
        <v/>
      </c>
      <c r="R15" s="25" t="str">
        <f>IF(AND('Mapa de Riesgos'!$Y$72="Muy Alta",'Mapa de Riesgos'!$AA$72="Menor"),CONCATENATE("R10C",'Mapa de Riesgos'!$O$72),"")</f>
        <v/>
      </c>
      <c r="S15" s="25" t="str">
        <f>IF(AND('Mapa de Riesgos'!$Y$73="Muy Alta",'Mapa de Riesgos'!$AA$73="Menor"),CONCATENATE("R10C",'Mapa de Riesgos'!$O$73),"")</f>
        <v/>
      </c>
      <c r="T15" s="25" t="str">
        <f>IF(AND('Mapa de Riesgos'!$Y$74="Muy Alta",'Mapa de Riesgos'!$AA$74="Menor"),CONCATENATE("R10C",'Mapa de Riesgos'!$O$74),"")</f>
        <v/>
      </c>
      <c r="U15" s="26" t="str">
        <f>IF(AND('Mapa de Riesgos'!$Y$75="Muy Alta",'Mapa de Riesgos'!$AA$75="Menor"),CONCATENATE("R10C",'Mapa de Riesgos'!$O$75),"")</f>
        <v/>
      </c>
      <c r="V15" s="30" t="str">
        <f>IF(AND('Mapa de Riesgos'!$Y$70="Muy Alta",'Mapa de Riesgos'!$AA$70="Moderado"),CONCATENATE("R10C",'Mapa de Riesgos'!$O$70),"")</f>
        <v/>
      </c>
      <c r="W15" s="31" t="str">
        <f>IF(AND('Mapa de Riesgos'!$Y$71="Muy Alta",'Mapa de Riesgos'!$AA$71="Moderado"),CONCATENATE("R10C",'Mapa de Riesgos'!$O$71),"")</f>
        <v/>
      </c>
      <c r="X15" s="31" t="str">
        <f>IF(AND('Mapa de Riesgos'!$Y$72="Muy Alta",'Mapa de Riesgos'!$AA$72="Moderado"),CONCATENATE("R10C",'Mapa de Riesgos'!$O$72),"")</f>
        <v/>
      </c>
      <c r="Y15" s="31" t="str">
        <f>IF(AND('Mapa de Riesgos'!$Y$73="Muy Alta",'Mapa de Riesgos'!$AA$73="Moderado"),CONCATENATE("R10C",'Mapa de Riesgos'!$O$73),"")</f>
        <v/>
      </c>
      <c r="Z15" s="31" t="str">
        <f>IF(AND('Mapa de Riesgos'!$Y$74="Muy Alta",'Mapa de Riesgos'!$AA$74="Moderado"),CONCATENATE("R10C",'Mapa de Riesgos'!$O$74),"")</f>
        <v/>
      </c>
      <c r="AA15" s="32" t="str">
        <f>IF(AND('Mapa de Riesgos'!$Y$75="Muy Alta",'Mapa de Riesgos'!$AA$75="Moderado"),CONCATENATE("R10C",'Mapa de Riesgos'!$O$75),"")</f>
        <v/>
      </c>
      <c r="AB15" s="24" t="str">
        <f>IF(AND('Mapa de Riesgos'!$Y$70="Muy Alta",'Mapa de Riesgos'!$AA$70="Mayor"),CONCATENATE("R10C",'Mapa de Riesgos'!$O$70),"")</f>
        <v/>
      </c>
      <c r="AC15" s="25" t="str">
        <f>IF(AND('Mapa de Riesgos'!$Y$71="Muy Alta",'Mapa de Riesgos'!$AA$71="Mayor"),CONCATENATE("R10C",'Mapa de Riesgos'!$O$71),"")</f>
        <v/>
      </c>
      <c r="AD15" s="25" t="str">
        <f>IF(AND('Mapa de Riesgos'!$Y$72="Muy Alta",'Mapa de Riesgos'!$AA$72="Mayor"),CONCATENATE("R10C",'Mapa de Riesgos'!$O$72),"")</f>
        <v/>
      </c>
      <c r="AE15" s="25" t="str">
        <f>IF(AND('Mapa de Riesgos'!$Y$73="Muy Alta",'Mapa de Riesgos'!$AA$73="Mayor"),CONCATENATE("R10C",'Mapa de Riesgos'!$O$73),"")</f>
        <v/>
      </c>
      <c r="AF15" s="25" t="str">
        <f>IF(AND('Mapa de Riesgos'!$Y$74="Muy Alta",'Mapa de Riesgos'!$AA$74="Mayor"),CONCATENATE("R10C",'Mapa de Riesgos'!$O$74),"")</f>
        <v/>
      </c>
      <c r="AG15" s="26" t="str">
        <f>IF(AND('Mapa de Riesgos'!$Y$75="Muy Alta",'Mapa de Riesgos'!$AA$75="Mayor"),CONCATENATE("R10C",'Mapa de Riesgos'!$O$75),"")</f>
        <v/>
      </c>
      <c r="AH15" s="33" t="str">
        <f>IF(AND('Mapa de Riesgos'!$Y$70="Muy Alta",'Mapa de Riesgos'!$AA$70="Catastrófico"),CONCATENATE("R10C",'Mapa de Riesgos'!$O$70),"")</f>
        <v/>
      </c>
      <c r="AI15" s="34" t="str">
        <f>IF(AND('Mapa de Riesgos'!$Y$71="Muy Alta",'Mapa de Riesgos'!$AA$71="Catastrófico"),CONCATENATE("R10C",'Mapa de Riesgos'!$O$71),"")</f>
        <v/>
      </c>
      <c r="AJ15" s="34" t="str">
        <f>IF(AND('Mapa de Riesgos'!$Y$72="Muy Alta",'Mapa de Riesgos'!$AA$72="Catastrófico"),CONCATENATE("R10C",'Mapa de Riesgos'!$O$72),"")</f>
        <v/>
      </c>
      <c r="AK15" s="34" t="str">
        <f>IF(AND('Mapa de Riesgos'!$Y$73="Muy Alta",'Mapa de Riesgos'!$AA$73="Catastrófico"),CONCATENATE("R10C",'Mapa de Riesgos'!$O$73),"")</f>
        <v/>
      </c>
      <c r="AL15" s="34" t="str">
        <f>IF(AND('Mapa de Riesgos'!$Y$74="Muy Alta",'Mapa de Riesgos'!$AA$74="Catastrófico"),CONCATENATE("R10C",'Mapa de Riesgos'!$O$74),"")</f>
        <v/>
      </c>
      <c r="AM15" s="35" t="str">
        <f>IF(AND('Mapa de Riesgos'!$Y$75="Muy Alta",'Mapa de Riesgos'!$AA$75="Catastrófico"),CONCATENATE("R10C",'Mapa de Riesgos'!$O$75),"")</f>
        <v/>
      </c>
      <c r="AN15" s="55"/>
      <c r="AO15" s="398"/>
      <c r="AP15" s="399"/>
      <c r="AQ15" s="399"/>
      <c r="AR15" s="399"/>
      <c r="AS15" s="399"/>
      <c r="AT15" s="400"/>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x14ac:dyDescent="0.25">
      <c r="A16" s="55"/>
      <c r="B16" s="290"/>
      <c r="C16" s="290"/>
      <c r="D16" s="291"/>
      <c r="E16" s="385" t="s">
        <v>174</v>
      </c>
      <c r="F16" s="386"/>
      <c r="G16" s="386"/>
      <c r="H16" s="386"/>
      <c r="I16" s="386"/>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376" t="s">
        <v>175</v>
      </c>
      <c r="AP16" s="377"/>
      <c r="AQ16" s="377"/>
      <c r="AR16" s="377"/>
      <c r="AS16" s="377"/>
      <c r="AT16" s="378"/>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x14ac:dyDescent="0.25">
      <c r="A17" s="55"/>
      <c r="B17" s="290"/>
      <c r="C17" s="290"/>
      <c r="D17" s="291"/>
      <c r="E17" s="387"/>
      <c r="F17" s="388"/>
      <c r="G17" s="388"/>
      <c r="H17" s="388"/>
      <c r="I17" s="388"/>
      <c r="J17" s="39" t="str">
        <f>IF(AND('Mapa de Riesgos'!$Y$18="Alta",'Mapa de Riesgos'!$AA$18="Leve"),CONCATENATE("R2C",'Mapa de Riesgos'!$O$18),"")</f>
        <v/>
      </c>
      <c r="K17" s="40" t="str">
        <f>IF(AND('Mapa de Riesgos'!$Y$19="Alta",'Mapa de Riesgos'!$AA$19="Leve"),CONCATENATE("R2C",'Mapa de Riesgos'!$O$19),"")</f>
        <v/>
      </c>
      <c r="L17" s="40" t="str">
        <f>IF(AND('Mapa de Riesgos'!$Y$20="Alta",'Mapa de Riesgos'!$AA$20="Leve"),CONCATENATE("R2C",'Mapa de Riesgos'!$O$20),"")</f>
        <v/>
      </c>
      <c r="M17" s="40" t="str">
        <f>IF(AND('Mapa de Riesgos'!$Y$21="Alta",'Mapa de Riesgos'!$AA$21="Leve"),CONCATENATE("R2C",'Mapa de Riesgos'!$O$21),"")</f>
        <v/>
      </c>
      <c r="N17" s="40" t="str">
        <f>IF(AND('Mapa de Riesgos'!$Y$22="Alta",'Mapa de Riesgos'!$AA$22="Leve"),CONCATENATE("R2C",'Mapa de Riesgos'!$O$22),"")</f>
        <v/>
      </c>
      <c r="O17" s="41" t="str">
        <f>IF(AND('Mapa de Riesgos'!$Y$23="Alta",'Mapa de Riesgos'!$AA$23="Leve"),CONCATENATE("R2C",'Mapa de Riesgos'!$O$23),"")</f>
        <v/>
      </c>
      <c r="P17" s="39" t="str">
        <f>IF(AND('Mapa de Riesgos'!$Y$18="Alta",'Mapa de Riesgos'!$AA$18="Menor"),CONCATENATE("R2C",'Mapa de Riesgos'!$O$18),"")</f>
        <v/>
      </c>
      <c r="Q17" s="40" t="str">
        <f>IF(AND('Mapa de Riesgos'!$Y$19="Alta",'Mapa de Riesgos'!$AA$19="Menor"),CONCATENATE("R2C",'Mapa de Riesgos'!$O$19),"")</f>
        <v/>
      </c>
      <c r="R17" s="40" t="str">
        <f>IF(AND('Mapa de Riesgos'!$Y$20="Alta",'Mapa de Riesgos'!$AA$20="Menor"),CONCATENATE("R2C",'Mapa de Riesgos'!$O$20),"")</f>
        <v/>
      </c>
      <c r="S17" s="40" t="str">
        <f>IF(AND('Mapa de Riesgos'!$Y$21="Alta",'Mapa de Riesgos'!$AA$21="Menor"),CONCATENATE("R2C",'Mapa de Riesgos'!$O$21),"")</f>
        <v/>
      </c>
      <c r="T17" s="40" t="str">
        <f>IF(AND('Mapa de Riesgos'!$Y$22="Alta",'Mapa de Riesgos'!$AA$22="Menor"),CONCATENATE("R2C",'Mapa de Riesgos'!$O$22),"")</f>
        <v/>
      </c>
      <c r="U17" s="41" t="str">
        <f>IF(AND('Mapa de Riesgos'!$Y$23="Alta",'Mapa de Riesgos'!$AA$23="Menor"),CONCATENATE("R2C",'Mapa de Riesgos'!$O$23),"")</f>
        <v/>
      </c>
      <c r="V17" s="24" t="str">
        <f>IF(AND('Mapa de Riesgos'!$Y$18="Alta",'Mapa de Riesgos'!$AA$18="Moderado"),CONCATENATE("R2C",'Mapa de Riesgos'!$O$18),"")</f>
        <v/>
      </c>
      <c r="W17" s="25" t="str">
        <f>IF(AND('Mapa de Riesgos'!$Y$19="Alta",'Mapa de Riesgos'!$AA$19="Moderado"),CONCATENATE("R2C",'Mapa de Riesgos'!$O$19),"")</f>
        <v/>
      </c>
      <c r="X17" s="25" t="str">
        <f>IF(AND('Mapa de Riesgos'!$Y$20="Alta",'Mapa de Riesgos'!$AA$20="Moderado"),CONCATENATE("R2C",'Mapa de Riesgos'!$O$20),"")</f>
        <v/>
      </c>
      <c r="Y17" s="25" t="str">
        <f>IF(AND('Mapa de Riesgos'!$Y$21="Alta",'Mapa de Riesgos'!$AA$21="Moderado"),CONCATENATE("R2C",'Mapa de Riesgos'!$O$21),"")</f>
        <v/>
      </c>
      <c r="Z17" s="25" t="str">
        <f>IF(AND('Mapa de Riesgos'!$Y$22="Alta",'Mapa de Riesgos'!$AA$22="Moderado"),CONCATENATE("R2C",'Mapa de Riesgos'!$O$22),"")</f>
        <v/>
      </c>
      <c r="AA17" s="26" t="str">
        <f>IF(AND('Mapa de Riesgos'!$Y$23="Alta",'Mapa de Riesgos'!$AA$23="Moderado"),CONCATENATE("R2C",'Mapa de Riesgos'!$O$23),"")</f>
        <v/>
      </c>
      <c r="AB17" s="24" t="str">
        <f>IF(AND('Mapa de Riesgos'!$Y$18="Alta",'Mapa de Riesgos'!$AA$18="Mayor"),CONCATENATE("R2C",'Mapa de Riesgos'!$O$18),"")</f>
        <v/>
      </c>
      <c r="AC17" s="25" t="str">
        <f>IF(AND('Mapa de Riesgos'!$Y$19="Alta",'Mapa de Riesgos'!$AA$19="Mayor"),CONCATENATE("R2C",'Mapa de Riesgos'!$O$19),"")</f>
        <v/>
      </c>
      <c r="AD17" s="25" t="str">
        <f>IF(AND('Mapa de Riesgos'!$Y$20="Alta",'Mapa de Riesgos'!$AA$20="Mayor"),CONCATENATE("R2C",'Mapa de Riesgos'!$O$20),"")</f>
        <v/>
      </c>
      <c r="AE17" s="25" t="str">
        <f>IF(AND('Mapa de Riesgos'!$Y$21="Alta",'Mapa de Riesgos'!$AA$21="Mayor"),CONCATENATE("R2C",'Mapa de Riesgos'!$O$21),"")</f>
        <v/>
      </c>
      <c r="AF17" s="25" t="str">
        <f>IF(AND('Mapa de Riesgos'!$Y$22="Alta",'Mapa de Riesgos'!$AA$22="Mayor"),CONCATENATE("R2C",'Mapa de Riesgos'!$O$22),"")</f>
        <v/>
      </c>
      <c r="AG17" s="26" t="str">
        <f>IF(AND('Mapa de Riesgos'!$Y$23="Alta",'Mapa de Riesgos'!$AA$23="Mayor"),CONCATENATE("R2C",'Mapa de Riesgos'!$O$23),"")</f>
        <v/>
      </c>
      <c r="AH17" s="27" t="str">
        <f>IF(AND('Mapa de Riesgos'!$Y$18="Alta",'Mapa de Riesgos'!$AA$18="Catastrófico"),CONCATENATE("R2C",'Mapa de Riesgos'!$O$18),"")</f>
        <v/>
      </c>
      <c r="AI17" s="28" t="str">
        <f>IF(AND('Mapa de Riesgos'!$Y$19="Alta",'Mapa de Riesgos'!$AA$19="Catastrófico"),CONCATENATE("R2C",'Mapa de Riesgos'!$O$19),"")</f>
        <v/>
      </c>
      <c r="AJ17" s="28" t="str">
        <f>IF(AND('Mapa de Riesgos'!$Y$20="Alta",'Mapa de Riesgos'!$AA$20="Catastrófico"),CONCATENATE("R2C",'Mapa de Riesgos'!$O$20),"")</f>
        <v/>
      </c>
      <c r="AK17" s="28" t="str">
        <f>IF(AND('Mapa de Riesgos'!$Y$21="Alta",'Mapa de Riesgos'!$AA$21="Catastrófico"),CONCATENATE("R2C",'Mapa de Riesgos'!$O$21),"")</f>
        <v/>
      </c>
      <c r="AL17" s="28" t="str">
        <f>IF(AND('Mapa de Riesgos'!$Y$22="Alta",'Mapa de Riesgos'!$AA$22="Catastrófico"),CONCATENATE("R2C",'Mapa de Riesgos'!$O$22),"")</f>
        <v/>
      </c>
      <c r="AM17" s="29" t="str">
        <f>IF(AND('Mapa de Riesgos'!$Y$23="Alta",'Mapa de Riesgos'!$AA$23="Catastrófico"),CONCATENATE("R2C",'Mapa de Riesgos'!$O$23),"")</f>
        <v/>
      </c>
      <c r="AN17" s="55"/>
      <c r="AO17" s="379"/>
      <c r="AP17" s="380"/>
      <c r="AQ17" s="380"/>
      <c r="AR17" s="380"/>
      <c r="AS17" s="380"/>
      <c r="AT17" s="381"/>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x14ac:dyDescent="0.25">
      <c r="A18" s="55"/>
      <c r="B18" s="290"/>
      <c r="C18" s="290"/>
      <c r="D18" s="291"/>
      <c r="E18" s="389"/>
      <c r="F18" s="388"/>
      <c r="G18" s="388"/>
      <c r="H18" s="388"/>
      <c r="I18" s="388"/>
      <c r="J18" s="39" t="str">
        <f>IF(AND('Mapa de Riesgos'!$Y$24="Alta",'Mapa de Riesgos'!$AA$24="Leve"),CONCATENATE("R3C",'Mapa de Riesgos'!$O$24),"")</f>
        <v/>
      </c>
      <c r="K18" s="40" t="str">
        <f>IF(AND('Mapa de Riesgos'!$Y$25="Alta",'Mapa de Riesgos'!$AA$25="Leve"),CONCATENATE("R3C",'Mapa de Riesgos'!$O$25),"")</f>
        <v/>
      </c>
      <c r="L18" s="40" t="str">
        <f>IF(AND('Mapa de Riesgos'!$Y$26="Alta",'Mapa de Riesgos'!$AA$26="Leve"),CONCATENATE("R3C",'Mapa de Riesgos'!$O$26),"")</f>
        <v/>
      </c>
      <c r="M18" s="40" t="str">
        <f>IF(AND('Mapa de Riesgos'!$Y$27="Alta",'Mapa de Riesgos'!$AA$27="Leve"),CONCATENATE("R3C",'Mapa de Riesgos'!$O$27),"")</f>
        <v/>
      </c>
      <c r="N18" s="40" t="str">
        <f>IF(AND('Mapa de Riesgos'!$Y$28="Alta",'Mapa de Riesgos'!$AA$28="Leve"),CONCATENATE("R3C",'Mapa de Riesgos'!$O$28),"")</f>
        <v/>
      </c>
      <c r="O18" s="41" t="str">
        <f>IF(AND('Mapa de Riesgos'!$Y$29="Alta",'Mapa de Riesgos'!$AA$29="Leve"),CONCATENATE("R3C",'Mapa de Riesgos'!$O$29),"")</f>
        <v/>
      </c>
      <c r="P18" s="39" t="str">
        <f>IF(AND('Mapa de Riesgos'!$Y$24="Alta",'Mapa de Riesgos'!$AA$24="Menor"),CONCATENATE("R3C",'Mapa de Riesgos'!$O$24),"")</f>
        <v/>
      </c>
      <c r="Q18" s="40" t="str">
        <f>IF(AND('Mapa de Riesgos'!$Y$25="Alta",'Mapa de Riesgos'!$AA$25="Menor"),CONCATENATE("R3C",'Mapa de Riesgos'!$O$25),"")</f>
        <v/>
      </c>
      <c r="R18" s="40" t="str">
        <f>IF(AND('Mapa de Riesgos'!$Y$26="Alta",'Mapa de Riesgos'!$AA$26="Menor"),CONCATENATE("R3C",'Mapa de Riesgos'!$O$26),"")</f>
        <v/>
      </c>
      <c r="S18" s="40" t="str">
        <f>IF(AND('Mapa de Riesgos'!$Y$27="Alta",'Mapa de Riesgos'!$AA$27="Menor"),CONCATENATE("R3C",'Mapa de Riesgos'!$O$27),"")</f>
        <v/>
      </c>
      <c r="T18" s="40" t="str">
        <f>IF(AND('Mapa de Riesgos'!$Y$28="Alta",'Mapa de Riesgos'!$AA$28="Menor"),CONCATENATE("R3C",'Mapa de Riesgos'!$O$28),"")</f>
        <v/>
      </c>
      <c r="U18" s="41" t="str">
        <f>IF(AND('Mapa de Riesgos'!$Y$29="Alta",'Mapa de Riesgos'!$AA$29="Menor"),CONCATENATE("R3C",'Mapa de Riesgos'!$O$29),"")</f>
        <v/>
      </c>
      <c r="V18" s="24" t="str">
        <f>IF(AND('Mapa de Riesgos'!$Y$24="Alta",'Mapa de Riesgos'!$AA$24="Moderado"),CONCATENATE("R3C",'Mapa de Riesgos'!$O$24),"")</f>
        <v/>
      </c>
      <c r="W18" s="25" t="str">
        <f>IF(AND('Mapa de Riesgos'!$Y$25="Alta",'Mapa de Riesgos'!$AA$25="Moderado"),CONCATENATE("R3C",'Mapa de Riesgos'!$O$25),"")</f>
        <v/>
      </c>
      <c r="X18" s="25" t="str">
        <f>IF(AND('Mapa de Riesgos'!$Y$26="Alta",'Mapa de Riesgos'!$AA$26="Moderado"),CONCATENATE("R3C",'Mapa de Riesgos'!$O$26),"")</f>
        <v/>
      </c>
      <c r="Y18" s="25" t="str">
        <f>IF(AND('Mapa de Riesgos'!$Y$27="Alta",'Mapa de Riesgos'!$AA$27="Moderado"),CONCATENATE("R3C",'Mapa de Riesgos'!$O$27),"")</f>
        <v/>
      </c>
      <c r="Z18" s="25" t="str">
        <f>IF(AND('Mapa de Riesgos'!$Y$28="Alta",'Mapa de Riesgos'!$AA$28="Moderado"),CONCATENATE("R3C",'Mapa de Riesgos'!$O$28),"")</f>
        <v/>
      </c>
      <c r="AA18" s="26" t="str">
        <f>IF(AND('Mapa de Riesgos'!$Y$29="Alta",'Mapa de Riesgos'!$AA$29="Moderado"),CONCATENATE("R3C",'Mapa de Riesgos'!$O$29),"")</f>
        <v/>
      </c>
      <c r="AB18" s="24" t="str">
        <f>IF(AND('Mapa de Riesgos'!$Y$24="Alta",'Mapa de Riesgos'!$AA$24="Mayor"),CONCATENATE("R3C",'Mapa de Riesgos'!$O$24),"")</f>
        <v/>
      </c>
      <c r="AC18" s="25" t="str">
        <f>IF(AND('Mapa de Riesgos'!$Y$25="Alta",'Mapa de Riesgos'!$AA$25="Mayor"),CONCATENATE("R3C",'Mapa de Riesgos'!$O$25),"")</f>
        <v/>
      </c>
      <c r="AD18" s="25" t="str">
        <f>IF(AND('Mapa de Riesgos'!$Y$26="Alta",'Mapa de Riesgos'!$AA$26="Mayor"),CONCATENATE("R3C",'Mapa de Riesgos'!$O$26),"")</f>
        <v/>
      </c>
      <c r="AE18" s="25" t="str">
        <f>IF(AND('Mapa de Riesgos'!$Y$27="Alta",'Mapa de Riesgos'!$AA$27="Mayor"),CONCATENATE("R3C",'Mapa de Riesgos'!$O$27),"")</f>
        <v/>
      </c>
      <c r="AF18" s="25" t="str">
        <f>IF(AND('Mapa de Riesgos'!$Y$28="Alta",'Mapa de Riesgos'!$AA$28="Mayor"),CONCATENATE("R3C",'Mapa de Riesgos'!$O$28),"")</f>
        <v/>
      </c>
      <c r="AG18" s="26" t="str">
        <f>IF(AND('Mapa de Riesgos'!$Y$29="Alta",'Mapa de Riesgos'!$AA$29="Mayor"),CONCATENATE("R3C",'Mapa de Riesgos'!$O$29),"")</f>
        <v/>
      </c>
      <c r="AH18" s="27" t="str">
        <f>IF(AND('Mapa de Riesgos'!$Y$24="Alta",'Mapa de Riesgos'!$AA$24="Catastrófico"),CONCATENATE("R3C",'Mapa de Riesgos'!$O$24),"")</f>
        <v/>
      </c>
      <c r="AI18" s="28" t="str">
        <f>IF(AND('Mapa de Riesgos'!$Y$25="Alta",'Mapa de Riesgos'!$AA$25="Catastrófico"),CONCATENATE("R3C",'Mapa de Riesgos'!$O$25),"")</f>
        <v/>
      </c>
      <c r="AJ18" s="28" t="str">
        <f>IF(AND('Mapa de Riesgos'!$Y$26="Alta",'Mapa de Riesgos'!$AA$26="Catastrófico"),CONCATENATE("R3C",'Mapa de Riesgos'!$O$26),"")</f>
        <v/>
      </c>
      <c r="AK18" s="28" t="str">
        <f>IF(AND('Mapa de Riesgos'!$Y$27="Alta",'Mapa de Riesgos'!$AA$27="Catastrófico"),CONCATENATE("R3C",'Mapa de Riesgos'!$O$27),"")</f>
        <v/>
      </c>
      <c r="AL18" s="28" t="str">
        <f>IF(AND('Mapa de Riesgos'!$Y$28="Alta",'Mapa de Riesgos'!$AA$28="Catastrófico"),CONCATENATE("R3C",'Mapa de Riesgos'!$O$28),"")</f>
        <v/>
      </c>
      <c r="AM18" s="29" t="str">
        <f>IF(AND('Mapa de Riesgos'!$Y$29="Alta",'Mapa de Riesgos'!$AA$29="Catastrófico"),CONCATENATE("R3C",'Mapa de Riesgos'!$O$29),"")</f>
        <v/>
      </c>
      <c r="AN18" s="55"/>
      <c r="AO18" s="379"/>
      <c r="AP18" s="380"/>
      <c r="AQ18" s="380"/>
      <c r="AR18" s="380"/>
      <c r="AS18" s="380"/>
      <c r="AT18" s="381"/>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x14ac:dyDescent="0.25">
      <c r="A19" s="55"/>
      <c r="B19" s="290"/>
      <c r="C19" s="290"/>
      <c r="D19" s="291"/>
      <c r="E19" s="389"/>
      <c r="F19" s="388"/>
      <c r="G19" s="388"/>
      <c r="H19" s="388"/>
      <c r="I19" s="388"/>
      <c r="J19" s="39" t="str">
        <f>IF(AND('Mapa de Riesgos'!$Y$30="Alta",'Mapa de Riesgos'!$AA$30="Leve"),CONCATENATE("R4C",'Mapa de Riesgos'!$O$30),"")</f>
        <v/>
      </c>
      <c r="K19" s="40" t="str">
        <f>IF(AND('Mapa de Riesgos'!$Y$35="Alta",'Mapa de Riesgos'!$AA$35="Leve"),CONCATENATE("R4C",'Mapa de Riesgos'!$O$35),"")</f>
        <v/>
      </c>
      <c r="L19" s="40" t="str">
        <f>IF(AND('Mapa de Riesgos'!$Y$36="Alta",'Mapa de Riesgos'!$AA$36="Leve"),CONCATENATE("R4C",'Mapa de Riesgos'!$O$36),"")</f>
        <v/>
      </c>
      <c r="M19" s="40" t="str">
        <f>IF(AND('Mapa de Riesgos'!$Y$37="Alta",'Mapa de Riesgos'!$AA$37="Leve"),CONCATENATE("R4C",'Mapa de Riesgos'!$O$37),"")</f>
        <v/>
      </c>
      <c r="N19" s="40" t="str">
        <f>IF(AND('Mapa de Riesgos'!$Y$38="Alta",'Mapa de Riesgos'!$AA$38="Leve"),CONCATENATE("R4C",'Mapa de Riesgos'!$O$38),"")</f>
        <v/>
      </c>
      <c r="O19" s="41" t="str">
        <f>IF(AND('Mapa de Riesgos'!$Y$39="Alta",'Mapa de Riesgos'!$AA$39="Leve"),CONCATENATE("R4C",'Mapa de Riesgos'!$O$39),"")</f>
        <v/>
      </c>
      <c r="P19" s="39" t="str">
        <f>IF(AND('Mapa de Riesgos'!$Y$30="Alta",'Mapa de Riesgos'!$AA$30="Menor"),CONCATENATE("R4C",'Mapa de Riesgos'!$O$30),"")</f>
        <v/>
      </c>
      <c r="Q19" s="40" t="str">
        <f>IF(AND('Mapa de Riesgos'!$Y$35="Alta",'Mapa de Riesgos'!$AA$35="Menor"),CONCATENATE("R4C",'Mapa de Riesgos'!$O$35),"")</f>
        <v/>
      </c>
      <c r="R19" s="40" t="str">
        <f>IF(AND('Mapa de Riesgos'!$Y$36="Alta",'Mapa de Riesgos'!$AA$36="Menor"),CONCATENATE("R4C",'Mapa de Riesgos'!$O$36),"")</f>
        <v/>
      </c>
      <c r="S19" s="40" t="str">
        <f>IF(AND('Mapa de Riesgos'!$Y$37="Alta",'Mapa de Riesgos'!$AA$37="Menor"),CONCATENATE("R4C",'Mapa de Riesgos'!$O$37),"")</f>
        <v/>
      </c>
      <c r="T19" s="40" t="str">
        <f>IF(AND('Mapa de Riesgos'!$Y$38="Alta",'Mapa de Riesgos'!$AA$38="Menor"),CONCATENATE("R4C",'Mapa de Riesgos'!$O$38),"")</f>
        <v/>
      </c>
      <c r="U19" s="41" t="str">
        <f>IF(AND('Mapa de Riesgos'!$Y$39="Alta",'Mapa de Riesgos'!$AA$39="Menor"),CONCATENATE("R4C",'Mapa de Riesgos'!$O$39),"")</f>
        <v/>
      </c>
      <c r="V19" s="24" t="str">
        <f>IF(AND('Mapa de Riesgos'!$Y$30="Alta",'Mapa de Riesgos'!$AA$30="Moderado"),CONCATENATE("R4C",'Mapa de Riesgos'!$O$30),"")</f>
        <v/>
      </c>
      <c r="W19" s="25" t="str">
        <f>IF(AND('Mapa de Riesgos'!$Y$35="Alta",'Mapa de Riesgos'!$AA$35="Moderado"),CONCATENATE("R4C",'Mapa de Riesgos'!$O$35),"")</f>
        <v/>
      </c>
      <c r="X19" s="25" t="str">
        <f>IF(AND('Mapa de Riesgos'!$Y$36="Alta",'Mapa de Riesgos'!$AA$36="Moderado"),CONCATENATE("R4C",'Mapa de Riesgos'!$O$36),"")</f>
        <v/>
      </c>
      <c r="Y19" s="25" t="str">
        <f>IF(AND('Mapa de Riesgos'!$Y$37="Alta",'Mapa de Riesgos'!$AA$37="Moderado"),CONCATENATE("R4C",'Mapa de Riesgos'!$O$37),"")</f>
        <v/>
      </c>
      <c r="Z19" s="25" t="str">
        <f>IF(AND('Mapa de Riesgos'!$Y$38="Alta",'Mapa de Riesgos'!$AA$38="Moderado"),CONCATENATE("R4C",'Mapa de Riesgos'!$O$38),"")</f>
        <v/>
      </c>
      <c r="AA19" s="26" t="str">
        <f>IF(AND('Mapa de Riesgos'!$Y$39="Alta",'Mapa de Riesgos'!$AA$39="Moderado"),CONCATENATE("R4C",'Mapa de Riesgos'!$O$39),"")</f>
        <v/>
      </c>
      <c r="AB19" s="24" t="str">
        <f>IF(AND('Mapa de Riesgos'!$Y$30="Alta",'Mapa de Riesgos'!$AA$30="Mayor"),CONCATENATE("R4C",'Mapa de Riesgos'!$O$30),"")</f>
        <v/>
      </c>
      <c r="AC19" s="25" t="str">
        <f>IF(AND('Mapa de Riesgos'!$Y$35="Alta",'Mapa de Riesgos'!$AA$35="Mayor"),CONCATENATE("R4C",'Mapa de Riesgos'!$O$35),"")</f>
        <v/>
      </c>
      <c r="AD19" s="25" t="str">
        <f>IF(AND('Mapa de Riesgos'!$Y$36="Alta",'Mapa de Riesgos'!$AA$36="Mayor"),CONCATENATE("R4C",'Mapa de Riesgos'!$O$36),"")</f>
        <v/>
      </c>
      <c r="AE19" s="25" t="str">
        <f>IF(AND('Mapa de Riesgos'!$Y$37="Alta",'Mapa de Riesgos'!$AA$37="Mayor"),CONCATENATE("R4C",'Mapa de Riesgos'!$O$37),"")</f>
        <v/>
      </c>
      <c r="AF19" s="25" t="str">
        <f>IF(AND('Mapa de Riesgos'!$Y$38="Alta",'Mapa de Riesgos'!$AA$38="Mayor"),CONCATENATE("R4C",'Mapa de Riesgos'!$O$38),"")</f>
        <v/>
      </c>
      <c r="AG19" s="26" t="str">
        <f>IF(AND('Mapa de Riesgos'!$Y$39="Alta",'Mapa de Riesgos'!$AA$39="Mayor"),CONCATENATE("R4C",'Mapa de Riesgos'!$O$39),"")</f>
        <v/>
      </c>
      <c r="AH19" s="27" t="str">
        <f>IF(AND('Mapa de Riesgos'!$Y$30="Alta",'Mapa de Riesgos'!$AA$30="Catastrófico"),CONCATENATE("R4C",'Mapa de Riesgos'!$O$30),"")</f>
        <v/>
      </c>
      <c r="AI19" s="28" t="str">
        <f>IF(AND('Mapa de Riesgos'!$Y$35="Alta",'Mapa de Riesgos'!$AA$35="Catastrófico"),CONCATENATE("R4C",'Mapa de Riesgos'!$O$35),"")</f>
        <v/>
      </c>
      <c r="AJ19" s="28" t="str">
        <f>IF(AND('Mapa de Riesgos'!$Y$36="Alta",'Mapa de Riesgos'!$AA$36="Catastrófico"),CONCATENATE("R4C",'Mapa de Riesgos'!$O$36),"")</f>
        <v/>
      </c>
      <c r="AK19" s="28" t="str">
        <f>IF(AND('Mapa de Riesgos'!$Y$37="Alta",'Mapa de Riesgos'!$AA$37="Catastrófico"),CONCATENATE("R4C",'Mapa de Riesgos'!$O$37),"")</f>
        <v/>
      </c>
      <c r="AL19" s="28" t="str">
        <f>IF(AND('Mapa de Riesgos'!$Y$38="Alta",'Mapa de Riesgos'!$AA$38="Catastrófico"),CONCATENATE("R4C",'Mapa de Riesgos'!$O$38),"")</f>
        <v/>
      </c>
      <c r="AM19" s="29" t="str">
        <f>IF(AND('Mapa de Riesgos'!$Y$39="Alta",'Mapa de Riesgos'!$AA$39="Catastrófico"),CONCATENATE("R4C",'Mapa de Riesgos'!$O$39),"")</f>
        <v/>
      </c>
      <c r="AN19" s="55"/>
      <c r="AO19" s="379"/>
      <c r="AP19" s="380"/>
      <c r="AQ19" s="380"/>
      <c r="AR19" s="380"/>
      <c r="AS19" s="380"/>
      <c r="AT19" s="381"/>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x14ac:dyDescent="0.25">
      <c r="A20" s="55"/>
      <c r="B20" s="290"/>
      <c r="C20" s="290"/>
      <c r="D20" s="291"/>
      <c r="E20" s="389"/>
      <c r="F20" s="388"/>
      <c r="G20" s="388"/>
      <c r="H20" s="388"/>
      <c r="I20" s="388"/>
      <c r="J20" s="39" t="str">
        <f>IF(AND('Mapa de Riesgos'!$Y$40="Alta",'Mapa de Riesgos'!$AA$40="Leve"),CONCATENATE("R5C",'Mapa de Riesgos'!$O$40),"")</f>
        <v/>
      </c>
      <c r="K20" s="40" t="str">
        <f>IF(AND('Mapa de Riesgos'!$Y$41="Alta",'Mapa de Riesgos'!$AA$41="Leve"),CONCATENATE("R5C",'Mapa de Riesgos'!$O$41),"")</f>
        <v/>
      </c>
      <c r="L20" s="40" t="str">
        <f>IF(AND('Mapa de Riesgos'!$Y$42="Alta",'Mapa de Riesgos'!$AA$42="Leve"),CONCATENATE("R5C",'Mapa de Riesgos'!$O$42),"")</f>
        <v/>
      </c>
      <c r="M20" s="40" t="str">
        <f>IF(AND('Mapa de Riesgos'!$Y$43="Alta",'Mapa de Riesgos'!$AA$43="Leve"),CONCATENATE("R5C",'Mapa de Riesgos'!$O$43),"")</f>
        <v/>
      </c>
      <c r="N20" s="40" t="str">
        <f>IF(AND('Mapa de Riesgos'!$Y$44="Alta",'Mapa de Riesgos'!$AA$44="Leve"),CONCATENATE("R5C",'Mapa de Riesgos'!$O$44),"")</f>
        <v/>
      </c>
      <c r="O20" s="41" t="str">
        <f>IF(AND('Mapa de Riesgos'!$Y$45="Alta",'Mapa de Riesgos'!$AA$45="Leve"),CONCATENATE("R5C",'Mapa de Riesgos'!$O$45),"")</f>
        <v/>
      </c>
      <c r="P20" s="39" t="str">
        <f>IF(AND('Mapa de Riesgos'!$Y$40="Alta",'Mapa de Riesgos'!$AA$40="Menor"),CONCATENATE("R5C",'Mapa de Riesgos'!$O$40),"")</f>
        <v/>
      </c>
      <c r="Q20" s="40" t="str">
        <f>IF(AND('Mapa de Riesgos'!$Y$41="Alta",'Mapa de Riesgos'!$AA$41="Menor"),CONCATENATE("R5C",'Mapa de Riesgos'!$O$41),"")</f>
        <v/>
      </c>
      <c r="R20" s="40" t="str">
        <f>IF(AND('Mapa de Riesgos'!$Y$42="Alta",'Mapa de Riesgos'!$AA$42="Menor"),CONCATENATE("R5C",'Mapa de Riesgos'!$O$42),"")</f>
        <v/>
      </c>
      <c r="S20" s="40" t="str">
        <f>IF(AND('Mapa de Riesgos'!$Y$43="Alta",'Mapa de Riesgos'!$AA$43="Menor"),CONCATENATE("R5C",'Mapa de Riesgos'!$O$43),"")</f>
        <v/>
      </c>
      <c r="T20" s="40" t="str">
        <f>IF(AND('Mapa de Riesgos'!$Y$44="Alta",'Mapa de Riesgos'!$AA$44="Menor"),CONCATENATE("R5C",'Mapa de Riesgos'!$O$44),"")</f>
        <v/>
      </c>
      <c r="U20" s="41" t="str">
        <f>IF(AND('Mapa de Riesgos'!$Y$45="Alta",'Mapa de Riesgos'!$AA$45="Menor"),CONCATENATE("R5C",'Mapa de Riesgos'!$O$45),"")</f>
        <v/>
      </c>
      <c r="V20" s="24" t="str">
        <f>IF(AND('Mapa de Riesgos'!$Y$40="Alta",'Mapa de Riesgos'!$AA$40="Moderado"),CONCATENATE("R5C",'Mapa de Riesgos'!$O$40),"")</f>
        <v/>
      </c>
      <c r="W20" s="25" t="str">
        <f>IF(AND('Mapa de Riesgos'!$Y$41="Alta",'Mapa de Riesgos'!$AA$41="Moderado"),CONCATENATE("R5C",'Mapa de Riesgos'!$O$41),"")</f>
        <v/>
      </c>
      <c r="X20" s="25" t="str">
        <f>IF(AND('Mapa de Riesgos'!$Y$42="Alta",'Mapa de Riesgos'!$AA$42="Moderado"),CONCATENATE("R5C",'Mapa de Riesgos'!$O$42),"")</f>
        <v/>
      </c>
      <c r="Y20" s="25" t="str">
        <f>IF(AND('Mapa de Riesgos'!$Y$43="Alta",'Mapa de Riesgos'!$AA$43="Moderado"),CONCATENATE("R5C",'Mapa de Riesgos'!$O$43),"")</f>
        <v/>
      </c>
      <c r="Z20" s="25" t="str">
        <f>IF(AND('Mapa de Riesgos'!$Y$44="Alta",'Mapa de Riesgos'!$AA$44="Moderado"),CONCATENATE("R5C",'Mapa de Riesgos'!$O$44),"")</f>
        <v/>
      </c>
      <c r="AA20" s="26" t="str">
        <f>IF(AND('Mapa de Riesgos'!$Y$45="Alta",'Mapa de Riesgos'!$AA$45="Moderado"),CONCATENATE("R5C",'Mapa de Riesgos'!$O$45),"")</f>
        <v/>
      </c>
      <c r="AB20" s="24" t="str">
        <f>IF(AND('Mapa de Riesgos'!$Y$40="Alta",'Mapa de Riesgos'!$AA$40="Mayor"),CONCATENATE("R5C",'Mapa de Riesgos'!$O$40),"")</f>
        <v/>
      </c>
      <c r="AC20" s="25" t="str">
        <f>IF(AND('Mapa de Riesgos'!$Y$41="Alta",'Mapa de Riesgos'!$AA$41="Mayor"),CONCATENATE("R5C",'Mapa de Riesgos'!$O$41),"")</f>
        <v/>
      </c>
      <c r="AD20" s="25" t="str">
        <f>IF(AND('Mapa de Riesgos'!$Y$42="Alta",'Mapa de Riesgos'!$AA$42="Mayor"),CONCATENATE("R5C",'Mapa de Riesgos'!$O$42),"")</f>
        <v/>
      </c>
      <c r="AE20" s="25" t="str">
        <f>IF(AND('Mapa de Riesgos'!$Y$43="Alta",'Mapa de Riesgos'!$AA$43="Mayor"),CONCATENATE("R5C",'Mapa de Riesgos'!$O$43),"")</f>
        <v/>
      </c>
      <c r="AF20" s="25" t="str">
        <f>IF(AND('Mapa de Riesgos'!$Y$44="Alta",'Mapa de Riesgos'!$AA$44="Mayor"),CONCATENATE("R5C",'Mapa de Riesgos'!$O$44),"")</f>
        <v/>
      </c>
      <c r="AG20" s="26" t="str">
        <f>IF(AND('Mapa de Riesgos'!$Y$45="Alta",'Mapa de Riesgos'!$AA$45="Mayor"),CONCATENATE("R5C",'Mapa de Riesgos'!$O$45),"")</f>
        <v/>
      </c>
      <c r="AH20" s="27" t="str">
        <f>IF(AND('Mapa de Riesgos'!$Y$40="Alta",'Mapa de Riesgos'!$AA$40="Catastrófico"),CONCATENATE("R5C",'Mapa de Riesgos'!$O$40),"")</f>
        <v/>
      </c>
      <c r="AI20" s="28" t="str">
        <f>IF(AND('Mapa de Riesgos'!$Y$41="Alta",'Mapa de Riesgos'!$AA$41="Catastrófico"),CONCATENATE("R5C",'Mapa de Riesgos'!$O$41),"")</f>
        <v/>
      </c>
      <c r="AJ20" s="28" t="str">
        <f>IF(AND('Mapa de Riesgos'!$Y$42="Alta",'Mapa de Riesgos'!$AA$42="Catastrófico"),CONCATENATE("R5C",'Mapa de Riesgos'!$O$42),"")</f>
        <v/>
      </c>
      <c r="AK20" s="28" t="str">
        <f>IF(AND('Mapa de Riesgos'!$Y$43="Alta",'Mapa de Riesgos'!$AA$43="Catastrófico"),CONCATENATE("R5C",'Mapa de Riesgos'!$O$43),"")</f>
        <v/>
      </c>
      <c r="AL20" s="28" t="str">
        <f>IF(AND('Mapa de Riesgos'!$Y$44="Alta",'Mapa de Riesgos'!$AA$44="Catastrófico"),CONCATENATE("R5C",'Mapa de Riesgos'!$O$44),"")</f>
        <v/>
      </c>
      <c r="AM20" s="29" t="str">
        <f>IF(AND('Mapa de Riesgos'!$Y$45="Alta",'Mapa de Riesgos'!$AA$45="Catastrófico"),CONCATENATE("R5C",'Mapa de Riesgos'!$O$45),"")</f>
        <v/>
      </c>
      <c r="AN20" s="55"/>
      <c r="AO20" s="379"/>
      <c r="AP20" s="380"/>
      <c r="AQ20" s="380"/>
      <c r="AR20" s="380"/>
      <c r="AS20" s="380"/>
      <c r="AT20" s="381"/>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x14ac:dyDescent="0.25">
      <c r="A21" s="55"/>
      <c r="B21" s="290"/>
      <c r="C21" s="290"/>
      <c r="D21" s="291"/>
      <c r="E21" s="389"/>
      <c r="F21" s="388"/>
      <c r="G21" s="388"/>
      <c r="H21" s="388"/>
      <c r="I21" s="388"/>
      <c r="J21" s="39" t="str">
        <f>IF(AND('Mapa de Riesgos'!$Y$46="Alta",'Mapa de Riesgos'!$AA$46="Leve"),CONCATENATE("R6C",'Mapa de Riesgos'!$O$46),"")</f>
        <v/>
      </c>
      <c r="K21" s="40" t="str">
        <f>IF(AND('Mapa de Riesgos'!$Y$47="Alta",'Mapa de Riesgos'!$AA$47="Leve"),CONCATENATE("R6C",'Mapa de Riesgos'!$O$47),"")</f>
        <v/>
      </c>
      <c r="L21" s="40" t="str">
        <f>IF(AND('Mapa de Riesgos'!$Y$48="Alta",'Mapa de Riesgos'!$AA$48="Leve"),CONCATENATE("R6C",'Mapa de Riesgos'!$O$48),"")</f>
        <v/>
      </c>
      <c r="M21" s="40" t="str">
        <f>IF(AND('Mapa de Riesgos'!$Y$49="Alta",'Mapa de Riesgos'!$AA$49="Leve"),CONCATENATE("R6C",'Mapa de Riesgos'!$O$49),"")</f>
        <v/>
      </c>
      <c r="N21" s="40" t="str">
        <f>IF(AND('Mapa de Riesgos'!$Y$50="Alta",'Mapa de Riesgos'!$AA$50="Leve"),CONCATENATE("R6C",'Mapa de Riesgos'!$O$50),"")</f>
        <v/>
      </c>
      <c r="O21" s="41" t="str">
        <f>IF(AND('Mapa de Riesgos'!$Y$51="Alta",'Mapa de Riesgos'!$AA$51="Leve"),CONCATENATE("R6C",'Mapa de Riesgos'!$O$51),"")</f>
        <v/>
      </c>
      <c r="P21" s="39" t="str">
        <f>IF(AND('Mapa de Riesgos'!$Y$46="Alta",'Mapa de Riesgos'!$AA$46="Menor"),CONCATENATE("R6C",'Mapa de Riesgos'!$O$46),"")</f>
        <v/>
      </c>
      <c r="Q21" s="40" t="str">
        <f>IF(AND('Mapa de Riesgos'!$Y$47="Alta",'Mapa de Riesgos'!$AA$47="Menor"),CONCATENATE("R6C",'Mapa de Riesgos'!$O$47),"")</f>
        <v/>
      </c>
      <c r="R21" s="40" t="str">
        <f>IF(AND('Mapa de Riesgos'!$Y$48="Alta",'Mapa de Riesgos'!$AA$48="Menor"),CONCATENATE("R6C",'Mapa de Riesgos'!$O$48),"")</f>
        <v/>
      </c>
      <c r="S21" s="40" t="str">
        <f>IF(AND('Mapa de Riesgos'!$Y$49="Alta",'Mapa de Riesgos'!$AA$49="Menor"),CONCATENATE("R6C",'Mapa de Riesgos'!$O$49),"")</f>
        <v/>
      </c>
      <c r="T21" s="40" t="str">
        <f>IF(AND('Mapa de Riesgos'!$Y$50="Alta",'Mapa de Riesgos'!$AA$50="Menor"),CONCATENATE("R6C",'Mapa de Riesgos'!$O$50),"")</f>
        <v/>
      </c>
      <c r="U21" s="41" t="str">
        <f>IF(AND('Mapa de Riesgos'!$Y$51="Alta",'Mapa de Riesgos'!$AA$51="Menor"),CONCATENATE("R6C",'Mapa de Riesgos'!$O$51),"")</f>
        <v/>
      </c>
      <c r="V21" s="24" t="str">
        <f>IF(AND('Mapa de Riesgos'!$Y$46="Alta",'Mapa de Riesgos'!$AA$46="Moderado"),CONCATENATE("R6C",'Mapa de Riesgos'!$O$46),"")</f>
        <v/>
      </c>
      <c r="W21" s="25" t="str">
        <f>IF(AND('Mapa de Riesgos'!$Y$47="Alta",'Mapa de Riesgos'!$AA$47="Moderado"),CONCATENATE("R6C",'Mapa de Riesgos'!$O$47),"")</f>
        <v/>
      </c>
      <c r="X21" s="25" t="str">
        <f>IF(AND('Mapa de Riesgos'!$Y$48="Alta",'Mapa de Riesgos'!$AA$48="Moderado"),CONCATENATE("R6C",'Mapa de Riesgos'!$O$48),"")</f>
        <v/>
      </c>
      <c r="Y21" s="25" t="str">
        <f>IF(AND('Mapa de Riesgos'!$Y$49="Alta",'Mapa de Riesgos'!$AA$49="Moderado"),CONCATENATE("R6C",'Mapa de Riesgos'!$O$49),"")</f>
        <v/>
      </c>
      <c r="Z21" s="25" t="str">
        <f>IF(AND('Mapa de Riesgos'!$Y$50="Alta",'Mapa de Riesgos'!$AA$50="Moderado"),CONCATENATE("R6C",'Mapa de Riesgos'!$O$50),"")</f>
        <v/>
      </c>
      <c r="AA21" s="26" t="str">
        <f>IF(AND('Mapa de Riesgos'!$Y$51="Alta",'Mapa de Riesgos'!$AA$51="Moderado"),CONCATENATE("R6C",'Mapa de Riesgos'!$O$51),"")</f>
        <v/>
      </c>
      <c r="AB21" s="24" t="str">
        <f>IF(AND('Mapa de Riesgos'!$Y$46="Alta",'Mapa de Riesgos'!$AA$46="Mayor"),CONCATENATE("R6C",'Mapa de Riesgos'!$O$46),"")</f>
        <v/>
      </c>
      <c r="AC21" s="25" t="str">
        <f>IF(AND('Mapa de Riesgos'!$Y$47="Alta",'Mapa de Riesgos'!$AA$47="Mayor"),CONCATENATE("R6C",'Mapa de Riesgos'!$O$47),"")</f>
        <v/>
      </c>
      <c r="AD21" s="25" t="str">
        <f>IF(AND('Mapa de Riesgos'!$Y$48="Alta",'Mapa de Riesgos'!$AA$48="Mayor"),CONCATENATE("R6C",'Mapa de Riesgos'!$O$48),"")</f>
        <v/>
      </c>
      <c r="AE21" s="25" t="str">
        <f>IF(AND('Mapa de Riesgos'!$Y$49="Alta",'Mapa de Riesgos'!$AA$49="Mayor"),CONCATENATE("R6C",'Mapa de Riesgos'!$O$49),"")</f>
        <v/>
      </c>
      <c r="AF21" s="25" t="str">
        <f>IF(AND('Mapa de Riesgos'!$Y$50="Alta",'Mapa de Riesgos'!$AA$50="Mayor"),CONCATENATE("R6C",'Mapa de Riesgos'!$O$50),"")</f>
        <v/>
      </c>
      <c r="AG21" s="26" t="str">
        <f>IF(AND('Mapa de Riesgos'!$Y$51="Alta",'Mapa de Riesgos'!$AA$51="Mayor"),CONCATENATE("R6C",'Mapa de Riesgos'!$O$51),"")</f>
        <v/>
      </c>
      <c r="AH21" s="27" t="str">
        <f>IF(AND('Mapa de Riesgos'!$Y$46="Alta",'Mapa de Riesgos'!$AA$46="Catastrófico"),CONCATENATE("R6C",'Mapa de Riesgos'!$O$46),"")</f>
        <v/>
      </c>
      <c r="AI21" s="28" t="str">
        <f>IF(AND('Mapa de Riesgos'!$Y$47="Alta",'Mapa de Riesgos'!$AA$47="Catastrófico"),CONCATENATE("R6C",'Mapa de Riesgos'!$O$47),"")</f>
        <v/>
      </c>
      <c r="AJ21" s="28" t="str">
        <f>IF(AND('Mapa de Riesgos'!$Y$48="Alta",'Mapa de Riesgos'!$AA$48="Catastrófico"),CONCATENATE("R6C",'Mapa de Riesgos'!$O$48),"")</f>
        <v/>
      </c>
      <c r="AK21" s="28" t="str">
        <f>IF(AND('Mapa de Riesgos'!$Y$49="Alta",'Mapa de Riesgos'!$AA$49="Catastrófico"),CONCATENATE("R6C",'Mapa de Riesgos'!$O$49),"")</f>
        <v/>
      </c>
      <c r="AL21" s="28" t="str">
        <f>IF(AND('Mapa de Riesgos'!$Y$50="Alta",'Mapa de Riesgos'!$AA$50="Catastrófico"),CONCATENATE("R6C",'Mapa de Riesgos'!$O$50),"")</f>
        <v/>
      </c>
      <c r="AM21" s="29" t="str">
        <f>IF(AND('Mapa de Riesgos'!$Y$51="Alta",'Mapa de Riesgos'!$AA$51="Catastrófico"),CONCATENATE("R6C",'Mapa de Riesgos'!$O$51),"")</f>
        <v/>
      </c>
      <c r="AN21" s="55"/>
      <c r="AO21" s="379"/>
      <c r="AP21" s="380"/>
      <c r="AQ21" s="380"/>
      <c r="AR21" s="380"/>
      <c r="AS21" s="380"/>
      <c r="AT21" s="381"/>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x14ac:dyDescent="0.25">
      <c r="A22" s="55"/>
      <c r="B22" s="290"/>
      <c r="C22" s="290"/>
      <c r="D22" s="291"/>
      <c r="E22" s="389"/>
      <c r="F22" s="388"/>
      <c r="G22" s="388"/>
      <c r="H22" s="388"/>
      <c r="I22" s="388"/>
      <c r="J22" s="39" t="str">
        <f>IF(AND('Mapa de Riesgos'!$Y$52="Alta",'Mapa de Riesgos'!$AA$52="Leve"),CONCATENATE("R7C",'Mapa de Riesgos'!$O$52),"")</f>
        <v/>
      </c>
      <c r="K22" s="40" t="str">
        <f>IF(AND('Mapa de Riesgos'!$Y$53="Alta",'Mapa de Riesgos'!$AA$53="Leve"),CONCATENATE("R7C",'Mapa de Riesgos'!$O$53),"")</f>
        <v/>
      </c>
      <c r="L22" s="40" t="str">
        <f>IF(AND('Mapa de Riesgos'!$Y$54="Alta",'Mapa de Riesgos'!$AA$54="Leve"),CONCATENATE("R7C",'Mapa de Riesgos'!$O$54),"")</f>
        <v/>
      </c>
      <c r="M22" s="40" t="str">
        <f>IF(AND('Mapa de Riesgos'!$Y$55="Alta",'Mapa de Riesgos'!$AA$55="Leve"),CONCATENATE("R7C",'Mapa de Riesgos'!$O$55),"")</f>
        <v/>
      </c>
      <c r="N22" s="40" t="str">
        <f>IF(AND('Mapa de Riesgos'!$Y$56="Alta",'Mapa de Riesgos'!$AA$56="Leve"),CONCATENATE("R7C",'Mapa de Riesgos'!$O$56),"")</f>
        <v/>
      </c>
      <c r="O22" s="41" t="str">
        <f>IF(AND('Mapa de Riesgos'!$Y$57="Alta",'Mapa de Riesgos'!$AA$57="Leve"),CONCATENATE("R7C",'Mapa de Riesgos'!$O$57),"")</f>
        <v/>
      </c>
      <c r="P22" s="39" t="str">
        <f>IF(AND('Mapa de Riesgos'!$Y$52="Alta",'Mapa de Riesgos'!$AA$52="Menor"),CONCATENATE("R7C",'Mapa de Riesgos'!$O$52),"")</f>
        <v/>
      </c>
      <c r="Q22" s="40" t="str">
        <f>IF(AND('Mapa de Riesgos'!$Y$53="Alta",'Mapa de Riesgos'!$AA$53="Menor"),CONCATENATE("R7C",'Mapa de Riesgos'!$O$53),"")</f>
        <v/>
      </c>
      <c r="R22" s="40" t="str">
        <f>IF(AND('Mapa de Riesgos'!$Y$54="Alta",'Mapa de Riesgos'!$AA$54="Menor"),CONCATENATE("R7C",'Mapa de Riesgos'!$O$54),"")</f>
        <v/>
      </c>
      <c r="S22" s="40" t="str">
        <f>IF(AND('Mapa de Riesgos'!$Y$55="Alta",'Mapa de Riesgos'!$AA$55="Menor"),CONCATENATE("R7C",'Mapa de Riesgos'!$O$55),"")</f>
        <v/>
      </c>
      <c r="T22" s="40" t="str">
        <f>IF(AND('Mapa de Riesgos'!$Y$56="Alta",'Mapa de Riesgos'!$AA$56="Menor"),CONCATENATE("R7C",'Mapa de Riesgos'!$O$56),"")</f>
        <v/>
      </c>
      <c r="U22" s="41" t="str">
        <f>IF(AND('Mapa de Riesgos'!$Y$57="Alta",'Mapa de Riesgos'!$AA$57="Menor"),CONCATENATE("R7C",'Mapa de Riesgos'!$O$57),"")</f>
        <v/>
      </c>
      <c r="V22" s="24" t="str">
        <f>IF(AND('Mapa de Riesgos'!$Y$52="Alta",'Mapa de Riesgos'!$AA$52="Moderado"),CONCATENATE("R7C",'Mapa de Riesgos'!$O$52),"")</f>
        <v/>
      </c>
      <c r="W22" s="25" t="str">
        <f>IF(AND('Mapa de Riesgos'!$Y$53="Alta",'Mapa de Riesgos'!$AA$53="Moderado"),CONCATENATE("R7C",'Mapa de Riesgos'!$O$53),"")</f>
        <v/>
      </c>
      <c r="X22" s="25" t="str">
        <f>IF(AND('Mapa de Riesgos'!$Y$54="Alta",'Mapa de Riesgos'!$AA$54="Moderado"),CONCATENATE("R7C",'Mapa de Riesgos'!$O$54),"")</f>
        <v/>
      </c>
      <c r="Y22" s="25" t="str">
        <f>IF(AND('Mapa de Riesgos'!$Y$55="Alta",'Mapa de Riesgos'!$AA$55="Moderado"),CONCATENATE("R7C",'Mapa de Riesgos'!$O$55),"")</f>
        <v/>
      </c>
      <c r="Z22" s="25" t="str">
        <f>IF(AND('Mapa de Riesgos'!$Y$56="Alta",'Mapa de Riesgos'!$AA$56="Moderado"),CONCATENATE("R7C",'Mapa de Riesgos'!$O$56),"")</f>
        <v/>
      </c>
      <c r="AA22" s="26" t="str">
        <f>IF(AND('Mapa de Riesgos'!$Y$57="Alta",'Mapa de Riesgos'!$AA$57="Moderado"),CONCATENATE("R7C",'Mapa de Riesgos'!$O$57),"")</f>
        <v/>
      </c>
      <c r="AB22" s="24" t="str">
        <f>IF(AND('Mapa de Riesgos'!$Y$52="Alta",'Mapa de Riesgos'!$AA$52="Mayor"),CONCATENATE("R7C",'Mapa de Riesgos'!$O$52),"")</f>
        <v/>
      </c>
      <c r="AC22" s="25" t="str">
        <f>IF(AND('Mapa de Riesgos'!$Y$53="Alta",'Mapa de Riesgos'!$AA$53="Mayor"),CONCATENATE("R7C",'Mapa de Riesgos'!$O$53),"")</f>
        <v/>
      </c>
      <c r="AD22" s="25" t="str">
        <f>IF(AND('Mapa de Riesgos'!$Y$54="Alta",'Mapa de Riesgos'!$AA$54="Mayor"),CONCATENATE("R7C",'Mapa de Riesgos'!$O$54),"")</f>
        <v/>
      </c>
      <c r="AE22" s="25" t="str">
        <f>IF(AND('Mapa de Riesgos'!$Y$55="Alta",'Mapa de Riesgos'!$AA$55="Mayor"),CONCATENATE("R7C",'Mapa de Riesgos'!$O$55),"")</f>
        <v/>
      </c>
      <c r="AF22" s="25" t="str">
        <f>IF(AND('Mapa de Riesgos'!$Y$56="Alta",'Mapa de Riesgos'!$AA$56="Mayor"),CONCATENATE("R7C",'Mapa de Riesgos'!$O$56),"")</f>
        <v/>
      </c>
      <c r="AG22" s="26" t="str">
        <f>IF(AND('Mapa de Riesgos'!$Y$57="Alta",'Mapa de Riesgos'!$AA$57="Mayor"),CONCATENATE("R7C",'Mapa de Riesgos'!$O$57),"")</f>
        <v/>
      </c>
      <c r="AH22" s="27" t="str">
        <f>IF(AND('Mapa de Riesgos'!$Y$52="Alta",'Mapa de Riesgos'!$AA$52="Catastrófico"),CONCATENATE("R7C",'Mapa de Riesgos'!$O$52),"")</f>
        <v/>
      </c>
      <c r="AI22" s="28" t="str">
        <f>IF(AND('Mapa de Riesgos'!$Y$53="Alta",'Mapa de Riesgos'!$AA$53="Catastrófico"),CONCATENATE("R7C",'Mapa de Riesgos'!$O$53),"")</f>
        <v/>
      </c>
      <c r="AJ22" s="28" t="str">
        <f>IF(AND('Mapa de Riesgos'!$Y$54="Alta",'Mapa de Riesgos'!$AA$54="Catastrófico"),CONCATENATE("R7C",'Mapa de Riesgos'!$O$54),"")</f>
        <v/>
      </c>
      <c r="AK22" s="28" t="str">
        <f>IF(AND('Mapa de Riesgos'!$Y$55="Alta",'Mapa de Riesgos'!$AA$55="Catastrófico"),CONCATENATE("R7C",'Mapa de Riesgos'!$O$55),"")</f>
        <v/>
      </c>
      <c r="AL22" s="28" t="str">
        <f>IF(AND('Mapa de Riesgos'!$Y$56="Alta",'Mapa de Riesgos'!$AA$56="Catastrófico"),CONCATENATE("R7C",'Mapa de Riesgos'!$O$56),"")</f>
        <v/>
      </c>
      <c r="AM22" s="29" t="str">
        <f>IF(AND('Mapa de Riesgos'!$Y$57="Alta",'Mapa de Riesgos'!$AA$57="Catastrófico"),CONCATENATE("R7C",'Mapa de Riesgos'!$O$57),"")</f>
        <v/>
      </c>
      <c r="AN22" s="55"/>
      <c r="AO22" s="379"/>
      <c r="AP22" s="380"/>
      <c r="AQ22" s="380"/>
      <c r="AR22" s="380"/>
      <c r="AS22" s="380"/>
      <c r="AT22" s="381"/>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x14ac:dyDescent="0.25">
      <c r="A23" s="55"/>
      <c r="B23" s="290"/>
      <c r="C23" s="290"/>
      <c r="D23" s="291"/>
      <c r="E23" s="389"/>
      <c r="F23" s="388"/>
      <c r="G23" s="388"/>
      <c r="H23" s="388"/>
      <c r="I23" s="388"/>
      <c r="J23" s="39" t="str">
        <f>IF(AND('Mapa de Riesgos'!$Y$58="Alta",'Mapa de Riesgos'!$AA$58="Leve"),CONCATENATE("R8C",'Mapa de Riesgos'!$O$58),"")</f>
        <v/>
      </c>
      <c r="K23" s="40" t="str">
        <f>IF(AND('Mapa de Riesgos'!$Y$59="Alta",'Mapa de Riesgos'!$AA$59="Leve"),CONCATENATE("R8C",'Mapa de Riesgos'!$O$59),"")</f>
        <v/>
      </c>
      <c r="L23" s="40" t="str">
        <f>IF(AND('Mapa de Riesgos'!$Y$60="Alta",'Mapa de Riesgos'!$AA$60="Leve"),CONCATENATE("R8C",'Mapa de Riesgos'!$O$60),"")</f>
        <v/>
      </c>
      <c r="M23" s="40" t="str">
        <f>IF(AND('Mapa de Riesgos'!$Y$61="Alta",'Mapa de Riesgos'!$AA$61="Leve"),CONCATENATE("R8C",'Mapa de Riesgos'!$O$61),"")</f>
        <v/>
      </c>
      <c r="N23" s="40" t="str">
        <f>IF(AND('Mapa de Riesgos'!$Y$62="Alta",'Mapa de Riesgos'!$AA$62="Leve"),CONCATENATE("R8C",'Mapa de Riesgos'!$O$62),"")</f>
        <v/>
      </c>
      <c r="O23" s="41" t="str">
        <f>IF(AND('Mapa de Riesgos'!$Y$63="Alta",'Mapa de Riesgos'!$AA$63="Leve"),CONCATENATE("R8C",'Mapa de Riesgos'!$O$63),"")</f>
        <v/>
      </c>
      <c r="P23" s="39" t="str">
        <f>IF(AND('Mapa de Riesgos'!$Y$58="Alta",'Mapa de Riesgos'!$AA$58="Menor"),CONCATENATE("R8C",'Mapa de Riesgos'!$O$58),"")</f>
        <v/>
      </c>
      <c r="Q23" s="40" t="str">
        <f>IF(AND('Mapa de Riesgos'!$Y$59="Alta",'Mapa de Riesgos'!$AA$59="Menor"),CONCATENATE("R8C",'Mapa de Riesgos'!$O$59),"")</f>
        <v/>
      </c>
      <c r="R23" s="40" t="str">
        <f>IF(AND('Mapa de Riesgos'!$Y$60="Alta",'Mapa de Riesgos'!$AA$60="Menor"),CONCATENATE("R8C",'Mapa de Riesgos'!$O$60),"")</f>
        <v/>
      </c>
      <c r="S23" s="40" t="str">
        <f>IF(AND('Mapa de Riesgos'!$Y$61="Alta",'Mapa de Riesgos'!$AA$61="Menor"),CONCATENATE("R8C",'Mapa de Riesgos'!$O$61),"")</f>
        <v/>
      </c>
      <c r="T23" s="40" t="str">
        <f>IF(AND('Mapa de Riesgos'!$Y$62="Alta",'Mapa de Riesgos'!$AA$62="Menor"),CONCATENATE("R8C",'Mapa de Riesgos'!$O$62),"")</f>
        <v/>
      </c>
      <c r="U23" s="41" t="str">
        <f>IF(AND('Mapa de Riesgos'!$Y$63="Alta",'Mapa de Riesgos'!$AA$63="Menor"),CONCATENATE("R8C",'Mapa de Riesgos'!$O$63),"")</f>
        <v/>
      </c>
      <c r="V23" s="24" t="str">
        <f>IF(AND('Mapa de Riesgos'!$Y$58="Alta",'Mapa de Riesgos'!$AA$58="Moderado"),CONCATENATE("R8C",'Mapa de Riesgos'!$O$58),"")</f>
        <v/>
      </c>
      <c r="W23" s="25" t="str">
        <f>IF(AND('Mapa de Riesgos'!$Y$59="Alta",'Mapa de Riesgos'!$AA$59="Moderado"),CONCATENATE("R8C",'Mapa de Riesgos'!$O$59),"")</f>
        <v/>
      </c>
      <c r="X23" s="25" t="str">
        <f>IF(AND('Mapa de Riesgos'!$Y$60="Alta",'Mapa de Riesgos'!$AA$60="Moderado"),CONCATENATE("R8C",'Mapa de Riesgos'!$O$60),"")</f>
        <v/>
      </c>
      <c r="Y23" s="25" t="str">
        <f>IF(AND('Mapa de Riesgos'!$Y$61="Alta",'Mapa de Riesgos'!$AA$61="Moderado"),CONCATENATE("R8C",'Mapa de Riesgos'!$O$61),"")</f>
        <v/>
      </c>
      <c r="Z23" s="25" t="str">
        <f>IF(AND('Mapa de Riesgos'!$Y$62="Alta",'Mapa de Riesgos'!$AA$62="Moderado"),CONCATENATE("R8C",'Mapa de Riesgos'!$O$62),"")</f>
        <v/>
      </c>
      <c r="AA23" s="26" t="str">
        <f>IF(AND('Mapa de Riesgos'!$Y$63="Alta",'Mapa de Riesgos'!$AA$63="Moderado"),CONCATENATE("R8C",'Mapa de Riesgos'!$O$63),"")</f>
        <v/>
      </c>
      <c r="AB23" s="24" t="str">
        <f>IF(AND('Mapa de Riesgos'!$Y$58="Alta",'Mapa de Riesgos'!$AA$58="Mayor"),CONCATENATE("R8C",'Mapa de Riesgos'!$O$58),"")</f>
        <v/>
      </c>
      <c r="AC23" s="25" t="str">
        <f>IF(AND('Mapa de Riesgos'!$Y$59="Alta",'Mapa de Riesgos'!$AA$59="Mayor"),CONCATENATE("R8C",'Mapa de Riesgos'!$O$59),"")</f>
        <v/>
      </c>
      <c r="AD23" s="25" t="str">
        <f>IF(AND('Mapa de Riesgos'!$Y$60="Alta",'Mapa de Riesgos'!$AA$60="Mayor"),CONCATENATE("R8C",'Mapa de Riesgos'!$O$60),"")</f>
        <v/>
      </c>
      <c r="AE23" s="25" t="str">
        <f>IF(AND('Mapa de Riesgos'!$Y$61="Alta",'Mapa de Riesgos'!$AA$61="Mayor"),CONCATENATE("R8C",'Mapa de Riesgos'!$O$61),"")</f>
        <v/>
      </c>
      <c r="AF23" s="25" t="str">
        <f>IF(AND('Mapa de Riesgos'!$Y$62="Alta",'Mapa de Riesgos'!$AA$62="Mayor"),CONCATENATE("R8C",'Mapa de Riesgos'!$O$62),"")</f>
        <v/>
      </c>
      <c r="AG23" s="26" t="str">
        <f>IF(AND('Mapa de Riesgos'!$Y$63="Alta",'Mapa de Riesgos'!$AA$63="Mayor"),CONCATENATE("R8C",'Mapa de Riesgos'!$O$63),"")</f>
        <v/>
      </c>
      <c r="AH23" s="27" t="str">
        <f>IF(AND('Mapa de Riesgos'!$Y$58="Alta",'Mapa de Riesgos'!$AA$58="Catastrófico"),CONCATENATE("R8C",'Mapa de Riesgos'!$O$58),"")</f>
        <v/>
      </c>
      <c r="AI23" s="28" t="str">
        <f>IF(AND('Mapa de Riesgos'!$Y$59="Alta",'Mapa de Riesgos'!$AA$59="Catastrófico"),CONCATENATE("R8C",'Mapa de Riesgos'!$O$59),"")</f>
        <v/>
      </c>
      <c r="AJ23" s="28" t="str">
        <f>IF(AND('Mapa de Riesgos'!$Y$60="Alta",'Mapa de Riesgos'!$AA$60="Catastrófico"),CONCATENATE("R8C",'Mapa de Riesgos'!$O$60),"")</f>
        <v/>
      </c>
      <c r="AK23" s="28" t="str">
        <f>IF(AND('Mapa de Riesgos'!$Y$61="Alta",'Mapa de Riesgos'!$AA$61="Catastrófico"),CONCATENATE("R8C",'Mapa de Riesgos'!$O$61),"")</f>
        <v/>
      </c>
      <c r="AL23" s="28" t="str">
        <f>IF(AND('Mapa de Riesgos'!$Y$62="Alta",'Mapa de Riesgos'!$AA$62="Catastrófico"),CONCATENATE("R8C",'Mapa de Riesgos'!$O$62),"")</f>
        <v/>
      </c>
      <c r="AM23" s="29" t="str">
        <f>IF(AND('Mapa de Riesgos'!$Y$63="Alta",'Mapa de Riesgos'!$AA$63="Catastrófico"),CONCATENATE("R8C",'Mapa de Riesgos'!$O$63),"")</f>
        <v/>
      </c>
      <c r="AN23" s="55"/>
      <c r="AO23" s="379"/>
      <c r="AP23" s="380"/>
      <c r="AQ23" s="380"/>
      <c r="AR23" s="380"/>
      <c r="AS23" s="380"/>
      <c r="AT23" s="381"/>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x14ac:dyDescent="0.25">
      <c r="A24" s="55"/>
      <c r="B24" s="290"/>
      <c r="C24" s="290"/>
      <c r="D24" s="291"/>
      <c r="E24" s="389"/>
      <c r="F24" s="388"/>
      <c r="G24" s="388"/>
      <c r="H24" s="388"/>
      <c r="I24" s="388"/>
      <c r="J24" s="39" t="str">
        <f>IF(AND('Mapa de Riesgos'!$Y$64="Alta",'Mapa de Riesgos'!$AA$64="Leve"),CONCATENATE("R9C",'Mapa de Riesgos'!$O$64),"")</f>
        <v/>
      </c>
      <c r="K24" s="40" t="str">
        <f>IF(AND('Mapa de Riesgos'!$Y$65="Alta",'Mapa de Riesgos'!$AA$65="Leve"),CONCATENATE("R9C",'Mapa de Riesgos'!$O$65),"")</f>
        <v/>
      </c>
      <c r="L24" s="40" t="str">
        <f>IF(AND('Mapa de Riesgos'!$Y$66="Alta",'Mapa de Riesgos'!$AA$66="Leve"),CONCATENATE("R9C",'Mapa de Riesgos'!$O$66),"")</f>
        <v/>
      </c>
      <c r="M24" s="40" t="str">
        <f>IF(AND('Mapa de Riesgos'!$Y$67="Alta",'Mapa de Riesgos'!$AA$67="Leve"),CONCATENATE("R9C",'Mapa de Riesgos'!$O$67),"")</f>
        <v/>
      </c>
      <c r="N24" s="40" t="str">
        <f>IF(AND('Mapa de Riesgos'!$Y$68="Alta",'Mapa de Riesgos'!$AA$68="Leve"),CONCATENATE("R9C",'Mapa de Riesgos'!$O$68),"")</f>
        <v/>
      </c>
      <c r="O24" s="41" t="str">
        <f>IF(AND('Mapa de Riesgos'!$Y$69="Alta",'Mapa de Riesgos'!$AA$69="Leve"),CONCATENATE("R9C",'Mapa de Riesgos'!$O$69),"")</f>
        <v/>
      </c>
      <c r="P24" s="39" t="str">
        <f>IF(AND('Mapa de Riesgos'!$Y$64="Alta",'Mapa de Riesgos'!$AA$64="Menor"),CONCATENATE("R9C",'Mapa de Riesgos'!$O$64),"")</f>
        <v/>
      </c>
      <c r="Q24" s="40" t="str">
        <f>IF(AND('Mapa de Riesgos'!$Y$65="Alta",'Mapa de Riesgos'!$AA$65="Menor"),CONCATENATE("R9C",'Mapa de Riesgos'!$O$65),"")</f>
        <v/>
      </c>
      <c r="R24" s="40" t="str">
        <f>IF(AND('Mapa de Riesgos'!$Y$66="Alta",'Mapa de Riesgos'!$AA$66="Menor"),CONCATENATE("R9C",'Mapa de Riesgos'!$O$66),"")</f>
        <v/>
      </c>
      <c r="S24" s="40" t="str">
        <f>IF(AND('Mapa de Riesgos'!$Y$67="Alta",'Mapa de Riesgos'!$AA$67="Menor"),CONCATENATE("R9C",'Mapa de Riesgos'!$O$67),"")</f>
        <v/>
      </c>
      <c r="T24" s="40" t="str">
        <f>IF(AND('Mapa de Riesgos'!$Y$68="Alta",'Mapa de Riesgos'!$AA$68="Menor"),CONCATENATE("R9C",'Mapa de Riesgos'!$O$68),"")</f>
        <v/>
      </c>
      <c r="U24" s="41" t="str">
        <f>IF(AND('Mapa de Riesgos'!$Y$69="Alta",'Mapa de Riesgos'!$AA$69="Menor"),CONCATENATE("R9C",'Mapa de Riesgos'!$O$69),"")</f>
        <v/>
      </c>
      <c r="V24" s="24" t="str">
        <f>IF(AND('Mapa de Riesgos'!$Y$64="Alta",'Mapa de Riesgos'!$AA$64="Moderado"),CONCATENATE("R9C",'Mapa de Riesgos'!$O$64),"")</f>
        <v/>
      </c>
      <c r="W24" s="25" t="str">
        <f>IF(AND('Mapa de Riesgos'!$Y$65="Alta",'Mapa de Riesgos'!$AA$65="Moderado"),CONCATENATE("R9C",'Mapa de Riesgos'!$O$65),"")</f>
        <v/>
      </c>
      <c r="X24" s="25" t="str">
        <f>IF(AND('Mapa de Riesgos'!$Y$66="Alta",'Mapa de Riesgos'!$AA$66="Moderado"),CONCATENATE("R9C",'Mapa de Riesgos'!$O$66),"")</f>
        <v/>
      </c>
      <c r="Y24" s="25" t="str">
        <f>IF(AND('Mapa de Riesgos'!$Y$67="Alta",'Mapa de Riesgos'!$AA$67="Moderado"),CONCATENATE("R9C",'Mapa de Riesgos'!$O$67),"")</f>
        <v/>
      </c>
      <c r="Z24" s="25" t="str">
        <f>IF(AND('Mapa de Riesgos'!$Y$68="Alta",'Mapa de Riesgos'!$AA$68="Moderado"),CONCATENATE("R9C",'Mapa de Riesgos'!$O$68),"")</f>
        <v/>
      </c>
      <c r="AA24" s="26" t="str">
        <f>IF(AND('Mapa de Riesgos'!$Y$69="Alta",'Mapa de Riesgos'!$AA$69="Moderado"),CONCATENATE("R9C",'Mapa de Riesgos'!$O$69),"")</f>
        <v/>
      </c>
      <c r="AB24" s="24" t="str">
        <f>IF(AND('Mapa de Riesgos'!$Y$64="Alta",'Mapa de Riesgos'!$AA$64="Mayor"),CONCATENATE("R9C",'Mapa de Riesgos'!$O$64),"")</f>
        <v/>
      </c>
      <c r="AC24" s="25" t="str">
        <f>IF(AND('Mapa de Riesgos'!$Y$65="Alta",'Mapa de Riesgos'!$AA$65="Mayor"),CONCATENATE("R9C",'Mapa de Riesgos'!$O$65),"")</f>
        <v/>
      </c>
      <c r="AD24" s="25" t="str">
        <f>IF(AND('Mapa de Riesgos'!$Y$66="Alta",'Mapa de Riesgos'!$AA$66="Mayor"),CONCATENATE("R9C",'Mapa de Riesgos'!$O$66),"")</f>
        <v/>
      </c>
      <c r="AE24" s="25" t="str">
        <f>IF(AND('Mapa de Riesgos'!$Y$67="Alta",'Mapa de Riesgos'!$AA$67="Mayor"),CONCATENATE("R9C",'Mapa de Riesgos'!$O$67),"")</f>
        <v/>
      </c>
      <c r="AF24" s="25" t="str">
        <f>IF(AND('Mapa de Riesgos'!$Y$68="Alta",'Mapa de Riesgos'!$AA$68="Mayor"),CONCATENATE("R9C",'Mapa de Riesgos'!$O$68),"")</f>
        <v/>
      </c>
      <c r="AG24" s="26" t="str">
        <f>IF(AND('Mapa de Riesgos'!$Y$69="Alta",'Mapa de Riesgos'!$AA$69="Mayor"),CONCATENATE("R9C",'Mapa de Riesgos'!$O$69),"")</f>
        <v/>
      </c>
      <c r="AH24" s="27" t="str">
        <f>IF(AND('Mapa de Riesgos'!$Y$64="Alta",'Mapa de Riesgos'!$AA$64="Catastrófico"),CONCATENATE("R9C",'Mapa de Riesgos'!$O$64),"")</f>
        <v/>
      </c>
      <c r="AI24" s="28" t="str">
        <f>IF(AND('Mapa de Riesgos'!$Y$65="Alta",'Mapa de Riesgos'!$AA$65="Catastrófico"),CONCATENATE("R9C",'Mapa de Riesgos'!$O$65),"")</f>
        <v/>
      </c>
      <c r="AJ24" s="28" t="str">
        <f>IF(AND('Mapa de Riesgos'!$Y$66="Alta",'Mapa de Riesgos'!$AA$66="Catastrófico"),CONCATENATE("R9C",'Mapa de Riesgos'!$O$66),"")</f>
        <v/>
      </c>
      <c r="AK24" s="28" t="str">
        <f>IF(AND('Mapa de Riesgos'!$Y$67="Alta",'Mapa de Riesgos'!$AA$67="Catastrófico"),CONCATENATE("R9C",'Mapa de Riesgos'!$O$67),"")</f>
        <v/>
      </c>
      <c r="AL24" s="28" t="str">
        <f>IF(AND('Mapa de Riesgos'!$Y$68="Alta",'Mapa de Riesgos'!$AA$68="Catastrófico"),CONCATENATE("R9C",'Mapa de Riesgos'!$O$68),"")</f>
        <v/>
      </c>
      <c r="AM24" s="29" t="str">
        <f>IF(AND('Mapa de Riesgos'!$Y$69="Alta",'Mapa de Riesgos'!$AA$69="Catastrófico"),CONCATENATE("R9C",'Mapa de Riesgos'!$O$69),"")</f>
        <v/>
      </c>
      <c r="AN24" s="55"/>
      <c r="AO24" s="379"/>
      <c r="AP24" s="380"/>
      <c r="AQ24" s="380"/>
      <c r="AR24" s="380"/>
      <c r="AS24" s="380"/>
      <c r="AT24" s="381"/>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x14ac:dyDescent="0.3">
      <c r="A25" s="55"/>
      <c r="B25" s="290"/>
      <c r="C25" s="290"/>
      <c r="D25" s="291"/>
      <c r="E25" s="390"/>
      <c r="F25" s="391"/>
      <c r="G25" s="391"/>
      <c r="H25" s="391"/>
      <c r="I25" s="391"/>
      <c r="J25" s="42" t="str">
        <f>IF(AND('Mapa de Riesgos'!$Y$70="Alta",'Mapa de Riesgos'!$AA$70="Leve"),CONCATENATE("R10C",'Mapa de Riesgos'!$O$70),"")</f>
        <v/>
      </c>
      <c r="K25" s="43" t="str">
        <f>IF(AND('Mapa de Riesgos'!$Y$71="Alta",'Mapa de Riesgos'!$AA$71="Leve"),CONCATENATE("R10C",'Mapa de Riesgos'!$O$71),"")</f>
        <v/>
      </c>
      <c r="L25" s="43" t="str">
        <f>IF(AND('Mapa de Riesgos'!$Y$72="Alta",'Mapa de Riesgos'!$AA$72="Leve"),CONCATENATE("R10C",'Mapa de Riesgos'!$O$72),"")</f>
        <v/>
      </c>
      <c r="M25" s="43" t="str">
        <f>IF(AND('Mapa de Riesgos'!$Y$73="Alta",'Mapa de Riesgos'!$AA$73="Leve"),CONCATENATE("R10C",'Mapa de Riesgos'!$O$73),"")</f>
        <v/>
      </c>
      <c r="N25" s="43" t="str">
        <f>IF(AND('Mapa de Riesgos'!$Y$74="Alta",'Mapa de Riesgos'!$AA$74="Leve"),CONCATENATE("R10C",'Mapa de Riesgos'!$O$74),"")</f>
        <v/>
      </c>
      <c r="O25" s="44" t="str">
        <f>IF(AND('Mapa de Riesgos'!$Y$75="Alta",'Mapa de Riesgos'!$AA$75="Leve"),CONCATENATE("R10C",'Mapa de Riesgos'!$O$75),"")</f>
        <v/>
      </c>
      <c r="P25" s="42" t="str">
        <f>IF(AND('Mapa de Riesgos'!$Y$70="Alta",'Mapa de Riesgos'!$AA$70="Menor"),CONCATENATE("R10C",'Mapa de Riesgos'!$O$70),"")</f>
        <v/>
      </c>
      <c r="Q25" s="43" t="str">
        <f>IF(AND('Mapa de Riesgos'!$Y$71="Alta",'Mapa de Riesgos'!$AA$71="Menor"),CONCATENATE("R10C",'Mapa de Riesgos'!$O$71),"")</f>
        <v/>
      </c>
      <c r="R25" s="43" t="str">
        <f>IF(AND('Mapa de Riesgos'!$Y$72="Alta",'Mapa de Riesgos'!$AA$72="Menor"),CONCATENATE("R10C",'Mapa de Riesgos'!$O$72),"")</f>
        <v/>
      </c>
      <c r="S25" s="43" t="str">
        <f>IF(AND('Mapa de Riesgos'!$Y$73="Alta",'Mapa de Riesgos'!$AA$73="Menor"),CONCATENATE("R10C",'Mapa de Riesgos'!$O$73),"")</f>
        <v/>
      </c>
      <c r="T25" s="43" t="str">
        <f>IF(AND('Mapa de Riesgos'!$Y$74="Alta",'Mapa de Riesgos'!$AA$74="Menor"),CONCATENATE("R10C",'Mapa de Riesgos'!$O$74),"")</f>
        <v/>
      </c>
      <c r="U25" s="44" t="str">
        <f>IF(AND('Mapa de Riesgos'!$Y$75="Alta",'Mapa de Riesgos'!$AA$75="Menor"),CONCATENATE("R10C",'Mapa de Riesgos'!$O$75),"")</f>
        <v/>
      </c>
      <c r="V25" s="30" t="str">
        <f>IF(AND('Mapa de Riesgos'!$Y$70="Alta",'Mapa de Riesgos'!$AA$70="Moderado"),CONCATENATE("R10C",'Mapa de Riesgos'!$O$70),"")</f>
        <v/>
      </c>
      <c r="W25" s="31" t="str">
        <f>IF(AND('Mapa de Riesgos'!$Y$71="Alta",'Mapa de Riesgos'!$AA$71="Moderado"),CONCATENATE("R10C",'Mapa de Riesgos'!$O$71),"")</f>
        <v/>
      </c>
      <c r="X25" s="31" t="str">
        <f>IF(AND('Mapa de Riesgos'!$Y$72="Alta",'Mapa de Riesgos'!$AA$72="Moderado"),CONCATENATE("R10C",'Mapa de Riesgos'!$O$72),"")</f>
        <v/>
      </c>
      <c r="Y25" s="31" t="str">
        <f>IF(AND('Mapa de Riesgos'!$Y$73="Alta",'Mapa de Riesgos'!$AA$73="Moderado"),CONCATENATE("R10C",'Mapa de Riesgos'!$O$73),"")</f>
        <v/>
      </c>
      <c r="Z25" s="31" t="str">
        <f>IF(AND('Mapa de Riesgos'!$Y$74="Alta",'Mapa de Riesgos'!$AA$74="Moderado"),CONCATENATE("R10C",'Mapa de Riesgos'!$O$74),"")</f>
        <v/>
      </c>
      <c r="AA25" s="32" t="str">
        <f>IF(AND('Mapa de Riesgos'!$Y$75="Alta",'Mapa de Riesgos'!$AA$75="Moderado"),CONCATENATE("R10C",'Mapa de Riesgos'!$O$75),"")</f>
        <v/>
      </c>
      <c r="AB25" s="30" t="str">
        <f>IF(AND('Mapa de Riesgos'!$Y$70="Alta",'Mapa de Riesgos'!$AA$70="Mayor"),CONCATENATE("R10C",'Mapa de Riesgos'!$O$70),"")</f>
        <v/>
      </c>
      <c r="AC25" s="31" t="str">
        <f>IF(AND('Mapa de Riesgos'!$Y$71="Alta",'Mapa de Riesgos'!$AA$71="Mayor"),CONCATENATE("R10C",'Mapa de Riesgos'!$O$71),"")</f>
        <v/>
      </c>
      <c r="AD25" s="31" t="str">
        <f>IF(AND('Mapa de Riesgos'!$Y$72="Alta",'Mapa de Riesgos'!$AA$72="Mayor"),CONCATENATE("R10C",'Mapa de Riesgos'!$O$72),"")</f>
        <v/>
      </c>
      <c r="AE25" s="31" t="str">
        <f>IF(AND('Mapa de Riesgos'!$Y$73="Alta",'Mapa de Riesgos'!$AA$73="Mayor"),CONCATENATE("R10C",'Mapa de Riesgos'!$O$73),"")</f>
        <v/>
      </c>
      <c r="AF25" s="31" t="str">
        <f>IF(AND('Mapa de Riesgos'!$Y$74="Alta",'Mapa de Riesgos'!$AA$74="Mayor"),CONCATENATE("R10C",'Mapa de Riesgos'!$O$74),"")</f>
        <v/>
      </c>
      <c r="AG25" s="32" t="str">
        <f>IF(AND('Mapa de Riesgos'!$Y$75="Alta",'Mapa de Riesgos'!$AA$75="Mayor"),CONCATENATE("R10C",'Mapa de Riesgos'!$O$75),"")</f>
        <v/>
      </c>
      <c r="AH25" s="33" t="str">
        <f>IF(AND('Mapa de Riesgos'!$Y$70="Alta",'Mapa de Riesgos'!$AA$70="Catastrófico"),CONCATENATE("R10C",'Mapa de Riesgos'!$O$70),"")</f>
        <v/>
      </c>
      <c r="AI25" s="34" t="str">
        <f>IF(AND('Mapa de Riesgos'!$Y$71="Alta",'Mapa de Riesgos'!$AA$71="Catastrófico"),CONCATENATE("R10C",'Mapa de Riesgos'!$O$71),"")</f>
        <v/>
      </c>
      <c r="AJ25" s="34" t="str">
        <f>IF(AND('Mapa de Riesgos'!$Y$72="Alta",'Mapa de Riesgos'!$AA$72="Catastrófico"),CONCATENATE("R10C",'Mapa de Riesgos'!$O$72),"")</f>
        <v/>
      </c>
      <c r="AK25" s="34" t="str">
        <f>IF(AND('Mapa de Riesgos'!$Y$73="Alta",'Mapa de Riesgos'!$AA$73="Catastrófico"),CONCATENATE("R10C",'Mapa de Riesgos'!$O$73),"")</f>
        <v/>
      </c>
      <c r="AL25" s="34" t="str">
        <f>IF(AND('Mapa de Riesgos'!$Y$74="Alta",'Mapa de Riesgos'!$AA$74="Catastrófico"),CONCATENATE("R10C",'Mapa de Riesgos'!$O$74),"")</f>
        <v/>
      </c>
      <c r="AM25" s="35" t="str">
        <f>IF(AND('Mapa de Riesgos'!$Y$75="Alta",'Mapa de Riesgos'!$AA$75="Catastrófico"),CONCATENATE("R10C",'Mapa de Riesgos'!$O$75),"")</f>
        <v/>
      </c>
      <c r="AN25" s="55"/>
      <c r="AO25" s="382"/>
      <c r="AP25" s="383"/>
      <c r="AQ25" s="383"/>
      <c r="AR25" s="383"/>
      <c r="AS25" s="383"/>
      <c r="AT25" s="384"/>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x14ac:dyDescent="0.25">
      <c r="A26" s="55"/>
      <c r="B26" s="290"/>
      <c r="C26" s="290"/>
      <c r="D26" s="291"/>
      <c r="E26" s="385" t="s">
        <v>176</v>
      </c>
      <c r="F26" s="386"/>
      <c r="G26" s="386"/>
      <c r="H26" s="386"/>
      <c r="I26" s="403"/>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415" t="s">
        <v>177</v>
      </c>
      <c r="AP26" s="416"/>
      <c r="AQ26" s="416"/>
      <c r="AR26" s="416"/>
      <c r="AS26" s="416"/>
      <c r="AT26" s="417"/>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x14ac:dyDescent="0.25">
      <c r="A27" s="55"/>
      <c r="B27" s="290"/>
      <c r="C27" s="290"/>
      <c r="D27" s="291"/>
      <c r="E27" s="387"/>
      <c r="F27" s="388"/>
      <c r="G27" s="388"/>
      <c r="H27" s="388"/>
      <c r="I27" s="404"/>
      <c r="J27" s="39" t="str">
        <f>IF(AND('Mapa de Riesgos'!$Y$18="Media",'Mapa de Riesgos'!$AA$18="Leve"),CONCATENATE("R2C",'Mapa de Riesgos'!$O$18),"")</f>
        <v/>
      </c>
      <c r="K27" s="40" t="str">
        <f>IF(AND('Mapa de Riesgos'!$Y$19="Media",'Mapa de Riesgos'!$AA$19="Leve"),CONCATENATE("R2C",'Mapa de Riesgos'!$O$19),"")</f>
        <v/>
      </c>
      <c r="L27" s="40" t="str">
        <f>IF(AND('Mapa de Riesgos'!$Y$20="Media",'Mapa de Riesgos'!$AA$20="Leve"),CONCATENATE("R2C",'Mapa de Riesgos'!$O$20),"")</f>
        <v/>
      </c>
      <c r="M27" s="40" t="str">
        <f>IF(AND('Mapa de Riesgos'!$Y$21="Media",'Mapa de Riesgos'!$AA$21="Leve"),CONCATENATE("R2C",'Mapa de Riesgos'!$O$21),"")</f>
        <v/>
      </c>
      <c r="N27" s="40" t="str">
        <f>IF(AND('Mapa de Riesgos'!$Y$22="Media",'Mapa de Riesgos'!$AA$22="Leve"),CONCATENATE("R2C",'Mapa de Riesgos'!$O$22),"")</f>
        <v/>
      </c>
      <c r="O27" s="41" t="str">
        <f>IF(AND('Mapa de Riesgos'!$Y$23="Media",'Mapa de Riesgos'!$AA$23="Leve"),CONCATENATE("R2C",'Mapa de Riesgos'!$O$23),"")</f>
        <v/>
      </c>
      <c r="P27" s="39" t="str">
        <f>IF(AND('Mapa de Riesgos'!$Y$18="Media",'Mapa de Riesgos'!$AA$18="Menor"),CONCATENATE("R2C",'Mapa de Riesgos'!$O$18),"")</f>
        <v/>
      </c>
      <c r="Q27" s="40" t="str">
        <f>IF(AND('Mapa de Riesgos'!$Y$19="Media",'Mapa de Riesgos'!$AA$19="Menor"),CONCATENATE("R2C",'Mapa de Riesgos'!$O$19),"")</f>
        <v/>
      </c>
      <c r="R27" s="40" t="str">
        <f>IF(AND('Mapa de Riesgos'!$Y$20="Media",'Mapa de Riesgos'!$AA$20="Menor"),CONCATENATE("R2C",'Mapa de Riesgos'!$O$20),"")</f>
        <v/>
      </c>
      <c r="S27" s="40" t="str">
        <f>IF(AND('Mapa de Riesgos'!$Y$21="Media",'Mapa de Riesgos'!$AA$21="Menor"),CONCATENATE("R2C",'Mapa de Riesgos'!$O$21),"")</f>
        <v/>
      </c>
      <c r="T27" s="40" t="str">
        <f>IF(AND('Mapa de Riesgos'!$Y$22="Media",'Mapa de Riesgos'!$AA$22="Menor"),CONCATENATE("R2C",'Mapa de Riesgos'!$O$22),"")</f>
        <v/>
      </c>
      <c r="U27" s="41" t="str">
        <f>IF(AND('Mapa de Riesgos'!$Y$23="Media",'Mapa de Riesgos'!$AA$23="Menor"),CONCATENATE("R2C",'Mapa de Riesgos'!$O$23),"")</f>
        <v/>
      </c>
      <c r="V27" s="39" t="str">
        <f>IF(AND('Mapa de Riesgos'!$Y$18="Media",'Mapa de Riesgos'!$AA$18="Moderado"),CONCATENATE("R2C",'Mapa de Riesgos'!$O$18),"")</f>
        <v/>
      </c>
      <c r="W27" s="40" t="str">
        <f>IF(AND('Mapa de Riesgos'!$Y$19="Media",'Mapa de Riesgos'!$AA$19="Moderado"),CONCATENATE("R2C",'Mapa de Riesgos'!$O$19),"")</f>
        <v/>
      </c>
      <c r="X27" s="40" t="str">
        <f>IF(AND('Mapa de Riesgos'!$Y$20="Media",'Mapa de Riesgos'!$AA$20="Moderado"),CONCATENATE("R2C",'Mapa de Riesgos'!$O$20),"")</f>
        <v/>
      </c>
      <c r="Y27" s="40" t="str">
        <f>IF(AND('Mapa de Riesgos'!$Y$21="Media",'Mapa de Riesgos'!$AA$21="Moderado"),CONCATENATE("R2C",'Mapa de Riesgos'!$O$21),"")</f>
        <v/>
      </c>
      <c r="Z27" s="40" t="str">
        <f>IF(AND('Mapa de Riesgos'!$Y$22="Media",'Mapa de Riesgos'!$AA$22="Moderado"),CONCATENATE("R2C",'Mapa de Riesgos'!$O$22),"")</f>
        <v/>
      </c>
      <c r="AA27" s="41" t="str">
        <f>IF(AND('Mapa de Riesgos'!$Y$23="Media",'Mapa de Riesgos'!$AA$23="Moderado"),CONCATENATE("R2C",'Mapa de Riesgos'!$O$23),"")</f>
        <v/>
      </c>
      <c r="AB27" s="24" t="str">
        <f>IF(AND('Mapa de Riesgos'!$Y$18="Media",'Mapa de Riesgos'!$AA$18="Mayor"),CONCATENATE("R2C",'Mapa de Riesgos'!$O$18),"")</f>
        <v/>
      </c>
      <c r="AC27" s="25" t="str">
        <f>IF(AND('Mapa de Riesgos'!$Y$19="Media",'Mapa de Riesgos'!$AA$19="Mayor"),CONCATENATE("R2C",'Mapa de Riesgos'!$O$19),"")</f>
        <v/>
      </c>
      <c r="AD27" s="25" t="str">
        <f>IF(AND('Mapa de Riesgos'!$Y$20="Media",'Mapa de Riesgos'!$AA$20="Mayor"),CONCATENATE("R2C",'Mapa de Riesgos'!$O$20),"")</f>
        <v/>
      </c>
      <c r="AE27" s="25" t="str">
        <f>IF(AND('Mapa de Riesgos'!$Y$21="Media",'Mapa de Riesgos'!$AA$21="Mayor"),CONCATENATE("R2C",'Mapa de Riesgos'!$O$21),"")</f>
        <v/>
      </c>
      <c r="AF27" s="25" t="str">
        <f>IF(AND('Mapa de Riesgos'!$Y$22="Media",'Mapa de Riesgos'!$AA$22="Mayor"),CONCATENATE("R2C",'Mapa de Riesgos'!$O$22),"")</f>
        <v/>
      </c>
      <c r="AG27" s="26" t="str">
        <f>IF(AND('Mapa de Riesgos'!$Y$23="Media",'Mapa de Riesgos'!$AA$23="Mayor"),CONCATENATE("R2C",'Mapa de Riesgos'!$O$23),"")</f>
        <v/>
      </c>
      <c r="AH27" s="27" t="str">
        <f>IF(AND('Mapa de Riesgos'!$Y$18="Media",'Mapa de Riesgos'!$AA$18="Catastrófico"),CONCATENATE("R2C",'Mapa de Riesgos'!$O$18),"")</f>
        <v/>
      </c>
      <c r="AI27" s="28" t="str">
        <f>IF(AND('Mapa de Riesgos'!$Y$19="Media",'Mapa de Riesgos'!$AA$19="Catastrófico"),CONCATENATE("R2C",'Mapa de Riesgos'!$O$19),"")</f>
        <v/>
      </c>
      <c r="AJ27" s="28" t="str">
        <f>IF(AND('Mapa de Riesgos'!$Y$20="Media",'Mapa de Riesgos'!$AA$20="Catastrófico"),CONCATENATE("R2C",'Mapa de Riesgos'!$O$20),"")</f>
        <v/>
      </c>
      <c r="AK27" s="28" t="str">
        <f>IF(AND('Mapa de Riesgos'!$Y$21="Media",'Mapa de Riesgos'!$AA$21="Catastrófico"),CONCATENATE("R2C",'Mapa de Riesgos'!$O$21),"")</f>
        <v/>
      </c>
      <c r="AL27" s="28" t="str">
        <f>IF(AND('Mapa de Riesgos'!$Y$22="Media",'Mapa de Riesgos'!$AA$22="Catastrófico"),CONCATENATE("R2C",'Mapa de Riesgos'!$O$22),"")</f>
        <v/>
      </c>
      <c r="AM27" s="29" t="str">
        <f>IF(AND('Mapa de Riesgos'!$Y$23="Media",'Mapa de Riesgos'!$AA$23="Catastrófico"),CONCATENATE("R2C",'Mapa de Riesgos'!$O$23),"")</f>
        <v/>
      </c>
      <c r="AN27" s="55"/>
      <c r="AO27" s="418"/>
      <c r="AP27" s="419"/>
      <c r="AQ27" s="419"/>
      <c r="AR27" s="419"/>
      <c r="AS27" s="419"/>
      <c r="AT27" s="420"/>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x14ac:dyDescent="0.25">
      <c r="A28" s="55"/>
      <c r="B28" s="290"/>
      <c r="C28" s="290"/>
      <c r="D28" s="291"/>
      <c r="E28" s="389"/>
      <c r="F28" s="388"/>
      <c r="G28" s="388"/>
      <c r="H28" s="388"/>
      <c r="I28" s="404"/>
      <c r="J28" s="39" t="str">
        <f>IF(AND('Mapa de Riesgos'!$Y$24="Media",'Mapa de Riesgos'!$AA$24="Leve"),CONCATENATE("R3C",'Mapa de Riesgos'!$O$24),"")</f>
        <v/>
      </c>
      <c r="K28" s="40" t="str">
        <f>IF(AND('Mapa de Riesgos'!$Y$25="Media",'Mapa de Riesgos'!$AA$25="Leve"),CONCATENATE("R3C",'Mapa de Riesgos'!$O$25),"")</f>
        <v/>
      </c>
      <c r="L28" s="40" t="str">
        <f>IF(AND('Mapa de Riesgos'!$Y$26="Media",'Mapa de Riesgos'!$AA$26="Leve"),CONCATENATE("R3C",'Mapa de Riesgos'!$O$26),"")</f>
        <v/>
      </c>
      <c r="M28" s="40" t="str">
        <f>IF(AND('Mapa de Riesgos'!$Y$27="Media",'Mapa de Riesgos'!$AA$27="Leve"),CONCATENATE("R3C",'Mapa de Riesgos'!$O$27),"")</f>
        <v/>
      </c>
      <c r="N28" s="40" t="str">
        <f>IF(AND('Mapa de Riesgos'!$Y$28="Media",'Mapa de Riesgos'!$AA$28="Leve"),CONCATENATE("R3C",'Mapa de Riesgos'!$O$28),"")</f>
        <v/>
      </c>
      <c r="O28" s="41" t="str">
        <f>IF(AND('Mapa de Riesgos'!$Y$29="Media",'Mapa de Riesgos'!$AA$29="Leve"),CONCATENATE("R3C",'Mapa de Riesgos'!$O$29),"")</f>
        <v/>
      </c>
      <c r="P28" s="39" t="str">
        <f>IF(AND('Mapa de Riesgos'!$Y$24="Media",'Mapa de Riesgos'!$AA$24="Menor"),CONCATENATE("R3C",'Mapa de Riesgos'!$O$24),"")</f>
        <v/>
      </c>
      <c r="Q28" s="40" t="str">
        <f>IF(AND('Mapa de Riesgos'!$Y$25="Media",'Mapa de Riesgos'!$AA$25="Menor"),CONCATENATE("R3C",'Mapa de Riesgos'!$O$25),"")</f>
        <v/>
      </c>
      <c r="R28" s="40" t="str">
        <f>IF(AND('Mapa de Riesgos'!$Y$26="Media",'Mapa de Riesgos'!$AA$26="Menor"),CONCATENATE("R3C",'Mapa de Riesgos'!$O$26),"")</f>
        <v/>
      </c>
      <c r="S28" s="40" t="str">
        <f>IF(AND('Mapa de Riesgos'!$Y$27="Media",'Mapa de Riesgos'!$AA$27="Menor"),CONCATENATE("R3C",'Mapa de Riesgos'!$O$27),"")</f>
        <v/>
      </c>
      <c r="T28" s="40" t="str">
        <f>IF(AND('Mapa de Riesgos'!$Y$28="Media",'Mapa de Riesgos'!$AA$28="Menor"),CONCATENATE("R3C",'Mapa de Riesgos'!$O$28),"")</f>
        <v/>
      </c>
      <c r="U28" s="41" t="str">
        <f>IF(AND('Mapa de Riesgos'!$Y$29="Media",'Mapa de Riesgos'!$AA$29="Menor"),CONCATENATE("R3C",'Mapa de Riesgos'!$O$29),"")</f>
        <v/>
      </c>
      <c r="V28" s="39" t="str">
        <f>IF(AND('Mapa de Riesgos'!$Y$24="Media",'Mapa de Riesgos'!$AA$24="Moderado"),CONCATENATE("R3C",'Mapa de Riesgos'!$O$24),"")</f>
        <v/>
      </c>
      <c r="W28" s="40" t="str">
        <f>IF(AND('Mapa de Riesgos'!$Y$25="Media",'Mapa de Riesgos'!$AA$25="Moderado"),CONCATENATE("R3C",'Mapa de Riesgos'!$O$25),"")</f>
        <v/>
      </c>
      <c r="X28" s="40" t="str">
        <f>IF(AND('Mapa de Riesgos'!$Y$26="Media",'Mapa de Riesgos'!$AA$26="Moderado"),CONCATENATE("R3C",'Mapa de Riesgos'!$O$26),"")</f>
        <v/>
      </c>
      <c r="Y28" s="40" t="str">
        <f>IF(AND('Mapa de Riesgos'!$Y$27="Media",'Mapa de Riesgos'!$AA$27="Moderado"),CONCATENATE("R3C",'Mapa de Riesgos'!$O$27),"")</f>
        <v/>
      </c>
      <c r="Z28" s="40" t="str">
        <f>IF(AND('Mapa de Riesgos'!$Y$28="Media",'Mapa de Riesgos'!$AA$28="Moderado"),CONCATENATE("R3C",'Mapa de Riesgos'!$O$28),"")</f>
        <v/>
      </c>
      <c r="AA28" s="41" t="str">
        <f>IF(AND('Mapa de Riesgos'!$Y$29="Media",'Mapa de Riesgos'!$AA$29="Moderado"),CONCATENATE("R3C",'Mapa de Riesgos'!$O$29),"")</f>
        <v/>
      </c>
      <c r="AB28" s="24" t="str">
        <f>IF(AND('Mapa de Riesgos'!$Y$24="Media",'Mapa de Riesgos'!$AA$24="Mayor"),CONCATENATE("R3C",'Mapa de Riesgos'!$O$24),"")</f>
        <v/>
      </c>
      <c r="AC28" s="25" t="str">
        <f>IF(AND('Mapa de Riesgos'!$Y$25="Media",'Mapa de Riesgos'!$AA$25="Mayor"),CONCATENATE("R3C",'Mapa de Riesgos'!$O$25),"")</f>
        <v/>
      </c>
      <c r="AD28" s="25" t="str">
        <f>IF(AND('Mapa de Riesgos'!$Y$26="Media",'Mapa de Riesgos'!$AA$26="Mayor"),CONCATENATE("R3C",'Mapa de Riesgos'!$O$26),"")</f>
        <v/>
      </c>
      <c r="AE28" s="25" t="str">
        <f>IF(AND('Mapa de Riesgos'!$Y$27="Media",'Mapa de Riesgos'!$AA$27="Mayor"),CONCATENATE("R3C",'Mapa de Riesgos'!$O$27),"")</f>
        <v/>
      </c>
      <c r="AF28" s="25" t="str">
        <f>IF(AND('Mapa de Riesgos'!$Y$28="Media",'Mapa de Riesgos'!$AA$28="Mayor"),CONCATENATE("R3C",'Mapa de Riesgos'!$O$28),"")</f>
        <v/>
      </c>
      <c r="AG28" s="26" t="str">
        <f>IF(AND('Mapa de Riesgos'!$Y$29="Media",'Mapa de Riesgos'!$AA$29="Mayor"),CONCATENATE("R3C",'Mapa de Riesgos'!$O$29),"")</f>
        <v/>
      </c>
      <c r="AH28" s="27" t="str">
        <f>IF(AND('Mapa de Riesgos'!$Y$24="Media",'Mapa de Riesgos'!$AA$24="Catastrófico"),CONCATENATE("R3C",'Mapa de Riesgos'!$O$24),"")</f>
        <v/>
      </c>
      <c r="AI28" s="28" t="str">
        <f>IF(AND('Mapa de Riesgos'!$Y$25="Media",'Mapa de Riesgos'!$AA$25="Catastrófico"),CONCATENATE("R3C",'Mapa de Riesgos'!$O$25),"")</f>
        <v/>
      </c>
      <c r="AJ28" s="28" t="str">
        <f>IF(AND('Mapa de Riesgos'!$Y$26="Media",'Mapa de Riesgos'!$AA$26="Catastrófico"),CONCATENATE("R3C",'Mapa de Riesgos'!$O$26),"")</f>
        <v/>
      </c>
      <c r="AK28" s="28" t="str">
        <f>IF(AND('Mapa de Riesgos'!$Y$27="Media",'Mapa de Riesgos'!$AA$27="Catastrófico"),CONCATENATE("R3C",'Mapa de Riesgos'!$O$27),"")</f>
        <v/>
      </c>
      <c r="AL28" s="28" t="str">
        <f>IF(AND('Mapa de Riesgos'!$Y$28="Media",'Mapa de Riesgos'!$AA$28="Catastrófico"),CONCATENATE("R3C",'Mapa de Riesgos'!$O$28),"")</f>
        <v/>
      </c>
      <c r="AM28" s="29" t="str">
        <f>IF(AND('Mapa de Riesgos'!$Y$29="Media",'Mapa de Riesgos'!$AA$29="Catastrófico"),CONCATENATE("R3C",'Mapa de Riesgos'!$O$29),"")</f>
        <v/>
      </c>
      <c r="AN28" s="55"/>
      <c r="AO28" s="418"/>
      <c r="AP28" s="419"/>
      <c r="AQ28" s="419"/>
      <c r="AR28" s="419"/>
      <c r="AS28" s="419"/>
      <c r="AT28" s="420"/>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x14ac:dyDescent="0.25">
      <c r="A29" s="55"/>
      <c r="B29" s="290"/>
      <c r="C29" s="290"/>
      <c r="D29" s="291"/>
      <c r="E29" s="389"/>
      <c r="F29" s="388"/>
      <c r="G29" s="388"/>
      <c r="H29" s="388"/>
      <c r="I29" s="404"/>
      <c r="J29" s="39" t="str">
        <f>IF(AND('Mapa de Riesgos'!$Y$30="Media",'Mapa de Riesgos'!$AA$30="Leve"),CONCATENATE("R4C",'Mapa de Riesgos'!$O$30),"")</f>
        <v/>
      </c>
      <c r="K29" s="40" t="str">
        <f>IF(AND('Mapa de Riesgos'!$Y$35="Media",'Mapa de Riesgos'!$AA$35="Leve"),CONCATENATE("R4C",'Mapa de Riesgos'!$O$35),"")</f>
        <v/>
      </c>
      <c r="L29" s="40" t="str">
        <f>IF(AND('Mapa de Riesgos'!$Y$36="Media",'Mapa de Riesgos'!$AA$36="Leve"),CONCATENATE("R4C",'Mapa de Riesgos'!$O$36),"")</f>
        <v/>
      </c>
      <c r="M29" s="40" t="str">
        <f>IF(AND('Mapa de Riesgos'!$Y$37="Media",'Mapa de Riesgos'!$AA$37="Leve"),CONCATENATE("R4C",'Mapa de Riesgos'!$O$37),"")</f>
        <v/>
      </c>
      <c r="N29" s="40" t="str">
        <f>IF(AND('Mapa de Riesgos'!$Y$38="Media",'Mapa de Riesgos'!$AA$38="Leve"),CONCATENATE("R4C",'Mapa de Riesgos'!$O$38),"")</f>
        <v/>
      </c>
      <c r="O29" s="41" t="str">
        <f>IF(AND('Mapa de Riesgos'!$Y$39="Media",'Mapa de Riesgos'!$AA$39="Leve"),CONCATENATE("R4C",'Mapa de Riesgos'!$O$39),"")</f>
        <v/>
      </c>
      <c r="P29" s="39" t="str">
        <f>IF(AND('Mapa de Riesgos'!$Y$30="Media",'Mapa de Riesgos'!$AA$30="Menor"),CONCATENATE("R4C",'Mapa de Riesgos'!$O$30),"")</f>
        <v/>
      </c>
      <c r="Q29" s="40" t="str">
        <f>IF(AND('Mapa de Riesgos'!$Y$35="Media",'Mapa de Riesgos'!$AA$35="Menor"),CONCATENATE("R4C",'Mapa de Riesgos'!$O$35),"")</f>
        <v/>
      </c>
      <c r="R29" s="40" t="str">
        <f>IF(AND('Mapa de Riesgos'!$Y$36="Media",'Mapa de Riesgos'!$AA$36="Menor"),CONCATENATE("R4C",'Mapa de Riesgos'!$O$36),"")</f>
        <v/>
      </c>
      <c r="S29" s="40" t="str">
        <f>IF(AND('Mapa de Riesgos'!$Y$37="Media",'Mapa de Riesgos'!$AA$37="Menor"),CONCATENATE("R4C",'Mapa de Riesgos'!$O$37),"")</f>
        <v/>
      </c>
      <c r="T29" s="40" t="str">
        <f>IF(AND('Mapa de Riesgos'!$Y$38="Media",'Mapa de Riesgos'!$AA$38="Menor"),CONCATENATE("R4C",'Mapa de Riesgos'!$O$38),"")</f>
        <v/>
      </c>
      <c r="U29" s="41" t="str">
        <f>IF(AND('Mapa de Riesgos'!$Y$39="Media",'Mapa de Riesgos'!$AA$39="Menor"),CONCATENATE("R4C",'Mapa de Riesgos'!$O$39),"")</f>
        <v/>
      </c>
      <c r="V29" s="39" t="str">
        <f>IF(AND('Mapa de Riesgos'!$Y$30="Media",'Mapa de Riesgos'!$AA$30="Moderado"),CONCATENATE("R4C",'Mapa de Riesgos'!$O$30),"")</f>
        <v/>
      </c>
      <c r="W29" s="40" t="str">
        <f>IF(AND('Mapa de Riesgos'!$Y$35="Media",'Mapa de Riesgos'!$AA$35="Moderado"),CONCATENATE("R4C",'Mapa de Riesgos'!$O$35),"")</f>
        <v/>
      </c>
      <c r="X29" s="40" t="str">
        <f>IF(AND('Mapa de Riesgos'!$Y$36="Media",'Mapa de Riesgos'!$AA$36="Moderado"),CONCATENATE("R4C",'Mapa de Riesgos'!$O$36),"")</f>
        <v/>
      </c>
      <c r="Y29" s="40" t="str">
        <f>IF(AND('Mapa de Riesgos'!$Y$37="Media",'Mapa de Riesgos'!$AA$37="Moderado"),CONCATENATE("R4C",'Mapa de Riesgos'!$O$37),"")</f>
        <v/>
      </c>
      <c r="Z29" s="40" t="str">
        <f>IF(AND('Mapa de Riesgos'!$Y$38="Media",'Mapa de Riesgos'!$AA$38="Moderado"),CONCATENATE("R4C",'Mapa de Riesgos'!$O$38),"")</f>
        <v/>
      </c>
      <c r="AA29" s="41" t="str">
        <f>IF(AND('Mapa de Riesgos'!$Y$39="Media",'Mapa de Riesgos'!$AA$39="Moderado"),CONCATENATE("R4C",'Mapa de Riesgos'!$O$39),"")</f>
        <v/>
      </c>
      <c r="AB29" s="24" t="str">
        <f>IF(AND('Mapa de Riesgos'!$Y$30="Media",'Mapa de Riesgos'!$AA$30="Mayor"),CONCATENATE("R4C",'Mapa de Riesgos'!$O$30),"")</f>
        <v/>
      </c>
      <c r="AC29" s="25" t="str">
        <f>IF(AND('Mapa de Riesgos'!$Y$35="Media",'Mapa de Riesgos'!$AA$35="Mayor"),CONCATENATE("R4C",'Mapa de Riesgos'!$O$35),"")</f>
        <v/>
      </c>
      <c r="AD29" s="25" t="str">
        <f>IF(AND('Mapa de Riesgos'!$Y$36="Media",'Mapa de Riesgos'!$AA$36="Mayor"),CONCATENATE("R4C",'Mapa de Riesgos'!$O$36),"")</f>
        <v/>
      </c>
      <c r="AE29" s="25" t="str">
        <f>IF(AND('Mapa de Riesgos'!$Y$37="Media",'Mapa de Riesgos'!$AA$37="Mayor"),CONCATENATE("R4C",'Mapa de Riesgos'!$O$37),"")</f>
        <v/>
      </c>
      <c r="AF29" s="25" t="str">
        <f>IF(AND('Mapa de Riesgos'!$Y$38="Media",'Mapa de Riesgos'!$AA$38="Mayor"),CONCATENATE("R4C",'Mapa de Riesgos'!$O$38),"")</f>
        <v/>
      </c>
      <c r="AG29" s="26" t="str">
        <f>IF(AND('Mapa de Riesgos'!$Y$39="Media",'Mapa de Riesgos'!$AA$39="Mayor"),CONCATENATE("R4C",'Mapa de Riesgos'!$O$39),"")</f>
        <v/>
      </c>
      <c r="AH29" s="27" t="str">
        <f>IF(AND('Mapa de Riesgos'!$Y$30="Media",'Mapa de Riesgos'!$AA$30="Catastrófico"),CONCATENATE("R4C",'Mapa de Riesgos'!$O$30),"")</f>
        <v/>
      </c>
      <c r="AI29" s="28" t="str">
        <f>IF(AND('Mapa de Riesgos'!$Y$35="Media",'Mapa de Riesgos'!$AA$35="Catastrófico"),CONCATENATE("R4C",'Mapa de Riesgos'!$O$35),"")</f>
        <v/>
      </c>
      <c r="AJ29" s="28" t="str">
        <f>IF(AND('Mapa de Riesgos'!$Y$36="Media",'Mapa de Riesgos'!$AA$36="Catastrófico"),CONCATENATE("R4C",'Mapa de Riesgos'!$O$36),"")</f>
        <v/>
      </c>
      <c r="AK29" s="28" t="str">
        <f>IF(AND('Mapa de Riesgos'!$Y$37="Media",'Mapa de Riesgos'!$AA$37="Catastrófico"),CONCATENATE("R4C",'Mapa de Riesgos'!$O$37),"")</f>
        <v/>
      </c>
      <c r="AL29" s="28" t="str">
        <f>IF(AND('Mapa de Riesgos'!$Y$38="Media",'Mapa de Riesgos'!$AA$38="Catastrófico"),CONCATENATE("R4C",'Mapa de Riesgos'!$O$38),"")</f>
        <v/>
      </c>
      <c r="AM29" s="29" t="str">
        <f>IF(AND('Mapa de Riesgos'!$Y$39="Media",'Mapa de Riesgos'!$AA$39="Catastrófico"),CONCATENATE("R4C",'Mapa de Riesgos'!$O$39),"")</f>
        <v/>
      </c>
      <c r="AN29" s="55"/>
      <c r="AO29" s="418"/>
      <c r="AP29" s="419"/>
      <c r="AQ29" s="419"/>
      <c r="AR29" s="419"/>
      <c r="AS29" s="419"/>
      <c r="AT29" s="420"/>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x14ac:dyDescent="0.25">
      <c r="A30" s="55"/>
      <c r="B30" s="290"/>
      <c r="C30" s="290"/>
      <c r="D30" s="291"/>
      <c r="E30" s="389"/>
      <c r="F30" s="388"/>
      <c r="G30" s="388"/>
      <c r="H30" s="388"/>
      <c r="I30" s="404"/>
      <c r="J30" s="39" t="str">
        <f>IF(AND('Mapa de Riesgos'!$Y$40="Media",'Mapa de Riesgos'!$AA$40="Leve"),CONCATENATE("R5C",'Mapa de Riesgos'!$O$40),"")</f>
        <v/>
      </c>
      <c r="K30" s="40" t="str">
        <f>IF(AND('Mapa de Riesgos'!$Y$41="Media",'Mapa de Riesgos'!$AA$41="Leve"),CONCATENATE("R5C",'Mapa de Riesgos'!$O$41),"")</f>
        <v/>
      </c>
      <c r="L30" s="40" t="str">
        <f>IF(AND('Mapa de Riesgos'!$Y$42="Media",'Mapa de Riesgos'!$AA$42="Leve"),CONCATENATE("R5C",'Mapa de Riesgos'!$O$42),"")</f>
        <v/>
      </c>
      <c r="M30" s="40" t="str">
        <f>IF(AND('Mapa de Riesgos'!$Y$43="Media",'Mapa de Riesgos'!$AA$43="Leve"),CONCATENATE("R5C",'Mapa de Riesgos'!$O$43),"")</f>
        <v/>
      </c>
      <c r="N30" s="40" t="str">
        <f>IF(AND('Mapa de Riesgos'!$Y$44="Media",'Mapa de Riesgos'!$AA$44="Leve"),CONCATENATE("R5C",'Mapa de Riesgos'!$O$44),"")</f>
        <v/>
      </c>
      <c r="O30" s="41" t="str">
        <f>IF(AND('Mapa de Riesgos'!$Y$45="Media",'Mapa de Riesgos'!$AA$45="Leve"),CONCATENATE("R5C",'Mapa de Riesgos'!$O$45),"")</f>
        <v/>
      </c>
      <c r="P30" s="39" t="str">
        <f>IF(AND('Mapa de Riesgos'!$Y$40="Media",'Mapa de Riesgos'!$AA$40="Menor"),CONCATENATE("R5C",'Mapa de Riesgos'!$O$40),"")</f>
        <v/>
      </c>
      <c r="Q30" s="40" t="str">
        <f>IF(AND('Mapa de Riesgos'!$Y$41="Media",'Mapa de Riesgos'!$AA$41="Menor"),CONCATENATE("R5C",'Mapa de Riesgos'!$O$41),"")</f>
        <v/>
      </c>
      <c r="R30" s="40" t="str">
        <f>IF(AND('Mapa de Riesgos'!$Y$42="Media",'Mapa de Riesgos'!$AA$42="Menor"),CONCATENATE("R5C",'Mapa de Riesgos'!$O$42),"")</f>
        <v/>
      </c>
      <c r="S30" s="40" t="str">
        <f>IF(AND('Mapa de Riesgos'!$Y$43="Media",'Mapa de Riesgos'!$AA$43="Menor"),CONCATENATE("R5C",'Mapa de Riesgos'!$O$43),"")</f>
        <v/>
      </c>
      <c r="T30" s="40" t="str">
        <f>IF(AND('Mapa de Riesgos'!$Y$44="Media",'Mapa de Riesgos'!$AA$44="Menor"),CONCATENATE("R5C",'Mapa de Riesgos'!$O$44),"")</f>
        <v/>
      </c>
      <c r="U30" s="41" t="str">
        <f>IF(AND('Mapa de Riesgos'!$Y$45="Media",'Mapa de Riesgos'!$AA$45="Menor"),CONCATENATE("R5C",'Mapa de Riesgos'!$O$45),"")</f>
        <v/>
      </c>
      <c r="V30" s="39" t="str">
        <f>IF(AND('Mapa de Riesgos'!$Y$40="Media",'Mapa de Riesgos'!$AA$40="Moderado"),CONCATENATE("R5C",'Mapa de Riesgos'!$O$40),"")</f>
        <v/>
      </c>
      <c r="W30" s="40" t="str">
        <f>IF(AND('Mapa de Riesgos'!$Y$41="Media",'Mapa de Riesgos'!$AA$41="Moderado"),CONCATENATE("R5C",'Mapa de Riesgos'!$O$41),"")</f>
        <v/>
      </c>
      <c r="X30" s="40" t="str">
        <f>IF(AND('Mapa de Riesgos'!$Y$42="Media",'Mapa de Riesgos'!$AA$42="Moderado"),CONCATENATE("R5C",'Mapa de Riesgos'!$O$42),"")</f>
        <v/>
      </c>
      <c r="Y30" s="40" t="str">
        <f>IF(AND('Mapa de Riesgos'!$Y$43="Media",'Mapa de Riesgos'!$AA$43="Moderado"),CONCATENATE("R5C",'Mapa de Riesgos'!$O$43),"")</f>
        <v/>
      </c>
      <c r="Z30" s="40" t="str">
        <f>IF(AND('Mapa de Riesgos'!$Y$44="Media",'Mapa de Riesgos'!$AA$44="Moderado"),CONCATENATE("R5C",'Mapa de Riesgos'!$O$44),"")</f>
        <v/>
      </c>
      <c r="AA30" s="41" t="str">
        <f>IF(AND('Mapa de Riesgos'!$Y$45="Media",'Mapa de Riesgos'!$AA$45="Moderado"),CONCATENATE("R5C",'Mapa de Riesgos'!$O$45),"")</f>
        <v/>
      </c>
      <c r="AB30" s="24" t="str">
        <f>IF(AND('Mapa de Riesgos'!$Y$40="Media",'Mapa de Riesgos'!$AA$40="Mayor"),CONCATENATE("R5C",'Mapa de Riesgos'!$O$40),"")</f>
        <v/>
      </c>
      <c r="AC30" s="25" t="str">
        <f>IF(AND('Mapa de Riesgos'!$Y$41="Media",'Mapa de Riesgos'!$AA$41="Mayor"),CONCATENATE("R5C",'Mapa de Riesgos'!$O$41),"")</f>
        <v/>
      </c>
      <c r="AD30" s="25" t="str">
        <f>IF(AND('Mapa de Riesgos'!$Y$42="Media",'Mapa de Riesgos'!$AA$42="Mayor"),CONCATENATE("R5C",'Mapa de Riesgos'!$O$42),"")</f>
        <v/>
      </c>
      <c r="AE30" s="25" t="str">
        <f>IF(AND('Mapa de Riesgos'!$Y$43="Media",'Mapa de Riesgos'!$AA$43="Mayor"),CONCATENATE("R5C",'Mapa de Riesgos'!$O$43),"")</f>
        <v/>
      </c>
      <c r="AF30" s="25" t="str">
        <f>IF(AND('Mapa de Riesgos'!$Y$44="Media",'Mapa de Riesgos'!$AA$44="Mayor"),CONCATENATE("R5C",'Mapa de Riesgos'!$O$44),"")</f>
        <v/>
      </c>
      <c r="AG30" s="26" t="str">
        <f>IF(AND('Mapa de Riesgos'!$Y$45="Media",'Mapa de Riesgos'!$AA$45="Mayor"),CONCATENATE("R5C",'Mapa de Riesgos'!$O$45),"")</f>
        <v/>
      </c>
      <c r="AH30" s="27" t="str">
        <f>IF(AND('Mapa de Riesgos'!$Y$40="Media",'Mapa de Riesgos'!$AA$40="Catastrófico"),CONCATENATE("R5C",'Mapa de Riesgos'!$O$40),"")</f>
        <v/>
      </c>
      <c r="AI30" s="28" t="str">
        <f>IF(AND('Mapa de Riesgos'!$Y$41="Media",'Mapa de Riesgos'!$AA$41="Catastrófico"),CONCATENATE("R5C",'Mapa de Riesgos'!$O$41),"")</f>
        <v/>
      </c>
      <c r="AJ30" s="28" t="str">
        <f>IF(AND('Mapa de Riesgos'!$Y$42="Media",'Mapa de Riesgos'!$AA$42="Catastrófico"),CONCATENATE("R5C",'Mapa de Riesgos'!$O$42),"")</f>
        <v/>
      </c>
      <c r="AK30" s="28" t="str">
        <f>IF(AND('Mapa de Riesgos'!$Y$43="Media",'Mapa de Riesgos'!$AA$43="Catastrófico"),CONCATENATE("R5C",'Mapa de Riesgos'!$O$43),"")</f>
        <v/>
      </c>
      <c r="AL30" s="28" t="str">
        <f>IF(AND('Mapa de Riesgos'!$Y$44="Media",'Mapa de Riesgos'!$AA$44="Catastrófico"),CONCATENATE("R5C",'Mapa de Riesgos'!$O$44),"")</f>
        <v/>
      </c>
      <c r="AM30" s="29" t="str">
        <f>IF(AND('Mapa de Riesgos'!$Y$45="Media",'Mapa de Riesgos'!$AA$45="Catastrófico"),CONCATENATE("R5C",'Mapa de Riesgos'!$O$45),"")</f>
        <v/>
      </c>
      <c r="AN30" s="55"/>
      <c r="AO30" s="418"/>
      <c r="AP30" s="419"/>
      <c r="AQ30" s="419"/>
      <c r="AR30" s="419"/>
      <c r="AS30" s="419"/>
      <c r="AT30" s="420"/>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x14ac:dyDescent="0.25">
      <c r="A31" s="55"/>
      <c r="B31" s="290"/>
      <c r="C31" s="290"/>
      <c r="D31" s="291"/>
      <c r="E31" s="389"/>
      <c r="F31" s="388"/>
      <c r="G31" s="388"/>
      <c r="H31" s="388"/>
      <c r="I31" s="404"/>
      <c r="J31" s="39" t="str">
        <f>IF(AND('Mapa de Riesgos'!$Y$46="Media",'Mapa de Riesgos'!$AA$46="Leve"),CONCATENATE("R6C",'Mapa de Riesgos'!$O$46),"")</f>
        <v/>
      </c>
      <c r="K31" s="40" t="str">
        <f>IF(AND('Mapa de Riesgos'!$Y$47="Media",'Mapa de Riesgos'!$AA$47="Leve"),CONCATENATE("R6C",'Mapa de Riesgos'!$O$47),"")</f>
        <v/>
      </c>
      <c r="L31" s="40" t="str">
        <f>IF(AND('Mapa de Riesgos'!$Y$48="Media",'Mapa de Riesgos'!$AA$48="Leve"),CONCATENATE("R6C",'Mapa de Riesgos'!$O$48),"")</f>
        <v/>
      </c>
      <c r="M31" s="40" t="str">
        <f>IF(AND('Mapa de Riesgos'!$Y$49="Media",'Mapa de Riesgos'!$AA$49="Leve"),CONCATENATE("R6C",'Mapa de Riesgos'!$O$49),"")</f>
        <v/>
      </c>
      <c r="N31" s="40" t="str">
        <f>IF(AND('Mapa de Riesgos'!$Y$50="Media",'Mapa de Riesgos'!$AA$50="Leve"),CONCATENATE("R6C",'Mapa de Riesgos'!$O$50),"")</f>
        <v/>
      </c>
      <c r="O31" s="41" t="str">
        <f>IF(AND('Mapa de Riesgos'!$Y$51="Media",'Mapa de Riesgos'!$AA$51="Leve"),CONCATENATE("R6C",'Mapa de Riesgos'!$O$51),"")</f>
        <v/>
      </c>
      <c r="P31" s="39" t="str">
        <f>IF(AND('Mapa de Riesgos'!$Y$46="Media",'Mapa de Riesgos'!$AA$46="Menor"),CONCATENATE("R6C",'Mapa de Riesgos'!$O$46),"")</f>
        <v/>
      </c>
      <c r="Q31" s="40" t="str">
        <f>IF(AND('Mapa de Riesgos'!$Y$47="Media",'Mapa de Riesgos'!$AA$47="Menor"),CONCATENATE("R6C",'Mapa de Riesgos'!$O$47),"")</f>
        <v/>
      </c>
      <c r="R31" s="40" t="str">
        <f>IF(AND('Mapa de Riesgos'!$Y$48="Media",'Mapa de Riesgos'!$AA$48="Menor"),CONCATENATE("R6C",'Mapa de Riesgos'!$O$48),"")</f>
        <v/>
      </c>
      <c r="S31" s="40" t="str">
        <f>IF(AND('Mapa de Riesgos'!$Y$49="Media",'Mapa de Riesgos'!$AA$49="Menor"),CONCATENATE("R6C",'Mapa de Riesgos'!$O$49),"")</f>
        <v/>
      </c>
      <c r="T31" s="40" t="str">
        <f>IF(AND('Mapa de Riesgos'!$Y$50="Media",'Mapa de Riesgos'!$AA$50="Menor"),CONCATENATE("R6C",'Mapa de Riesgos'!$O$50),"")</f>
        <v/>
      </c>
      <c r="U31" s="41" t="str">
        <f>IF(AND('Mapa de Riesgos'!$Y$51="Media",'Mapa de Riesgos'!$AA$51="Menor"),CONCATENATE("R6C",'Mapa de Riesgos'!$O$51),"")</f>
        <v/>
      </c>
      <c r="V31" s="39" t="str">
        <f>IF(AND('Mapa de Riesgos'!$Y$46="Media",'Mapa de Riesgos'!$AA$46="Moderado"),CONCATENATE("R6C",'Mapa de Riesgos'!$O$46),"")</f>
        <v/>
      </c>
      <c r="W31" s="40" t="str">
        <f>IF(AND('Mapa de Riesgos'!$Y$47="Media",'Mapa de Riesgos'!$AA$47="Moderado"),CONCATENATE("R6C",'Mapa de Riesgos'!$O$47),"")</f>
        <v/>
      </c>
      <c r="X31" s="40" t="str">
        <f>IF(AND('Mapa de Riesgos'!$Y$48="Media",'Mapa de Riesgos'!$AA$48="Moderado"),CONCATENATE("R6C",'Mapa de Riesgos'!$O$48),"")</f>
        <v/>
      </c>
      <c r="Y31" s="40" t="str">
        <f>IF(AND('Mapa de Riesgos'!$Y$49="Media",'Mapa de Riesgos'!$AA$49="Moderado"),CONCATENATE("R6C",'Mapa de Riesgos'!$O$49),"")</f>
        <v/>
      </c>
      <c r="Z31" s="40" t="str">
        <f>IF(AND('Mapa de Riesgos'!$Y$50="Media",'Mapa de Riesgos'!$AA$50="Moderado"),CONCATENATE("R6C",'Mapa de Riesgos'!$O$50),"")</f>
        <v/>
      </c>
      <c r="AA31" s="41" t="str">
        <f>IF(AND('Mapa de Riesgos'!$Y$51="Media",'Mapa de Riesgos'!$AA$51="Moderado"),CONCATENATE("R6C",'Mapa de Riesgos'!$O$51),"")</f>
        <v/>
      </c>
      <c r="AB31" s="24" t="str">
        <f>IF(AND('Mapa de Riesgos'!$Y$46="Media",'Mapa de Riesgos'!$AA$46="Mayor"),CONCATENATE("R6C",'Mapa de Riesgos'!$O$46),"")</f>
        <v/>
      </c>
      <c r="AC31" s="25" t="str">
        <f>IF(AND('Mapa de Riesgos'!$Y$47="Media",'Mapa de Riesgos'!$AA$47="Mayor"),CONCATENATE("R6C",'Mapa de Riesgos'!$O$47),"")</f>
        <v/>
      </c>
      <c r="AD31" s="25" t="str">
        <f>IF(AND('Mapa de Riesgos'!$Y$48="Media",'Mapa de Riesgos'!$AA$48="Mayor"),CONCATENATE("R6C",'Mapa de Riesgos'!$O$48),"")</f>
        <v/>
      </c>
      <c r="AE31" s="25" t="str">
        <f>IF(AND('Mapa de Riesgos'!$Y$49="Media",'Mapa de Riesgos'!$AA$49="Mayor"),CONCATENATE("R6C",'Mapa de Riesgos'!$O$49),"")</f>
        <v/>
      </c>
      <c r="AF31" s="25" t="str">
        <f>IF(AND('Mapa de Riesgos'!$Y$50="Media",'Mapa de Riesgos'!$AA$50="Mayor"),CONCATENATE("R6C",'Mapa de Riesgos'!$O$50),"")</f>
        <v/>
      </c>
      <c r="AG31" s="26" t="str">
        <f>IF(AND('Mapa de Riesgos'!$Y$51="Media",'Mapa de Riesgos'!$AA$51="Mayor"),CONCATENATE("R6C",'Mapa de Riesgos'!$O$51),"")</f>
        <v/>
      </c>
      <c r="AH31" s="27" t="str">
        <f>IF(AND('Mapa de Riesgos'!$Y$46="Media",'Mapa de Riesgos'!$AA$46="Catastrófico"),CONCATENATE("R6C",'Mapa de Riesgos'!$O$46),"")</f>
        <v/>
      </c>
      <c r="AI31" s="28" t="str">
        <f>IF(AND('Mapa de Riesgos'!$Y$47="Media",'Mapa de Riesgos'!$AA$47="Catastrófico"),CONCATENATE("R6C",'Mapa de Riesgos'!$O$47),"")</f>
        <v/>
      </c>
      <c r="AJ31" s="28" t="str">
        <f>IF(AND('Mapa de Riesgos'!$Y$48="Media",'Mapa de Riesgos'!$AA$48="Catastrófico"),CONCATENATE("R6C",'Mapa de Riesgos'!$O$48),"")</f>
        <v/>
      </c>
      <c r="AK31" s="28" t="str">
        <f>IF(AND('Mapa de Riesgos'!$Y$49="Media",'Mapa de Riesgos'!$AA$49="Catastrófico"),CONCATENATE("R6C",'Mapa de Riesgos'!$O$49),"")</f>
        <v/>
      </c>
      <c r="AL31" s="28" t="str">
        <f>IF(AND('Mapa de Riesgos'!$Y$50="Media",'Mapa de Riesgos'!$AA$50="Catastrófico"),CONCATENATE("R6C",'Mapa de Riesgos'!$O$50),"")</f>
        <v/>
      </c>
      <c r="AM31" s="29" t="str">
        <f>IF(AND('Mapa de Riesgos'!$Y$51="Media",'Mapa de Riesgos'!$AA$51="Catastrófico"),CONCATENATE("R6C",'Mapa de Riesgos'!$O$51),"")</f>
        <v/>
      </c>
      <c r="AN31" s="55"/>
      <c r="AO31" s="418"/>
      <c r="AP31" s="419"/>
      <c r="AQ31" s="419"/>
      <c r="AR31" s="419"/>
      <c r="AS31" s="419"/>
      <c r="AT31" s="420"/>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x14ac:dyDescent="0.25">
      <c r="A32" s="55"/>
      <c r="B32" s="290"/>
      <c r="C32" s="290"/>
      <c r="D32" s="291"/>
      <c r="E32" s="389"/>
      <c r="F32" s="388"/>
      <c r="G32" s="388"/>
      <c r="H32" s="388"/>
      <c r="I32" s="404"/>
      <c r="J32" s="39" t="str">
        <f>IF(AND('Mapa de Riesgos'!$Y$52="Media",'Mapa de Riesgos'!$AA$52="Leve"),CONCATENATE("R7C",'Mapa de Riesgos'!$O$52),"")</f>
        <v/>
      </c>
      <c r="K32" s="40" t="str">
        <f>IF(AND('Mapa de Riesgos'!$Y$53="Media",'Mapa de Riesgos'!$AA$53="Leve"),CONCATENATE("R7C",'Mapa de Riesgos'!$O$53),"")</f>
        <v/>
      </c>
      <c r="L32" s="40" t="str">
        <f>IF(AND('Mapa de Riesgos'!$Y$54="Media",'Mapa de Riesgos'!$AA$54="Leve"),CONCATENATE("R7C",'Mapa de Riesgos'!$O$54),"")</f>
        <v/>
      </c>
      <c r="M32" s="40" t="str">
        <f>IF(AND('Mapa de Riesgos'!$Y$55="Media",'Mapa de Riesgos'!$AA$55="Leve"),CONCATENATE("R7C",'Mapa de Riesgos'!$O$55),"")</f>
        <v/>
      </c>
      <c r="N32" s="40" t="str">
        <f>IF(AND('Mapa de Riesgos'!$Y$56="Media",'Mapa de Riesgos'!$AA$56="Leve"),CONCATENATE("R7C",'Mapa de Riesgos'!$O$56),"")</f>
        <v/>
      </c>
      <c r="O32" s="41" t="str">
        <f>IF(AND('Mapa de Riesgos'!$Y$57="Media",'Mapa de Riesgos'!$AA$57="Leve"),CONCATENATE("R7C",'Mapa de Riesgos'!$O$57),"")</f>
        <v/>
      </c>
      <c r="P32" s="39" t="str">
        <f>IF(AND('Mapa de Riesgos'!$Y$52="Media",'Mapa de Riesgos'!$AA$52="Menor"),CONCATENATE("R7C",'Mapa de Riesgos'!$O$52),"")</f>
        <v/>
      </c>
      <c r="Q32" s="40" t="str">
        <f>IF(AND('Mapa de Riesgos'!$Y$53="Media",'Mapa de Riesgos'!$AA$53="Menor"),CONCATENATE("R7C",'Mapa de Riesgos'!$O$53),"")</f>
        <v/>
      </c>
      <c r="R32" s="40" t="str">
        <f>IF(AND('Mapa de Riesgos'!$Y$54="Media",'Mapa de Riesgos'!$AA$54="Menor"),CONCATENATE("R7C",'Mapa de Riesgos'!$O$54),"")</f>
        <v/>
      </c>
      <c r="S32" s="40" t="str">
        <f>IF(AND('Mapa de Riesgos'!$Y$55="Media",'Mapa de Riesgos'!$AA$55="Menor"),CONCATENATE("R7C",'Mapa de Riesgos'!$O$55),"")</f>
        <v/>
      </c>
      <c r="T32" s="40" t="str">
        <f>IF(AND('Mapa de Riesgos'!$Y$56="Media",'Mapa de Riesgos'!$AA$56="Menor"),CONCATENATE("R7C",'Mapa de Riesgos'!$O$56),"")</f>
        <v/>
      </c>
      <c r="U32" s="41" t="str">
        <f>IF(AND('Mapa de Riesgos'!$Y$57="Media",'Mapa de Riesgos'!$AA$57="Menor"),CONCATENATE("R7C",'Mapa de Riesgos'!$O$57),"")</f>
        <v/>
      </c>
      <c r="V32" s="39" t="str">
        <f>IF(AND('Mapa de Riesgos'!$Y$52="Media",'Mapa de Riesgos'!$AA$52="Moderado"),CONCATENATE("R7C",'Mapa de Riesgos'!$O$52),"")</f>
        <v/>
      </c>
      <c r="W32" s="40" t="str">
        <f>IF(AND('Mapa de Riesgos'!$Y$53="Media",'Mapa de Riesgos'!$AA$53="Moderado"),CONCATENATE("R7C",'Mapa de Riesgos'!$O$53),"")</f>
        <v/>
      </c>
      <c r="X32" s="40" t="str">
        <f>IF(AND('Mapa de Riesgos'!$Y$54="Media",'Mapa de Riesgos'!$AA$54="Moderado"),CONCATENATE("R7C",'Mapa de Riesgos'!$O$54),"")</f>
        <v/>
      </c>
      <c r="Y32" s="40" t="str">
        <f>IF(AND('Mapa de Riesgos'!$Y$55="Media",'Mapa de Riesgos'!$AA$55="Moderado"),CONCATENATE("R7C",'Mapa de Riesgos'!$O$55),"")</f>
        <v/>
      </c>
      <c r="Z32" s="40" t="str">
        <f>IF(AND('Mapa de Riesgos'!$Y$56="Media",'Mapa de Riesgos'!$AA$56="Moderado"),CONCATENATE("R7C",'Mapa de Riesgos'!$O$56),"")</f>
        <v/>
      </c>
      <c r="AA32" s="41" t="str">
        <f>IF(AND('Mapa de Riesgos'!$Y$57="Media",'Mapa de Riesgos'!$AA$57="Moderado"),CONCATENATE("R7C",'Mapa de Riesgos'!$O$57),"")</f>
        <v/>
      </c>
      <c r="AB32" s="24" t="str">
        <f>IF(AND('Mapa de Riesgos'!$Y$52="Media",'Mapa de Riesgos'!$AA$52="Mayor"),CONCATENATE("R7C",'Mapa de Riesgos'!$O$52),"")</f>
        <v/>
      </c>
      <c r="AC32" s="25" t="str">
        <f>IF(AND('Mapa de Riesgos'!$Y$53="Media",'Mapa de Riesgos'!$AA$53="Mayor"),CONCATENATE("R7C",'Mapa de Riesgos'!$O$53),"")</f>
        <v/>
      </c>
      <c r="AD32" s="25" t="str">
        <f>IF(AND('Mapa de Riesgos'!$Y$54="Media",'Mapa de Riesgos'!$AA$54="Mayor"),CONCATENATE("R7C",'Mapa de Riesgos'!$O$54),"")</f>
        <v/>
      </c>
      <c r="AE32" s="25" t="str">
        <f>IF(AND('Mapa de Riesgos'!$Y$55="Media",'Mapa de Riesgos'!$AA$55="Mayor"),CONCATENATE("R7C",'Mapa de Riesgos'!$O$55),"")</f>
        <v/>
      </c>
      <c r="AF32" s="25" t="str">
        <f>IF(AND('Mapa de Riesgos'!$Y$56="Media",'Mapa de Riesgos'!$AA$56="Mayor"),CONCATENATE("R7C",'Mapa de Riesgos'!$O$56),"")</f>
        <v/>
      </c>
      <c r="AG32" s="26" t="str">
        <f>IF(AND('Mapa de Riesgos'!$Y$57="Media",'Mapa de Riesgos'!$AA$57="Mayor"),CONCATENATE("R7C",'Mapa de Riesgos'!$O$57),"")</f>
        <v/>
      </c>
      <c r="AH32" s="27" t="str">
        <f>IF(AND('Mapa de Riesgos'!$Y$52="Media",'Mapa de Riesgos'!$AA$52="Catastrófico"),CONCATENATE("R7C",'Mapa de Riesgos'!$O$52),"")</f>
        <v/>
      </c>
      <c r="AI32" s="28" t="str">
        <f>IF(AND('Mapa de Riesgos'!$Y$53="Media",'Mapa de Riesgos'!$AA$53="Catastrófico"),CONCATENATE("R7C",'Mapa de Riesgos'!$O$53),"")</f>
        <v/>
      </c>
      <c r="AJ32" s="28" t="str">
        <f>IF(AND('Mapa de Riesgos'!$Y$54="Media",'Mapa de Riesgos'!$AA$54="Catastrófico"),CONCATENATE("R7C",'Mapa de Riesgos'!$O$54),"")</f>
        <v/>
      </c>
      <c r="AK32" s="28" t="str">
        <f>IF(AND('Mapa de Riesgos'!$Y$55="Media",'Mapa de Riesgos'!$AA$55="Catastrófico"),CONCATENATE("R7C",'Mapa de Riesgos'!$O$55),"")</f>
        <v/>
      </c>
      <c r="AL32" s="28" t="str">
        <f>IF(AND('Mapa de Riesgos'!$Y$56="Media",'Mapa de Riesgos'!$AA$56="Catastrófico"),CONCATENATE("R7C",'Mapa de Riesgos'!$O$56),"")</f>
        <v/>
      </c>
      <c r="AM32" s="29" t="str">
        <f>IF(AND('Mapa de Riesgos'!$Y$57="Media",'Mapa de Riesgos'!$AA$57="Catastrófico"),CONCATENATE("R7C",'Mapa de Riesgos'!$O$57),"")</f>
        <v/>
      </c>
      <c r="AN32" s="55"/>
      <c r="AO32" s="418"/>
      <c r="AP32" s="419"/>
      <c r="AQ32" s="419"/>
      <c r="AR32" s="419"/>
      <c r="AS32" s="419"/>
      <c r="AT32" s="420"/>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x14ac:dyDescent="0.25">
      <c r="A33" s="55"/>
      <c r="B33" s="290"/>
      <c r="C33" s="290"/>
      <c r="D33" s="291"/>
      <c r="E33" s="389"/>
      <c r="F33" s="388"/>
      <c r="G33" s="388"/>
      <c r="H33" s="388"/>
      <c r="I33" s="404"/>
      <c r="J33" s="39" t="str">
        <f>IF(AND('Mapa de Riesgos'!$Y$58="Media",'Mapa de Riesgos'!$AA$58="Leve"),CONCATENATE("R8C",'Mapa de Riesgos'!$O$58),"")</f>
        <v/>
      </c>
      <c r="K33" s="40" t="str">
        <f>IF(AND('Mapa de Riesgos'!$Y$59="Media",'Mapa de Riesgos'!$AA$59="Leve"),CONCATENATE("R8C",'Mapa de Riesgos'!$O$59),"")</f>
        <v/>
      </c>
      <c r="L33" s="40" t="str">
        <f>IF(AND('Mapa de Riesgos'!$Y$60="Media",'Mapa de Riesgos'!$AA$60="Leve"),CONCATENATE("R8C",'Mapa de Riesgos'!$O$60),"")</f>
        <v/>
      </c>
      <c r="M33" s="40" t="str">
        <f>IF(AND('Mapa de Riesgos'!$Y$61="Media",'Mapa de Riesgos'!$AA$61="Leve"),CONCATENATE("R8C",'Mapa de Riesgos'!$O$61),"")</f>
        <v/>
      </c>
      <c r="N33" s="40" t="str">
        <f>IF(AND('Mapa de Riesgos'!$Y$62="Media",'Mapa de Riesgos'!$AA$62="Leve"),CONCATENATE("R8C",'Mapa de Riesgos'!$O$62),"")</f>
        <v/>
      </c>
      <c r="O33" s="41" t="str">
        <f>IF(AND('Mapa de Riesgos'!$Y$63="Media",'Mapa de Riesgos'!$AA$63="Leve"),CONCATENATE("R8C",'Mapa de Riesgos'!$O$63),"")</f>
        <v/>
      </c>
      <c r="P33" s="39" t="str">
        <f>IF(AND('Mapa de Riesgos'!$Y$58="Media",'Mapa de Riesgos'!$AA$58="Menor"),CONCATENATE("R8C",'Mapa de Riesgos'!$O$58),"")</f>
        <v/>
      </c>
      <c r="Q33" s="40" t="str">
        <f>IF(AND('Mapa de Riesgos'!$Y$59="Media",'Mapa de Riesgos'!$AA$59="Menor"),CONCATENATE("R8C",'Mapa de Riesgos'!$O$59),"")</f>
        <v/>
      </c>
      <c r="R33" s="40" t="str">
        <f>IF(AND('Mapa de Riesgos'!$Y$60="Media",'Mapa de Riesgos'!$AA$60="Menor"),CONCATENATE("R8C",'Mapa de Riesgos'!$O$60),"")</f>
        <v/>
      </c>
      <c r="S33" s="40" t="str">
        <f>IF(AND('Mapa de Riesgos'!$Y$61="Media",'Mapa de Riesgos'!$AA$61="Menor"),CONCATENATE("R8C",'Mapa de Riesgos'!$O$61),"")</f>
        <v/>
      </c>
      <c r="T33" s="40" t="str">
        <f>IF(AND('Mapa de Riesgos'!$Y$62="Media",'Mapa de Riesgos'!$AA$62="Menor"),CONCATENATE("R8C",'Mapa de Riesgos'!$O$62),"")</f>
        <v/>
      </c>
      <c r="U33" s="41" t="str">
        <f>IF(AND('Mapa de Riesgos'!$Y$63="Media",'Mapa de Riesgos'!$AA$63="Menor"),CONCATENATE("R8C",'Mapa de Riesgos'!$O$63),"")</f>
        <v/>
      </c>
      <c r="V33" s="39" t="str">
        <f>IF(AND('Mapa de Riesgos'!$Y$58="Media",'Mapa de Riesgos'!$AA$58="Moderado"),CONCATENATE("R8C",'Mapa de Riesgos'!$O$58),"")</f>
        <v/>
      </c>
      <c r="W33" s="40" t="str">
        <f>IF(AND('Mapa de Riesgos'!$Y$59="Media",'Mapa de Riesgos'!$AA$59="Moderado"),CONCATENATE("R8C",'Mapa de Riesgos'!$O$59),"")</f>
        <v/>
      </c>
      <c r="X33" s="40" t="str">
        <f>IF(AND('Mapa de Riesgos'!$Y$60="Media",'Mapa de Riesgos'!$AA$60="Moderado"),CONCATENATE("R8C",'Mapa de Riesgos'!$O$60),"")</f>
        <v/>
      </c>
      <c r="Y33" s="40" t="str">
        <f>IF(AND('Mapa de Riesgos'!$Y$61="Media",'Mapa de Riesgos'!$AA$61="Moderado"),CONCATENATE("R8C",'Mapa de Riesgos'!$O$61),"")</f>
        <v/>
      </c>
      <c r="Z33" s="40" t="str">
        <f>IF(AND('Mapa de Riesgos'!$Y$62="Media",'Mapa de Riesgos'!$AA$62="Moderado"),CONCATENATE("R8C",'Mapa de Riesgos'!$O$62),"")</f>
        <v/>
      </c>
      <c r="AA33" s="41" t="str">
        <f>IF(AND('Mapa de Riesgos'!$Y$63="Media",'Mapa de Riesgos'!$AA$63="Moderado"),CONCATENATE("R8C",'Mapa de Riesgos'!$O$63),"")</f>
        <v/>
      </c>
      <c r="AB33" s="24" t="str">
        <f>IF(AND('Mapa de Riesgos'!$Y$58="Media",'Mapa de Riesgos'!$AA$58="Mayor"),CONCATENATE("R8C",'Mapa de Riesgos'!$O$58),"")</f>
        <v/>
      </c>
      <c r="AC33" s="25" t="str">
        <f>IF(AND('Mapa de Riesgos'!$Y$59="Media",'Mapa de Riesgos'!$AA$59="Mayor"),CONCATENATE("R8C",'Mapa de Riesgos'!$O$59),"")</f>
        <v/>
      </c>
      <c r="AD33" s="25" t="str">
        <f>IF(AND('Mapa de Riesgos'!$Y$60="Media",'Mapa de Riesgos'!$AA$60="Mayor"),CONCATENATE("R8C",'Mapa de Riesgos'!$O$60),"")</f>
        <v/>
      </c>
      <c r="AE33" s="25" t="str">
        <f>IF(AND('Mapa de Riesgos'!$Y$61="Media",'Mapa de Riesgos'!$AA$61="Mayor"),CONCATENATE("R8C",'Mapa de Riesgos'!$O$61),"")</f>
        <v/>
      </c>
      <c r="AF33" s="25" t="str">
        <f>IF(AND('Mapa de Riesgos'!$Y$62="Media",'Mapa de Riesgos'!$AA$62="Mayor"),CONCATENATE("R8C",'Mapa de Riesgos'!$O$62),"")</f>
        <v/>
      </c>
      <c r="AG33" s="26" t="str">
        <f>IF(AND('Mapa de Riesgos'!$Y$63="Media",'Mapa de Riesgos'!$AA$63="Mayor"),CONCATENATE("R8C",'Mapa de Riesgos'!$O$63),"")</f>
        <v/>
      </c>
      <c r="AH33" s="27" t="str">
        <f>IF(AND('Mapa de Riesgos'!$Y$58="Media",'Mapa de Riesgos'!$AA$58="Catastrófico"),CONCATENATE("R8C",'Mapa de Riesgos'!$O$58),"")</f>
        <v/>
      </c>
      <c r="AI33" s="28" t="str">
        <f>IF(AND('Mapa de Riesgos'!$Y$59="Media",'Mapa de Riesgos'!$AA$59="Catastrófico"),CONCATENATE("R8C",'Mapa de Riesgos'!$O$59),"")</f>
        <v/>
      </c>
      <c r="AJ33" s="28" t="str">
        <f>IF(AND('Mapa de Riesgos'!$Y$60="Media",'Mapa de Riesgos'!$AA$60="Catastrófico"),CONCATENATE("R8C",'Mapa de Riesgos'!$O$60),"")</f>
        <v/>
      </c>
      <c r="AK33" s="28" t="str">
        <f>IF(AND('Mapa de Riesgos'!$Y$61="Media",'Mapa de Riesgos'!$AA$61="Catastrófico"),CONCATENATE("R8C",'Mapa de Riesgos'!$O$61),"")</f>
        <v/>
      </c>
      <c r="AL33" s="28" t="str">
        <f>IF(AND('Mapa de Riesgos'!$Y$62="Media",'Mapa de Riesgos'!$AA$62="Catastrófico"),CONCATENATE("R8C",'Mapa de Riesgos'!$O$62),"")</f>
        <v/>
      </c>
      <c r="AM33" s="29" t="str">
        <f>IF(AND('Mapa de Riesgos'!$Y$63="Media",'Mapa de Riesgos'!$AA$63="Catastrófico"),CONCATENATE("R8C",'Mapa de Riesgos'!$O$63),"")</f>
        <v/>
      </c>
      <c r="AN33" s="55"/>
      <c r="AO33" s="418"/>
      <c r="AP33" s="419"/>
      <c r="AQ33" s="419"/>
      <c r="AR33" s="419"/>
      <c r="AS33" s="419"/>
      <c r="AT33" s="420"/>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x14ac:dyDescent="0.25">
      <c r="A34" s="55"/>
      <c r="B34" s="290"/>
      <c r="C34" s="290"/>
      <c r="D34" s="291"/>
      <c r="E34" s="389"/>
      <c r="F34" s="388"/>
      <c r="G34" s="388"/>
      <c r="H34" s="388"/>
      <c r="I34" s="404"/>
      <c r="J34" s="39" t="str">
        <f>IF(AND('Mapa de Riesgos'!$Y$64="Media",'Mapa de Riesgos'!$AA$64="Leve"),CONCATENATE("R9C",'Mapa de Riesgos'!$O$64),"")</f>
        <v/>
      </c>
      <c r="K34" s="40" t="str">
        <f>IF(AND('Mapa de Riesgos'!$Y$65="Media",'Mapa de Riesgos'!$AA$65="Leve"),CONCATENATE("R9C",'Mapa de Riesgos'!$O$65),"")</f>
        <v/>
      </c>
      <c r="L34" s="40" t="str">
        <f>IF(AND('Mapa de Riesgos'!$Y$66="Media",'Mapa de Riesgos'!$AA$66="Leve"),CONCATENATE("R9C",'Mapa de Riesgos'!$O$66),"")</f>
        <v/>
      </c>
      <c r="M34" s="40" t="str">
        <f>IF(AND('Mapa de Riesgos'!$Y$67="Media",'Mapa de Riesgos'!$AA$67="Leve"),CONCATENATE("R9C",'Mapa de Riesgos'!$O$67),"")</f>
        <v/>
      </c>
      <c r="N34" s="40" t="str">
        <f>IF(AND('Mapa de Riesgos'!$Y$68="Media",'Mapa de Riesgos'!$AA$68="Leve"),CONCATENATE("R9C",'Mapa de Riesgos'!$O$68),"")</f>
        <v/>
      </c>
      <c r="O34" s="41" t="str">
        <f>IF(AND('Mapa de Riesgos'!$Y$69="Media",'Mapa de Riesgos'!$AA$69="Leve"),CONCATENATE("R9C",'Mapa de Riesgos'!$O$69),"")</f>
        <v/>
      </c>
      <c r="P34" s="39" t="str">
        <f>IF(AND('Mapa de Riesgos'!$Y$64="Media",'Mapa de Riesgos'!$AA$64="Menor"),CONCATENATE("R9C",'Mapa de Riesgos'!$O$64),"")</f>
        <v/>
      </c>
      <c r="Q34" s="40" t="str">
        <f>IF(AND('Mapa de Riesgos'!$Y$65="Media",'Mapa de Riesgos'!$AA$65="Menor"),CONCATENATE("R9C",'Mapa de Riesgos'!$O$65),"")</f>
        <v/>
      </c>
      <c r="R34" s="40" t="str">
        <f>IF(AND('Mapa de Riesgos'!$Y$66="Media",'Mapa de Riesgos'!$AA$66="Menor"),CONCATENATE("R9C",'Mapa de Riesgos'!$O$66),"")</f>
        <v/>
      </c>
      <c r="S34" s="40" t="str">
        <f>IF(AND('Mapa de Riesgos'!$Y$67="Media",'Mapa de Riesgos'!$AA$67="Menor"),CONCATENATE("R9C",'Mapa de Riesgos'!$O$67),"")</f>
        <v/>
      </c>
      <c r="T34" s="40" t="str">
        <f>IF(AND('Mapa de Riesgos'!$Y$68="Media",'Mapa de Riesgos'!$AA$68="Menor"),CONCATENATE("R9C",'Mapa de Riesgos'!$O$68),"")</f>
        <v/>
      </c>
      <c r="U34" s="41" t="str">
        <f>IF(AND('Mapa de Riesgos'!$Y$69="Media",'Mapa de Riesgos'!$AA$69="Menor"),CONCATENATE("R9C",'Mapa de Riesgos'!$O$69),"")</f>
        <v/>
      </c>
      <c r="V34" s="39" t="str">
        <f>IF(AND('Mapa de Riesgos'!$Y$64="Media",'Mapa de Riesgos'!$AA$64="Moderado"),CONCATENATE("R9C",'Mapa de Riesgos'!$O$64),"")</f>
        <v/>
      </c>
      <c r="W34" s="40" t="str">
        <f>IF(AND('Mapa de Riesgos'!$Y$65="Media",'Mapa de Riesgos'!$AA$65="Moderado"),CONCATENATE("R9C",'Mapa de Riesgos'!$O$65),"")</f>
        <v/>
      </c>
      <c r="X34" s="40" t="str">
        <f>IF(AND('Mapa de Riesgos'!$Y$66="Media",'Mapa de Riesgos'!$AA$66="Moderado"),CONCATENATE("R9C",'Mapa de Riesgos'!$O$66),"")</f>
        <v/>
      </c>
      <c r="Y34" s="40" t="str">
        <f>IF(AND('Mapa de Riesgos'!$Y$67="Media",'Mapa de Riesgos'!$AA$67="Moderado"),CONCATENATE("R9C",'Mapa de Riesgos'!$O$67),"")</f>
        <v/>
      </c>
      <c r="Z34" s="40" t="str">
        <f>IF(AND('Mapa de Riesgos'!$Y$68="Media",'Mapa de Riesgos'!$AA$68="Moderado"),CONCATENATE("R9C",'Mapa de Riesgos'!$O$68),"")</f>
        <v/>
      </c>
      <c r="AA34" s="41" t="str">
        <f>IF(AND('Mapa de Riesgos'!$Y$69="Media",'Mapa de Riesgos'!$AA$69="Moderado"),CONCATENATE("R9C",'Mapa de Riesgos'!$O$69),"")</f>
        <v/>
      </c>
      <c r="AB34" s="24" t="str">
        <f>IF(AND('Mapa de Riesgos'!$Y$64="Media",'Mapa de Riesgos'!$AA$64="Mayor"),CONCATENATE("R9C",'Mapa de Riesgos'!$O$64),"")</f>
        <v/>
      </c>
      <c r="AC34" s="25" t="str">
        <f>IF(AND('Mapa de Riesgos'!$Y$65="Media",'Mapa de Riesgos'!$AA$65="Mayor"),CONCATENATE("R9C",'Mapa de Riesgos'!$O$65),"")</f>
        <v/>
      </c>
      <c r="AD34" s="25" t="str">
        <f>IF(AND('Mapa de Riesgos'!$Y$66="Media",'Mapa de Riesgos'!$AA$66="Mayor"),CONCATENATE("R9C",'Mapa de Riesgos'!$O$66),"")</f>
        <v/>
      </c>
      <c r="AE34" s="25" t="str">
        <f>IF(AND('Mapa de Riesgos'!$Y$67="Media",'Mapa de Riesgos'!$AA$67="Mayor"),CONCATENATE("R9C",'Mapa de Riesgos'!$O$67),"")</f>
        <v/>
      </c>
      <c r="AF34" s="25" t="str">
        <f>IF(AND('Mapa de Riesgos'!$Y$68="Media",'Mapa de Riesgos'!$AA$68="Mayor"),CONCATENATE("R9C",'Mapa de Riesgos'!$O$68),"")</f>
        <v/>
      </c>
      <c r="AG34" s="26" t="str">
        <f>IF(AND('Mapa de Riesgos'!$Y$69="Media",'Mapa de Riesgos'!$AA$69="Mayor"),CONCATENATE("R9C",'Mapa de Riesgos'!$O$69),"")</f>
        <v/>
      </c>
      <c r="AH34" s="27" t="str">
        <f>IF(AND('Mapa de Riesgos'!$Y$64="Media",'Mapa de Riesgos'!$AA$64="Catastrófico"),CONCATENATE("R9C",'Mapa de Riesgos'!$O$64),"")</f>
        <v/>
      </c>
      <c r="AI34" s="28" t="str">
        <f>IF(AND('Mapa de Riesgos'!$Y$65="Media",'Mapa de Riesgos'!$AA$65="Catastrófico"),CONCATENATE("R9C",'Mapa de Riesgos'!$O$65),"")</f>
        <v/>
      </c>
      <c r="AJ34" s="28" t="str">
        <f>IF(AND('Mapa de Riesgos'!$Y$66="Media",'Mapa de Riesgos'!$AA$66="Catastrófico"),CONCATENATE("R9C",'Mapa de Riesgos'!$O$66),"")</f>
        <v/>
      </c>
      <c r="AK34" s="28" t="str">
        <f>IF(AND('Mapa de Riesgos'!$Y$67="Media",'Mapa de Riesgos'!$AA$67="Catastrófico"),CONCATENATE("R9C",'Mapa de Riesgos'!$O$67),"")</f>
        <v/>
      </c>
      <c r="AL34" s="28" t="str">
        <f>IF(AND('Mapa de Riesgos'!$Y$68="Media",'Mapa de Riesgos'!$AA$68="Catastrófico"),CONCATENATE("R9C",'Mapa de Riesgos'!$O$68),"")</f>
        <v/>
      </c>
      <c r="AM34" s="29" t="str">
        <f>IF(AND('Mapa de Riesgos'!$Y$69="Media",'Mapa de Riesgos'!$AA$69="Catastrófico"),CONCATENATE("R9C",'Mapa de Riesgos'!$O$69),"")</f>
        <v/>
      </c>
      <c r="AN34" s="55"/>
      <c r="AO34" s="418"/>
      <c r="AP34" s="419"/>
      <c r="AQ34" s="419"/>
      <c r="AR34" s="419"/>
      <c r="AS34" s="419"/>
      <c r="AT34" s="420"/>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x14ac:dyDescent="0.3">
      <c r="A35" s="55"/>
      <c r="B35" s="290"/>
      <c r="C35" s="290"/>
      <c r="D35" s="291"/>
      <c r="E35" s="390"/>
      <c r="F35" s="391"/>
      <c r="G35" s="391"/>
      <c r="H35" s="391"/>
      <c r="I35" s="405"/>
      <c r="J35" s="39" t="str">
        <f>IF(AND('Mapa de Riesgos'!$Y$70="Media",'Mapa de Riesgos'!$AA$70="Leve"),CONCATENATE("R10C",'Mapa de Riesgos'!$O$70),"")</f>
        <v/>
      </c>
      <c r="K35" s="40" t="str">
        <f>IF(AND('Mapa de Riesgos'!$Y$71="Media",'Mapa de Riesgos'!$AA$71="Leve"),CONCATENATE("R10C",'Mapa de Riesgos'!$O$71),"")</f>
        <v/>
      </c>
      <c r="L35" s="40" t="str">
        <f>IF(AND('Mapa de Riesgos'!$Y$72="Media",'Mapa de Riesgos'!$AA$72="Leve"),CONCATENATE("R10C",'Mapa de Riesgos'!$O$72),"")</f>
        <v/>
      </c>
      <c r="M35" s="40" t="str">
        <f>IF(AND('Mapa de Riesgos'!$Y$73="Media",'Mapa de Riesgos'!$AA$73="Leve"),CONCATENATE("R10C",'Mapa de Riesgos'!$O$73),"")</f>
        <v/>
      </c>
      <c r="N35" s="40" t="str">
        <f>IF(AND('Mapa de Riesgos'!$Y$74="Media",'Mapa de Riesgos'!$AA$74="Leve"),CONCATENATE("R10C",'Mapa de Riesgos'!$O$74),"")</f>
        <v/>
      </c>
      <c r="O35" s="41" t="str">
        <f>IF(AND('Mapa de Riesgos'!$Y$75="Media",'Mapa de Riesgos'!$AA$75="Leve"),CONCATENATE("R10C",'Mapa de Riesgos'!$O$75),"")</f>
        <v/>
      </c>
      <c r="P35" s="39" t="str">
        <f>IF(AND('Mapa de Riesgos'!$Y$70="Media",'Mapa de Riesgos'!$AA$70="Menor"),CONCATENATE("R10C",'Mapa de Riesgos'!$O$70),"")</f>
        <v/>
      </c>
      <c r="Q35" s="40" t="str">
        <f>IF(AND('Mapa de Riesgos'!$Y$71="Media",'Mapa de Riesgos'!$AA$71="Menor"),CONCATENATE("R10C",'Mapa de Riesgos'!$O$71),"")</f>
        <v/>
      </c>
      <c r="R35" s="40" t="str">
        <f>IF(AND('Mapa de Riesgos'!$Y$72="Media",'Mapa de Riesgos'!$AA$72="Menor"),CONCATENATE("R10C",'Mapa de Riesgos'!$O$72),"")</f>
        <v/>
      </c>
      <c r="S35" s="40" t="str">
        <f>IF(AND('Mapa de Riesgos'!$Y$73="Media",'Mapa de Riesgos'!$AA$73="Menor"),CONCATENATE("R10C",'Mapa de Riesgos'!$O$73),"")</f>
        <v/>
      </c>
      <c r="T35" s="40" t="str">
        <f>IF(AND('Mapa de Riesgos'!$Y$74="Media",'Mapa de Riesgos'!$AA$74="Menor"),CONCATENATE("R10C",'Mapa de Riesgos'!$O$74),"")</f>
        <v/>
      </c>
      <c r="U35" s="41" t="str">
        <f>IF(AND('Mapa de Riesgos'!$Y$75="Media",'Mapa de Riesgos'!$AA$75="Menor"),CONCATENATE("R10C",'Mapa de Riesgos'!$O$75),"")</f>
        <v/>
      </c>
      <c r="V35" s="39" t="str">
        <f>IF(AND('Mapa de Riesgos'!$Y$70="Media",'Mapa de Riesgos'!$AA$70="Moderado"),CONCATENATE("R10C",'Mapa de Riesgos'!$O$70),"")</f>
        <v/>
      </c>
      <c r="W35" s="40" t="str">
        <f>IF(AND('Mapa de Riesgos'!$Y$71="Media",'Mapa de Riesgos'!$AA$71="Moderado"),CONCATENATE("R10C",'Mapa de Riesgos'!$O$71),"")</f>
        <v/>
      </c>
      <c r="X35" s="40" t="str">
        <f>IF(AND('Mapa de Riesgos'!$Y$72="Media",'Mapa de Riesgos'!$AA$72="Moderado"),CONCATENATE("R10C",'Mapa de Riesgos'!$O$72),"")</f>
        <v/>
      </c>
      <c r="Y35" s="40" t="str">
        <f>IF(AND('Mapa de Riesgos'!$Y$73="Media",'Mapa de Riesgos'!$AA$73="Moderado"),CONCATENATE("R10C",'Mapa de Riesgos'!$O$73),"")</f>
        <v/>
      </c>
      <c r="Z35" s="40" t="str">
        <f>IF(AND('Mapa de Riesgos'!$Y$74="Media",'Mapa de Riesgos'!$AA$74="Moderado"),CONCATENATE("R10C",'Mapa de Riesgos'!$O$74),"")</f>
        <v/>
      </c>
      <c r="AA35" s="41" t="str">
        <f>IF(AND('Mapa de Riesgos'!$Y$75="Media",'Mapa de Riesgos'!$AA$75="Moderado"),CONCATENATE("R10C",'Mapa de Riesgos'!$O$75),"")</f>
        <v/>
      </c>
      <c r="AB35" s="30" t="str">
        <f>IF(AND('Mapa de Riesgos'!$Y$70="Media",'Mapa de Riesgos'!$AA$70="Mayor"),CONCATENATE("R10C",'Mapa de Riesgos'!$O$70),"")</f>
        <v/>
      </c>
      <c r="AC35" s="31" t="str">
        <f>IF(AND('Mapa de Riesgos'!$Y$71="Media",'Mapa de Riesgos'!$AA$71="Mayor"),CONCATENATE("R10C",'Mapa de Riesgos'!$O$71),"")</f>
        <v/>
      </c>
      <c r="AD35" s="31" t="str">
        <f>IF(AND('Mapa de Riesgos'!$Y$72="Media",'Mapa de Riesgos'!$AA$72="Mayor"),CONCATENATE("R10C",'Mapa de Riesgos'!$O$72),"")</f>
        <v/>
      </c>
      <c r="AE35" s="31" t="str">
        <f>IF(AND('Mapa de Riesgos'!$Y$73="Media",'Mapa de Riesgos'!$AA$73="Mayor"),CONCATENATE("R10C",'Mapa de Riesgos'!$O$73),"")</f>
        <v/>
      </c>
      <c r="AF35" s="31" t="str">
        <f>IF(AND('Mapa de Riesgos'!$Y$74="Media",'Mapa de Riesgos'!$AA$74="Mayor"),CONCATENATE("R10C",'Mapa de Riesgos'!$O$74),"")</f>
        <v/>
      </c>
      <c r="AG35" s="32" t="str">
        <f>IF(AND('Mapa de Riesgos'!$Y$75="Media",'Mapa de Riesgos'!$AA$75="Mayor"),CONCATENATE("R10C",'Mapa de Riesgos'!$O$75),"")</f>
        <v/>
      </c>
      <c r="AH35" s="33" t="str">
        <f>IF(AND('Mapa de Riesgos'!$Y$70="Media",'Mapa de Riesgos'!$AA$70="Catastrófico"),CONCATENATE("R10C",'Mapa de Riesgos'!$O$70),"")</f>
        <v/>
      </c>
      <c r="AI35" s="34" t="str">
        <f>IF(AND('Mapa de Riesgos'!$Y$71="Media",'Mapa de Riesgos'!$AA$71="Catastrófico"),CONCATENATE("R10C",'Mapa de Riesgos'!$O$71),"")</f>
        <v/>
      </c>
      <c r="AJ35" s="34" t="str">
        <f>IF(AND('Mapa de Riesgos'!$Y$72="Media",'Mapa de Riesgos'!$AA$72="Catastrófico"),CONCATENATE("R10C",'Mapa de Riesgos'!$O$72),"")</f>
        <v/>
      </c>
      <c r="AK35" s="34" t="str">
        <f>IF(AND('Mapa de Riesgos'!$Y$73="Media",'Mapa de Riesgos'!$AA$73="Catastrófico"),CONCATENATE("R10C",'Mapa de Riesgos'!$O$73),"")</f>
        <v/>
      </c>
      <c r="AL35" s="34" t="str">
        <f>IF(AND('Mapa de Riesgos'!$Y$74="Media",'Mapa de Riesgos'!$AA$74="Catastrófico"),CONCATENATE("R10C",'Mapa de Riesgos'!$O$74),"")</f>
        <v/>
      </c>
      <c r="AM35" s="35" t="str">
        <f>IF(AND('Mapa de Riesgos'!$Y$75="Media",'Mapa de Riesgos'!$AA$75="Catastrófico"),CONCATENATE("R10C",'Mapa de Riesgos'!$O$75),"")</f>
        <v/>
      </c>
      <c r="AN35" s="55"/>
      <c r="AO35" s="421"/>
      <c r="AP35" s="422"/>
      <c r="AQ35" s="422"/>
      <c r="AR35" s="422"/>
      <c r="AS35" s="422"/>
      <c r="AT35" s="423"/>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x14ac:dyDescent="0.25">
      <c r="A36" s="55"/>
      <c r="B36" s="290"/>
      <c r="C36" s="290"/>
      <c r="D36" s="291"/>
      <c r="E36" s="385" t="s">
        <v>178</v>
      </c>
      <c r="F36" s="386"/>
      <c r="G36" s="386"/>
      <c r="H36" s="386"/>
      <c r="I36" s="386"/>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R1C1</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406" t="s">
        <v>179</v>
      </c>
      <c r="AP36" s="407"/>
      <c r="AQ36" s="407"/>
      <c r="AR36" s="407"/>
      <c r="AS36" s="407"/>
      <c r="AT36" s="408"/>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x14ac:dyDescent="0.25">
      <c r="A37" s="55"/>
      <c r="B37" s="290"/>
      <c r="C37" s="290"/>
      <c r="D37" s="291"/>
      <c r="E37" s="387"/>
      <c r="F37" s="388"/>
      <c r="G37" s="388"/>
      <c r="H37" s="388"/>
      <c r="I37" s="388"/>
      <c r="J37" s="48" t="str">
        <f>IF(AND('Mapa de Riesgos'!$Y$18="Baja",'Mapa de Riesgos'!$AA$18="Leve"),CONCATENATE("R2C",'Mapa de Riesgos'!$O$18),"")</f>
        <v/>
      </c>
      <c r="K37" s="49" t="str">
        <f>IF(AND('Mapa de Riesgos'!$Y$19="Baja",'Mapa de Riesgos'!$AA$19="Leve"),CONCATENATE("R2C",'Mapa de Riesgos'!$O$19),"")</f>
        <v/>
      </c>
      <c r="L37" s="49" t="str">
        <f>IF(AND('Mapa de Riesgos'!$Y$20="Baja",'Mapa de Riesgos'!$AA$20="Leve"),CONCATENATE("R2C",'Mapa de Riesgos'!$O$20),"")</f>
        <v/>
      </c>
      <c r="M37" s="49" t="str">
        <f>IF(AND('Mapa de Riesgos'!$Y$21="Baja",'Mapa de Riesgos'!$AA$21="Leve"),CONCATENATE("R2C",'Mapa de Riesgos'!$O$21),"")</f>
        <v/>
      </c>
      <c r="N37" s="49" t="str">
        <f>IF(AND('Mapa de Riesgos'!$Y$22="Baja",'Mapa de Riesgos'!$AA$22="Leve"),CONCATENATE("R2C",'Mapa de Riesgos'!$O$22),"")</f>
        <v/>
      </c>
      <c r="O37" s="50" t="str">
        <f>IF(AND('Mapa de Riesgos'!$Y$23="Baja",'Mapa de Riesgos'!$AA$23="Leve"),CONCATENATE("R2C",'Mapa de Riesgos'!$O$23),"")</f>
        <v/>
      </c>
      <c r="P37" s="39" t="str">
        <f>IF(AND('Mapa de Riesgos'!$Y$18="Baja",'Mapa de Riesgos'!$AA$18="Menor"),CONCATENATE("R2C",'Mapa de Riesgos'!$O$18),"")</f>
        <v/>
      </c>
      <c r="Q37" s="40" t="str">
        <f>IF(AND('Mapa de Riesgos'!$Y$19="Baja",'Mapa de Riesgos'!$AA$19="Menor"),CONCATENATE("R2C",'Mapa de Riesgos'!$O$19),"")</f>
        <v/>
      </c>
      <c r="R37" s="40" t="str">
        <f>IF(AND('Mapa de Riesgos'!$Y$20="Baja",'Mapa de Riesgos'!$AA$20="Menor"),CONCATENATE("R2C",'Mapa de Riesgos'!$O$20),"")</f>
        <v/>
      </c>
      <c r="S37" s="40" t="str">
        <f>IF(AND('Mapa de Riesgos'!$Y$21="Baja",'Mapa de Riesgos'!$AA$21="Menor"),CONCATENATE("R2C",'Mapa de Riesgos'!$O$21),"")</f>
        <v/>
      </c>
      <c r="T37" s="40" t="str">
        <f>IF(AND('Mapa de Riesgos'!$Y$22="Baja",'Mapa de Riesgos'!$AA$22="Menor"),CONCATENATE("R2C",'Mapa de Riesgos'!$O$22),"")</f>
        <v/>
      </c>
      <c r="U37" s="41" t="str">
        <f>IF(AND('Mapa de Riesgos'!$Y$23="Baja",'Mapa de Riesgos'!$AA$23="Menor"),CONCATENATE("R2C",'Mapa de Riesgos'!$O$23),"")</f>
        <v/>
      </c>
      <c r="V37" s="39" t="str">
        <f>IF(AND('Mapa de Riesgos'!$Y$18="Baja",'Mapa de Riesgos'!$AA$18="Moderado"),CONCATENATE("R2C",'Mapa de Riesgos'!$O$18),"")</f>
        <v>R2C1</v>
      </c>
      <c r="W37" s="40" t="str">
        <f>IF(AND('Mapa de Riesgos'!$Y$19="Baja",'Mapa de Riesgos'!$AA$19="Moderado"),CONCATENATE("R2C",'Mapa de Riesgos'!$O$19),"")</f>
        <v/>
      </c>
      <c r="X37" s="40" t="str">
        <f>IF(AND('Mapa de Riesgos'!$Y$20="Baja",'Mapa de Riesgos'!$AA$20="Moderado"),CONCATENATE("R2C",'Mapa de Riesgos'!$O$20),"")</f>
        <v/>
      </c>
      <c r="Y37" s="40" t="str">
        <f>IF(AND('Mapa de Riesgos'!$Y$21="Baja",'Mapa de Riesgos'!$AA$21="Moderado"),CONCATENATE("R2C",'Mapa de Riesgos'!$O$21),"")</f>
        <v/>
      </c>
      <c r="Z37" s="40" t="str">
        <f>IF(AND('Mapa de Riesgos'!$Y$22="Baja",'Mapa de Riesgos'!$AA$22="Moderado"),CONCATENATE("R2C",'Mapa de Riesgos'!$O$22),"")</f>
        <v/>
      </c>
      <c r="AA37" s="41" t="str">
        <f>IF(AND('Mapa de Riesgos'!$Y$23="Baja",'Mapa de Riesgos'!$AA$23="Moderado"),CONCATENATE("R2C",'Mapa de Riesgos'!$O$23),"")</f>
        <v/>
      </c>
      <c r="AB37" s="24" t="str">
        <f>IF(AND('Mapa de Riesgos'!$Y$18="Baja",'Mapa de Riesgos'!$AA$18="Mayor"),CONCATENATE("R2C",'Mapa de Riesgos'!$O$18),"")</f>
        <v/>
      </c>
      <c r="AC37" s="25" t="str">
        <f>IF(AND('Mapa de Riesgos'!$Y$19="Baja",'Mapa de Riesgos'!$AA$19="Mayor"),CONCATENATE("R2C",'Mapa de Riesgos'!$O$19),"")</f>
        <v/>
      </c>
      <c r="AD37" s="25" t="str">
        <f>IF(AND('Mapa de Riesgos'!$Y$20="Baja",'Mapa de Riesgos'!$AA$20="Mayor"),CONCATENATE("R2C",'Mapa de Riesgos'!$O$20),"")</f>
        <v/>
      </c>
      <c r="AE37" s="25" t="str">
        <f>IF(AND('Mapa de Riesgos'!$Y$21="Baja",'Mapa de Riesgos'!$AA$21="Mayor"),CONCATENATE("R2C",'Mapa de Riesgos'!$O$21),"")</f>
        <v/>
      </c>
      <c r="AF37" s="25" t="str">
        <f>IF(AND('Mapa de Riesgos'!$Y$22="Baja",'Mapa de Riesgos'!$AA$22="Mayor"),CONCATENATE("R2C",'Mapa de Riesgos'!$O$22),"")</f>
        <v/>
      </c>
      <c r="AG37" s="26" t="str">
        <f>IF(AND('Mapa de Riesgos'!$Y$23="Baja",'Mapa de Riesgos'!$AA$23="Mayor"),CONCATENATE("R2C",'Mapa de Riesgos'!$O$23),"")</f>
        <v/>
      </c>
      <c r="AH37" s="27" t="str">
        <f>IF(AND('Mapa de Riesgos'!$Y$18="Baja",'Mapa de Riesgos'!$AA$18="Catastrófico"),CONCATENATE("R2C",'Mapa de Riesgos'!$O$18),"")</f>
        <v/>
      </c>
      <c r="AI37" s="28" t="str">
        <f>IF(AND('Mapa de Riesgos'!$Y$19="Baja",'Mapa de Riesgos'!$AA$19="Catastrófico"),CONCATENATE("R2C",'Mapa de Riesgos'!$O$19),"")</f>
        <v/>
      </c>
      <c r="AJ37" s="28" t="str">
        <f>IF(AND('Mapa de Riesgos'!$Y$20="Baja",'Mapa de Riesgos'!$AA$20="Catastrófico"),CONCATENATE("R2C",'Mapa de Riesgos'!$O$20),"")</f>
        <v/>
      </c>
      <c r="AK37" s="28" t="str">
        <f>IF(AND('Mapa de Riesgos'!$Y$21="Baja",'Mapa de Riesgos'!$AA$21="Catastrófico"),CONCATENATE("R2C",'Mapa de Riesgos'!$O$21),"")</f>
        <v/>
      </c>
      <c r="AL37" s="28" t="str">
        <f>IF(AND('Mapa de Riesgos'!$Y$22="Baja",'Mapa de Riesgos'!$AA$22="Catastrófico"),CONCATENATE("R2C",'Mapa de Riesgos'!$O$22),"")</f>
        <v/>
      </c>
      <c r="AM37" s="29" t="str">
        <f>IF(AND('Mapa de Riesgos'!$Y$23="Baja",'Mapa de Riesgos'!$AA$23="Catastrófico"),CONCATENATE("R2C",'Mapa de Riesgos'!$O$23),"")</f>
        <v/>
      </c>
      <c r="AN37" s="55"/>
      <c r="AO37" s="409"/>
      <c r="AP37" s="410"/>
      <c r="AQ37" s="410"/>
      <c r="AR37" s="410"/>
      <c r="AS37" s="410"/>
      <c r="AT37" s="411"/>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x14ac:dyDescent="0.25">
      <c r="A38" s="55"/>
      <c r="B38" s="290"/>
      <c r="C38" s="290"/>
      <c r="D38" s="291"/>
      <c r="E38" s="389"/>
      <c r="F38" s="388"/>
      <c r="G38" s="388"/>
      <c r="H38" s="388"/>
      <c r="I38" s="388"/>
      <c r="J38" s="48" t="str">
        <f>IF(AND('Mapa de Riesgos'!$Y$24="Baja",'Mapa de Riesgos'!$AA$24="Leve"),CONCATENATE("R3C",'Mapa de Riesgos'!$O$24),"")</f>
        <v/>
      </c>
      <c r="K38" s="49" t="str">
        <f>IF(AND('Mapa de Riesgos'!$Y$25="Baja",'Mapa de Riesgos'!$AA$25="Leve"),CONCATENATE("R3C",'Mapa de Riesgos'!$O$25),"")</f>
        <v/>
      </c>
      <c r="L38" s="49" t="str">
        <f>IF(AND('Mapa de Riesgos'!$Y$26="Baja",'Mapa de Riesgos'!$AA$26="Leve"),CONCATENATE("R3C",'Mapa de Riesgos'!$O$26),"")</f>
        <v/>
      </c>
      <c r="M38" s="49" t="str">
        <f>IF(AND('Mapa de Riesgos'!$Y$27="Baja",'Mapa de Riesgos'!$AA$27="Leve"),CONCATENATE("R3C",'Mapa de Riesgos'!$O$27),"")</f>
        <v/>
      </c>
      <c r="N38" s="49" t="str">
        <f>IF(AND('Mapa de Riesgos'!$Y$28="Baja",'Mapa de Riesgos'!$AA$28="Leve"),CONCATENATE("R3C",'Mapa de Riesgos'!$O$28),"")</f>
        <v/>
      </c>
      <c r="O38" s="50" t="str">
        <f>IF(AND('Mapa de Riesgos'!$Y$29="Baja",'Mapa de Riesgos'!$AA$29="Leve"),CONCATENATE("R3C",'Mapa de Riesgos'!$O$29),"")</f>
        <v/>
      </c>
      <c r="P38" s="39" t="str">
        <f>IF(AND('Mapa de Riesgos'!$Y$24="Baja",'Mapa de Riesgos'!$AA$24="Menor"),CONCATENATE("R3C",'Mapa de Riesgos'!$O$24),"")</f>
        <v/>
      </c>
      <c r="Q38" s="40" t="str">
        <f>IF(AND('Mapa de Riesgos'!$Y$25="Baja",'Mapa de Riesgos'!$AA$25="Menor"),CONCATENATE("R3C",'Mapa de Riesgos'!$O$25),"")</f>
        <v/>
      </c>
      <c r="R38" s="40" t="str">
        <f>IF(AND('Mapa de Riesgos'!$Y$26="Baja",'Mapa de Riesgos'!$AA$26="Menor"),CONCATENATE("R3C",'Mapa de Riesgos'!$O$26),"")</f>
        <v/>
      </c>
      <c r="S38" s="40" t="str">
        <f>IF(AND('Mapa de Riesgos'!$Y$27="Baja",'Mapa de Riesgos'!$AA$27="Menor"),CONCATENATE("R3C",'Mapa de Riesgos'!$O$27),"")</f>
        <v/>
      </c>
      <c r="T38" s="40" t="str">
        <f>IF(AND('Mapa de Riesgos'!$Y$28="Baja",'Mapa de Riesgos'!$AA$28="Menor"),CONCATENATE("R3C",'Mapa de Riesgos'!$O$28),"")</f>
        <v/>
      </c>
      <c r="U38" s="41" t="str">
        <f>IF(AND('Mapa de Riesgos'!$Y$29="Baja",'Mapa de Riesgos'!$AA$29="Menor"),CONCATENATE("R3C",'Mapa de Riesgos'!$O$29),"")</f>
        <v/>
      </c>
      <c r="V38" s="39" t="str">
        <f>IF(AND('Mapa de Riesgos'!$Y$24="Baja",'Mapa de Riesgos'!$AA$24="Moderado"),CONCATENATE("R3C",'Mapa de Riesgos'!$O$24),"")</f>
        <v>R3C1</v>
      </c>
      <c r="W38" s="40" t="str">
        <f>IF(AND('Mapa de Riesgos'!$Y$25="Baja",'Mapa de Riesgos'!$AA$25="Moderado"),CONCATENATE("R3C",'Mapa de Riesgos'!$O$25),"")</f>
        <v/>
      </c>
      <c r="X38" s="40" t="str">
        <f>IF(AND('Mapa de Riesgos'!$Y$26="Baja",'Mapa de Riesgos'!$AA$26="Moderado"),CONCATENATE("R3C",'Mapa de Riesgos'!$O$26),"")</f>
        <v/>
      </c>
      <c r="Y38" s="40" t="str">
        <f>IF(AND('Mapa de Riesgos'!$Y$27="Baja",'Mapa de Riesgos'!$AA$27="Moderado"),CONCATENATE("R3C",'Mapa de Riesgos'!$O$27),"")</f>
        <v/>
      </c>
      <c r="Z38" s="40" t="str">
        <f>IF(AND('Mapa de Riesgos'!$Y$28="Baja",'Mapa de Riesgos'!$AA$28="Moderado"),CONCATENATE("R3C",'Mapa de Riesgos'!$O$28),"")</f>
        <v/>
      </c>
      <c r="AA38" s="41" t="str">
        <f>IF(AND('Mapa de Riesgos'!$Y$29="Baja",'Mapa de Riesgos'!$AA$29="Moderado"),CONCATENATE("R3C",'Mapa de Riesgos'!$O$29),"")</f>
        <v/>
      </c>
      <c r="AB38" s="24" t="str">
        <f>IF(AND('Mapa de Riesgos'!$Y$24="Baja",'Mapa de Riesgos'!$AA$24="Mayor"),CONCATENATE("R3C",'Mapa de Riesgos'!$O$24),"")</f>
        <v/>
      </c>
      <c r="AC38" s="25" t="str">
        <f>IF(AND('Mapa de Riesgos'!$Y$25="Baja",'Mapa de Riesgos'!$AA$25="Mayor"),CONCATENATE("R3C",'Mapa de Riesgos'!$O$25),"")</f>
        <v/>
      </c>
      <c r="AD38" s="25" t="str">
        <f>IF(AND('Mapa de Riesgos'!$Y$26="Baja",'Mapa de Riesgos'!$AA$26="Mayor"),CONCATENATE("R3C",'Mapa de Riesgos'!$O$26),"")</f>
        <v/>
      </c>
      <c r="AE38" s="25" t="str">
        <f>IF(AND('Mapa de Riesgos'!$Y$27="Baja",'Mapa de Riesgos'!$AA$27="Mayor"),CONCATENATE("R3C",'Mapa de Riesgos'!$O$27),"")</f>
        <v/>
      </c>
      <c r="AF38" s="25" t="str">
        <f>IF(AND('Mapa de Riesgos'!$Y$28="Baja",'Mapa de Riesgos'!$AA$28="Mayor"),CONCATENATE("R3C",'Mapa de Riesgos'!$O$28),"")</f>
        <v/>
      </c>
      <c r="AG38" s="26" t="str">
        <f>IF(AND('Mapa de Riesgos'!$Y$29="Baja",'Mapa de Riesgos'!$AA$29="Mayor"),CONCATENATE("R3C",'Mapa de Riesgos'!$O$29),"")</f>
        <v/>
      </c>
      <c r="AH38" s="27" t="str">
        <f>IF(AND('Mapa de Riesgos'!$Y$24="Baja",'Mapa de Riesgos'!$AA$24="Catastrófico"),CONCATENATE("R3C",'Mapa de Riesgos'!$O$24),"")</f>
        <v/>
      </c>
      <c r="AI38" s="28" t="str">
        <f>IF(AND('Mapa de Riesgos'!$Y$25="Baja",'Mapa de Riesgos'!$AA$25="Catastrófico"),CONCATENATE("R3C",'Mapa de Riesgos'!$O$25),"")</f>
        <v/>
      </c>
      <c r="AJ38" s="28" t="str">
        <f>IF(AND('Mapa de Riesgos'!$Y$26="Baja",'Mapa de Riesgos'!$AA$26="Catastrófico"),CONCATENATE("R3C",'Mapa de Riesgos'!$O$26),"")</f>
        <v/>
      </c>
      <c r="AK38" s="28" t="str">
        <f>IF(AND('Mapa de Riesgos'!$Y$27="Baja",'Mapa de Riesgos'!$AA$27="Catastrófico"),CONCATENATE("R3C",'Mapa de Riesgos'!$O$27),"")</f>
        <v/>
      </c>
      <c r="AL38" s="28" t="str">
        <f>IF(AND('Mapa de Riesgos'!$Y$28="Baja",'Mapa de Riesgos'!$AA$28="Catastrófico"),CONCATENATE("R3C",'Mapa de Riesgos'!$O$28),"")</f>
        <v/>
      </c>
      <c r="AM38" s="29" t="str">
        <f>IF(AND('Mapa de Riesgos'!$Y$29="Baja",'Mapa de Riesgos'!$AA$29="Catastrófico"),CONCATENATE("R3C",'Mapa de Riesgos'!$O$29),"")</f>
        <v/>
      </c>
      <c r="AN38" s="55"/>
      <c r="AO38" s="409"/>
      <c r="AP38" s="410"/>
      <c r="AQ38" s="410"/>
      <c r="AR38" s="410"/>
      <c r="AS38" s="410"/>
      <c r="AT38" s="411"/>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x14ac:dyDescent="0.25">
      <c r="A39" s="55"/>
      <c r="B39" s="290"/>
      <c r="C39" s="290"/>
      <c r="D39" s="291"/>
      <c r="E39" s="389"/>
      <c r="F39" s="388"/>
      <c r="G39" s="388"/>
      <c r="H39" s="388"/>
      <c r="I39" s="388"/>
      <c r="J39" s="48" t="str">
        <f>IF(AND('Mapa de Riesgos'!$Y$30="Baja",'Mapa de Riesgos'!$AA$30="Leve"),CONCATENATE("R4C",'Mapa de Riesgos'!$O$30),"")</f>
        <v/>
      </c>
      <c r="K39" s="49" t="str">
        <f>IF(AND('Mapa de Riesgos'!$Y$35="Baja",'Mapa de Riesgos'!$AA$35="Leve"),CONCATENATE("R4C",'Mapa de Riesgos'!$O$35),"")</f>
        <v/>
      </c>
      <c r="L39" s="49" t="str">
        <f>IF(AND('Mapa de Riesgos'!$Y$36="Baja",'Mapa de Riesgos'!$AA$36="Leve"),CONCATENATE("R4C",'Mapa de Riesgos'!$O$36),"")</f>
        <v/>
      </c>
      <c r="M39" s="49" t="str">
        <f>IF(AND('Mapa de Riesgos'!$Y$37="Baja",'Mapa de Riesgos'!$AA$37="Leve"),CONCATENATE("R4C",'Mapa de Riesgos'!$O$37),"")</f>
        <v/>
      </c>
      <c r="N39" s="49" t="str">
        <f>IF(AND('Mapa de Riesgos'!$Y$38="Baja",'Mapa de Riesgos'!$AA$38="Leve"),CONCATENATE("R4C",'Mapa de Riesgos'!$O$38),"")</f>
        <v/>
      </c>
      <c r="O39" s="50" t="str">
        <f>IF(AND('Mapa de Riesgos'!$Y$39="Baja",'Mapa de Riesgos'!$AA$39="Leve"),CONCATENATE("R4C",'Mapa de Riesgos'!$O$39),"")</f>
        <v/>
      </c>
      <c r="P39" s="39" t="str">
        <f>IF(AND('Mapa de Riesgos'!$Y$30="Baja",'Mapa de Riesgos'!$AA$30="Menor"),CONCATENATE("R4C",'Mapa de Riesgos'!$O$30),"")</f>
        <v/>
      </c>
      <c r="Q39" s="40" t="str">
        <f>IF(AND('Mapa de Riesgos'!$Y$35="Baja",'Mapa de Riesgos'!$AA$35="Menor"),CONCATENATE("R4C",'Mapa de Riesgos'!$O$35),"")</f>
        <v/>
      </c>
      <c r="R39" s="40" t="str">
        <f>IF(AND('Mapa de Riesgos'!$Y$36="Baja",'Mapa de Riesgos'!$AA$36="Menor"),CONCATENATE("R4C",'Mapa de Riesgos'!$O$36),"")</f>
        <v/>
      </c>
      <c r="S39" s="40" t="str">
        <f>IF(AND('Mapa de Riesgos'!$Y$37="Baja",'Mapa de Riesgos'!$AA$37="Menor"),CONCATENATE("R4C",'Mapa de Riesgos'!$O$37),"")</f>
        <v/>
      </c>
      <c r="T39" s="40" t="str">
        <f>IF(AND('Mapa de Riesgos'!$Y$38="Baja",'Mapa de Riesgos'!$AA$38="Menor"),CONCATENATE("R4C",'Mapa de Riesgos'!$O$38),"")</f>
        <v/>
      </c>
      <c r="U39" s="41" t="str">
        <f>IF(AND('Mapa de Riesgos'!$Y$39="Baja",'Mapa de Riesgos'!$AA$39="Menor"),CONCATENATE("R4C",'Mapa de Riesgos'!$O$39),"")</f>
        <v/>
      </c>
      <c r="V39" s="39" t="str">
        <f>IF(AND('Mapa de Riesgos'!$Y$30="Baja",'Mapa de Riesgos'!$AA$30="Moderado"),CONCATENATE("R4C",'Mapa de Riesgos'!$O$30),"")</f>
        <v/>
      </c>
      <c r="W39" s="40" t="str">
        <f>IF(AND('Mapa de Riesgos'!$Y$35="Baja",'Mapa de Riesgos'!$AA$35="Moderado"),CONCATENATE("R4C",'Mapa de Riesgos'!$O$35),"")</f>
        <v/>
      </c>
      <c r="X39" s="40" t="str">
        <f>IF(AND('Mapa de Riesgos'!$Y$36="Baja",'Mapa de Riesgos'!$AA$36="Moderado"),CONCATENATE("R4C",'Mapa de Riesgos'!$O$36),"")</f>
        <v/>
      </c>
      <c r="Y39" s="40" t="str">
        <f>IF(AND('Mapa de Riesgos'!$Y$37="Baja",'Mapa de Riesgos'!$AA$37="Moderado"),CONCATENATE("R4C",'Mapa de Riesgos'!$O$37),"")</f>
        <v/>
      </c>
      <c r="Z39" s="40" t="str">
        <f>IF(AND('Mapa de Riesgos'!$Y$38="Baja",'Mapa de Riesgos'!$AA$38="Moderado"),CONCATENATE("R4C",'Mapa de Riesgos'!$O$38),"")</f>
        <v/>
      </c>
      <c r="AA39" s="41" t="str">
        <f>IF(AND('Mapa de Riesgos'!$Y$39="Baja",'Mapa de Riesgos'!$AA$39="Moderado"),CONCATENATE("R4C",'Mapa de Riesgos'!$O$39),"")</f>
        <v/>
      </c>
      <c r="AB39" s="24" t="str">
        <f>IF(AND('Mapa de Riesgos'!$Y$30="Baja",'Mapa de Riesgos'!$AA$30="Mayor"),CONCATENATE("R4C",'Mapa de Riesgos'!$O$30),"")</f>
        <v/>
      </c>
      <c r="AC39" s="25" t="str">
        <f>IF(AND('Mapa de Riesgos'!$Y$35="Baja",'Mapa de Riesgos'!$AA$35="Mayor"),CONCATENATE("R4C",'Mapa de Riesgos'!$O$35),"")</f>
        <v/>
      </c>
      <c r="AD39" s="25" t="str">
        <f>IF(AND('Mapa de Riesgos'!$Y$36="Baja",'Mapa de Riesgos'!$AA$36="Mayor"),CONCATENATE("R4C",'Mapa de Riesgos'!$O$36),"")</f>
        <v/>
      </c>
      <c r="AE39" s="25" t="str">
        <f>IF(AND('Mapa de Riesgos'!$Y$37="Baja",'Mapa de Riesgos'!$AA$37="Mayor"),CONCATENATE("R4C",'Mapa de Riesgos'!$O$37),"")</f>
        <v/>
      </c>
      <c r="AF39" s="25" t="str">
        <f>IF(AND('Mapa de Riesgos'!$Y$38="Baja",'Mapa de Riesgos'!$AA$38="Mayor"),CONCATENATE("R4C",'Mapa de Riesgos'!$O$38),"")</f>
        <v/>
      </c>
      <c r="AG39" s="26" t="str">
        <f>IF(AND('Mapa de Riesgos'!$Y$39="Baja",'Mapa de Riesgos'!$AA$39="Mayor"),CONCATENATE("R4C",'Mapa de Riesgos'!$O$39),"")</f>
        <v/>
      </c>
      <c r="AH39" s="27" t="str">
        <f>IF(AND('Mapa de Riesgos'!$Y$30="Baja",'Mapa de Riesgos'!$AA$30="Catastrófico"),CONCATENATE("R4C",'Mapa de Riesgos'!$O$30),"")</f>
        <v>R4C1</v>
      </c>
      <c r="AI39" s="28" t="str">
        <f>IF(AND('Mapa de Riesgos'!$Y$35="Baja",'Mapa de Riesgos'!$AA$35="Catastrófico"),CONCATENATE("R4C",'Mapa de Riesgos'!$O$35),"")</f>
        <v/>
      </c>
      <c r="AJ39" s="28" t="str">
        <f>IF(AND('Mapa de Riesgos'!$Y$36="Baja",'Mapa de Riesgos'!$AA$36="Catastrófico"),CONCATENATE("R4C",'Mapa de Riesgos'!$O$36),"")</f>
        <v/>
      </c>
      <c r="AK39" s="28" t="str">
        <f>IF(AND('Mapa de Riesgos'!$Y$37="Baja",'Mapa de Riesgos'!$AA$37="Catastrófico"),CONCATENATE("R4C",'Mapa de Riesgos'!$O$37),"")</f>
        <v/>
      </c>
      <c r="AL39" s="28" t="str">
        <f>IF(AND('Mapa de Riesgos'!$Y$38="Baja",'Mapa de Riesgos'!$AA$38="Catastrófico"),CONCATENATE("R4C",'Mapa de Riesgos'!$O$38),"")</f>
        <v/>
      </c>
      <c r="AM39" s="29" t="str">
        <f>IF(AND('Mapa de Riesgos'!$Y$39="Baja",'Mapa de Riesgos'!$AA$39="Catastrófico"),CONCATENATE("R4C",'Mapa de Riesgos'!$O$39),"")</f>
        <v/>
      </c>
      <c r="AN39" s="55"/>
      <c r="AO39" s="409"/>
      <c r="AP39" s="410"/>
      <c r="AQ39" s="410"/>
      <c r="AR39" s="410"/>
      <c r="AS39" s="410"/>
      <c r="AT39" s="411"/>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x14ac:dyDescent="0.25">
      <c r="A40" s="55"/>
      <c r="B40" s="290"/>
      <c r="C40" s="290"/>
      <c r="D40" s="291"/>
      <c r="E40" s="389"/>
      <c r="F40" s="388"/>
      <c r="G40" s="388"/>
      <c r="H40" s="388"/>
      <c r="I40" s="388"/>
      <c r="J40" s="48" t="str">
        <f>IF(AND('Mapa de Riesgos'!$Y$40="Baja",'Mapa de Riesgos'!$AA$40="Leve"),CONCATENATE("R5C",'Mapa de Riesgos'!$O$40),"")</f>
        <v>R5C1</v>
      </c>
      <c r="K40" s="49" t="str">
        <f>IF(AND('Mapa de Riesgos'!$Y$41="Baja",'Mapa de Riesgos'!$AA$41="Leve"),CONCATENATE("R5C",'Mapa de Riesgos'!$O$41),"")</f>
        <v/>
      </c>
      <c r="L40" s="49" t="str">
        <f>IF(AND('Mapa de Riesgos'!$Y$42="Baja",'Mapa de Riesgos'!$AA$42="Leve"),CONCATENATE("R5C",'Mapa de Riesgos'!$O$42),"")</f>
        <v/>
      </c>
      <c r="M40" s="49" t="str">
        <f>IF(AND('Mapa de Riesgos'!$Y$43="Baja",'Mapa de Riesgos'!$AA$43="Leve"),CONCATENATE("R5C",'Mapa de Riesgos'!$O$43),"")</f>
        <v/>
      </c>
      <c r="N40" s="49" t="str">
        <f>IF(AND('Mapa de Riesgos'!$Y$44="Baja",'Mapa de Riesgos'!$AA$44="Leve"),CONCATENATE("R5C",'Mapa de Riesgos'!$O$44),"")</f>
        <v/>
      </c>
      <c r="O40" s="50" t="str">
        <f>IF(AND('Mapa de Riesgos'!$Y$45="Baja",'Mapa de Riesgos'!$AA$45="Leve"),CONCATENATE("R5C",'Mapa de Riesgos'!$O$45),"")</f>
        <v/>
      </c>
      <c r="P40" s="39" t="str">
        <f>IF(AND('Mapa de Riesgos'!$Y$40="Baja",'Mapa de Riesgos'!$AA$40="Menor"),CONCATENATE("R5C",'Mapa de Riesgos'!$O$40),"")</f>
        <v/>
      </c>
      <c r="Q40" s="40" t="str">
        <f>IF(AND('Mapa de Riesgos'!$Y$41="Baja",'Mapa de Riesgos'!$AA$41="Menor"),CONCATENATE("R5C",'Mapa de Riesgos'!$O$41),"")</f>
        <v/>
      </c>
      <c r="R40" s="40" t="str">
        <f>IF(AND('Mapa de Riesgos'!$Y$42="Baja",'Mapa de Riesgos'!$AA$42="Menor"),CONCATENATE("R5C",'Mapa de Riesgos'!$O$42),"")</f>
        <v/>
      </c>
      <c r="S40" s="40" t="str">
        <f>IF(AND('Mapa de Riesgos'!$Y$43="Baja",'Mapa de Riesgos'!$AA$43="Menor"),CONCATENATE("R5C",'Mapa de Riesgos'!$O$43),"")</f>
        <v/>
      </c>
      <c r="T40" s="40" t="str">
        <f>IF(AND('Mapa de Riesgos'!$Y$44="Baja",'Mapa de Riesgos'!$AA$44="Menor"),CONCATENATE("R5C",'Mapa de Riesgos'!$O$44),"")</f>
        <v/>
      </c>
      <c r="U40" s="41" t="str">
        <f>IF(AND('Mapa de Riesgos'!$Y$45="Baja",'Mapa de Riesgos'!$AA$45="Menor"),CONCATENATE("R5C",'Mapa de Riesgos'!$O$45),"")</f>
        <v/>
      </c>
      <c r="V40" s="39" t="str">
        <f>IF(AND('Mapa de Riesgos'!$Y$40="Baja",'Mapa de Riesgos'!$AA$40="Moderado"),CONCATENATE("R5C",'Mapa de Riesgos'!$O$40),"")</f>
        <v/>
      </c>
      <c r="W40" s="40" t="str">
        <f>IF(AND('Mapa de Riesgos'!$Y$41="Baja",'Mapa de Riesgos'!$AA$41="Moderado"),CONCATENATE("R5C",'Mapa de Riesgos'!$O$41),"")</f>
        <v/>
      </c>
      <c r="X40" s="40" t="str">
        <f>IF(AND('Mapa de Riesgos'!$Y$42="Baja",'Mapa de Riesgos'!$AA$42="Moderado"),CONCATENATE("R5C",'Mapa de Riesgos'!$O$42),"")</f>
        <v/>
      </c>
      <c r="Y40" s="40" t="str">
        <f>IF(AND('Mapa de Riesgos'!$Y$43="Baja",'Mapa de Riesgos'!$AA$43="Moderado"),CONCATENATE("R5C",'Mapa de Riesgos'!$O$43),"")</f>
        <v/>
      </c>
      <c r="Z40" s="40" t="str">
        <f>IF(AND('Mapa de Riesgos'!$Y$44="Baja",'Mapa de Riesgos'!$AA$44="Moderado"),CONCATENATE("R5C",'Mapa de Riesgos'!$O$44),"")</f>
        <v/>
      </c>
      <c r="AA40" s="41" t="str">
        <f>IF(AND('Mapa de Riesgos'!$Y$45="Baja",'Mapa de Riesgos'!$AA$45="Moderado"),CONCATENATE("R5C",'Mapa de Riesgos'!$O$45),"")</f>
        <v/>
      </c>
      <c r="AB40" s="24" t="str">
        <f>IF(AND('Mapa de Riesgos'!$Y$40="Baja",'Mapa de Riesgos'!$AA$40="Mayor"),CONCATENATE("R5C",'Mapa de Riesgos'!$O$40),"")</f>
        <v/>
      </c>
      <c r="AC40" s="25" t="str">
        <f>IF(AND('Mapa de Riesgos'!$Y$41="Baja",'Mapa de Riesgos'!$AA$41="Mayor"),CONCATENATE("R5C",'Mapa de Riesgos'!$O$41),"")</f>
        <v/>
      </c>
      <c r="AD40" s="25" t="str">
        <f>IF(AND('Mapa de Riesgos'!$Y$42="Baja",'Mapa de Riesgos'!$AA$42="Mayor"),CONCATENATE("R5C",'Mapa de Riesgos'!$O$42),"")</f>
        <v/>
      </c>
      <c r="AE40" s="25" t="str">
        <f>IF(AND('Mapa de Riesgos'!$Y$43="Baja",'Mapa de Riesgos'!$AA$43="Mayor"),CONCATENATE("R5C",'Mapa de Riesgos'!$O$43),"")</f>
        <v/>
      </c>
      <c r="AF40" s="25" t="str">
        <f>IF(AND('Mapa de Riesgos'!$Y$44="Baja",'Mapa de Riesgos'!$AA$44="Mayor"),CONCATENATE("R5C",'Mapa de Riesgos'!$O$44),"")</f>
        <v/>
      </c>
      <c r="AG40" s="26" t="str">
        <f>IF(AND('Mapa de Riesgos'!$Y$45="Baja",'Mapa de Riesgos'!$AA$45="Mayor"),CONCATENATE("R5C",'Mapa de Riesgos'!$O$45),"")</f>
        <v/>
      </c>
      <c r="AH40" s="27" t="str">
        <f>IF(AND('Mapa de Riesgos'!$Y$40="Baja",'Mapa de Riesgos'!$AA$40="Catastrófico"),CONCATENATE("R5C",'Mapa de Riesgos'!$O$40),"")</f>
        <v/>
      </c>
      <c r="AI40" s="28" t="str">
        <f>IF(AND('Mapa de Riesgos'!$Y$41="Baja",'Mapa de Riesgos'!$AA$41="Catastrófico"),CONCATENATE("R5C",'Mapa de Riesgos'!$O$41),"")</f>
        <v/>
      </c>
      <c r="AJ40" s="28" t="str">
        <f>IF(AND('Mapa de Riesgos'!$Y$42="Baja",'Mapa de Riesgos'!$AA$42="Catastrófico"),CONCATENATE("R5C",'Mapa de Riesgos'!$O$42),"")</f>
        <v/>
      </c>
      <c r="AK40" s="28" t="str">
        <f>IF(AND('Mapa de Riesgos'!$Y$43="Baja",'Mapa de Riesgos'!$AA$43="Catastrófico"),CONCATENATE("R5C",'Mapa de Riesgos'!$O$43),"")</f>
        <v/>
      </c>
      <c r="AL40" s="28" t="str">
        <f>IF(AND('Mapa de Riesgos'!$Y$44="Baja",'Mapa de Riesgos'!$AA$44="Catastrófico"),CONCATENATE("R5C",'Mapa de Riesgos'!$O$44),"")</f>
        <v/>
      </c>
      <c r="AM40" s="29" t="str">
        <f>IF(AND('Mapa de Riesgos'!$Y$45="Baja",'Mapa de Riesgos'!$AA$45="Catastrófico"),CONCATENATE("R5C",'Mapa de Riesgos'!$O$45),"")</f>
        <v/>
      </c>
      <c r="AN40" s="55"/>
      <c r="AO40" s="409"/>
      <c r="AP40" s="410"/>
      <c r="AQ40" s="410"/>
      <c r="AR40" s="410"/>
      <c r="AS40" s="410"/>
      <c r="AT40" s="411"/>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x14ac:dyDescent="0.25">
      <c r="A41" s="55"/>
      <c r="B41" s="290"/>
      <c r="C41" s="290"/>
      <c r="D41" s="291"/>
      <c r="E41" s="389"/>
      <c r="F41" s="388"/>
      <c r="G41" s="388"/>
      <c r="H41" s="388"/>
      <c r="I41" s="388"/>
      <c r="J41" s="48" t="str">
        <f>IF(AND('Mapa de Riesgos'!$Y$46="Baja",'Mapa de Riesgos'!$AA$46="Leve"),CONCATENATE("R6C",'Mapa de Riesgos'!$O$46),"")</f>
        <v/>
      </c>
      <c r="K41" s="49" t="str">
        <f>IF(AND('Mapa de Riesgos'!$Y$47="Baja",'Mapa de Riesgos'!$AA$47="Leve"),CONCATENATE("R6C",'Mapa de Riesgos'!$O$47),"")</f>
        <v/>
      </c>
      <c r="L41" s="49" t="str">
        <f>IF(AND('Mapa de Riesgos'!$Y$48="Baja",'Mapa de Riesgos'!$AA$48="Leve"),CONCATENATE("R6C",'Mapa de Riesgos'!$O$48),"")</f>
        <v/>
      </c>
      <c r="M41" s="49" t="str">
        <f>IF(AND('Mapa de Riesgos'!$Y$49="Baja",'Mapa de Riesgos'!$AA$49="Leve"),CONCATENATE("R6C",'Mapa de Riesgos'!$O$49),"")</f>
        <v/>
      </c>
      <c r="N41" s="49" t="str">
        <f>IF(AND('Mapa de Riesgos'!$Y$50="Baja",'Mapa de Riesgos'!$AA$50="Leve"),CONCATENATE("R6C",'Mapa de Riesgos'!$O$50),"")</f>
        <v/>
      </c>
      <c r="O41" s="50" t="str">
        <f>IF(AND('Mapa de Riesgos'!$Y$51="Baja",'Mapa de Riesgos'!$AA$51="Leve"),CONCATENATE("R6C",'Mapa de Riesgos'!$O$51),"")</f>
        <v/>
      </c>
      <c r="P41" s="39" t="str">
        <f>IF(AND('Mapa de Riesgos'!$Y$46="Baja",'Mapa de Riesgos'!$AA$46="Menor"),CONCATENATE("R6C",'Mapa de Riesgos'!$O$46),"")</f>
        <v/>
      </c>
      <c r="Q41" s="40" t="str">
        <f>IF(AND('Mapa de Riesgos'!$Y$47="Baja",'Mapa de Riesgos'!$AA$47="Menor"),CONCATENATE("R6C",'Mapa de Riesgos'!$O$47),"")</f>
        <v/>
      </c>
      <c r="R41" s="40" t="str">
        <f>IF(AND('Mapa de Riesgos'!$Y$48="Baja",'Mapa de Riesgos'!$AA$48="Menor"),CONCATENATE("R6C",'Mapa de Riesgos'!$O$48),"")</f>
        <v/>
      </c>
      <c r="S41" s="40" t="str">
        <f>IF(AND('Mapa de Riesgos'!$Y$49="Baja",'Mapa de Riesgos'!$AA$49="Menor"),CONCATENATE("R6C",'Mapa de Riesgos'!$O$49),"")</f>
        <v/>
      </c>
      <c r="T41" s="40" t="str">
        <f>IF(AND('Mapa de Riesgos'!$Y$50="Baja",'Mapa de Riesgos'!$AA$50="Menor"),CONCATENATE("R6C",'Mapa de Riesgos'!$O$50),"")</f>
        <v/>
      </c>
      <c r="U41" s="41" t="str">
        <f>IF(AND('Mapa de Riesgos'!$Y$51="Baja",'Mapa de Riesgos'!$AA$51="Menor"),CONCATENATE("R6C",'Mapa de Riesgos'!$O$51),"")</f>
        <v/>
      </c>
      <c r="V41" s="39" t="str">
        <f>IF(AND('Mapa de Riesgos'!$Y$46="Baja",'Mapa de Riesgos'!$AA$46="Moderado"),CONCATENATE("R6C",'Mapa de Riesgos'!$O$46),"")</f>
        <v>R6C1</v>
      </c>
      <c r="W41" s="40" t="str">
        <f>IF(AND('Mapa de Riesgos'!$Y$47="Baja",'Mapa de Riesgos'!$AA$47="Moderado"),CONCATENATE("R6C",'Mapa de Riesgos'!$O$47),"")</f>
        <v/>
      </c>
      <c r="X41" s="40" t="str">
        <f>IF(AND('Mapa de Riesgos'!$Y$48="Baja",'Mapa de Riesgos'!$AA$48="Moderado"),CONCATENATE("R6C",'Mapa de Riesgos'!$O$48),"")</f>
        <v/>
      </c>
      <c r="Y41" s="40" t="str">
        <f>IF(AND('Mapa de Riesgos'!$Y$49="Baja",'Mapa de Riesgos'!$AA$49="Moderado"),CONCATENATE("R6C",'Mapa de Riesgos'!$O$49),"")</f>
        <v/>
      </c>
      <c r="Z41" s="40" t="str">
        <f>IF(AND('Mapa de Riesgos'!$Y$50="Baja",'Mapa de Riesgos'!$AA$50="Moderado"),CONCATENATE("R6C",'Mapa de Riesgos'!$O$50),"")</f>
        <v/>
      </c>
      <c r="AA41" s="41" t="str">
        <f>IF(AND('Mapa de Riesgos'!$Y$51="Baja",'Mapa de Riesgos'!$AA$51="Moderado"),CONCATENATE("R6C",'Mapa de Riesgos'!$O$51),"")</f>
        <v/>
      </c>
      <c r="AB41" s="24" t="str">
        <f>IF(AND('Mapa de Riesgos'!$Y$46="Baja",'Mapa de Riesgos'!$AA$46="Mayor"),CONCATENATE("R6C",'Mapa de Riesgos'!$O$46),"")</f>
        <v/>
      </c>
      <c r="AC41" s="25" t="str">
        <f>IF(AND('Mapa de Riesgos'!$Y$47="Baja",'Mapa de Riesgos'!$AA$47="Mayor"),CONCATENATE("R6C",'Mapa de Riesgos'!$O$47),"")</f>
        <v/>
      </c>
      <c r="AD41" s="25" t="str">
        <f>IF(AND('Mapa de Riesgos'!$Y$48="Baja",'Mapa de Riesgos'!$AA$48="Mayor"),CONCATENATE("R6C",'Mapa de Riesgos'!$O$48),"")</f>
        <v/>
      </c>
      <c r="AE41" s="25" t="str">
        <f>IF(AND('Mapa de Riesgos'!$Y$49="Baja",'Mapa de Riesgos'!$AA$49="Mayor"),CONCATENATE("R6C",'Mapa de Riesgos'!$O$49),"")</f>
        <v/>
      </c>
      <c r="AF41" s="25" t="str">
        <f>IF(AND('Mapa de Riesgos'!$Y$50="Baja",'Mapa de Riesgos'!$AA$50="Mayor"),CONCATENATE("R6C",'Mapa de Riesgos'!$O$50),"")</f>
        <v/>
      </c>
      <c r="AG41" s="26" t="str">
        <f>IF(AND('Mapa de Riesgos'!$Y$51="Baja",'Mapa de Riesgos'!$AA$51="Mayor"),CONCATENATE("R6C",'Mapa de Riesgos'!$O$51),"")</f>
        <v/>
      </c>
      <c r="AH41" s="27" t="str">
        <f>IF(AND('Mapa de Riesgos'!$Y$46="Baja",'Mapa de Riesgos'!$AA$46="Catastrófico"),CONCATENATE("R6C",'Mapa de Riesgos'!$O$46),"")</f>
        <v/>
      </c>
      <c r="AI41" s="28" t="str">
        <f>IF(AND('Mapa de Riesgos'!$Y$47="Baja",'Mapa de Riesgos'!$AA$47="Catastrófico"),CONCATENATE("R6C",'Mapa de Riesgos'!$O$47),"")</f>
        <v/>
      </c>
      <c r="AJ41" s="28" t="str">
        <f>IF(AND('Mapa de Riesgos'!$Y$48="Baja",'Mapa de Riesgos'!$AA$48="Catastrófico"),CONCATENATE("R6C",'Mapa de Riesgos'!$O$48),"")</f>
        <v/>
      </c>
      <c r="AK41" s="28" t="str">
        <f>IF(AND('Mapa de Riesgos'!$Y$49="Baja",'Mapa de Riesgos'!$AA$49="Catastrófico"),CONCATENATE("R6C",'Mapa de Riesgos'!$O$49),"")</f>
        <v/>
      </c>
      <c r="AL41" s="28" t="str">
        <f>IF(AND('Mapa de Riesgos'!$Y$50="Baja",'Mapa de Riesgos'!$AA$50="Catastrófico"),CONCATENATE("R6C",'Mapa de Riesgos'!$O$50),"")</f>
        <v/>
      </c>
      <c r="AM41" s="29" t="str">
        <f>IF(AND('Mapa de Riesgos'!$Y$51="Baja",'Mapa de Riesgos'!$AA$51="Catastrófico"),CONCATENATE("R6C",'Mapa de Riesgos'!$O$51),"")</f>
        <v/>
      </c>
      <c r="AN41" s="55"/>
      <c r="AO41" s="409"/>
      <c r="AP41" s="410"/>
      <c r="AQ41" s="410"/>
      <c r="AR41" s="410"/>
      <c r="AS41" s="410"/>
      <c r="AT41" s="411"/>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x14ac:dyDescent="0.25">
      <c r="A42" s="55"/>
      <c r="B42" s="290"/>
      <c r="C42" s="290"/>
      <c r="D42" s="291"/>
      <c r="E42" s="389"/>
      <c r="F42" s="388"/>
      <c r="G42" s="388"/>
      <c r="H42" s="388"/>
      <c r="I42" s="388"/>
      <c r="J42" s="48" t="str">
        <f>IF(AND('Mapa de Riesgos'!$Y$52="Baja",'Mapa de Riesgos'!$AA$52="Leve"),CONCATENATE("R7C",'Mapa de Riesgos'!$O$52),"")</f>
        <v/>
      </c>
      <c r="K42" s="49" t="str">
        <f>IF(AND('Mapa de Riesgos'!$Y$53="Baja",'Mapa de Riesgos'!$AA$53="Leve"),CONCATENATE("R7C",'Mapa de Riesgos'!$O$53),"")</f>
        <v/>
      </c>
      <c r="L42" s="49" t="str">
        <f>IF(AND('Mapa de Riesgos'!$Y$54="Baja",'Mapa de Riesgos'!$AA$54="Leve"),CONCATENATE("R7C",'Mapa de Riesgos'!$O$54),"")</f>
        <v/>
      </c>
      <c r="M42" s="49" t="str">
        <f>IF(AND('Mapa de Riesgos'!$Y$55="Baja",'Mapa de Riesgos'!$AA$55="Leve"),CONCATENATE("R7C",'Mapa de Riesgos'!$O$55),"")</f>
        <v/>
      </c>
      <c r="N42" s="49" t="str">
        <f>IF(AND('Mapa de Riesgos'!$Y$56="Baja",'Mapa de Riesgos'!$AA$56="Leve"),CONCATENATE("R7C",'Mapa de Riesgos'!$O$56),"")</f>
        <v/>
      </c>
      <c r="O42" s="50" t="str">
        <f>IF(AND('Mapa de Riesgos'!$Y$57="Baja",'Mapa de Riesgos'!$AA$57="Leve"),CONCATENATE("R7C",'Mapa de Riesgos'!$O$57),"")</f>
        <v/>
      </c>
      <c r="P42" s="39" t="str">
        <f>IF(AND('Mapa de Riesgos'!$Y$52="Baja",'Mapa de Riesgos'!$AA$52="Menor"),CONCATENATE("R7C",'Mapa de Riesgos'!$O$52),"")</f>
        <v/>
      </c>
      <c r="Q42" s="40" t="str">
        <f>IF(AND('Mapa de Riesgos'!$Y$53="Baja",'Mapa de Riesgos'!$AA$53="Menor"),CONCATENATE("R7C",'Mapa de Riesgos'!$O$53),"")</f>
        <v/>
      </c>
      <c r="R42" s="40" t="str">
        <f>IF(AND('Mapa de Riesgos'!$Y$54="Baja",'Mapa de Riesgos'!$AA$54="Menor"),CONCATENATE("R7C",'Mapa de Riesgos'!$O$54),"")</f>
        <v/>
      </c>
      <c r="S42" s="40" t="str">
        <f>IF(AND('Mapa de Riesgos'!$Y$55="Baja",'Mapa de Riesgos'!$AA$55="Menor"),CONCATENATE("R7C",'Mapa de Riesgos'!$O$55),"")</f>
        <v/>
      </c>
      <c r="T42" s="40" t="str">
        <f>IF(AND('Mapa de Riesgos'!$Y$56="Baja",'Mapa de Riesgos'!$AA$56="Menor"),CONCATENATE("R7C",'Mapa de Riesgos'!$O$56),"")</f>
        <v/>
      </c>
      <c r="U42" s="41" t="str">
        <f>IF(AND('Mapa de Riesgos'!$Y$57="Baja",'Mapa de Riesgos'!$AA$57="Menor"),CONCATENATE("R7C",'Mapa de Riesgos'!$O$57),"")</f>
        <v/>
      </c>
      <c r="V42" s="39" t="str">
        <f>IF(AND('Mapa de Riesgos'!$Y$52="Baja",'Mapa de Riesgos'!$AA$52="Moderado"),CONCATENATE("R7C",'Mapa de Riesgos'!$O$52),"")</f>
        <v/>
      </c>
      <c r="W42" s="40" t="str">
        <f>IF(AND('Mapa de Riesgos'!$Y$53="Baja",'Mapa de Riesgos'!$AA$53="Moderado"),CONCATENATE("R7C",'Mapa de Riesgos'!$O$53),"")</f>
        <v/>
      </c>
      <c r="X42" s="40" t="str">
        <f>IF(AND('Mapa de Riesgos'!$Y$54="Baja",'Mapa de Riesgos'!$AA$54="Moderado"),CONCATENATE("R7C",'Mapa de Riesgos'!$O$54),"")</f>
        <v/>
      </c>
      <c r="Y42" s="40" t="str">
        <f>IF(AND('Mapa de Riesgos'!$Y$55="Baja",'Mapa de Riesgos'!$AA$55="Moderado"),CONCATENATE("R7C",'Mapa de Riesgos'!$O$55),"")</f>
        <v/>
      </c>
      <c r="Z42" s="40" t="str">
        <f>IF(AND('Mapa de Riesgos'!$Y$56="Baja",'Mapa de Riesgos'!$AA$56="Moderado"),CONCATENATE("R7C",'Mapa de Riesgos'!$O$56),"")</f>
        <v/>
      </c>
      <c r="AA42" s="41" t="str">
        <f>IF(AND('Mapa de Riesgos'!$Y$57="Baja",'Mapa de Riesgos'!$AA$57="Moderado"),CONCATENATE("R7C",'Mapa de Riesgos'!$O$57),"")</f>
        <v/>
      </c>
      <c r="AB42" s="24" t="str">
        <f>IF(AND('Mapa de Riesgos'!$Y$52="Baja",'Mapa de Riesgos'!$AA$52="Mayor"),CONCATENATE("R7C",'Mapa de Riesgos'!$O$52),"")</f>
        <v>R7C1</v>
      </c>
      <c r="AC42" s="25" t="str">
        <f>IF(AND('Mapa de Riesgos'!$Y$53="Baja",'Mapa de Riesgos'!$AA$53="Mayor"),CONCATENATE("R7C",'Mapa de Riesgos'!$O$53),"")</f>
        <v/>
      </c>
      <c r="AD42" s="25" t="str">
        <f>IF(AND('Mapa de Riesgos'!$Y$54="Baja",'Mapa de Riesgos'!$AA$54="Mayor"),CONCATENATE("R7C",'Mapa de Riesgos'!$O$54),"")</f>
        <v/>
      </c>
      <c r="AE42" s="25" t="str">
        <f>IF(AND('Mapa de Riesgos'!$Y$55="Baja",'Mapa de Riesgos'!$AA$55="Mayor"),CONCATENATE("R7C",'Mapa de Riesgos'!$O$55),"")</f>
        <v/>
      </c>
      <c r="AF42" s="25" t="str">
        <f>IF(AND('Mapa de Riesgos'!$Y$56="Baja",'Mapa de Riesgos'!$AA$56="Mayor"),CONCATENATE("R7C",'Mapa de Riesgos'!$O$56),"")</f>
        <v/>
      </c>
      <c r="AG42" s="26" t="str">
        <f>IF(AND('Mapa de Riesgos'!$Y$57="Baja",'Mapa de Riesgos'!$AA$57="Mayor"),CONCATENATE("R7C",'Mapa de Riesgos'!$O$57),"")</f>
        <v/>
      </c>
      <c r="AH42" s="27" t="str">
        <f>IF(AND('Mapa de Riesgos'!$Y$52="Baja",'Mapa de Riesgos'!$AA$52="Catastrófico"),CONCATENATE("R7C",'Mapa de Riesgos'!$O$52),"")</f>
        <v/>
      </c>
      <c r="AI42" s="28" t="str">
        <f>IF(AND('Mapa de Riesgos'!$Y$53="Baja",'Mapa de Riesgos'!$AA$53="Catastrófico"),CONCATENATE("R7C",'Mapa de Riesgos'!$O$53),"")</f>
        <v/>
      </c>
      <c r="AJ42" s="28" t="str">
        <f>IF(AND('Mapa de Riesgos'!$Y$54="Baja",'Mapa de Riesgos'!$AA$54="Catastrófico"),CONCATENATE("R7C",'Mapa de Riesgos'!$O$54),"")</f>
        <v/>
      </c>
      <c r="AK42" s="28" t="str">
        <f>IF(AND('Mapa de Riesgos'!$Y$55="Baja",'Mapa de Riesgos'!$AA$55="Catastrófico"),CONCATENATE("R7C",'Mapa de Riesgos'!$O$55),"")</f>
        <v/>
      </c>
      <c r="AL42" s="28" t="str">
        <f>IF(AND('Mapa de Riesgos'!$Y$56="Baja",'Mapa de Riesgos'!$AA$56="Catastrófico"),CONCATENATE("R7C",'Mapa de Riesgos'!$O$56),"")</f>
        <v/>
      </c>
      <c r="AM42" s="29" t="str">
        <f>IF(AND('Mapa de Riesgos'!$Y$57="Baja",'Mapa de Riesgos'!$AA$57="Catastrófico"),CONCATENATE("R7C",'Mapa de Riesgos'!$O$57),"")</f>
        <v/>
      </c>
      <c r="AN42" s="55"/>
      <c r="AO42" s="409"/>
      <c r="AP42" s="410"/>
      <c r="AQ42" s="410"/>
      <c r="AR42" s="410"/>
      <c r="AS42" s="410"/>
      <c r="AT42" s="411"/>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x14ac:dyDescent="0.25">
      <c r="A43" s="55"/>
      <c r="B43" s="290"/>
      <c r="C43" s="290"/>
      <c r="D43" s="291"/>
      <c r="E43" s="389"/>
      <c r="F43" s="388"/>
      <c r="G43" s="388"/>
      <c r="H43" s="388"/>
      <c r="I43" s="388"/>
      <c r="J43" s="48" t="str">
        <f>IF(AND('Mapa de Riesgos'!$Y$58="Baja",'Mapa de Riesgos'!$AA$58="Leve"),CONCATENATE("R8C",'Mapa de Riesgos'!$O$58),"")</f>
        <v/>
      </c>
      <c r="K43" s="49" t="str">
        <f>IF(AND('Mapa de Riesgos'!$Y$59="Baja",'Mapa de Riesgos'!$AA$59="Leve"),CONCATENATE("R8C",'Mapa de Riesgos'!$O$59),"")</f>
        <v/>
      </c>
      <c r="L43" s="49" t="str">
        <f>IF(AND('Mapa de Riesgos'!$Y$60="Baja",'Mapa de Riesgos'!$AA$60="Leve"),CONCATENATE("R8C",'Mapa de Riesgos'!$O$60),"")</f>
        <v/>
      </c>
      <c r="M43" s="49" t="str">
        <f>IF(AND('Mapa de Riesgos'!$Y$61="Baja",'Mapa de Riesgos'!$AA$61="Leve"),CONCATENATE("R8C",'Mapa de Riesgos'!$O$61),"")</f>
        <v/>
      </c>
      <c r="N43" s="49" t="str">
        <f>IF(AND('Mapa de Riesgos'!$Y$62="Baja",'Mapa de Riesgos'!$AA$62="Leve"),CONCATENATE("R8C",'Mapa de Riesgos'!$O$62),"")</f>
        <v/>
      </c>
      <c r="O43" s="50" t="str">
        <f>IF(AND('Mapa de Riesgos'!$Y$63="Baja",'Mapa de Riesgos'!$AA$63="Leve"),CONCATENATE("R8C",'Mapa de Riesgos'!$O$63),"")</f>
        <v/>
      </c>
      <c r="P43" s="39" t="str">
        <f>IF(AND('Mapa de Riesgos'!$Y$58="Baja",'Mapa de Riesgos'!$AA$58="Menor"),CONCATENATE("R8C",'Mapa de Riesgos'!$O$58),"")</f>
        <v>R8C1</v>
      </c>
      <c r="Q43" s="40" t="str">
        <f>IF(AND('Mapa de Riesgos'!$Y$59="Baja",'Mapa de Riesgos'!$AA$59="Menor"),CONCATENATE("R8C",'Mapa de Riesgos'!$O$59),"")</f>
        <v/>
      </c>
      <c r="R43" s="40" t="str">
        <f>IF(AND('Mapa de Riesgos'!$Y$60="Baja",'Mapa de Riesgos'!$AA$60="Menor"),CONCATENATE("R8C",'Mapa de Riesgos'!$O$60),"")</f>
        <v/>
      </c>
      <c r="S43" s="40" t="str">
        <f>IF(AND('Mapa de Riesgos'!$Y$61="Baja",'Mapa de Riesgos'!$AA$61="Menor"),CONCATENATE("R8C",'Mapa de Riesgos'!$O$61),"")</f>
        <v/>
      </c>
      <c r="T43" s="40" t="str">
        <f>IF(AND('Mapa de Riesgos'!$Y$62="Baja",'Mapa de Riesgos'!$AA$62="Menor"),CONCATENATE("R8C",'Mapa de Riesgos'!$O$62),"")</f>
        <v/>
      </c>
      <c r="U43" s="41" t="str">
        <f>IF(AND('Mapa de Riesgos'!$Y$63="Baja",'Mapa de Riesgos'!$AA$63="Menor"),CONCATENATE("R8C",'Mapa de Riesgos'!$O$63),"")</f>
        <v/>
      </c>
      <c r="V43" s="39" t="str">
        <f>IF(AND('Mapa de Riesgos'!$Y$58="Baja",'Mapa de Riesgos'!$AA$58="Moderado"),CONCATENATE("R8C",'Mapa de Riesgos'!$O$58),"")</f>
        <v/>
      </c>
      <c r="W43" s="40" t="str">
        <f>IF(AND('Mapa de Riesgos'!$Y$59="Baja",'Mapa de Riesgos'!$AA$59="Moderado"),CONCATENATE("R8C",'Mapa de Riesgos'!$O$59),"")</f>
        <v/>
      </c>
      <c r="X43" s="40" t="str">
        <f>IF(AND('Mapa de Riesgos'!$Y$60="Baja",'Mapa de Riesgos'!$AA$60="Moderado"),CONCATENATE("R8C",'Mapa de Riesgos'!$O$60),"")</f>
        <v/>
      </c>
      <c r="Y43" s="40" t="str">
        <f>IF(AND('Mapa de Riesgos'!$Y$61="Baja",'Mapa de Riesgos'!$AA$61="Moderado"),CONCATENATE("R8C",'Mapa de Riesgos'!$O$61),"")</f>
        <v/>
      </c>
      <c r="Z43" s="40" t="str">
        <f>IF(AND('Mapa de Riesgos'!$Y$62="Baja",'Mapa de Riesgos'!$AA$62="Moderado"),CONCATENATE("R8C",'Mapa de Riesgos'!$O$62),"")</f>
        <v/>
      </c>
      <c r="AA43" s="41" t="str">
        <f>IF(AND('Mapa de Riesgos'!$Y$63="Baja",'Mapa de Riesgos'!$AA$63="Moderado"),CONCATENATE("R8C",'Mapa de Riesgos'!$O$63),"")</f>
        <v/>
      </c>
      <c r="AB43" s="24" t="str">
        <f>IF(AND('Mapa de Riesgos'!$Y$58="Baja",'Mapa de Riesgos'!$AA$58="Mayor"),CONCATENATE("R8C",'Mapa de Riesgos'!$O$58),"")</f>
        <v/>
      </c>
      <c r="AC43" s="25" t="str">
        <f>IF(AND('Mapa de Riesgos'!$Y$59="Baja",'Mapa de Riesgos'!$AA$59="Mayor"),CONCATENATE("R8C",'Mapa de Riesgos'!$O$59),"")</f>
        <v/>
      </c>
      <c r="AD43" s="25" t="str">
        <f>IF(AND('Mapa de Riesgos'!$Y$60="Baja",'Mapa de Riesgos'!$AA$60="Mayor"),CONCATENATE("R8C",'Mapa de Riesgos'!$O$60),"")</f>
        <v/>
      </c>
      <c r="AE43" s="25" t="str">
        <f>IF(AND('Mapa de Riesgos'!$Y$61="Baja",'Mapa de Riesgos'!$AA$61="Mayor"),CONCATENATE("R8C",'Mapa de Riesgos'!$O$61),"")</f>
        <v/>
      </c>
      <c r="AF43" s="25" t="str">
        <f>IF(AND('Mapa de Riesgos'!$Y$62="Baja",'Mapa de Riesgos'!$AA$62="Mayor"),CONCATENATE("R8C",'Mapa de Riesgos'!$O$62),"")</f>
        <v/>
      </c>
      <c r="AG43" s="26" t="str">
        <f>IF(AND('Mapa de Riesgos'!$Y$63="Baja",'Mapa de Riesgos'!$AA$63="Mayor"),CONCATENATE("R8C",'Mapa de Riesgos'!$O$63),"")</f>
        <v/>
      </c>
      <c r="AH43" s="27" t="str">
        <f>IF(AND('Mapa de Riesgos'!$Y$58="Baja",'Mapa de Riesgos'!$AA$58="Catastrófico"),CONCATENATE("R8C",'Mapa de Riesgos'!$O$58),"")</f>
        <v/>
      </c>
      <c r="AI43" s="28" t="str">
        <f>IF(AND('Mapa de Riesgos'!$Y$59="Baja",'Mapa de Riesgos'!$AA$59="Catastrófico"),CONCATENATE("R8C",'Mapa de Riesgos'!$O$59),"")</f>
        <v/>
      </c>
      <c r="AJ43" s="28" t="str">
        <f>IF(AND('Mapa de Riesgos'!$Y$60="Baja",'Mapa de Riesgos'!$AA$60="Catastrófico"),CONCATENATE("R8C",'Mapa de Riesgos'!$O$60),"")</f>
        <v/>
      </c>
      <c r="AK43" s="28" t="str">
        <f>IF(AND('Mapa de Riesgos'!$Y$61="Baja",'Mapa de Riesgos'!$AA$61="Catastrófico"),CONCATENATE("R8C",'Mapa de Riesgos'!$O$61),"")</f>
        <v/>
      </c>
      <c r="AL43" s="28" t="str">
        <f>IF(AND('Mapa de Riesgos'!$Y$62="Baja",'Mapa de Riesgos'!$AA$62="Catastrófico"),CONCATENATE("R8C",'Mapa de Riesgos'!$O$62),"")</f>
        <v/>
      </c>
      <c r="AM43" s="29" t="str">
        <f>IF(AND('Mapa de Riesgos'!$Y$63="Baja",'Mapa de Riesgos'!$AA$63="Catastrófico"),CONCATENATE("R8C",'Mapa de Riesgos'!$O$63),"")</f>
        <v/>
      </c>
      <c r="AN43" s="55"/>
      <c r="AO43" s="409"/>
      <c r="AP43" s="410"/>
      <c r="AQ43" s="410"/>
      <c r="AR43" s="410"/>
      <c r="AS43" s="410"/>
      <c r="AT43" s="411"/>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x14ac:dyDescent="0.25">
      <c r="A44" s="55"/>
      <c r="B44" s="290"/>
      <c r="C44" s="290"/>
      <c r="D44" s="291"/>
      <c r="E44" s="389"/>
      <c r="F44" s="388"/>
      <c r="G44" s="388"/>
      <c r="H44" s="388"/>
      <c r="I44" s="388"/>
      <c r="J44" s="48" t="str">
        <f>IF(AND('Mapa de Riesgos'!$Y$64="Baja",'Mapa de Riesgos'!$AA$64="Leve"),CONCATENATE("R9C",'Mapa de Riesgos'!$O$64),"")</f>
        <v/>
      </c>
      <c r="K44" s="49" t="str">
        <f>IF(AND('Mapa de Riesgos'!$Y$65="Baja",'Mapa de Riesgos'!$AA$65="Leve"),CONCATENATE("R9C",'Mapa de Riesgos'!$O$65),"")</f>
        <v/>
      </c>
      <c r="L44" s="49" t="str">
        <f>IF(AND('Mapa de Riesgos'!$Y$66="Baja",'Mapa de Riesgos'!$AA$66="Leve"),CONCATENATE("R9C",'Mapa de Riesgos'!$O$66),"")</f>
        <v/>
      </c>
      <c r="M44" s="49" t="str">
        <f>IF(AND('Mapa de Riesgos'!$Y$67="Baja",'Mapa de Riesgos'!$AA$67="Leve"),CONCATENATE("R9C",'Mapa de Riesgos'!$O$67),"")</f>
        <v/>
      </c>
      <c r="N44" s="49" t="str">
        <f>IF(AND('Mapa de Riesgos'!$Y$68="Baja",'Mapa de Riesgos'!$AA$68="Leve"),CONCATENATE("R9C",'Mapa de Riesgos'!$O$68),"")</f>
        <v/>
      </c>
      <c r="O44" s="50" t="str">
        <f>IF(AND('Mapa de Riesgos'!$Y$69="Baja",'Mapa de Riesgos'!$AA$69="Leve"),CONCATENATE("R9C",'Mapa de Riesgos'!$O$69),"")</f>
        <v/>
      </c>
      <c r="P44" s="39" t="str">
        <f>IF(AND('Mapa de Riesgos'!$Y$64="Baja",'Mapa de Riesgos'!$AA$64="Menor"),CONCATENATE("R9C",'Mapa de Riesgos'!$O$64),"")</f>
        <v/>
      </c>
      <c r="Q44" s="40" t="str">
        <f>IF(AND('Mapa de Riesgos'!$Y$65="Baja",'Mapa de Riesgos'!$AA$65="Menor"),CONCATENATE("R9C",'Mapa de Riesgos'!$O$65),"")</f>
        <v/>
      </c>
      <c r="R44" s="40" t="str">
        <f>IF(AND('Mapa de Riesgos'!$Y$66="Baja",'Mapa de Riesgos'!$AA$66="Menor"),CONCATENATE("R9C",'Mapa de Riesgos'!$O$66),"")</f>
        <v/>
      </c>
      <c r="S44" s="40" t="str">
        <f>IF(AND('Mapa de Riesgos'!$Y$67="Baja",'Mapa de Riesgos'!$AA$67="Menor"),CONCATENATE("R9C",'Mapa de Riesgos'!$O$67),"")</f>
        <v/>
      </c>
      <c r="T44" s="40" t="str">
        <f>IF(AND('Mapa de Riesgos'!$Y$68="Baja",'Mapa de Riesgos'!$AA$68="Menor"),CONCATENATE("R9C",'Mapa de Riesgos'!$O$68),"")</f>
        <v/>
      </c>
      <c r="U44" s="41" t="str">
        <f>IF(AND('Mapa de Riesgos'!$Y$69="Baja",'Mapa de Riesgos'!$AA$69="Menor"),CONCATENATE("R9C",'Mapa de Riesgos'!$O$69),"")</f>
        <v/>
      </c>
      <c r="V44" s="39" t="str">
        <f>IF(AND('Mapa de Riesgos'!$Y$64="Baja",'Mapa de Riesgos'!$AA$64="Moderado"),CONCATENATE("R9C",'Mapa de Riesgos'!$O$64),"")</f>
        <v/>
      </c>
      <c r="W44" s="40" t="str">
        <f>IF(AND('Mapa de Riesgos'!$Y$65="Baja",'Mapa de Riesgos'!$AA$65="Moderado"),CONCATENATE("R9C",'Mapa de Riesgos'!$O$65),"")</f>
        <v/>
      </c>
      <c r="X44" s="40" t="str">
        <f>IF(AND('Mapa de Riesgos'!$Y$66="Baja",'Mapa de Riesgos'!$AA$66="Moderado"),CONCATENATE("R9C",'Mapa de Riesgos'!$O$66),"")</f>
        <v/>
      </c>
      <c r="Y44" s="40" t="str">
        <f>IF(AND('Mapa de Riesgos'!$Y$67="Baja",'Mapa de Riesgos'!$AA$67="Moderado"),CONCATENATE("R9C",'Mapa de Riesgos'!$O$67),"")</f>
        <v/>
      </c>
      <c r="Z44" s="40" t="str">
        <f>IF(AND('Mapa de Riesgos'!$Y$68="Baja",'Mapa de Riesgos'!$AA$68="Moderado"),CONCATENATE("R9C",'Mapa de Riesgos'!$O$68),"")</f>
        <v/>
      </c>
      <c r="AA44" s="41" t="str">
        <f>IF(AND('Mapa de Riesgos'!$Y$69="Baja",'Mapa de Riesgos'!$AA$69="Moderado"),CONCATENATE("R9C",'Mapa de Riesgos'!$O$69),"")</f>
        <v/>
      </c>
      <c r="AB44" s="24" t="str">
        <f>IF(AND('Mapa de Riesgos'!$Y$64="Baja",'Mapa de Riesgos'!$AA$64="Mayor"),CONCATENATE("R9C",'Mapa de Riesgos'!$O$64),"")</f>
        <v/>
      </c>
      <c r="AC44" s="25" t="str">
        <f>IF(AND('Mapa de Riesgos'!$Y$65="Baja",'Mapa de Riesgos'!$AA$65="Mayor"),CONCATENATE("R9C",'Mapa de Riesgos'!$O$65),"")</f>
        <v/>
      </c>
      <c r="AD44" s="25" t="str">
        <f>IF(AND('Mapa de Riesgos'!$Y$66="Baja",'Mapa de Riesgos'!$AA$66="Mayor"),CONCATENATE("R9C",'Mapa de Riesgos'!$O$66),"")</f>
        <v/>
      </c>
      <c r="AE44" s="25" t="str">
        <f>IF(AND('Mapa de Riesgos'!$Y$67="Baja",'Mapa de Riesgos'!$AA$67="Mayor"),CONCATENATE("R9C",'Mapa de Riesgos'!$O$67),"")</f>
        <v/>
      </c>
      <c r="AF44" s="25" t="str">
        <f>IF(AND('Mapa de Riesgos'!$Y$68="Baja",'Mapa de Riesgos'!$AA$68="Mayor"),CONCATENATE("R9C",'Mapa de Riesgos'!$O$68),"")</f>
        <v/>
      </c>
      <c r="AG44" s="26" t="str">
        <f>IF(AND('Mapa de Riesgos'!$Y$69="Baja",'Mapa de Riesgos'!$AA$69="Mayor"),CONCATENATE("R9C",'Mapa de Riesgos'!$O$69),"")</f>
        <v/>
      </c>
      <c r="AH44" s="27" t="str">
        <f>IF(AND('Mapa de Riesgos'!$Y$64="Baja",'Mapa de Riesgos'!$AA$64="Catastrófico"),CONCATENATE("R9C",'Mapa de Riesgos'!$O$64),"")</f>
        <v/>
      </c>
      <c r="AI44" s="28" t="str">
        <f>IF(AND('Mapa de Riesgos'!$Y$65="Baja",'Mapa de Riesgos'!$AA$65="Catastrófico"),CONCATENATE("R9C",'Mapa de Riesgos'!$O$65),"")</f>
        <v/>
      </c>
      <c r="AJ44" s="28" t="str">
        <f>IF(AND('Mapa de Riesgos'!$Y$66="Baja",'Mapa de Riesgos'!$AA$66="Catastrófico"),CONCATENATE("R9C",'Mapa de Riesgos'!$O$66),"")</f>
        <v/>
      </c>
      <c r="AK44" s="28" t="str">
        <f>IF(AND('Mapa de Riesgos'!$Y$67="Baja",'Mapa de Riesgos'!$AA$67="Catastrófico"),CONCATENATE("R9C",'Mapa de Riesgos'!$O$67),"")</f>
        <v/>
      </c>
      <c r="AL44" s="28" t="str">
        <f>IF(AND('Mapa de Riesgos'!$Y$68="Baja",'Mapa de Riesgos'!$AA$68="Catastrófico"),CONCATENATE("R9C",'Mapa de Riesgos'!$O$68),"")</f>
        <v/>
      </c>
      <c r="AM44" s="29" t="str">
        <f>IF(AND('Mapa de Riesgos'!$Y$69="Baja",'Mapa de Riesgos'!$AA$69="Catastrófico"),CONCATENATE("R9C",'Mapa de Riesgos'!$O$69),"")</f>
        <v/>
      </c>
      <c r="AN44" s="55"/>
      <c r="AO44" s="409"/>
      <c r="AP44" s="410"/>
      <c r="AQ44" s="410"/>
      <c r="AR44" s="410"/>
      <c r="AS44" s="410"/>
      <c r="AT44" s="411"/>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x14ac:dyDescent="0.3">
      <c r="A45" s="55"/>
      <c r="B45" s="290"/>
      <c r="C45" s="290"/>
      <c r="D45" s="291"/>
      <c r="E45" s="390"/>
      <c r="F45" s="391"/>
      <c r="G45" s="391"/>
      <c r="H45" s="391"/>
      <c r="I45" s="391"/>
      <c r="J45" s="51" t="str">
        <f>IF(AND('Mapa de Riesgos'!$Y$70="Baja",'Mapa de Riesgos'!$AA$70="Leve"),CONCATENATE("R10C",'Mapa de Riesgos'!$O$70),"")</f>
        <v/>
      </c>
      <c r="K45" s="52" t="str">
        <f>IF(AND('Mapa de Riesgos'!$Y$71="Baja",'Mapa de Riesgos'!$AA$71="Leve"),CONCATENATE("R10C",'Mapa de Riesgos'!$O$71),"")</f>
        <v/>
      </c>
      <c r="L45" s="52" t="str">
        <f>IF(AND('Mapa de Riesgos'!$Y$72="Baja",'Mapa de Riesgos'!$AA$72="Leve"),CONCATENATE("R10C",'Mapa de Riesgos'!$O$72),"")</f>
        <v/>
      </c>
      <c r="M45" s="52" t="str">
        <f>IF(AND('Mapa de Riesgos'!$Y$73="Baja",'Mapa de Riesgos'!$AA$73="Leve"),CONCATENATE("R10C",'Mapa de Riesgos'!$O$73),"")</f>
        <v/>
      </c>
      <c r="N45" s="52" t="str">
        <f>IF(AND('Mapa de Riesgos'!$Y$74="Baja",'Mapa de Riesgos'!$AA$74="Leve"),CONCATENATE("R10C",'Mapa de Riesgos'!$O$74),"")</f>
        <v/>
      </c>
      <c r="O45" s="53" t="str">
        <f>IF(AND('Mapa de Riesgos'!$Y$75="Baja",'Mapa de Riesgos'!$AA$75="Leve"),CONCATENATE("R10C",'Mapa de Riesgos'!$O$75),"")</f>
        <v/>
      </c>
      <c r="P45" s="39" t="str">
        <f>IF(AND('Mapa de Riesgos'!$Y$70="Baja",'Mapa de Riesgos'!$AA$70="Menor"),CONCATENATE("R10C",'Mapa de Riesgos'!$O$70),"")</f>
        <v/>
      </c>
      <c r="Q45" s="40" t="str">
        <f>IF(AND('Mapa de Riesgos'!$Y$71="Baja",'Mapa de Riesgos'!$AA$71="Menor"),CONCATENATE("R10C",'Mapa de Riesgos'!$O$71),"")</f>
        <v/>
      </c>
      <c r="R45" s="40" t="str">
        <f>IF(AND('Mapa de Riesgos'!$Y$72="Baja",'Mapa de Riesgos'!$AA$72="Menor"),CONCATENATE("R10C",'Mapa de Riesgos'!$O$72),"")</f>
        <v/>
      </c>
      <c r="S45" s="40" t="str">
        <f>IF(AND('Mapa de Riesgos'!$Y$73="Baja",'Mapa de Riesgos'!$AA$73="Menor"),CONCATENATE("R10C",'Mapa de Riesgos'!$O$73),"")</f>
        <v/>
      </c>
      <c r="T45" s="40" t="str">
        <f>IF(AND('Mapa de Riesgos'!$Y$74="Baja",'Mapa de Riesgos'!$AA$74="Menor"),CONCATENATE("R10C",'Mapa de Riesgos'!$O$74),"")</f>
        <v/>
      </c>
      <c r="U45" s="41" t="str">
        <f>IF(AND('Mapa de Riesgos'!$Y$75="Baja",'Mapa de Riesgos'!$AA$75="Menor"),CONCATENATE("R10C",'Mapa de Riesgos'!$O$75),"")</f>
        <v/>
      </c>
      <c r="V45" s="42" t="str">
        <f>IF(AND('Mapa de Riesgos'!$Y$70="Baja",'Mapa de Riesgos'!$AA$70="Moderado"),CONCATENATE("R10C",'Mapa de Riesgos'!$O$70),"")</f>
        <v/>
      </c>
      <c r="W45" s="43" t="str">
        <f>IF(AND('Mapa de Riesgos'!$Y$71="Baja",'Mapa de Riesgos'!$AA$71="Moderado"),CONCATENATE("R10C",'Mapa de Riesgos'!$O$71),"")</f>
        <v/>
      </c>
      <c r="X45" s="43" t="str">
        <f>IF(AND('Mapa de Riesgos'!$Y$72="Baja",'Mapa de Riesgos'!$AA$72="Moderado"),CONCATENATE("R10C",'Mapa de Riesgos'!$O$72),"")</f>
        <v/>
      </c>
      <c r="Y45" s="43" t="str">
        <f>IF(AND('Mapa de Riesgos'!$Y$73="Baja",'Mapa de Riesgos'!$AA$73="Moderado"),CONCATENATE("R10C",'Mapa de Riesgos'!$O$73),"")</f>
        <v/>
      </c>
      <c r="Z45" s="43" t="str">
        <f>IF(AND('Mapa de Riesgos'!$Y$74="Baja",'Mapa de Riesgos'!$AA$74="Moderado"),CONCATENATE("R10C",'Mapa de Riesgos'!$O$74),"")</f>
        <v/>
      </c>
      <c r="AA45" s="44" t="str">
        <f>IF(AND('Mapa de Riesgos'!$Y$75="Baja",'Mapa de Riesgos'!$AA$75="Moderado"),CONCATENATE("R10C",'Mapa de Riesgos'!$O$75),"")</f>
        <v/>
      </c>
      <c r="AB45" s="30" t="str">
        <f>IF(AND('Mapa de Riesgos'!$Y$70="Baja",'Mapa de Riesgos'!$AA$70="Mayor"),CONCATENATE("R10C",'Mapa de Riesgos'!$O$70),"")</f>
        <v/>
      </c>
      <c r="AC45" s="31" t="str">
        <f>IF(AND('Mapa de Riesgos'!$Y$71="Baja",'Mapa de Riesgos'!$AA$71="Mayor"),CONCATENATE("R10C",'Mapa de Riesgos'!$O$71),"")</f>
        <v/>
      </c>
      <c r="AD45" s="31" t="str">
        <f>IF(AND('Mapa de Riesgos'!$Y$72="Baja",'Mapa de Riesgos'!$AA$72="Mayor"),CONCATENATE("R10C",'Mapa de Riesgos'!$O$72),"")</f>
        <v/>
      </c>
      <c r="AE45" s="31" t="str">
        <f>IF(AND('Mapa de Riesgos'!$Y$73="Baja",'Mapa de Riesgos'!$AA$73="Mayor"),CONCATENATE("R10C",'Mapa de Riesgos'!$O$73),"")</f>
        <v/>
      </c>
      <c r="AF45" s="31" t="str">
        <f>IF(AND('Mapa de Riesgos'!$Y$74="Baja",'Mapa de Riesgos'!$AA$74="Mayor"),CONCATENATE("R10C",'Mapa de Riesgos'!$O$74),"")</f>
        <v/>
      </c>
      <c r="AG45" s="32" t="str">
        <f>IF(AND('Mapa de Riesgos'!$Y$75="Baja",'Mapa de Riesgos'!$AA$75="Mayor"),CONCATENATE("R10C",'Mapa de Riesgos'!$O$75),"")</f>
        <v/>
      </c>
      <c r="AH45" s="33" t="str">
        <f>IF(AND('Mapa de Riesgos'!$Y$70="Baja",'Mapa de Riesgos'!$AA$70="Catastrófico"),CONCATENATE("R10C",'Mapa de Riesgos'!$O$70),"")</f>
        <v/>
      </c>
      <c r="AI45" s="34" t="str">
        <f>IF(AND('Mapa de Riesgos'!$Y$71="Baja",'Mapa de Riesgos'!$AA$71="Catastrófico"),CONCATENATE("R10C",'Mapa de Riesgos'!$O$71),"")</f>
        <v/>
      </c>
      <c r="AJ45" s="34" t="str">
        <f>IF(AND('Mapa de Riesgos'!$Y$72="Baja",'Mapa de Riesgos'!$AA$72="Catastrófico"),CONCATENATE("R10C",'Mapa de Riesgos'!$O$72),"")</f>
        <v/>
      </c>
      <c r="AK45" s="34" t="str">
        <f>IF(AND('Mapa de Riesgos'!$Y$73="Baja",'Mapa de Riesgos'!$AA$73="Catastrófico"),CONCATENATE("R10C",'Mapa de Riesgos'!$O$73),"")</f>
        <v/>
      </c>
      <c r="AL45" s="34" t="str">
        <f>IF(AND('Mapa de Riesgos'!$Y$74="Baja",'Mapa de Riesgos'!$AA$74="Catastrófico"),CONCATENATE("R10C",'Mapa de Riesgos'!$O$74),"")</f>
        <v/>
      </c>
      <c r="AM45" s="35" t="str">
        <f>IF(AND('Mapa de Riesgos'!$Y$75="Baja",'Mapa de Riesgos'!$AA$75="Catastrófico"),CONCATENATE("R10C",'Mapa de Riesgos'!$O$75),"")</f>
        <v/>
      </c>
      <c r="AN45" s="55"/>
      <c r="AO45" s="412"/>
      <c r="AP45" s="413"/>
      <c r="AQ45" s="413"/>
      <c r="AR45" s="413"/>
      <c r="AS45" s="413"/>
      <c r="AT45" s="414"/>
    </row>
    <row r="46" spans="1:80" ht="46.5" customHeight="1" x14ac:dyDescent="0.35">
      <c r="A46" s="55"/>
      <c r="B46" s="290"/>
      <c r="C46" s="290"/>
      <c r="D46" s="291"/>
      <c r="E46" s="385" t="s">
        <v>180</v>
      </c>
      <c r="F46" s="386"/>
      <c r="G46" s="386"/>
      <c r="H46" s="386"/>
      <c r="I46" s="403"/>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x14ac:dyDescent="0.25">
      <c r="A47" s="55"/>
      <c r="B47" s="290"/>
      <c r="C47" s="290"/>
      <c r="D47" s="291"/>
      <c r="E47" s="387"/>
      <c r="F47" s="388"/>
      <c r="G47" s="388"/>
      <c r="H47" s="388"/>
      <c r="I47" s="404"/>
      <c r="J47" s="48" t="str">
        <f>IF(AND('Mapa de Riesgos'!$Y$18="Muy Baja",'Mapa de Riesgos'!$AA$18="Leve"),CONCATENATE("R2C",'Mapa de Riesgos'!$O$18),"")</f>
        <v/>
      </c>
      <c r="K47" s="49" t="str">
        <f>IF(AND('Mapa de Riesgos'!$Y$19="Muy Baja",'Mapa de Riesgos'!$AA$19="Leve"),CONCATENATE("R2C",'Mapa de Riesgos'!$O$19),"")</f>
        <v/>
      </c>
      <c r="L47" s="49" t="str">
        <f>IF(AND('Mapa de Riesgos'!$Y$20="Muy Baja",'Mapa de Riesgos'!$AA$20="Leve"),CONCATENATE("R2C",'Mapa de Riesgos'!$O$20),"")</f>
        <v/>
      </c>
      <c r="M47" s="49" t="str">
        <f>IF(AND('Mapa de Riesgos'!$Y$21="Muy Baja",'Mapa de Riesgos'!$AA$21="Leve"),CONCATENATE("R2C",'Mapa de Riesgos'!$O$21),"")</f>
        <v/>
      </c>
      <c r="N47" s="49" t="str">
        <f>IF(AND('Mapa de Riesgos'!$Y$22="Muy Baja",'Mapa de Riesgos'!$AA$22="Leve"),CONCATENATE("R2C",'Mapa de Riesgos'!$O$22),"")</f>
        <v/>
      </c>
      <c r="O47" s="50" t="str">
        <f>IF(AND('Mapa de Riesgos'!$Y$23="Muy Baja",'Mapa de Riesgos'!$AA$23="Leve"),CONCATENATE("R2C",'Mapa de Riesgos'!$O$23),"")</f>
        <v/>
      </c>
      <c r="P47" s="48" t="str">
        <f>IF(AND('Mapa de Riesgos'!$Y$18="Muy Baja",'Mapa de Riesgos'!$AA$18="Menor"),CONCATENATE("R2C",'Mapa de Riesgos'!$O$18),"")</f>
        <v/>
      </c>
      <c r="Q47" s="49" t="str">
        <f>IF(AND('Mapa de Riesgos'!$Y$19="Muy Baja",'Mapa de Riesgos'!$AA$19="Menor"),CONCATENATE("R2C",'Mapa de Riesgos'!$O$19),"")</f>
        <v/>
      </c>
      <c r="R47" s="49" t="str">
        <f>IF(AND('Mapa de Riesgos'!$Y$20="Muy Baja",'Mapa de Riesgos'!$AA$20="Menor"),CONCATENATE("R2C",'Mapa de Riesgos'!$O$20),"")</f>
        <v/>
      </c>
      <c r="S47" s="49" t="str">
        <f>IF(AND('Mapa de Riesgos'!$Y$21="Muy Baja",'Mapa de Riesgos'!$AA$21="Menor"),CONCATENATE("R2C",'Mapa de Riesgos'!$O$21),"")</f>
        <v/>
      </c>
      <c r="T47" s="49" t="str">
        <f>IF(AND('Mapa de Riesgos'!$Y$22="Muy Baja",'Mapa de Riesgos'!$AA$22="Menor"),CONCATENATE("R2C",'Mapa de Riesgos'!$O$22),"")</f>
        <v/>
      </c>
      <c r="U47" s="50" t="str">
        <f>IF(AND('Mapa de Riesgos'!$Y$23="Muy Baja",'Mapa de Riesgos'!$AA$23="Menor"),CONCATENATE("R2C",'Mapa de Riesgos'!$O$23),"")</f>
        <v/>
      </c>
      <c r="V47" s="39" t="str">
        <f>IF(AND('Mapa de Riesgos'!$Y$18="Muy Baja",'Mapa de Riesgos'!$AA$18="Moderado"),CONCATENATE("R2C",'Mapa de Riesgos'!$O$18),"")</f>
        <v/>
      </c>
      <c r="W47" s="40" t="str">
        <f>IF(AND('Mapa de Riesgos'!$Y$19="Muy Baja",'Mapa de Riesgos'!$AA$19="Moderado"),CONCATENATE("R2C",'Mapa de Riesgos'!$O$19),"")</f>
        <v/>
      </c>
      <c r="X47" s="40" t="str">
        <f>IF(AND('Mapa de Riesgos'!$Y$20="Muy Baja",'Mapa de Riesgos'!$AA$20="Moderado"),CONCATENATE("R2C",'Mapa de Riesgos'!$O$20),"")</f>
        <v/>
      </c>
      <c r="Y47" s="40" t="str">
        <f>IF(AND('Mapa de Riesgos'!$Y$21="Muy Baja",'Mapa de Riesgos'!$AA$21="Moderado"),CONCATENATE("R2C",'Mapa de Riesgos'!$O$21),"")</f>
        <v/>
      </c>
      <c r="Z47" s="40" t="str">
        <f>IF(AND('Mapa de Riesgos'!$Y$22="Muy Baja",'Mapa de Riesgos'!$AA$22="Moderado"),CONCATENATE("R2C",'Mapa de Riesgos'!$O$22),"")</f>
        <v/>
      </c>
      <c r="AA47" s="41" t="str">
        <f>IF(AND('Mapa de Riesgos'!$Y$23="Muy Baja",'Mapa de Riesgos'!$AA$23="Moderado"),CONCATENATE("R2C",'Mapa de Riesgos'!$O$23),"")</f>
        <v/>
      </c>
      <c r="AB47" s="24" t="str">
        <f>IF(AND('Mapa de Riesgos'!$Y$18="Muy Baja",'Mapa de Riesgos'!$AA$18="Mayor"),CONCATENATE("R2C",'Mapa de Riesgos'!$O$18),"")</f>
        <v/>
      </c>
      <c r="AC47" s="25" t="str">
        <f>IF(AND('Mapa de Riesgos'!$Y$19="Muy Baja",'Mapa de Riesgos'!$AA$19="Mayor"),CONCATENATE("R2C",'Mapa de Riesgos'!$O$19),"")</f>
        <v/>
      </c>
      <c r="AD47" s="25" t="str">
        <f>IF(AND('Mapa de Riesgos'!$Y$20="Muy Baja",'Mapa de Riesgos'!$AA$20="Mayor"),CONCATENATE("R2C",'Mapa de Riesgos'!$O$20),"")</f>
        <v/>
      </c>
      <c r="AE47" s="25" t="str">
        <f>IF(AND('Mapa de Riesgos'!$Y$21="Muy Baja",'Mapa de Riesgos'!$AA$21="Mayor"),CONCATENATE("R2C",'Mapa de Riesgos'!$O$21),"")</f>
        <v/>
      </c>
      <c r="AF47" s="25" t="str">
        <f>IF(AND('Mapa de Riesgos'!$Y$22="Muy Baja",'Mapa de Riesgos'!$AA$22="Mayor"),CONCATENATE("R2C",'Mapa de Riesgos'!$O$22),"")</f>
        <v/>
      </c>
      <c r="AG47" s="26" t="str">
        <f>IF(AND('Mapa de Riesgos'!$Y$23="Muy Baja",'Mapa de Riesgos'!$AA$23="Mayor"),CONCATENATE("R2C",'Mapa de Riesgos'!$O$23),"")</f>
        <v/>
      </c>
      <c r="AH47" s="27" t="str">
        <f>IF(AND('Mapa de Riesgos'!$Y$18="Muy Baja",'Mapa de Riesgos'!$AA$18="Catastrófico"),CONCATENATE("R2C",'Mapa de Riesgos'!$O$18),"")</f>
        <v/>
      </c>
      <c r="AI47" s="28" t="str">
        <f>IF(AND('Mapa de Riesgos'!$Y$19="Muy Baja",'Mapa de Riesgos'!$AA$19="Catastrófico"),CONCATENATE("R2C",'Mapa de Riesgos'!$O$19),"")</f>
        <v/>
      </c>
      <c r="AJ47" s="28" t="str">
        <f>IF(AND('Mapa de Riesgos'!$Y$20="Muy Baja",'Mapa de Riesgos'!$AA$20="Catastrófico"),CONCATENATE("R2C",'Mapa de Riesgos'!$O$20),"")</f>
        <v/>
      </c>
      <c r="AK47" s="28" t="str">
        <f>IF(AND('Mapa de Riesgos'!$Y$21="Muy Baja",'Mapa de Riesgos'!$AA$21="Catastrófico"),CONCATENATE("R2C",'Mapa de Riesgos'!$O$21),"")</f>
        <v/>
      </c>
      <c r="AL47" s="28" t="str">
        <f>IF(AND('Mapa de Riesgos'!$Y$22="Muy Baja",'Mapa de Riesgos'!$AA$22="Catastrófico"),CONCATENATE("R2C",'Mapa de Riesgos'!$O$22),"")</f>
        <v/>
      </c>
      <c r="AM47" s="29" t="str">
        <f>IF(AND('Mapa de Riesgos'!$Y$23="Muy Baja",'Mapa de Riesgos'!$AA$23="Catastrófico"),CONCATENATE("R2C",'Mapa de Riesgos'!$O$23),"")</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x14ac:dyDescent="0.25">
      <c r="A48" s="55"/>
      <c r="B48" s="290"/>
      <c r="C48" s="290"/>
      <c r="D48" s="291"/>
      <c r="E48" s="387"/>
      <c r="F48" s="388"/>
      <c r="G48" s="388"/>
      <c r="H48" s="388"/>
      <c r="I48" s="404"/>
      <c r="J48" s="48" t="str">
        <f>IF(AND('Mapa de Riesgos'!$Y$24="Muy Baja",'Mapa de Riesgos'!$AA$24="Leve"),CONCATENATE("R3C",'Mapa de Riesgos'!$O$24),"")</f>
        <v/>
      </c>
      <c r="K48" s="49" t="str">
        <f>IF(AND('Mapa de Riesgos'!$Y$25="Muy Baja",'Mapa de Riesgos'!$AA$25="Leve"),CONCATENATE("R3C",'Mapa de Riesgos'!$O$25),"")</f>
        <v/>
      </c>
      <c r="L48" s="49" t="str">
        <f>IF(AND('Mapa de Riesgos'!$Y$26="Muy Baja",'Mapa de Riesgos'!$AA$26="Leve"),CONCATENATE("R3C",'Mapa de Riesgos'!$O$26),"")</f>
        <v/>
      </c>
      <c r="M48" s="49" t="str">
        <f>IF(AND('Mapa de Riesgos'!$Y$27="Muy Baja",'Mapa de Riesgos'!$AA$27="Leve"),CONCATENATE("R3C",'Mapa de Riesgos'!$O$27),"")</f>
        <v/>
      </c>
      <c r="N48" s="49" t="str">
        <f>IF(AND('Mapa de Riesgos'!$Y$28="Muy Baja",'Mapa de Riesgos'!$AA$28="Leve"),CONCATENATE("R3C",'Mapa de Riesgos'!$O$28),"")</f>
        <v/>
      </c>
      <c r="O48" s="50" t="str">
        <f>IF(AND('Mapa de Riesgos'!$Y$29="Muy Baja",'Mapa de Riesgos'!$AA$29="Leve"),CONCATENATE("R3C",'Mapa de Riesgos'!$O$29),"")</f>
        <v/>
      </c>
      <c r="P48" s="48" t="str">
        <f>IF(AND('Mapa de Riesgos'!$Y$24="Muy Baja",'Mapa de Riesgos'!$AA$24="Menor"),CONCATENATE("R3C",'Mapa de Riesgos'!$O$24),"")</f>
        <v/>
      </c>
      <c r="Q48" s="49" t="str">
        <f>IF(AND('Mapa de Riesgos'!$Y$25="Muy Baja",'Mapa de Riesgos'!$AA$25="Menor"),CONCATENATE("R3C",'Mapa de Riesgos'!$O$25),"")</f>
        <v/>
      </c>
      <c r="R48" s="49" t="str">
        <f>IF(AND('Mapa de Riesgos'!$Y$26="Muy Baja",'Mapa de Riesgos'!$AA$26="Menor"),CONCATENATE("R3C",'Mapa de Riesgos'!$O$26),"")</f>
        <v/>
      </c>
      <c r="S48" s="49" t="str">
        <f>IF(AND('Mapa de Riesgos'!$Y$27="Muy Baja",'Mapa de Riesgos'!$AA$27="Menor"),CONCATENATE("R3C",'Mapa de Riesgos'!$O$27),"")</f>
        <v/>
      </c>
      <c r="T48" s="49" t="str">
        <f>IF(AND('Mapa de Riesgos'!$Y$28="Muy Baja",'Mapa de Riesgos'!$AA$28="Menor"),CONCATENATE("R3C",'Mapa de Riesgos'!$O$28),"")</f>
        <v/>
      </c>
      <c r="U48" s="50" t="str">
        <f>IF(AND('Mapa de Riesgos'!$Y$29="Muy Baja",'Mapa de Riesgos'!$AA$29="Menor"),CONCATENATE("R3C",'Mapa de Riesgos'!$O$29),"")</f>
        <v/>
      </c>
      <c r="V48" s="39" t="str">
        <f>IF(AND('Mapa de Riesgos'!$Y$24="Muy Baja",'Mapa de Riesgos'!$AA$24="Moderado"),CONCATENATE("R3C",'Mapa de Riesgos'!$O$24),"")</f>
        <v/>
      </c>
      <c r="W48" s="40" t="str">
        <f>IF(AND('Mapa de Riesgos'!$Y$25="Muy Baja",'Mapa de Riesgos'!$AA$25="Moderado"),CONCATENATE("R3C",'Mapa de Riesgos'!$O$25),"")</f>
        <v/>
      </c>
      <c r="X48" s="40" t="str">
        <f>IF(AND('Mapa de Riesgos'!$Y$26="Muy Baja",'Mapa de Riesgos'!$AA$26="Moderado"),CONCATENATE("R3C",'Mapa de Riesgos'!$O$26),"")</f>
        <v/>
      </c>
      <c r="Y48" s="40" t="str">
        <f>IF(AND('Mapa de Riesgos'!$Y$27="Muy Baja",'Mapa de Riesgos'!$AA$27="Moderado"),CONCATENATE("R3C",'Mapa de Riesgos'!$O$27),"")</f>
        <v/>
      </c>
      <c r="Z48" s="40" t="str">
        <f>IF(AND('Mapa de Riesgos'!$Y$28="Muy Baja",'Mapa de Riesgos'!$AA$28="Moderado"),CONCATENATE("R3C",'Mapa de Riesgos'!$O$28),"")</f>
        <v/>
      </c>
      <c r="AA48" s="41" t="str">
        <f>IF(AND('Mapa de Riesgos'!$Y$29="Muy Baja",'Mapa de Riesgos'!$AA$29="Moderado"),CONCATENATE("R3C",'Mapa de Riesgos'!$O$29),"")</f>
        <v/>
      </c>
      <c r="AB48" s="24" t="str">
        <f>IF(AND('Mapa de Riesgos'!$Y$24="Muy Baja",'Mapa de Riesgos'!$AA$24="Mayor"),CONCATENATE("R3C",'Mapa de Riesgos'!$O$24),"")</f>
        <v/>
      </c>
      <c r="AC48" s="25" t="str">
        <f>IF(AND('Mapa de Riesgos'!$Y$25="Muy Baja",'Mapa de Riesgos'!$AA$25="Mayor"),CONCATENATE("R3C",'Mapa de Riesgos'!$O$25),"")</f>
        <v/>
      </c>
      <c r="AD48" s="25" t="str">
        <f>IF(AND('Mapa de Riesgos'!$Y$26="Muy Baja",'Mapa de Riesgos'!$AA$26="Mayor"),CONCATENATE("R3C",'Mapa de Riesgos'!$O$26),"")</f>
        <v/>
      </c>
      <c r="AE48" s="25" t="str">
        <f>IF(AND('Mapa de Riesgos'!$Y$27="Muy Baja",'Mapa de Riesgos'!$AA$27="Mayor"),CONCATENATE("R3C",'Mapa de Riesgos'!$O$27),"")</f>
        <v/>
      </c>
      <c r="AF48" s="25" t="str">
        <f>IF(AND('Mapa de Riesgos'!$Y$28="Muy Baja",'Mapa de Riesgos'!$AA$28="Mayor"),CONCATENATE("R3C",'Mapa de Riesgos'!$O$28),"")</f>
        <v/>
      </c>
      <c r="AG48" s="26" t="str">
        <f>IF(AND('Mapa de Riesgos'!$Y$29="Muy Baja",'Mapa de Riesgos'!$AA$29="Mayor"),CONCATENATE("R3C",'Mapa de Riesgos'!$O$29),"")</f>
        <v/>
      </c>
      <c r="AH48" s="27" t="str">
        <f>IF(AND('Mapa de Riesgos'!$Y$24="Muy Baja",'Mapa de Riesgos'!$AA$24="Catastrófico"),CONCATENATE("R3C",'Mapa de Riesgos'!$O$24),"")</f>
        <v/>
      </c>
      <c r="AI48" s="28" t="str">
        <f>IF(AND('Mapa de Riesgos'!$Y$25="Muy Baja",'Mapa de Riesgos'!$AA$25="Catastrófico"),CONCATENATE("R3C",'Mapa de Riesgos'!$O$25),"")</f>
        <v/>
      </c>
      <c r="AJ48" s="28" t="str">
        <f>IF(AND('Mapa de Riesgos'!$Y$26="Muy Baja",'Mapa de Riesgos'!$AA$26="Catastrófico"),CONCATENATE("R3C",'Mapa de Riesgos'!$O$26),"")</f>
        <v/>
      </c>
      <c r="AK48" s="28" t="str">
        <f>IF(AND('Mapa de Riesgos'!$Y$27="Muy Baja",'Mapa de Riesgos'!$AA$27="Catastrófico"),CONCATENATE("R3C",'Mapa de Riesgos'!$O$27),"")</f>
        <v/>
      </c>
      <c r="AL48" s="28" t="str">
        <f>IF(AND('Mapa de Riesgos'!$Y$28="Muy Baja",'Mapa de Riesgos'!$AA$28="Catastrófico"),CONCATENATE("R3C",'Mapa de Riesgos'!$O$28),"")</f>
        <v/>
      </c>
      <c r="AM48" s="29" t="str">
        <f>IF(AND('Mapa de Riesgos'!$Y$29="Muy Baja",'Mapa de Riesgos'!$AA$29="Catastrófico"),CONCATENATE("R3C",'Mapa de Riesgos'!$O$29),"")</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x14ac:dyDescent="0.25">
      <c r="A49" s="55"/>
      <c r="B49" s="290"/>
      <c r="C49" s="290"/>
      <c r="D49" s="291"/>
      <c r="E49" s="389"/>
      <c r="F49" s="388"/>
      <c r="G49" s="388"/>
      <c r="H49" s="388"/>
      <c r="I49" s="404"/>
      <c r="J49" s="48" t="str">
        <f>IF(AND('Mapa de Riesgos'!$Y$30="Muy Baja",'Mapa de Riesgos'!$AA$30="Leve"),CONCATENATE("R4C",'Mapa de Riesgos'!$O$30),"")</f>
        <v/>
      </c>
      <c r="K49" s="49" t="str">
        <f>IF(AND('Mapa de Riesgos'!$Y$35="Muy Baja",'Mapa de Riesgos'!$AA$35="Leve"),CONCATENATE("R4C",'Mapa de Riesgos'!$O$35),"")</f>
        <v/>
      </c>
      <c r="L49" s="49" t="str">
        <f>IF(AND('Mapa de Riesgos'!$Y$36="Muy Baja",'Mapa de Riesgos'!$AA$36="Leve"),CONCATENATE("R4C",'Mapa de Riesgos'!$O$36),"")</f>
        <v/>
      </c>
      <c r="M49" s="49" t="str">
        <f>IF(AND('Mapa de Riesgos'!$Y$37="Muy Baja",'Mapa de Riesgos'!$AA$37="Leve"),CONCATENATE("R4C",'Mapa de Riesgos'!$O$37),"")</f>
        <v/>
      </c>
      <c r="N49" s="49" t="str">
        <f>IF(AND('Mapa de Riesgos'!$Y$38="Muy Baja",'Mapa de Riesgos'!$AA$38="Leve"),CONCATENATE("R4C",'Mapa de Riesgos'!$O$38),"")</f>
        <v/>
      </c>
      <c r="O49" s="50" t="str">
        <f>IF(AND('Mapa de Riesgos'!$Y$39="Muy Baja",'Mapa de Riesgos'!$AA$39="Leve"),CONCATENATE("R4C",'Mapa de Riesgos'!$O$39),"")</f>
        <v/>
      </c>
      <c r="P49" s="48" t="str">
        <f>IF(AND('Mapa de Riesgos'!$Y$30="Muy Baja",'Mapa de Riesgos'!$AA$30="Menor"),CONCATENATE("R4C",'Mapa de Riesgos'!$O$30),"")</f>
        <v/>
      </c>
      <c r="Q49" s="49" t="str">
        <f>IF(AND('Mapa de Riesgos'!$Y$35="Muy Baja",'Mapa de Riesgos'!$AA$35="Menor"),CONCATENATE("R4C",'Mapa de Riesgos'!$O$35),"")</f>
        <v/>
      </c>
      <c r="R49" s="49" t="str">
        <f>IF(AND('Mapa de Riesgos'!$Y$36="Muy Baja",'Mapa de Riesgos'!$AA$36="Menor"),CONCATENATE("R4C",'Mapa de Riesgos'!$O$36),"")</f>
        <v/>
      </c>
      <c r="S49" s="49" t="str">
        <f>IF(AND('Mapa de Riesgos'!$Y$37="Muy Baja",'Mapa de Riesgos'!$AA$37="Menor"),CONCATENATE("R4C",'Mapa de Riesgos'!$O$37),"")</f>
        <v/>
      </c>
      <c r="T49" s="49" t="str">
        <f>IF(AND('Mapa de Riesgos'!$Y$38="Muy Baja",'Mapa de Riesgos'!$AA$38="Menor"),CONCATENATE("R4C",'Mapa de Riesgos'!$O$38),"")</f>
        <v/>
      </c>
      <c r="U49" s="50" t="str">
        <f>IF(AND('Mapa de Riesgos'!$Y$39="Muy Baja",'Mapa de Riesgos'!$AA$39="Menor"),CONCATENATE("R4C",'Mapa de Riesgos'!$O$39),"")</f>
        <v/>
      </c>
      <c r="V49" s="39" t="str">
        <f>IF(AND('Mapa de Riesgos'!$Y$30="Muy Baja",'Mapa de Riesgos'!$AA$30="Moderado"),CONCATENATE("R4C",'Mapa de Riesgos'!$O$30),"")</f>
        <v/>
      </c>
      <c r="W49" s="40" t="str">
        <f>IF(AND('Mapa de Riesgos'!$Y$35="Muy Baja",'Mapa de Riesgos'!$AA$35="Moderado"),CONCATENATE("R4C",'Mapa de Riesgos'!$O$35),"")</f>
        <v/>
      </c>
      <c r="X49" s="40" t="str">
        <f>IF(AND('Mapa de Riesgos'!$Y$36="Muy Baja",'Mapa de Riesgos'!$AA$36="Moderado"),CONCATENATE("R4C",'Mapa de Riesgos'!$O$36),"")</f>
        <v/>
      </c>
      <c r="Y49" s="40" t="str">
        <f>IF(AND('Mapa de Riesgos'!$Y$37="Muy Baja",'Mapa de Riesgos'!$AA$37="Moderado"),CONCATENATE("R4C",'Mapa de Riesgos'!$O$37),"")</f>
        <v/>
      </c>
      <c r="Z49" s="40" t="str">
        <f>IF(AND('Mapa de Riesgos'!$Y$38="Muy Baja",'Mapa de Riesgos'!$AA$38="Moderado"),CONCATENATE("R4C",'Mapa de Riesgos'!$O$38),"")</f>
        <v/>
      </c>
      <c r="AA49" s="41" t="str">
        <f>IF(AND('Mapa de Riesgos'!$Y$39="Muy Baja",'Mapa de Riesgos'!$AA$39="Moderado"),CONCATENATE("R4C",'Mapa de Riesgos'!$O$39),"")</f>
        <v/>
      </c>
      <c r="AB49" s="24" t="str">
        <f>IF(AND('Mapa de Riesgos'!$Y$30="Muy Baja",'Mapa de Riesgos'!$AA$30="Mayor"),CONCATENATE("R4C",'Mapa de Riesgos'!$O$30),"")</f>
        <v/>
      </c>
      <c r="AC49" s="25" t="str">
        <f>IF(AND('Mapa de Riesgos'!$Y$35="Muy Baja",'Mapa de Riesgos'!$AA$35="Mayor"),CONCATENATE("R4C",'Mapa de Riesgos'!$O$35),"")</f>
        <v/>
      </c>
      <c r="AD49" s="25" t="str">
        <f>IF(AND('Mapa de Riesgos'!$Y$36="Muy Baja",'Mapa de Riesgos'!$AA$36="Mayor"),CONCATENATE("R4C",'Mapa de Riesgos'!$O$36),"")</f>
        <v/>
      </c>
      <c r="AE49" s="25" t="str">
        <f>IF(AND('Mapa de Riesgos'!$Y$37="Muy Baja",'Mapa de Riesgos'!$AA$37="Mayor"),CONCATENATE("R4C",'Mapa de Riesgos'!$O$37),"")</f>
        <v/>
      </c>
      <c r="AF49" s="25" t="str">
        <f>IF(AND('Mapa de Riesgos'!$Y$38="Muy Baja",'Mapa de Riesgos'!$AA$38="Mayor"),CONCATENATE("R4C",'Mapa de Riesgos'!$O$38),"")</f>
        <v/>
      </c>
      <c r="AG49" s="26" t="str">
        <f>IF(AND('Mapa de Riesgos'!$Y$39="Muy Baja",'Mapa de Riesgos'!$AA$39="Mayor"),CONCATENATE("R4C",'Mapa de Riesgos'!$O$39),"")</f>
        <v/>
      </c>
      <c r="AH49" s="27" t="str">
        <f>IF(AND('Mapa de Riesgos'!$Y$30="Muy Baja",'Mapa de Riesgos'!$AA$30="Catastrófico"),CONCATENATE("R4C",'Mapa de Riesgos'!$O$30),"")</f>
        <v/>
      </c>
      <c r="AI49" s="28" t="str">
        <f>IF(AND('Mapa de Riesgos'!$Y$35="Muy Baja",'Mapa de Riesgos'!$AA$35="Catastrófico"),CONCATENATE("R4C",'Mapa de Riesgos'!$O$35),"")</f>
        <v/>
      </c>
      <c r="AJ49" s="28" t="str">
        <f>IF(AND('Mapa de Riesgos'!$Y$36="Muy Baja",'Mapa de Riesgos'!$AA$36="Catastrófico"),CONCATENATE("R4C",'Mapa de Riesgos'!$O$36),"")</f>
        <v/>
      </c>
      <c r="AK49" s="28" t="str">
        <f>IF(AND('Mapa de Riesgos'!$Y$37="Muy Baja",'Mapa de Riesgos'!$AA$37="Catastrófico"),CONCATENATE("R4C",'Mapa de Riesgos'!$O$37),"")</f>
        <v/>
      </c>
      <c r="AL49" s="28" t="str">
        <f>IF(AND('Mapa de Riesgos'!$Y$38="Muy Baja",'Mapa de Riesgos'!$AA$38="Catastrófico"),CONCATENATE("R4C",'Mapa de Riesgos'!$O$38),"")</f>
        <v/>
      </c>
      <c r="AM49" s="29" t="str">
        <f>IF(AND('Mapa de Riesgos'!$Y$39="Muy Baja",'Mapa de Riesgos'!$AA$39="Catastrófico"),CONCATENATE("R4C",'Mapa de Riesgos'!$O$39),"")</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x14ac:dyDescent="0.25">
      <c r="A50" s="55"/>
      <c r="B50" s="290"/>
      <c r="C50" s="290"/>
      <c r="D50" s="291"/>
      <c r="E50" s="389"/>
      <c r="F50" s="388"/>
      <c r="G50" s="388"/>
      <c r="H50" s="388"/>
      <c r="I50" s="404"/>
      <c r="J50" s="48" t="str">
        <f>IF(AND('Mapa de Riesgos'!$Y$40="Muy Baja",'Mapa de Riesgos'!$AA$40="Leve"),CONCATENATE("R5C",'Mapa de Riesgos'!$O$40),"")</f>
        <v/>
      </c>
      <c r="K50" s="49" t="str">
        <f>IF(AND('Mapa de Riesgos'!$Y$41="Muy Baja",'Mapa de Riesgos'!$AA$41="Leve"),CONCATENATE("R5C",'Mapa de Riesgos'!$O$41),"")</f>
        <v>R5C2</v>
      </c>
      <c r="L50" s="49" t="str">
        <f>IF(AND('Mapa de Riesgos'!$Y$42="Muy Baja",'Mapa de Riesgos'!$AA$42="Leve"),CONCATENATE("R5C",'Mapa de Riesgos'!$O$42),"")</f>
        <v/>
      </c>
      <c r="M50" s="49" t="str">
        <f>IF(AND('Mapa de Riesgos'!$Y$43="Muy Baja",'Mapa de Riesgos'!$AA$43="Leve"),CONCATENATE("R5C",'Mapa de Riesgos'!$O$43),"")</f>
        <v/>
      </c>
      <c r="N50" s="49" t="str">
        <f>IF(AND('Mapa de Riesgos'!$Y$44="Muy Baja",'Mapa de Riesgos'!$AA$44="Leve"),CONCATENATE("R5C",'Mapa de Riesgos'!$O$44),"")</f>
        <v/>
      </c>
      <c r="O50" s="50" t="str">
        <f>IF(AND('Mapa de Riesgos'!$Y$45="Muy Baja",'Mapa de Riesgos'!$AA$45="Leve"),CONCATENATE("R5C",'Mapa de Riesgos'!$O$45),"")</f>
        <v/>
      </c>
      <c r="P50" s="48" t="str">
        <f>IF(AND('Mapa de Riesgos'!$Y$40="Muy Baja",'Mapa de Riesgos'!$AA$40="Menor"),CONCATENATE("R5C",'Mapa de Riesgos'!$O$40),"")</f>
        <v/>
      </c>
      <c r="Q50" s="49" t="str">
        <f>IF(AND('Mapa de Riesgos'!$Y$41="Muy Baja",'Mapa de Riesgos'!$AA$41="Menor"),CONCATENATE("R5C",'Mapa de Riesgos'!$O$41),"")</f>
        <v/>
      </c>
      <c r="R50" s="49" t="str">
        <f>IF(AND('Mapa de Riesgos'!$Y$42="Muy Baja",'Mapa de Riesgos'!$AA$42="Menor"),CONCATENATE("R5C",'Mapa de Riesgos'!$O$42),"")</f>
        <v/>
      </c>
      <c r="S50" s="49" t="str">
        <f>IF(AND('Mapa de Riesgos'!$Y$43="Muy Baja",'Mapa de Riesgos'!$AA$43="Menor"),CONCATENATE("R5C",'Mapa de Riesgos'!$O$43),"")</f>
        <v/>
      </c>
      <c r="T50" s="49" t="str">
        <f>IF(AND('Mapa de Riesgos'!$Y$44="Muy Baja",'Mapa de Riesgos'!$AA$44="Menor"),CONCATENATE("R5C",'Mapa de Riesgos'!$O$44),"")</f>
        <v/>
      </c>
      <c r="U50" s="50" t="str">
        <f>IF(AND('Mapa de Riesgos'!$Y$45="Muy Baja",'Mapa de Riesgos'!$AA$45="Menor"),CONCATENATE("R5C",'Mapa de Riesgos'!$O$45),"")</f>
        <v/>
      </c>
      <c r="V50" s="39" t="str">
        <f>IF(AND('Mapa de Riesgos'!$Y$40="Muy Baja",'Mapa de Riesgos'!$AA$40="Moderado"),CONCATENATE("R5C",'Mapa de Riesgos'!$O$40),"")</f>
        <v/>
      </c>
      <c r="W50" s="40" t="str">
        <f>IF(AND('Mapa de Riesgos'!$Y$41="Muy Baja",'Mapa de Riesgos'!$AA$41="Moderado"),CONCATENATE("R5C",'Mapa de Riesgos'!$O$41),"")</f>
        <v/>
      </c>
      <c r="X50" s="40" t="str">
        <f>IF(AND('Mapa de Riesgos'!$Y$42="Muy Baja",'Mapa de Riesgos'!$AA$42="Moderado"),CONCATENATE("R5C",'Mapa de Riesgos'!$O$42),"")</f>
        <v/>
      </c>
      <c r="Y50" s="40" t="str">
        <f>IF(AND('Mapa de Riesgos'!$Y$43="Muy Baja",'Mapa de Riesgos'!$AA$43="Moderado"),CONCATENATE("R5C",'Mapa de Riesgos'!$O$43),"")</f>
        <v/>
      </c>
      <c r="Z50" s="40" t="str">
        <f>IF(AND('Mapa de Riesgos'!$Y$44="Muy Baja",'Mapa de Riesgos'!$AA$44="Moderado"),CONCATENATE("R5C",'Mapa de Riesgos'!$O$44),"")</f>
        <v/>
      </c>
      <c r="AA50" s="41" t="str">
        <f>IF(AND('Mapa de Riesgos'!$Y$45="Muy Baja",'Mapa de Riesgos'!$AA$45="Moderado"),CONCATENATE("R5C",'Mapa de Riesgos'!$O$45),"")</f>
        <v/>
      </c>
      <c r="AB50" s="24" t="str">
        <f>IF(AND('Mapa de Riesgos'!$Y$40="Muy Baja",'Mapa de Riesgos'!$AA$40="Mayor"),CONCATENATE("R5C",'Mapa de Riesgos'!$O$40),"")</f>
        <v/>
      </c>
      <c r="AC50" s="25" t="str">
        <f>IF(AND('Mapa de Riesgos'!$Y$41="Muy Baja",'Mapa de Riesgos'!$AA$41="Mayor"),CONCATENATE("R5C",'Mapa de Riesgos'!$O$41),"")</f>
        <v/>
      </c>
      <c r="AD50" s="25" t="str">
        <f>IF(AND('Mapa de Riesgos'!$Y$42="Muy Baja",'Mapa de Riesgos'!$AA$42="Mayor"),CONCATENATE("R5C",'Mapa de Riesgos'!$O$42),"")</f>
        <v/>
      </c>
      <c r="AE50" s="25" t="str">
        <f>IF(AND('Mapa de Riesgos'!$Y$43="Muy Baja",'Mapa de Riesgos'!$AA$43="Mayor"),CONCATENATE("R5C",'Mapa de Riesgos'!$O$43),"")</f>
        <v/>
      </c>
      <c r="AF50" s="25" t="str">
        <f>IF(AND('Mapa de Riesgos'!$Y$44="Muy Baja",'Mapa de Riesgos'!$AA$44="Mayor"),CONCATENATE("R5C",'Mapa de Riesgos'!$O$44),"")</f>
        <v/>
      </c>
      <c r="AG50" s="26" t="str">
        <f>IF(AND('Mapa de Riesgos'!$Y$45="Muy Baja",'Mapa de Riesgos'!$AA$45="Mayor"),CONCATENATE("R5C",'Mapa de Riesgos'!$O$45),"")</f>
        <v/>
      </c>
      <c r="AH50" s="27" t="str">
        <f>IF(AND('Mapa de Riesgos'!$Y$40="Muy Baja",'Mapa de Riesgos'!$AA$40="Catastrófico"),CONCATENATE("R5C",'Mapa de Riesgos'!$O$40),"")</f>
        <v/>
      </c>
      <c r="AI50" s="28" t="str">
        <f>IF(AND('Mapa de Riesgos'!$Y$41="Muy Baja",'Mapa de Riesgos'!$AA$41="Catastrófico"),CONCATENATE("R5C",'Mapa de Riesgos'!$O$41),"")</f>
        <v/>
      </c>
      <c r="AJ50" s="28" t="str">
        <f>IF(AND('Mapa de Riesgos'!$Y$42="Muy Baja",'Mapa de Riesgos'!$AA$42="Catastrófico"),CONCATENATE("R5C",'Mapa de Riesgos'!$O$42),"")</f>
        <v/>
      </c>
      <c r="AK50" s="28" t="str">
        <f>IF(AND('Mapa de Riesgos'!$Y$43="Muy Baja",'Mapa de Riesgos'!$AA$43="Catastrófico"),CONCATENATE("R5C",'Mapa de Riesgos'!$O$43),"")</f>
        <v/>
      </c>
      <c r="AL50" s="28" t="str">
        <f>IF(AND('Mapa de Riesgos'!$Y$44="Muy Baja",'Mapa de Riesgos'!$AA$44="Catastrófico"),CONCATENATE("R5C",'Mapa de Riesgos'!$O$44),"")</f>
        <v/>
      </c>
      <c r="AM50" s="29" t="str">
        <f>IF(AND('Mapa de Riesgos'!$Y$45="Muy Baja",'Mapa de Riesgos'!$AA$45="Catastrófico"),CONCATENATE("R5C",'Mapa de Riesgos'!$O$45),"")</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x14ac:dyDescent="0.25">
      <c r="A51" s="55"/>
      <c r="B51" s="290"/>
      <c r="C51" s="290"/>
      <c r="D51" s="291"/>
      <c r="E51" s="389"/>
      <c r="F51" s="388"/>
      <c r="G51" s="388"/>
      <c r="H51" s="388"/>
      <c r="I51" s="404"/>
      <c r="J51" s="48" t="str">
        <f>IF(AND('Mapa de Riesgos'!$Y$46="Muy Baja",'Mapa de Riesgos'!$AA$46="Leve"),CONCATENATE("R6C",'Mapa de Riesgos'!$O$46),"")</f>
        <v/>
      </c>
      <c r="K51" s="49" t="str">
        <f>IF(AND('Mapa de Riesgos'!$Y$47="Muy Baja",'Mapa de Riesgos'!$AA$47="Leve"),CONCATENATE("R6C",'Mapa de Riesgos'!$O$47),"")</f>
        <v/>
      </c>
      <c r="L51" s="49" t="str">
        <f>IF(AND('Mapa de Riesgos'!$Y$48="Muy Baja",'Mapa de Riesgos'!$AA$48="Leve"),CONCATENATE("R6C",'Mapa de Riesgos'!$O$48),"")</f>
        <v/>
      </c>
      <c r="M51" s="49" t="str">
        <f>IF(AND('Mapa de Riesgos'!$Y$49="Muy Baja",'Mapa de Riesgos'!$AA$49="Leve"),CONCATENATE("R6C",'Mapa de Riesgos'!$O$49),"")</f>
        <v/>
      </c>
      <c r="N51" s="49" t="str">
        <f>IF(AND('Mapa de Riesgos'!$Y$50="Muy Baja",'Mapa de Riesgos'!$AA$50="Leve"),CONCATENATE("R6C",'Mapa de Riesgos'!$O$50),"")</f>
        <v/>
      </c>
      <c r="O51" s="50" t="str">
        <f>IF(AND('Mapa de Riesgos'!$Y$51="Muy Baja",'Mapa de Riesgos'!$AA$51="Leve"),CONCATENATE("R6C",'Mapa de Riesgos'!$O$51),"")</f>
        <v/>
      </c>
      <c r="P51" s="48" t="str">
        <f>IF(AND('Mapa de Riesgos'!$Y$46="Muy Baja",'Mapa de Riesgos'!$AA$46="Menor"),CONCATENATE("R6C",'Mapa de Riesgos'!$O$46),"")</f>
        <v/>
      </c>
      <c r="Q51" s="49" t="str">
        <f>IF(AND('Mapa de Riesgos'!$Y$47="Muy Baja",'Mapa de Riesgos'!$AA$47="Menor"),CONCATENATE("R6C",'Mapa de Riesgos'!$O$47),"")</f>
        <v/>
      </c>
      <c r="R51" s="49" t="str">
        <f>IF(AND('Mapa de Riesgos'!$Y$48="Muy Baja",'Mapa de Riesgos'!$AA$48="Menor"),CONCATENATE("R6C",'Mapa de Riesgos'!$O$48),"")</f>
        <v/>
      </c>
      <c r="S51" s="49" t="str">
        <f>IF(AND('Mapa de Riesgos'!$Y$49="Muy Baja",'Mapa de Riesgos'!$AA$49="Menor"),CONCATENATE("R6C",'Mapa de Riesgos'!$O$49),"")</f>
        <v/>
      </c>
      <c r="T51" s="49" t="str">
        <f>IF(AND('Mapa de Riesgos'!$Y$50="Muy Baja",'Mapa de Riesgos'!$AA$50="Menor"),CONCATENATE("R6C",'Mapa de Riesgos'!$O$50),"")</f>
        <v/>
      </c>
      <c r="U51" s="50" t="str">
        <f>IF(AND('Mapa de Riesgos'!$Y$51="Muy Baja",'Mapa de Riesgos'!$AA$51="Menor"),CONCATENATE("R6C",'Mapa de Riesgos'!$O$51),"")</f>
        <v/>
      </c>
      <c r="V51" s="39" t="str">
        <f>IF(AND('Mapa de Riesgos'!$Y$46="Muy Baja",'Mapa de Riesgos'!$AA$46="Moderado"),CONCATENATE("R6C",'Mapa de Riesgos'!$O$46),"")</f>
        <v/>
      </c>
      <c r="W51" s="40" t="str">
        <f>IF(AND('Mapa de Riesgos'!$Y$47="Muy Baja",'Mapa de Riesgos'!$AA$47="Moderado"),CONCATENATE("R6C",'Mapa de Riesgos'!$O$47),"")</f>
        <v/>
      </c>
      <c r="X51" s="40" t="str">
        <f>IF(AND('Mapa de Riesgos'!$Y$48="Muy Baja",'Mapa de Riesgos'!$AA$48="Moderado"),CONCATENATE("R6C",'Mapa de Riesgos'!$O$48),"")</f>
        <v/>
      </c>
      <c r="Y51" s="40" t="str">
        <f>IF(AND('Mapa de Riesgos'!$Y$49="Muy Baja",'Mapa de Riesgos'!$AA$49="Moderado"),CONCATENATE("R6C",'Mapa de Riesgos'!$O$49),"")</f>
        <v/>
      </c>
      <c r="Z51" s="40" t="str">
        <f>IF(AND('Mapa de Riesgos'!$Y$50="Muy Baja",'Mapa de Riesgos'!$AA$50="Moderado"),CONCATENATE("R6C",'Mapa de Riesgos'!$O$50),"")</f>
        <v/>
      </c>
      <c r="AA51" s="41" t="str">
        <f>IF(AND('Mapa de Riesgos'!$Y$51="Muy Baja",'Mapa de Riesgos'!$AA$51="Moderado"),CONCATENATE("R6C",'Mapa de Riesgos'!$O$51),"")</f>
        <v/>
      </c>
      <c r="AB51" s="24" t="str">
        <f>IF(AND('Mapa de Riesgos'!$Y$46="Muy Baja",'Mapa de Riesgos'!$AA$46="Mayor"),CONCATENATE("R6C",'Mapa de Riesgos'!$O$46),"")</f>
        <v/>
      </c>
      <c r="AC51" s="25" t="str">
        <f>IF(AND('Mapa de Riesgos'!$Y$47="Muy Baja",'Mapa de Riesgos'!$AA$47="Mayor"),CONCATENATE("R6C",'Mapa de Riesgos'!$O$47),"")</f>
        <v/>
      </c>
      <c r="AD51" s="25" t="str">
        <f>IF(AND('Mapa de Riesgos'!$Y$48="Muy Baja",'Mapa de Riesgos'!$AA$48="Mayor"),CONCATENATE("R6C",'Mapa de Riesgos'!$O$48),"")</f>
        <v/>
      </c>
      <c r="AE51" s="25" t="str">
        <f>IF(AND('Mapa de Riesgos'!$Y$49="Muy Baja",'Mapa de Riesgos'!$AA$49="Mayor"),CONCATENATE("R6C",'Mapa de Riesgos'!$O$49),"")</f>
        <v/>
      </c>
      <c r="AF51" s="25" t="str">
        <f>IF(AND('Mapa de Riesgos'!$Y$50="Muy Baja",'Mapa de Riesgos'!$AA$50="Mayor"),CONCATENATE("R6C",'Mapa de Riesgos'!$O$50),"")</f>
        <v/>
      </c>
      <c r="AG51" s="26" t="str">
        <f>IF(AND('Mapa de Riesgos'!$Y$51="Muy Baja",'Mapa de Riesgos'!$AA$51="Mayor"),CONCATENATE("R6C",'Mapa de Riesgos'!$O$51),"")</f>
        <v/>
      </c>
      <c r="AH51" s="27" t="str">
        <f>IF(AND('Mapa de Riesgos'!$Y$46="Muy Baja",'Mapa de Riesgos'!$AA$46="Catastrófico"),CONCATENATE("R6C",'Mapa de Riesgos'!$O$46),"")</f>
        <v/>
      </c>
      <c r="AI51" s="28" t="str">
        <f>IF(AND('Mapa de Riesgos'!$Y$47="Muy Baja",'Mapa de Riesgos'!$AA$47="Catastrófico"),CONCATENATE("R6C",'Mapa de Riesgos'!$O$47),"")</f>
        <v/>
      </c>
      <c r="AJ51" s="28" t="str">
        <f>IF(AND('Mapa de Riesgos'!$Y$48="Muy Baja",'Mapa de Riesgos'!$AA$48="Catastrófico"),CONCATENATE("R6C",'Mapa de Riesgos'!$O$48),"")</f>
        <v/>
      </c>
      <c r="AK51" s="28" t="str">
        <f>IF(AND('Mapa de Riesgos'!$Y$49="Muy Baja",'Mapa de Riesgos'!$AA$49="Catastrófico"),CONCATENATE("R6C",'Mapa de Riesgos'!$O$49),"")</f>
        <v/>
      </c>
      <c r="AL51" s="28" t="str">
        <f>IF(AND('Mapa de Riesgos'!$Y$50="Muy Baja",'Mapa de Riesgos'!$AA$50="Catastrófico"),CONCATENATE("R6C",'Mapa de Riesgos'!$O$50),"")</f>
        <v/>
      </c>
      <c r="AM51" s="29" t="str">
        <f>IF(AND('Mapa de Riesgos'!$Y$51="Muy Baja",'Mapa de Riesgos'!$AA$51="Catastrófico"),CONCATENATE("R6C",'Mapa de Riesgos'!$O$51),"")</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x14ac:dyDescent="0.25">
      <c r="A52" s="55"/>
      <c r="B52" s="290"/>
      <c r="C52" s="290"/>
      <c r="D52" s="291"/>
      <c r="E52" s="389"/>
      <c r="F52" s="388"/>
      <c r="G52" s="388"/>
      <c r="H52" s="388"/>
      <c r="I52" s="404"/>
      <c r="J52" s="48" t="str">
        <f>IF(AND('Mapa de Riesgos'!$Y$52="Muy Baja",'Mapa de Riesgos'!$AA$52="Leve"),CONCATENATE("R7C",'Mapa de Riesgos'!$O$52),"")</f>
        <v/>
      </c>
      <c r="K52" s="49" t="str">
        <f>IF(AND('Mapa de Riesgos'!$Y$53="Muy Baja",'Mapa de Riesgos'!$AA$53="Leve"),CONCATENATE("R7C",'Mapa de Riesgos'!$O$53),"")</f>
        <v/>
      </c>
      <c r="L52" s="49" t="str">
        <f>IF(AND('Mapa de Riesgos'!$Y$54="Muy Baja",'Mapa de Riesgos'!$AA$54="Leve"),CONCATENATE("R7C",'Mapa de Riesgos'!$O$54),"")</f>
        <v/>
      </c>
      <c r="M52" s="49" t="str">
        <f>IF(AND('Mapa de Riesgos'!$Y$55="Muy Baja",'Mapa de Riesgos'!$AA$55="Leve"),CONCATENATE("R7C",'Mapa de Riesgos'!$O$55),"")</f>
        <v/>
      </c>
      <c r="N52" s="49" t="str">
        <f>IF(AND('Mapa de Riesgos'!$Y$56="Muy Baja",'Mapa de Riesgos'!$AA$56="Leve"),CONCATENATE("R7C",'Mapa de Riesgos'!$O$56),"")</f>
        <v/>
      </c>
      <c r="O52" s="50" t="str">
        <f>IF(AND('Mapa de Riesgos'!$Y$57="Muy Baja",'Mapa de Riesgos'!$AA$57="Leve"),CONCATENATE("R7C",'Mapa de Riesgos'!$O$57),"")</f>
        <v/>
      </c>
      <c r="P52" s="48" t="str">
        <f>IF(AND('Mapa de Riesgos'!$Y$52="Muy Baja",'Mapa de Riesgos'!$AA$52="Menor"),CONCATENATE("R7C",'Mapa de Riesgos'!$O$52),"")</f>
        <v/>
      </c>
      <c r="Q52" s="49" t="str">
        <f>IF(AND('Mapa de Riesgos'!$Y$53="Muy Baja",'Mapa de Riesgos'!$AA$53="Menor"),CONCATENATE("R7C",'Mapa de Riesgos'!$O$53),"")</f>
        <v/>
      </c>
      <c r="R52" s="49" t="str">
        <f>IF(AND('Mapa de Riesgos'!$Y$54="Muy Baja",'Mapa de Riesgos'!$AA$54="Menor"),CONCATENATE("R7C",'Mapa de Riesgos'!$O$54),"")</f>
        <v/>
      </c>
      <c r="S52" s="49" t="str">
        <f>IF(AND('Mapa de Riesgos'!$Y$55="Muy Baja",'Mapa de Riesgos'!$AA$55="Menor"),CONCATENATE("R7C",'Mapa de Riesgos'!$O$55),"")</f>
        <v/>
      </c>
      <c r="T52" s="49" t="str">
        <f>IF(AND('Mapa de Riesgos'!$Y$56="Muy Baja",'Mapa de Riesgos'!$AA$56="Menor"),CONCATENATE("R7C",'Mapa de Riesgos'!$O$56),"")</f>
        <v/>
      </c>
      <c r="U52" s="50" t="str">
        <f>IF(AND('Mapa de Riesgos'!$Y$57="Muy Baja",'Mapa de Riesgos'!$AA$57="Menor"),CONCATENATE("R7C",'Mapa de Riesgos'!$O$57),"")</f>
        <v/>
      </c>
      <c r="V52" s="39" t="str">
        <f>IF(AND('Mapa de Riesgos'!$Y$52="Muy Baja",'Mapa de Riesgos'!$AA$52="Moderado"),CONCATENATE("R7C",'Mapa de Riesgos'!$O$52),"")</f>
        <v/>
      </c>
      <c r="W52" s="40" t="str">
        <f>IF(AND('Mapa de Riesgos'!$Y$53="Muy Baja",'Mapa de Riesgos'!$AA$53="Moderado"),CONCATENATE("R7C",'Mapa de Riesgos'!$O$53),"")</f>
        <v/>
      </c>
      <c r="X52" s="40" t="str">
        <f>IF(AND('Mapa de Riesgos'!$Y$54="Muy Baja",'Mapa de Riesgos'!$AA$54="Moderado"),CONCATENATE("R7C",'Mapa de Riesgos'!$O$54),"")</f>
        <v/>
      </c>
      <c r="Y52" s="40" t="str">
        <f>IF(AND('Mapa de Riesgos'!$Y$55="Muy Baja",'Mapa de Riesgos'!$AA$55="Moderado"),CONCATENATE("R7C",'Mapa de Riesgos'!$O$55),"")</f>
        <v/>
      </c>
      <c r="Z52" s="40" t="str">
        <f>IF(AND('Mapa de Riesgos'!$Y$56="Muy Baja",'Mapa de Riesgos'!$AA$56="Moderado"),CONCATENATE("R7C",'Mapa de Riesgos'!$O$56),"")</f>
        <v/>
      </c>
      <c r="AA52" s="41" t="str">
        <f>IF(AND('Mapa de Riesgos'!$Y$57="Muy Baja",'Mapa de Riesgos'!$AA$57="Moderado"),CONCATENATE("R7C",'Mapa de Riesgos'!$O$57),"")</f>
        <v/>
      </c>
      <c r="AB52" s="24" t="str">
        <f>IF(AND('Mapa de Riesgos'!$Y$52="Muy Baja",'Mapa de Riesgos'!$AA$52="Mayor"),CONCATENATE("R7C",'Mapa de Riesgos'!$O$52),"")</f>
        <v/>
      </c>
      <c r="AC52" s="25" t="str">
        <f>IF(AND('Mapa de Riesgos'!$Y$53="Muy Baja",'Mapa de Riesgos'!$AA$53="Mayor"),CONCATENATE("R7C",'Mapa de Riesgos'!$O$53),"")</f>
        <v/>
      </c>
      <c r="AD52" s="25" t="str">
        <f>IF(AND('Mapa de Riesgos'!$Y$54="Muy Baja",'Mapa de Riesgos'!$AA$54="Mayor"),CONCATENATE("R7C",'Mapa de Riesgos'!$O$54),"")</f>
        <v/>
      </c>
      <c r="AE52" s="25" t="str">
        <f>IF(AND('Mapa de Riesgos'!$Y$55="Muy Baja",'Mapa de Riesgos'!$AA$55="Mayor"),CONCATENATE("R7C",'Mapa de Riesgos'!$O$55),"")</f>
        <v/>
      </c>
      <c r="AF52" s="25" t="str">
        <f>IF(AND('Mapa de Riesgos'!$Y$56="Muy Baja",'Mapa de Riesgos'!$AA$56="Mayor"),CONCATENATE("R7C",'Mapa de Riesgos'!$O$56),"")</f>
        <v/>
      </c>
      <c r="AG52" s="26" t="str">
        <f>IF(AND('Mapa de Riesgos'!$Y$57="Muy Baja",'Mapa de Riesgos'!$AA$57="Mayor"),CONCATENATE("R7C",'Mapa de Riesgos'!$O$57),"")</f>
        <v/>
      </c>
      <c r="AH52" s="27" t="str">
        <f>IF(AND('Mapa de Riesgos'!$Y$52="Muy Baja",'Mapa de Riesgos'!$AA$52="Catastrófico"),CONCATENATE("R7C",'Mapa de Riesgos'!$O$52),"")</f>
        <v/>
      </c>
      <c r="AI52" s="28" t="str">
        <f>IF(AND('Mapa de Riesgos'!$Y$53="Muy Baja",'Mapa de Riesgos'!$AA$53="Catastrófico"),CONCATENATE("R7C",'Mapa de Riesgos'!$O$53),"")</f>
        <v/>
      </c>
      <c r="AJ52" s="28" t="str">
        <f>IF(AND('Mapa de Riesgos'!$Y$54="Muy Baja",'Mapa de Riesgos'!$AA$54="Catastrófico"),CONCATENATE("R7C",'Mapa de Riesgos'!$O$54),"")</f>
        <v/>
      </c>
      <c r="AK52" s="28" t="str">
        <f>IF(AND('Mapa de Riesgos'!$Y$55="Muy Baja",'Mapa de Riesgos'!$AA$55="Catastrófico"),CONCATENATE("R7C",'Mapa de Riesgos'!$O$55),"")</f>
        <v/>
      </c>
      <c r="AL52" s="28" t="str">
        <f>IF(AND('Mapa de Riesgos'!$Y$56="Muy Baja",'Mapa de Riesgos'!$AA$56="Catastrófico"),CONCATENATE("R7C",'Mapa de Riesgos'!$O$56),"")</f>
        <v/>
      </c>
      <c r="AM52" s="29" t="str">
        <f>IF(AND('Mapa de Riesgos'!$Y$57="Muy Baja",'Mapa de Riesgos'!$AA$57="Catastrófico"),CONCATENATE("R7C",'Mapa de Riesgos'!$O$57),"")</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290"/>
      <c r="C53" s="290"/>
      <c r="D53" s="291"/>
      <c r="E53" s="389"/>
      <c r="F53" s="388"/>
      <c r="G53" s="388"/>
      <c r="H53" s="388"/>
      <c r="I53" s="404"/>
      <c r="J53" s="48" t="str">
        <f>IF(AND('Mapa de Riesgos'!$Y$58="Muy Baja",'Mapa de Riesgos'!$AA$58="Leve"),CONCATENATE("R8C",'Mapa de Riesgos'!$O$58),"")</f>
        <v/>
      </c>
      <c r="K53" s="49" t="str">
        <f>IF(AND('Mapa de Riesgos'!$Y$59="Muy Baja",'Mapa de Riesgos'!$AA$59="Leve"),CONCATENATE("R8C",'Mapa de Riesgos'!$O$59),"")</f>
        <v/>
      </c>
      <c r="L53" s="49" t="str">
        <f>IF(AND('Mapa de Riesgos'!$Y$60="Muy Baja",'Mapa de Riesgos'!$AA$60="Leve"),CONCATENATE("R8C",'Mapa de Riesgos'!$O$60),"")</f>
        <v/>
      </c>
      <c r="M53" s="49" t="str">
        <f>IF(AND('Mapa de Riesgos'!$Y$61="Muy Baja",'Mapa de Riesgos'!$AA$61="Leve"),CONCATENATE("R8C",'Mapa de Riesgos'!$O$61),"")</f>
        <v/>
      </c>
      <c r="N53" s="49" t="str">
        <f>IF(AND('Mapa de Riesgos'!$Y$62="Muy Baja",'Mapa de Riesgos'!$AA$62="Leve"),CONCATENATE("R8C",'Mapa de Riesgos'!$O$62),"")</f>
        <v/>
      </c>
      <c r="O53" s="50" t="str">
        <f>IF(AND('Mapa de Riesgos'!$Y$63="Muy Baja",'Mapa de Riesgos'!$AA$63="Leve"),CONCATENATE("R8C",'Mapa de Riesgos'!$O$63),"")</f>
        <v/>
      </c>
      <c r="P53" s="48" t="str">
        <f>IF(AND('Mapa de Riesgos'!$Y$58="Muy Baja",'Mapa de Riesgos'!$AA$58="Menor"),CONCATENATE("R8C",'Mapa de Riesgos'!$O$58),"")</f>
        <v/>
      </c>
      <c r="Q53" s="49" t="str">
        <f>IF(AND('Mapa de Riesgos'!$Y$59="Muy Baja",'Mapa de Riesgos'!$AA$59="Menor"),CONCATENATE("R8C",'Mapa de Riesgos'!$O$59),"")</f>
        <v/>
      </c>
      <c r="R53" s="49" t="str">
        <f>IF(AND('Mapa de Riesgos'!$Y$60="Muy Baja",'Mapa de Riesgos'!$AA$60="Menor"),CONCATENATE("R8C",'Mapa de Riesgos'!$O$60),"")</f>
        <v/>
      </c>
      <c r="S53" s="49" t="str">
        <f>IF(AND('Mapa de Riesgos'!$Y$61="Muy Baja",'Mapa de Riesgos'!$AA$61="Menor"),CONCATENATE("R8C",'Mapa de Riesgos'!$O$61),"")</f>
        <v/>
      </c>
      <c r="T53" s="49" t="str">
        <f>IF(AND('Mapa de Riesgos'!$Y$62="Muy Baja",'Mapa de Riesgos'!$AA$62="Menor"),CONCATENATE("R8C",'Mapa de Riesgos'!$O$62),"")</f>
        <v/>
      </c>
      <c r="U53" s="50" t="str">
        <f>IF(AND('Mapa de Riesgos'!$Y$63="Muy Baja",'Mapa de Riesgos'!$AA$63="Menor"),CONCATENATE("R8C",'Mapa de Riesgos'!$O$63),"")</f>
        <v/>
      </c>
      <c r="V53" s="39" t="str">
        <f>IF(AND('Mapa de Riesgos'!$Y$58="Muy Baja",'Mapa de Riesgos'!$AA$58="Moderado"),CONCATENATE("R8C",'Mapa de Riesgos'!$O$58),"")</f>
        <v/>
      </c>
      <c r="W53" s="40" t="str">
        <f>IF(AND('Mapa de Riesgos'!$Y$59="Muy Baja",'Mapa de Riesgos'!$AA$59="Moderado"),CONCATENATE("R8C",'Mapa de Riesgos'!$O$59),"")</f>
        <v/>
      </c>
      <c r="X53" s="40" t="str">
        <f>IF(AND('Mapa de Riesgos'!$Y$60="Muy Baja",'Mapa de Riesgos'!$AA$60="Moderado"),CONCATENATE("R8C",'Mapa de Riesgos'!$O$60),"")</f>
        <v/>
      </c>
      <c r="Y53" s="40" t="str">
        <f>IF(AND('Mapa de Riesgos'!$Y$61="Muy Baja",'Mapa de Riesgos'!$AA$61="Moderado"),CONCATENATE("R8C",'Mapa de Riesgos'!$O$61),"")</f>
        <v/>
      </c>
      <c r="Z53" s="40" t="str">
        <f>IF(AND('Mapa de Riesgos'!$Y$62="Muy Baja",'Mapa de Riesgos'!$AA$62="Moderado"),CONCATENATE("R8C",'Mapa de Riesgos'!$O$62),"")</f>
        <v/>
      </c>
      <c r="AA53" s="41" t="str">
        <f>IF(AND('Mapa de Riesgos'!$Y$63="Muy Baja",'Mapa de Riesgos'!$AA$63="Moderado"),CONCATENATE("R8C",'Mapa de Riesgos'!$O$63),"")</f>
        <v/>
      </c>
      <c r="AB53" s="24" t="str">
        <f>IF(AND('Mapa de Riesgos'!$Y$58="Muy Baja",'Mapa de Riesgos'!$AA$58="Mayor"),CONCATENATE("R8C",'Mapa de Riesgos'!$O$58),"")</f>
        <v/>
      </c>
      <c r="AC53" s="25" t="str">
        <f>IF(AND('Mapa de Riesgos'!$Y$59="Muy Baja",'Mapa de Riesgos'!$AA$59="Mayor"),CONCATENATE("R8C",'Mapa de Riesgos'!$O$59),"")</f>
        <v/>
      </c>
      <c r="AD53" s="25" t="str">
        <f>IF(AND('Mapa de Riesgos'!$Y$60="Muy Baja",'Mapa de Riesgos'!$AA$60="Mayor"),CONCATENATE("R8C",'Mapa de Riesgos'!$O$60),"")</f>
        <v/>
      </c>
      <c r="AE53" s="25" t="str">
        <f>IF(AND('Mapa de Riesgos'!$Y$61="Muy Baja",'Mapa de Riesgos'!$AA$61="Mayor"),CONCATENATE("R8C",'Mapa de Riesgos'!$O$61),"")</f>
        <v/>
      </c>
      <c r="AF53" s="25" t="str">
        <f>IF(AND('Mapa de Riesgos'!$Y$62="Muy Baja",'Mapa de Riesgos'!$AA$62="Mayor"),CONCATENATE("R8C",'Mapa de Riesgos'!$O$62),"")</f>
        <v/>
      </c>
      <c r="AG53" s="26" t="str">
        <f>IF(AND('Mapa de Riesgos'!$Y$63="Muy Baja",'Mapa de Riesgos'!$AA$63="Mayor"),CONCATENATE("R8C",'Mapa de Riesgos'!$O$63),"")</f>
        <v/>
      </c>
      <c r="AH53" s="27" t="str">
        <f>IF(AND('Mapa de Riesgos'!$Y$58="Muy Baja",'Mapa de Riesgos'!$AA$58="Catastrófico"),CONCATENATE("R8C",'Mapa de Riesgos'!$O$58),"")</f>
        <v/>
      </c>
      <c r="AI53" s="28" t="str">
        <f>IF(AND('Mapa de Riesgos'!$Y$59="Muy Baja",'Mapa de Riesgos'!$AA$59="Catastrófico"),CONCATENATE("R8C",'Mapa de Riesgos'!$O$59),"")</f>
        <v/>
      </c>
      <c r="AJ53" s="28" t="str">
        <f>IF(AND('Mapa de Riesgos'!$Y$60="Muy Baja",'Mapa de Riesgos'!$AA$60="Catastrófico"),CONCATENATE("R8C",'Mapa de Riesgos'!$O$60),"")</f>
        <v/>
      </c>
      <c r="AK53" s="28" t="str">
        <f>IF(AND('Mapa de Riesgos'!$Y$61="Muy Baja",'Mapa de Riesgos'!$AA$61="Catastrófico"),CONCATENATE("R8C",'Mapa de Riesgos'!$O$61),"")</f>
        <v/>
      </c>
      <c r="AL53" s="28" t="str">
        <f>IF(AND('Mapa de Riesgos'!$Y$62="Muy Baja",'Mapa de Riesgos'!$AA$62="Catastrófico"),CONCATENATE("R8C",'Mapa de Riesgos'!$O$62),"")</f>
        <v/>
      </c>
      <c r="AM53" s="29" t="str">
        <f>IF(AND('Mapa de Riesgos'!$Y$63="Muy Baja",'Mapa de Riesgos'!$AA$63="Catastrófico"),CONCATENATE("R8C",'Mapa de Riesgos'!$O$63),"")</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290"/>
      <c r="C54" s="290"/>
      <c r="D54" s="291"/>
      <c r="E54" s="389"/>
      <c r="F54" s="388"/>
      <c r="G54" s="388"/>
      <c r="H54" s="388"/>
      <c r="I54" s="404"/>
      <c r="J54" s="48" t="str">
        <f>IF(AND('Mapa de Riesgos'!$Y$64="Muy Baja",'Mapa de Riesgos'!$AA$64="Leve"),CONCATENATE("R9C",'Mapa de Riesgos'!$O$64),"")</f>
        <v/>
      </c>
      <c r="K54" s="49" t="str">
        <f>IF(AND('Mapa de Riesgos'!$Y$65="Muy Baja",'Mapa de Riesgos'!$AA$65="Leve"),CONCATENATE("R9C",'Mapa de Riesgos'!$O$65),"")</f>
        <v/>
      </c>
      <c r="L54" s="49" t="str">
        <f>IF(AND('Mapa de Riesgos'!$Y$66="Muy Baja",'Mapa de Riesgos'!$AA$66="Leve"),CONCATENATE("R9C",'Mapa de Riesgos'!$O$66),"")</f>
        <v/>
      </c>
      <c r="M54" s="49" t="str">
        <f>IF(AND('Mapa de Riesgos'!$Y$67="Muy Baja",'Mapa de Riesgos'!$AA$67="Leve"),CONCATENATE("R9C",'Mapa de Riesgos'!$O$67),"")</f>
        <v/>
      </c>
      <c r="N54" s="49" t="str">
        <f>IF(AND('Mapa de Riesgos'!$Y$68="Muy Baja",'Mapa de Riesgos'!$AA$68="Leve"),CONCATENATE("R9C",'Mapa de Riesgos'!$O$68),"")</f>
        <v/>
      </c>
      <c r="O54" s="50" t="str">
        <f>IF(AND('Mapa de Riesgos'!$Y$69="Muy Baja",'Mapa de Riesgos'!$AA$69="Leve"),CONCATENATE("R9C",'Mapa de Riesgos'!$O$69),"")</f>
        <v/>
      </c>
      <c r="P54" s="48" t="str">
        <f>IF(AND('Mapa de Riesgos'!$Y$64="Muy Baja",'Mapa de Riesgos'!$AA$64="Menor"),CONCATENATE("R9C",'Mapa de Riesgos'!$O$64),"")</f>
        <v/>
      </c>
      <c r="Q54" s="49" t="str">
        <f>IF(AND('Mapa de Riesgos'!$Y$65="Muy Baja",'Mapa de Riesgos'!$AA$65="Menor"),CONCATENATE("R9C",'Mapa de Riesgos'!$O$65),"")</f>
        <v/>
      </c>
      <c r="R54" s="49" t="str">
        <f>IF(AND('Mapa de Riesgos'!$Y$66="Muy Baja",'Mapa de Riesgos'!$AA$66="Menor"),CONCATENATE("R9C",'Mapa de Riesgos'!$O$66),"")</f>
        <v/>
      </c>
      <c r="S54" s="49" t="str">
        <f>IF(AND('Mapa de Riesgos'!$Y$67="Muy Baja",'Mapa de Riesgos'!$AA$67="Menor"),CONCATENATE("R9C",'Mapa de Riesgos'!$O$67),"")</f>
        <v/>
      </c>
      <c r="T54" s="49" t="str">
        <f>IF(AND('Mapa de Riesgos'!$Y$68="Muy Baja",'Mapa de Riesgos'!$AA$68="Menor"),CONCATENATE("R9C",'Mapa de Riesgos'!$O$68),"")</f>
        <v/>
      </c>
      <c r="U54" s="50" t="str">
        <f>IF(AND('Mapa de Riesgos'!$Y$69="Muy Baja",'Mapa de Riesgos'!$AA$69="Menor"),CONCATENATE("R9C",'Mapa de Riesgos'!$O$69),"")</f>
        <v/>
      </c>
      <c r="V54" s="39" t="str">
        <f>IF(AND('Mapa de Riesgos'!$Y$64="Muy Baja",'Mapa de Riesgos'!$AA$64="Moderado"),CONCATENATE("R9C",'Mapa de Riesgos'!$O$64),"")</f>
        <v/>
      </c>
      <c r="W54" s="40" t="str">
        <f>IF(AND('Mapa de Riesgos'!$Y$65="Muy Baja",'Mapa de Riesgos'!$AA$65="Moderado"),CONCATENATE("R9C",'Mapa de Riesgos'!$O$65),"")</f>
        <v/>
      </c>
      <c r="X54" s="40" t="str">
        <f>IF(AND('Mapa de Riesgos'!$Y$66="Muy Baja",'Mapa de Riesgos'!$AA$66="Moderado"),CONCATENATE("R9C",'Mapa de Riesgos'!$O$66),"")</f>
        <v/>
      </c>
      <c r="Y54" s="40" t="str">
        <f>IF(AND('Mapa de Riesgos'!$Y$67="Muy Baja",'Mapa de Riesgos'!$AA$67="Moderado"),CONCATENATE("R9C",'Mapa de Riesgos'!$O$67),"")</f>
        <v/>
      </c>
      <c r="Z54" s="40" t="str">
        <f>IF(AND('Mapa de Riesgos'!$Y$68="Muy Baja",'Mapa de Riesgos'!$AA$68="Moderado"),CONCATENATE("R9C",'Mapa de Riesgos'!$O$68),"")</f>
        <v/>
      </c>
      <c r="AA54" s="41" t="str">
        <f>IF(AND('Mapa de Riesgos'!$Y$69="Muy Baja",'Mapa de Riesgos'!$AA$69="Moderado"),CONCATENATE("R9C",'Mapa de Riesgos'!$O$69),"")</f>
        <v/>
      </c>
      <c r="AB54" s="24" t="str">
        <f>IF(AND('Mapa de Riesgos'!$Y$64="Muy Baja",'Mapa de Riesgos'!$AA$64="Mayor"),CONCATENATE("R9C",'Mapa de Riesgos'!$O$64),"")</f>
        <v/>
      </c>
      <c r="AC54" s="25" t="str">
        <f>IF(AND('Mapa de Riesgos'!$Y$65="Muy Baja",'Mapa de Riesgos'!$AA$65="Mayor"),CONCATENATE("R9C",'Mapa de Riesgos'!$O$65),"")</f>
        <v/>
      </c>
      <c r="AD54" s="25" t="str">
        <f>IF(AND('Mapa de Riesgos'!$Y$66="Muy Baja",'Mapa de Riesgos'!$AA$66="Mayor"),CONCATENATE("R9C",'Mapa de Riesgos'!$O$66),"")</f>
        <v/>
      </c>
      <c r="AE54" s="25" t="str">
        <f>IF(AND('Mapa de Riesgos'!$Y$67="Muy Baja",'Mapa de Riesgos'!$AA$67="Mayor"),CONCATENATE("R9C",'Mapa de Riesgos'!$O$67),"")</f>
        <v/>
      </c>
      <c r="AF54" s="25" t="str">
        <f>IF(AND('Mapa de Riesgos'!$Y$68="Muy Baja",'Mapa de Riesgos'!$AA$68="Mayor"),CONCATENATE("R9C",'Mapa de Riesgos'!$O$68),"")</f>
        <v/>
      </c>
      <c r="AG54" s="26" t="str">
        <f>IF(AND('Mapa de Riesgos'!$Y$69="Muy Baja",'Mapa de Riesgos'!$AA$69="Mayor"),CONCATENATE("R9C",'Mapa de Riesgos'!$O$69),"")</f>
        <v/>
      </c>
      <c r="AH54" s="27" t="str">
        <f>IF(AND('Mapa de Riesgos'!$Y$64="Muy Baja",'Mapa de Riesgos'!$AA$64="Catastrófico"),CONCATENATE("R9C",'Mapa de Riesgos'!$O$64),"")</f>
        <v/>
      </c>
      <c r="AI54" s="28" t="str">
        <f>IF(AND('Mapa de Riesgos'!$Y$65="Muy Baja",'Mapa de Riesgos'!$AA$65="Catastrófico"),CONCATENATE("R9C",'Mapa de Riesgos'!$O$65),"")</f>
        <v/>
      </c>
      <c r="AJ54" s="28" t="str">
        <f>IF(AND('Mapa de Riesgos'!$Y$66="Muy Baja",'Mapa de Riesgos'!$AA$66="Catastrófico"),CONCATENATE("R9C",'Mapa de Riesgos'!$O$66),"")</f>
        <v/>
      </c>
      <c r="AK54" s="28" t="str">
        <f>IF(AND('Mapa de Riesgos'!$Y$67="Muy Baja",'Mapa de Riesgos'!$AA$67="Catastrófico"),CONCATENATE("R9C",'Mapa de Riesgos'!$O$67),"")</f>
        <v/>
      </c>
      <c r="AL54" s="28" t="str">
        <f>IF(AND('Mapa de Riesgos'!$Y$68="Muy Baja",'Mapa de Riesgos'!$AA$68="Catastrófico"),CONCATENATE("R9C",'Mapa de Riesgos'!$O$68),"")</f>
        <v/>
      </c>
      <c r="AM54" s="29" t="str">
        <f>IF(AND('Mapa de Riesgos'!$Y$69="Muy Baja",'Mapa de Riesgos'!$AA$69="Catastrófico"),CONCATENATE("R9C",'Mapa de Riesgos'!$O$69),"")</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x14ac:dyDescent="0.3">
      <c r="A55" s="55"/>
      <c r="B55" s="290"/>
      <c r="C55" s="290"/>
      <c r="D55" s="291"/>
      <c r="E55" s="390"/>
      <c r="F55" s="391"/>
      <c r="G55" s="391"/>
      <c r="H55" s="391"/>
      <c r="I55" s="405"/>
      <c r="J55" s="51" t="str">
        <f>IF(AND('Mapa de Riesgos'!$Y$70="Muy Baja",'Mapa de Riesgos'!$AA$70="Leve"),CONCATENATE("R10C",'Mapa de Riesgos'!$O$70),"")</f>
        <v/>
      </c>
      <c r="K55" s="52" t="str">
        <f>IF(AND('Mapa de Riesgos'!$Y$71="Muy Baja",'Mapa de Riesgos'!$AA$71="Leve"),CONCATENATE("R10C",'Mapa de Riesgos'!$O$71),"")</f>
        <v/>
      </c>
      <c r="L55" s="52" t="str">
        <f>IF(AND('Mapa de Riesgos'!$Y$72="Muy Baja",'Mapa de Riesgos'!$AA$72="Leve"),CONCATENATE("R10C",'Mapa de Riesgos'!$O$72),"")</f>
        <v/>
      </c>
      <c r="M55" s="52" t="str">
        <f>IF(AND('Mapa de Riesgos'!$Y$73="Muy Baja",'Mapa de Riesgos'!$AA$73="Leve"),CONCATENATE("R10C",'Mapa de Riesgos'!$O$73),"")</f>
        <v/>
      </c>
      <c r="N55" s="52" t="str">
        <f>IF(AND('Mapa de Riesgos'!$Y$74="Muy Baja",'Mapa de Riesgos'!$AA$74="Leve"),CONCATENATE("R10C",'Mapa de Riesgos'!$O$74),"")</f>
        <v/>
      </c>
      <c r="O55" s="53" t="str">
        <f>IF(AND('Mapa de Riesgos'!$Y$75="Muy Baja",'Mapa de Riesgos'!$AA$75="Leve"),CONCATENATE("R10C",'Mapa de Riesgos'!$O$75),"")</f>
        <v/>
      </c>
      <c r="P55" s="51" t="str">
        <f>IF(AND('Mapa de Riesgos'!$Y$70="Muy Baja",'Mapa de Riesgos'!$AA$70="Menor"),CONCATENATE("R10C",'Mapa de Riesgos'!$O$70),"")</f>
        <v/>
      </c>
      <c r="Q55" s="52" t="str">
        <f>IF(AND('Mapa de Riesgos'!$Y$71="Muy Baja",'Mapa de Riesgos'!$AA$71="Menor"),CONCATENATE("R10C",'Mapa de Riesgos'!$O$71),"")</f>
        <v/>
      </c>
      <c r="R55" s="52" t="str">
        <f>IF(AND('Mapa de Riesgos'!$Y$72="Muy Baja",'Mapa de Riesgos'!$AA$72="Menor"),CONCATENATE("R10C",'Mapa de Riesgos'!$O$72),"")</f>
        <v/>
      </c>
      <c r="S55" s="52" t="str">
        <f>IF(AND('Mapa de Riesgos'!$Y$73="Muy Baja",'Mapa de Riesgos'!$AA$73="Menor"),CONCATENATE("R10C",'Mapa de Riesgos'!$O$73),"")</f>
        <v/>
      </c>
      <c r="T55" s="52" t="str">
        <f>IF(AND('Mapa de Riesgos'!$Y$74="Muy Baja",'Mapa de Riesgos'!$AA$74="Menor"),CONCATENATE("R10C",'Mapa de Riesgos'!$O$74),"")</f>
        <v/>
      </c>
      <c r="U55" s="53" t="str">
        <f>IF(AND('Mapa de Riesgos'!$Y$75="Muy Baja",'Mapa de Riesgos'!$AA$75="Menor"),CONCATENATE("R10C",'Mapa de Riesgos'!$O$75),"")</f>
        <v/>
      </c>
      <c r="V55" s="42" t="str">
        <f>IF(AND('Mapa de Riesgos'!$Y$70="Muy Baja",'Mapa de Riesgos'!$AA$70="Moderado"),CONCATENATE("R10C",'Mapa de Riesgos'!$O$70),"")</f>
        <v/>
      </c>
      <c r="W55" s="43" t="str">
        <f>IF(AND('Mapa de Riesgos'!$Y$71="Muy Baja",'Mapa de Riesgos'!$AA$71="Moderado"),CONCATENATE("R10C",'Mapa de Riesgos'!$O$71),"")</f>
        <v/>
      </c>
      <c r="X55" s="43" t="str">
        <f>IF(AND('Mapa de Riesgos'!$Y$72="Muy Baja",'Mapa de Riesgos'!$AA$72="Moderado"),CONCATENATE("R10C",'Mapa de Riesgos'!$O$72),"")</f>
        <v/>
      </c>
      <c r="Y55" s="43" t="str">
        <f>IF(AND('Mapa de Riesgos'!$Y$73="Muy Baja",'Mapa de Riesgos'!$AA$73="Moderado"),CONCATENATE("R10C",'Mapa de Riesgos'!$O$73),"")</f>
        <v/>
      </c>
      <c r="Z55" s="43" t="str">
        <f>IF(AND('Mapa de Riesgos'!$Y$74="Muy Baja",'Mapa de Riesgos'!$AA$74="Moderado"),CONCATENATE("R10C",'Mapa de Riesgos'!$O$74),"")</f>
        <v/>
      </c>
      <c r="AA55" s="44" t="str">
        <f>IF(AND('Mapa de Riesgos'!$Y$75="Muy Baja",'Mapa de Riesgos'!$AA$75="Moderado"),CONCATENATE("R10C",'Mapa de Riesgos'!$O$75),"")</f>
        <v/>
      </c>
      <c r="AB55" s="30" t="str">
        <f>IF(AND('Mapa de Riesgos'!$Y$70="Muy Baja",'Mapa de Riesgos'!$AA$70="Mayor"),CONCATENATE("R10C",'Mapa de Riesgos'!$O$70),"")</f>
        <v/>
      </c>
      <c r="AC55" s="31" t="str">
        <f>IF(AND('Mapa de Riesgos'!$Y$71="Muy Baja",'Mapa de Riesgos'!$AA$71="Mayor"),CONCATENATE("R10C",'Mapa de Riesgos'!$O$71),"")</f>
        <v/>
      </c>
      <c r="AD55" s="31" t="str">
        <f>IF(AND('Mapa de Riesgos'!$Y$72="Muy Baja",'Mapa de Riesgos'!$AA$72="Mayor"),CONCATENATE("R10C",'Mapa de Riesgos'!$O$72),"")</f>
        <v/>
      </c>
      <c r="AE55" s="31" t="str">
        <f>IF(AND('Mapa de Riesgos'!$Y$73="Muy Baja",'Mapa de Riesgos'!$AA$73="Mayor"),CONCATENATE("R10C",'Mapa de Riesgos'!$O$73),"")</f>
        <v/>
      </c>
      <c r="AF55" s="31" t="str">
        <f>IF(AND('Mapa de Riesgos'!$Y$74="Muy Baja",'Mapa de Riesgos'!$AA$74="Mayor"),CONCATENATE("R10C",'Mapa de Riesgos'!$O$74),"")</f>
        <v/>
      </c>
      <c r="AG55" s="32" t="str">
        <f>IF(AND('Mapa de Riesgos'!$Y$75="Muy Baja",'Mapa de Riesgos'!$AA$75="Mayor"),CONCATENATE("R10C",'Mapa de Riesgos'!$O$75),"")</f>
        <v/>
      </c>
      <c r="AH55" s="33" t="str">
        <f>IF(AND('Mapa de Riesgos'!$Y$70="Muy Baja",'Mapa de Riesgos'!$AA$70="Catastrófico"),CONCATENATE("R10C",'Mapa de Riesgos'!$O$70),"")</f>
        <v/>
      </c>
      <c r="AI55" s="34" t="str">
        <f>IF(AND('Mapa de Riesgos'!$Y$71="Muy Baja",'Mapa de Riesgos'!$AA$71="Catastrófico"),CONCATENATE("R10C",'Mapa de Riesgos'!$O$71),"")</f>
        <v/>
      </c>
      <c r="AJ55" s="34" t="str">
        <f>IF(AND('Mapa de Riesgos'!$Y$72="Muy Baja",'Mapa de Riesgos'!$AA$72="Catastrófico"),CONCATENATE("R10C",'Mapa de Riesgos'!$O$72),"")</f>
        <v/>
      </c>
      <c r="AK55" s="34" t="str">
        <f>IF(AND('Mapa de Riesgos'!$Y$73="Muy Baja",'Mapa de Riesgos'!$AA$73="Catastrófico"),CONCATENATE("R10C",'Mapa de Riesgos'!$O$73),"")</f>
        <v/>
      </c>
      <c r="AL55" s="34" t="str">
        <f>IF(AND('Mapa de Riesgos'!$Y$74="Muy Baja",'Mapa de Riesgos'!$AA$74="Catastrófico"),CONCATENATE("R10C",'Mapa de Riesgos'!$O$74),"")</f>
        <v/>
      </c>
      <c r="AM55" s="35" t="str">
        <f>IF(AND('Mapa de Riesgos'!$Y$75="Muy Baja",'Mapa de Riesgos'!$AA$75="Catastrófico"),CONCATENATE("R10C",'Mapa de Riesgos'!$O$75),"")</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385" t="s">
        <v>181</v>
      </c>
      <c r="K56" s="386"/>
      <c r="L56" s="386"/>
      <c r="M56" s="386"/>
      <c r="N56" s="386"/>
      <c r="O56" s="403"/>
      <c r="P56" s="385" t="s">
        <v>182</v>
      </c>
      <c r="Q56" s="386"/>
      <c r="R56" s="386"/>
      <c r="S56" s="386"/>
      <c r="T56" s="386"/>
      <c r="U56" s="403"/>
      <c r="V56" s="385" t="s">
        <v>183</v>
      </c>
      <c r="W56" s="386"/>
      <c r="X56" s="386"/>
      <c r="Y56" s="386"/>
      <c r="Z56" s="386"/>
      <c r="AA56" s="403"/>
      <c r="AB56" s="385" t="s">
        <v>184</v>
      </c>
      <c r="AC56" s="424"/>
      <c r="AD56" s="386"/>
      <c r="AE56" s="386"/>
      <c r="AF56" s="386"/>
      <c r="AG56" s="403"/>
      <c r="AH56" s="385" t="s">
        <v>185</v>
      </c>
      <c r="AI56" s="386"/>
      <c r="AJ56" s="386"/>
      <c r="AK56" s="386"/>
      <c r="AL56" s="386"/>
      <c r="AM56" s="403"/>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389"/>
      <c r="K57" s="388"/>
      <c r="L57" s="388"/>
      <c r="M57" s="388"/>
      <c r="N57" s="388"/>
      <c r="O57" s="404"/>
      <c r="P57" s="389"/>
      <c r="Q57" s="388"/>
      <c r="R57" s="388"/>
      <c r="S57" s="388"/>
      <c r="T57" s="388"/>
      <c r="U57" s="404"/>
      <c r="V57" s="389"/>
      <c r="W57" s="388"/>
      <c r="X57" s="388"/>
      <c r="Y57" s="388"/>
      <c r="Z57" s="388"/>
      <c r="AA57" s="404"/>
      <c r="AB57" s="389"/>
      <c r="AC57" s="388"/>
      <c r="AD57" s="388"/>
      <c r="AE57" s="388"/>
      <c r="AF57" s="388"/>
      <c r="AG57" s="404"/>
      <c r="AH57" s="389"/>
      <c r="AI57" s="388"/>
      <c r="AJ57" s="388"/>
      <c r="AK57" s="388"/>
      <c r="AL57" s="388"/>
      <c r="AM57" s="404"/>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389"/>
      <c r="K58" s="388"/>
      <c r="L58" s="388"/>
      <c r="M58" s="388"/>
      <c r="N58" s="388"/>
      <c r="O58" s="404"/>
      <c r="P58" s="389"/>
      <c r="Q58" s="388"/>
      <c r="R58" s="388"/>
      <c r="S58" s="388"/>
      <c r="T58" s="388"/>
      <c r="U58" s="404"/>
      <c r="V58" s="389"/>
      <c r="W58" s="388"/>
      <c r="X58" s="388"/>
      <c r="Y58" s="388"/>
      <c r="Z58" s="388"/>
      <c r="AA58" s="404"/>
      <c r="AB58" s="389"/>
      <c r="AC58" s="388"/>
      <c r="AD58" s="388"/>
      <c r="AE58" s="388"/>
      <c r="AF58" s="388"/>
      <c r="AG58" s="404"/>
      <c r="AH58" s="389"/>
      <c r="AI58" s="388"/>
      <c r="AJ58" s="388"/>
      <c r="AK58" s="388"/>
      <c r="AL58" s="388"/>
      <c r="AM58" s="404"/>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389"/>
      <c r="K59" s="388"/>
      <c r="L59" s="388"/>
      <c r="M59" s="388"/>
      <c r="N59" s="388"/>
      <c r="O59" s="404"/>
      <c r="P59" s="389"/>
      <c r="Q59" s="388"/>
      <c r="R59" s="388"/>
      <c r="S59" s="388"/>
      <c r="T59" s="388"/>
      <c r="U59" s="404"/>
      <c r="V59" s="389"/>
      <c r="W59" s="388"/>
      <c r="X59" s="388"/>
      <c r="Y59" s="388"/>
      <c r="Z59" s="388"/>
      <c r="AA59" s="404"/>
      <c r="AB59" s="389"/>
      <c r="AC59" s="388"/>
      <c r="AD59" s="388"/>
      <c r="AE59" s="388"/>
      <c r="AF59" s="388"/>
      <c r="AG59" s="404"/>
      <c r="AH59" s="389"/>
      <c r="AI59" s="388"/>
      <c r="AJ59" s="388"/>
      <c r="AK59" s="388"/>
      <c r="AL59" s="388"/>
      <c r="AM59" s="404"/>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389"/>
      <c r="K60" s="388"/>
      <c r="L60" s="388"/>
      <c r="M60" s="388"/>
      <c r="N60" s="388"/>
      <c r="O60" s="404"/>
      <c r="P60" s="389"/>
      <c r="Q60" s="388"/>
      <c r="R60" s="388"/>
      <c r="S60" s="388"/>
      <c r="T60" s="388"/>
      <c r="U60" s="404"/>
      <c r="V60" s="389"/>
      <c r="W60" s="388"/>
      <c r="X60" s="388"/>
      <c r="Y60" s="388"/>
      <c r="Z60" s="388"/>
      <c r="AA60" s="404"/>
      <c r="AB60" s="389"/>
      <c r="AC60" s="388"/>
      <c r="AD60" s="388"/>
      <c r="AE60" s="388"/>
      <c r="AF60" s="388"/>
      <c r="AG60" s="404"/>
      <c r="AH60" s="389"/>
      <c r="AI60" s="388"/>
      <c r="AJ60" s="388"/>
      <c r="AK60" s="388"/>
      <c r="AL60" s="388"/>
      <c r="AM60" s="404"/>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x14ac:dyDescent="0.3">
      <c r="A61" s="55"/>
      <c r="B61" s="55"/>
      <c r="C61" s="55"/>
      <c r="D61" s="55"/>
      <c r="E61" s="55"/>
      <c r="F61" s="55"/>
      <c r="G61" s="55"/>
      <c r="H61" s="55"/>
      <c r="I61" s="55"/>
      <c r="J61" s="390"/>
      <c r="K61" s="391"/>
      <c r="L61" s="391"/>
      <c r="M61" s="391"/>
      <c r="N61" s="391"/>
      <c r="O61" s="405"/>
      <c r="P61" s="390"/>
      <c r="Q61" s="391"/>
      <c r="R61" s="391"/>
      <c r="S61" s="391"/>
      <c r="T61" s="391"/>
      <c r="U61" s="405"/>
      <c r="V61" s="390"/>
      <c r="W61" s="391"/>
      <c r="X61" s="391"/>
      <c r="Y61" s="391"/>
      <c r="Z61" s="391"/>
      <c r="AA61" s="405"/>
      <c r="AB61" s="390"/>
      <c r="AC61" s="391"/>
      <c r="AD61" s="391"/>
      <c r="AE61" s="391"/>
      <c r="AF61" s="391"/>
      <c r="AG61" s="405"/>
      <c r="AH61" s="390"/>
      <c r="AI61" s="391"/>
      <c r="AJ61" s="391"/>
      <c r="AK61" s="391"/>
      <c r="AL61" s="391"/>
      <c r="AM61" s="40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x14ac:dyDescent="0.25">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x14ac:dyDescent="0.25">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x14ac:dyDescent="0.25">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x14ac:dyDescent="0.25">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x14ac:dyDescent="0.25">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x14ac:dyDescent="0.25">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x14ac:dyDescent="0.25">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x14ac:dyDescent="0.25">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x14ac:dyDescent="0.25">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x14ac:dyDescent="0.25">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x14ac:dyDescent="0.25">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x14ac:dyDescent="0.25">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x14ac:dyDescent="0.25">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x14ac:dyDescent="0.25">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x14ac:dyDescent="0.25">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x14ac:dyDescent="0.25">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x14ac:dyDescent="0.25">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x14ac:dyDescent="0.25">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x14ac:dyDescent="0.25">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x14ac:dyDescent="0.25">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x14ac:dyDescent="0.25">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x14ac:dyDescent="0.25">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x14ac:dyDescent="0.25">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x14ac:dyDescent="0.25">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x14ac:dyDescent="0.25">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x14ac:dyDescent="0.25">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x14ac:dyDescent="0.25">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x14ac:dyDescent="0.25">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x14ac:dyDescent="0.25">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x14ac:dyDescent="0.25">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x14ac:dyDescent="0.25">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x14ac:dyDescent="0.25">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x14ac:dyDescent="0.25">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x14ac:dyDescent="0.25">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x14ac:dyDescent="0.25">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x14ac:dyDescent="0.25">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x14ac:dyDescent="0.25">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x14ac:dyDescent="0.25">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x14ac:dyDescent="0.25">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x14ac:dyDescent="0.25">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x14ac:dyDescent="0.25">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x14ac:dyDescent="0.25">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x14ac:dyDescent="0.25">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x14ac:dyDescent="0.25">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x14ac:dyDescent="0.25">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x14ac:dyDescent="0.25">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x14ac:dyDescent="0.25">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x14ac:dyDescent="0.25">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x14ac:dyDescent="0.25">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x14ac:dyDescent="0.25">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x14ac:dyDescent="0.25">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x14ac:dyDescent="0.25">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x14ac:dyDescent="0.25">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x14ac:dyDescent="0.25">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x14ac:dyDescent="0.25">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x14ac:dyDescent="0.25">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x14ac:dyDescent="0.25">
      <c r="A245" s="55"/>
    </row>
    <row r="246" spans="1:60" x14ac:dyDescent="0.25">
      <c r="A246" s="55"/>
    </row>
    <row r="247" spans="1:60" x14ac:dyDescent="0.25">
      <c r="A247" s="55"/>
    </row>
    <row r="248" spans="1:60" x14ac:dyDescent="0.25">
      <c r="A248" s="55"/>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baseColWidth="10" defaultColWidth="11.5703125" defaultRowHeight="14.25" x14ac:dyDescent="0.2"/>
  <cols>
    <col min="1" max="1" width="11.5703125" style="109"/>
    <col min="2" max="2" width="24.140625" style="109" customWidth="1"/>
    <col min="3" max="3" width="70.140625" style="109" customWidth="1"/>
    <col min="4" max="4" width="42.42578125" style="109" customWidth="1"/>
    <col min="5" max="16384" width="11.5703125" style="109"/>
  </cols>
  <sheetData>
    <row r="1" spans="1:37" ht="15" x14ac:dyDescent="0.2">
      <c r="B1" s="426"/>
      <c r="C1" s="429" t="s">
        <v>0</v>
      </c>
      <c r="D1" s="107" t="s">
        <v>187</v>
      </c>
    </row>
    <row r="2" spans="1:37" ht="15" x14ac:dyDescent="0.2">
      <c r="B2" s="427"/>
      <c r="C2" s="430"/>
      <c r="D2" s="107" t="s">
        <v>188</v>
      </c>
    </row>
    <row r="3" spans="1:37" ht="15" x14ac:dyDescent="0.2">
      <c r="B3" s="427"/>
      <c r="C3" s="430"/>
      <c r="D3" s="107" t="s">
        <v>189</v>
      </c>
    </row>
    <row r="4" spans="1:37" ht="15" x14ac:dyDescent="0.2">
      <c r="B4" s="428"/>
      <c r="C4" s="431"/>
      <c r="D4" s="107" t="s">
        <v>190</v>
      </c>
    </row>
    <row r="5" spans="1:37" ht="23.25" x14ac:dyDescent="0.2">
      <c r="A5" s="110"/>
      <c r="B5" s="425" t="s">
        <v>191</v>
      </c>
      <c r="C5" s="425"/>
      <c r="D5" s="425"/>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row>
    <row r="6" spans="1:37" x14ac:dyDescent="0.2">
      <c r="A6" s="110"/>
      <c r="B6" s="111"/>
      <c r="C6" s="111"/>
      <c r="D6" s="111"/>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row>
    <row r="7" spans="1:37" ht="18" x14ac:dyDescent="0.2">
      <c r="A7" s="110"/>
      <c r="B7" s="129"/>
      <c r="C7" s="130" t="s">
        <v>192</v>
      </c>
      <c r="D7" s="130" t="s">
        <v>171</v>
      </c>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row>
    <row r="8" spans="1:37" ht="36" x14ac:dyDescent="0.2">
      <c r="A8" s="110"/>
      <c r="B8" s="131" t="s">
        <v>193</v>
      </c>
      <c r="C8" s="132" t="s">
        <v>194</v>
      </c>
      <c r="D8" s="133">
        <v>0.2</v>
      </c>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row>
    <row r="9" spans="1:37" ht="36" x14ac:dyDescent="0.2">
      <c r="A9" s="110"/>
      <c r="B9" s="134" t="s">
        <v>195</v>
      </c>
      <c r="C9" s="132" t="s">
        <v>196</v>
      </c>
      <c r="D9" s="133">
        <v>0.4</v>
      </c>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row>
    <row r="10" spans="1:37" ht="36" x14ac:dyDescent="0.2">
      <c r="A10" s="110"/>
      <c r="B10" s="135" t="s">
        <v>197</v>
      </c>
      <c r="C10" s="132" t="s">
        <v>198</v>
      </c>
      <c r="D10" s="133">
        <v>0.6</v>
      </c>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row>
    <row r="11" spans="1:37" ht="36" x14ac:dyDescent="0.2">
      <c r="A11" s="110"/>
      <c r="B11" s="136" t="s">
        <v>199</v>
      </c>
      <c r="C11" s="132" t="s">
        <v>200</v>
      </c>
      <c r="D11" s="133">
        <v>0.8</v>
      </c>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row>
    <row r="12" spans="1:37" ht="36" x14ac:dyDescent="0.2">
      <c r="A12" s="110"/>
      <c r="B12" s="137" t="s">
        <v>201</v>
      </c>
      <c r="C12" s="132" t="s">
        <v>202</v>
      </c>
      <c r="D12" s="133">
        <v>1</v>
      </c>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row>
    <row r="13" spans="1:37" x14ac:dyDescent="0.2">
      <c r="A13" s="110"/>
      <c r="B13" s="120"/>
      <c r="C13" s="120"/>
      <c r="D13" s="12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row>
    <row r="14" spans="1:37" ht="15" x14ac:dyDescent="0.2">
      <c r="A14" s="110"/>
      <c r="B14" s="128"/>
      <c r="C14" s="120"/>
      <c r="D14" s="12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row>
    <row r="15" spans="1:37" x14ac:dyDescent="0.2">
      <c r="A15" s="110"/>
      <c r="B15" s="120"/>
      <c r="C15" s="120"/>
      <c r="D15" s="12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row>
    <row r="16" spans="1:37" x14ac:dyDescent="0.2">
      <c r="A16" s="110"/>
      <c r="B16" s="120"/>
      <c r="C16" s="120"/>
      <c r="D16" s="12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row>
    <row r="17" spans="1:37" x14ac:dyDescent="0.2">
      <c r="A17" s="110"/>
      <c r="B17" s="120"/>
      <c r="C17" s="120"/>
      <c r="D17" s="12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row>
    <row r="18" spans="1:37" x14ac:dyDescent="0.2">
      <c r="A18" s="110"/>
      <c r="B18" s="120"/>
      <c r="C18" s="120"/>
      <c r="D18" s="12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row>
    <row r="19" spans="1:37" x14ac:dyDescent="0.2">
      <c r="A19" s="110"/>
      <c r="B19" s="120"/>
      <c r="C19" s="120"/>
      <c r="D19" s="12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row>
    <row r="20" spans="1:37" x14ac:dyDescent="0.2">
      <c r="A20" s="110"/>
      <c r="B20" s="120"/>
      <c r="C20" s="120"/>
      <c r="D20" s="12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row>
    <row r="21" spans="1:37" x14ac:dyDescent="0.2">
      <c r="A21" s="110"/>
      <c r="B21" s="120"/>
      <c r="C21" s="120"/>
      <c r="D21" s="12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row>
    <row r="22" spans="1:37" x14ac:dyDescent="0.2">
      <c r="A22" s="110"/>
      <c r="B22" s="120"/>
      <c r="C22" s="120"/>
      <c r="D22" s="12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row>
    <row r="23" spans="1:37" x14ac:dyDescent="0.2">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row>
    <row r="24" spans="1:37" x14ac:dyDescent="0.2">
      <c r="A24" s="110"/>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row>
    <row r="25" spans="1:37" x14ac:dyDescent="0.2">
      <c r="A25" s="110"/>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row>
    <row r="26" spans="1:37" x14ac:dyDescent="0.2">
      <c r="A26" s="110"/>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row>
    <row r="27" spans="1:37" x14ac:dyDescent="0.2">
      <c r="A27" s="110"/>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row>
    <row r="28" spans="1:37"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row>
    <row r="29" spans="1:37" x14ac:dyDescent="0.2">
      <c r="A29" s="110"/>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row>
    <row r="30" spans="1:37" x14ac:dyDescent="0.2">
      <c r="A30" s="110"/>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row>
    <row r="31" spans="1:37" x14ac:dyDescent="0.2">
      <c r="A31" s="110"/>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row>
    <row r="32" spans="1:37" x14ac:dyDescent="0.2">
      <c r="A32" s="110"/>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row>
    <row r="33" spans="1:37" x14ac:dyDescent="0.2">
      <c r="A33" s="110"/>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row>
    <row r="34" spans="1:37" x14ac:dyDescent="0.2">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7"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7" x14ac:dyDescent="0.2">
      <c r="A36" s="110"/>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row>
    <row r="37" spans="1:37" x14ac:dyDescent="0.2">
      <c r="A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row>
    <row r="38" spans="1:37" x14ac:dyDescent="0.2">
      <c r="A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row>
    <row r="39" spans="1:37" x14ac:dyDescent="0.2">
      <c r="A39" s="110"/>
    </row>
    <row r="40" spans="1:37" x14ac:dyDescent="0.2">
      <c r="A40" s="110"/>
    </row>
    <row r="41" spans="1:37" x14ac:dyDescent="0.2">
      <c r="A41" s="110"/>
    </row>
    <row r="42" spans="1:37" x14ac:dyDescent="0.2">
      <c r="A42" s="110"/>
    </row>
    <row r="43" spans="1:37" x14ac:dyDescent="0.2">
      <c r="A43" s="110"/>
    </row>
    <row r="44" spans="1:37" x14ac:dyDescent="0.2">
      <c r="A44" s="110"/>
    </row>
    <row r="45" spans="1:37" x14ac:dyDescent="0.2">
      <c r="A45" s="110"/>
    </row>
    <row r="46" spans="1:37" x14ac:dyDescent="0.2">
      <c r="A46" s="110"/>
    </row>
    <row r="47" spans="1:37" x14ac:dyDescent="0.2">
      <c r="A47" s="110"/>
    </row>
    <row r="48" spans="1:37" x14ac:dyDescent="0.2">
      <c r="A48" s="110"/>
    </row>
    <row r="49" spans="1:1" x14ac:dyDescent="0.2">
      <c r="A49" s="110"/>
    </row>
    <row r="50" spans="1:1" x14ac:dyDescent="0.2">
      <c r="A50" s="110"/>
    </row>
    <row r="51" spans="1:1" x14ac:dyDescent="0.2">
      <c r="A51" s="110"/>
    </row>
    <row r="52" spans="1:1" x14ac:dyDescent="0.2">
      <c r="A52" s="110"/>
    </row>
    <row r="53" spans="1:1" x14ac:dyDescent="0.2">
      <c r="A53" s="110"/>
    </row>
    <row r="54" spans="1:1" x14ac:dyDescent="0.2">
      <c r="A54" s="110"/>
    </row>
    <row r="55" spans="1:1" x14ac:dyDescent="0.2">
      <c r="A55" s="110"/>
    </row>
    <row r="56" spans="1:1" x14ac:dyDescent="0.2">
      <c r="A56" s="110"/>
    </row>
    <row r="57" spans="1:1" x14ac:dyDescent="0.2">
      <c r="A57" s="110"/>
    </row>
    <row r="58" spans="1:1" x14ac:dyDescent="0.2">
      <c r="A58" s="110"/>
    </row>
    <row r="59" spans="1:1" x14ac:dyDescent="0.2">
      <c r="A59" s="110"/>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baseColWidth="10" defaultColWidth="11.5703125" defaultRowHeight="14.25" x14ac:dyDescent="0.2"/>
  <cols>
    <col min="1" max="1" width="11.5703125" style="109"/>
    <col min="2" max="2" width="40.42578125" style="109" customWidth="1"/>
    <col min="3" max="3" width="27.85546875" style="109" customWidth="1"/>
    <col min="4" max="4" width="43.7109375" style="109" customWidth="1"/>
    <col min="5" max="5" width="55.5703125" style="109" customWidth="1"/>
    <col min="6" max="6" width="144.7109375" style="109" bestFit="1" customWidth="1"/>
    <col min="7" max="16384" width="11.5703125" style="109"/>
  </cols>
  <sheetData>
    <row r="1" spans="1:22" ht="26.25" customHeight="1" x14ac:dyDescent="0.2">
      <c r="B1" s="439"/>
      <c r="C1" s="440" t="s">
        <v>0</v>
      </c>
      <c r="D1" s="441"/>
      <c r="E1" s="107" t="s">
        <v>187</v>
      </c>
    </row>
    <row r="2" spans="1:22" ht="26.25" customHeight="1" x14ac:dyDescent="0.2">
      <c r="B2" s="439"/>
      <c r="C2" s="442"/>
      <c r="D2" s="443"/>
      <c r="E2" s="107" t="s">
        <v>188</v>
      </c>
    </row>
    <row r="3" spans="1:22" ht="26.25" customHeight="1" x14ac:dyDescent="0.2">
      <c r="B3" s="439"/>
      <c r="C3" s="442"/>
      <c r="D3" s="443"/>
      <c r="E3" s="107" t="s">
        <v>189</v>
      </c>
    </row>
    <row r="4" spans="1:22" ht="28.5" customHeight="1" x14ac:dyDescent="0.2">
      <c r="B4" s="439"/>
      <c r="C4" s="444"/>
      <c r="D4" s="445"/>
      <c r="E4" s="107" t="s">
        <v>203</v>
      </c>
    </row>
    <row r="5" spans="1:22" ht="33.75" x14ac:dyDescent="0.2">
      <c r="A5" s="110"/>
      <c r="B5" s="438" t="s">
        <v>204</v>
      </c>
      <c r="C5" s="438"/>
      <c r="D5" s="438"/>
      <c r="E5" s="438"/>
      <c r="F5" s="110"/>
      <c r="G5" s="110"/>
      <c r="H5" s="110"/>
      <c r="I5" s="110"/>
      <c r="J5" s="110"/>
      <c r="K5" s="110"/>
      <c r="L5" s="110"/>
      <c r="M5" s="110"/>
      <c r="N5" s="110"/>
      <c r="O5" s="110"/>
      <c r="P5" s="110"/>
      <c r="Q5" s="110"/>
      <c r="R5" s="110"/>
      <c r="S5" s="110"/>
      <c r="T5" s="110"/>
      <c r="U5" s="110"/>
      <c r="V5" s="110"/>
    </row>
    <row r="6" spans="1:22" x14ac:dyDescent="0.2">
      <c r="A6" s="110"/>
      <c r="B6" s="111"/>
      <c r="C6" s="111"/>
      <c r="D6" s="111"/>
      <c r="E6" s="111"/>
      <c r="F6" s="110"/>
      <c r="G6" s="110"/>
      <c r="H6" s="110"/>
      <c r="I6" s="110"/>
      <c r="J6" s="110"/>
      <c r="K6" s="110"/>
      <c r="L6" s="110"/>
      <c r="M6" s="110"/>
      <c r="N6" s="110"/>
      <c r="O6" s="110"/>
      <c r="P6" s="110"/>
      <c r="Q6" s="110"/>
      <c r="R6" s="110"/>
      <c r="S6" s="110"/>
      <c r="T6" s="110"/>
      <c r="U6" s="110"/>
      <c r="V6" s="110"/>
    </row>
    <row r="7" spans="1:22" ht="30" customHeight="1" x14ac:dyDescent="0.2">
      <c r="A7" s="110"/>
      <c r="B7" s="108"/>
      <c r="C7" s="435" t="s">
        <v>205</v>
      </c>
      <c r="D7" s="436"/>
      <c r="E7" s="437"/>
      <c r="F7" s="110"/>
      <c r="G7" s="110"/>
      <c r="H7" s="110"/>
      <c r="I7" s="110"/>
      <c r="J7" s="110"/>
      <c r="K7" s="110"/>
      <c r="L7" s="110"/>
      <c r="M7" s="110"/>
      <c r="N7" s="110"/>
      <c r="O7" s="110"/>
      <c r="P7" s="110"/>
      <c r="Q7" s="110"/>
      <c r="R7" s="110"/>
      <c r="S7" s="110"/>
      <c r="T7" s="110"/>
      <c r="U7" s="110"/>
      <c r="V7" s="110"/>
    </row>
    <row r="8" spans="1:22" ht="88.5" customHeight="1" x14ac:dyDescent="0.2">
      <c r="A8" s="112" t="s">
        <v>206</v>
      </c>
      <c r="B8" s="113" t="s">
        <v>207</v>
      </c>
      <c r="C8" s="432" t="s">
        <v>208</v>
      </c>
      <c r="D8" s="433"/>
      <c r="E8" s="434"/>
      <c r="F8" s="110"/>
      <c r="G8" s="110"/>
      <c r="H8" s="110"/>
      <c r="I8" s="110"/>
      <c r="J8" s="110"/>
      <c r="K8" s="110"/>
      <c r="L8" s="110"/>
      <c r="M8" s="110"/>
      <c r="N8" s="110"/>
      <c r="O8" s="110"/>
      <c r="P8" s="110"/>
      <c r="Q8" s="110"/>
      <c r="R8" s="110"/>
      <c r="S8" s="110"/>
      <c r="T8" s="110"/>
      <c r="U8" s="110"/>
      <c r="V8" s="110"/>
    </row>
    <row r="9" spans="1:22" ht="75.75" customHeight="1" x14ac:dyDescent="0.2">
      <c r="A9" s="112" t="s">
        <v>209</v>
      </c>
      <c r="B9" s="114" t="s">
        <v>210</v>
      </c>
      <c r="C9" s="432" t="s">
        <v>211</v>
      </c>
      <c r="D9" s="433"/>
      <c r="E9" s="434"/>
      <c r="F9" s="110"/>
      <c r="G9" s="110"/>
      <c r="H9" s="110"/>
      <c r="I9" s="110"/>
      <c r="J9" s="110"/>
      <c r="K9" s="110"/>
      <c r="L9" s="110"/>
      <c r="M9" s="110"/>
      <c r="N9" s="110"/>
      <c r="O9" s="110"/>
      <c r="P9" s="110"/>
      <c r="Q9" s="110"/>
      <c r="R9" s="110"/>
      <c r="S9" s="110"/>
      <c r="T9" s="110"/>
      <c r="U9" s="110"/>
      <c r="V9" s="110"/>
    </row>
    <row r="10" spans="1:22" ht="78.75" customHeight="1" x14ac:dyDescent="0.2">
      <c r="A10" s="112" t="s">
        <v>177</v>
      </c>
      <c r="B10" s="115" t="s">
        <v>212</v>
      </c>
      <c r="C10" s="432" t="s">
        <v>213</v>
      </c>
      <c r="D10" s="433"/>
      <c r="E10" s="434"/>
      <c r="F10" s="110"/>
      <c r="G10" s="110"/>
      <c r="H10" s="110"/>
      <c r="I10" s="110"/>
      <c r="J10" s="110"/>
      <c r="K10" s="110"/>
      <c r="L10" s="110"/>
      <c r="M10" s="110"/>
      <c r="N10" s="110"/>
      <c r="O10" s="110"/>
      <c r="P10" s="110"/>
      <c r="Q10" s="110"/>
      <c r="R10" s="110"/>
      <c r="S10" s="110"/>
      <c r="T10" s="110"/>
      <c r="U10" s="110"/>
      <c r="V10" s="110"/>
    </row>
    <row r="11" spans="1:22" ht="78.75" customHeight="1" x14ac:dyDescent="0.2">
      <c r="A11" s="112" t="s">
        <v>214</v>
      </c>
      <c r="B11" s="116" t="s">
        <v>215</v>
      </c>
      <c r="C11" s="432" t="s">
        <v>216</v>
      </c>
      <c r="D11" s="433"/>
      <c r="E11" s="434"/>
      <c r="F11" s="110"/>
      <c r="G11" s="110"/>
      <c r="H11" s="110"/>
      <c r="I11" s="110"/>
      <c r="J11" s="110"/>
      <c r="K11" s="110"/>
      <c r="L11" s="110"/>
      <c r="M11" s="110"/>
      <c r="N11" s="110"/>
      <c r="O11" s="110"/>
      <c r="P11" s="110"/>
      <c r="Q11" s="110"/>
      <c r="R11" s="110"/>
      <c r="S11" s="110"/>
      <c r="T11" s="110"/>
      <c r="U11" s="110"/>
      <c r="V11" s="110"/>
    </row>
    <row r="12" spans="1:22" ht="85.5" customHeight="1" x14ac:dyDescent="0.2">
      <c r="A12" s="112" t="s">
        <v>217</v>
      </c>
      <c r="B12" s="117" t="s">
        <v>218</v>
      </c>
      <c r="C12" s="432" t="s">
        <v>219</v>
      </c>
      <c r="D12" s="433"/>
      <c r="E12" s="434"/>
      <c r="F12" s="110"/>
      <c r="G12" s="110"/>
      <c r="H12" s="110"/>
      <c r="I12" s="110"/>
      <c r="J12" s="110"/>
      <c r="K12" s="110"/>
      <c r="L12" s="110"/>
      <c r="M12" s="110"/>
      <c r="N12" s="110"/>
      <c r="O12" s="110"/>
      <c r="P12" s="110"/>
      <c r="Q12" s="110"/>
      <c r="R12" s="110"/>
      <c r="S12" s="110"/>
      <c r="T12" s="110"/>
      <c r="U12" s="110"/>
      <c r="V12" s="110"/>
    </row>
    <row r="13" spans="1:22" ht="20.25" x14ac:dyDescent="0.2">
      <c r="A13" s="112"/>
      <c r="B13" s="112"/>
      <c r="C13" s="118"/>
      <c r="D13" s="118"/>
      <c r="E13" s="118"/>
      <c r="F13" s="110"/>
      <c r="G13" s="110"/>
      <c r="H13" s="110"/>
      <c r="I13" s="110"/>
      <c r="J13" s="110"/>
      <c r="K13" s="110"/>
      <c r="L13" s="110"/>
      <c r="M13" s="110"/>
      <c r="N13" s="110"/>
      <c r="O13" s="110"/>
      <c r="P13" s="110"/>
      <c r="Q13" s="110"/>
      <c r="R13" s="110"/>
      <c r="S13" s="110"/>
      <c r="T13" s="110"/>
      <c r="U13" s="110"/>
      <c r="V13" s="110"/>
    </row>
    <row r="14" spans="1:22" ht="15" x14ac:dyDescent="0.2">
      <c r="A14" s="112"/>
      <c r="B14" s="119"/>
      <c r="C14" s="119"/>
      <c r="D14" s="119"/>
      <c r="E14" s="119"/>
      <c r="F14" s="110"/>
      <c r="G14" s="110"/>
      <c r="H14" s="110"/>
      <c r="I14" s="110"/>
      <c r="J14" s="110"/>
      <c r="K14" s="110"/>
      <c r="L14" s="110"/>
      <c r="M14" s="110"/>
      <c r="N14" s="110"/>
      <c r="O14" s="110"/>
      <c r="P14" s="110"/>
      <c r="Q14" s="110"/>
      <c r="R14" s="110"/>
      <c r="S14" s="110"/>
      <c r="T14" s="110"/>
      <c r="U14" s="110"/>
      <c r="V14" s="110"/>
    </row>
    <row r="15" spans="1:22" x14ac:dyDescent="0.2">
      <c r="A15" s="112"/>
      <c r="B15" s="112" t="s">
        <v>220</v>
      </c>
      <c r="C15" s="112" t="s">
        <v>144</v>
      </c>
      <c r="D15" s="112"/>
      <c r="E15" s="112" t="s">
        <v>221</v>
      </c>
      <c r="F15" s="110"/>
      <c r="G15" s="110"/>
      <c r="H15" s="110"/>
      <c r="I15" s="110"/>
      <c r="J15" s="110"/>
      <c r="K15" s="110"/>
      <c r="L15" s="110"/>
      <c r="M15" s="110"/>
      <c r="N15" s="110"/>
      <c r="O15" s="110"/>
      <c r="P15" s="110"/>
      <c r="Q15" s="110"/>
      <c r="R15" s="110"/>
      <c r="S15" s="110"/>
      <c r="T15" s="110"/>
      <c r="U15" s="110"/>
      <c r="V15" s="110"/>
    </row>
    <row r="16" spans="1:22" x14ac:dyDescent="0.2">
      <c r="A16" s="112"/>
      <c r="B16" s="112" t="s">
        <v>222</v>
      </c>
      <c r="C16" s="112" t="s">
        <v>163</v>
      </c>
      <c r="D16" s="112"/>
      <c r="E16" s="112" t="s">
        <v>223</v>
      </c>
      <c r="F16" s="110"/>
      <c r="G16" s="110"/>
      <c r="H16" s="110"/>
      <c r="I16" s="110"/>
      <c r="J16" s="110"/>
      <c r="K16" s="110"/>
      <c r="L16" s="110"/>
      <c r="M16" s="110"/>
      <c r="N16" s="110"/>
      <c r="O16" s="110"/>
      <c r="P16" s="110"/>
      <c r="Q16" s="110"/>
      <c r="R16" s="110"/>
      <c r="S16" s="110"/>
      <c r="T16" s="110"/>
      <c r="U16" s="110"/>
      <c r="V16" s="110"/>
    </row>
    <row r="17" spans="1:22" x14ac:dyDescent="0.2">
      <c r="A17" s="112"/>
      <c r="B17" s="112"/>
      <c r="C17" s="112" t="s">
        <v>125</v>
      </c>
      <c r="D17" s="112"/>
      <c r="E17" s="112" t="s">
        <v>224</v>
      </c>
      <c r="F17" s="110"/>
      <c r="G17" s="110"/>
      <c r="H17" s="110"/>
      <c r="I17" s="110"/>
      <c r="J17" s="110"/>
      <c r="K17" s="110"/>
      <c r="L17" s="110"/>
      <c r="M17" s="110"/>
      <c r="N17" s="110"/>
      <c r="O17" s="110"/>
      <c r="P17" s="110"/>
      <c r="Q17" s="110"/>
      <c r="R17" s="110"/>
      <c r="S17" s="110"/>
      <c r="T17" s="110"/>
      <c r="U17" s="110"/>
      <c r="V17" s="110"/>
    </row>
    <row r="18" spans="1:22" x14ac:dyDescent="0.2">
      <c r="A18" s="112"/>
      <c r="B18" s="112"/>
      <c r="C18" s="112" t="s">
        <v>110</v>
      </c>
      <c r="D18" s="112"/>
      <c r="E18" s="112" t="s">
        <v>225</v>
      </c>
      <c r="F18" s="110"/>
      <c r="G18" s="110"/>
      <c r="H18" s="110"/>
      <c r="I18" s="110"/>
      <c r="J18" s="110"/>
      <c r="K18" s="110"/>
      <c r="L18" s="110"/>
      <c r="M18" s="110"/>
      <c r="N18" s="110"/>
      <c r="O18" s="110"/>
      <c r="P18" s="110"/>
      <c r="Q18" s="110"/>
      <c r="R18" s="110"/>
      <c r="S18" s="110"/>
      <c r="T18" s="110"/>
      <c r="U18" s="110"/>
      <c r="V18" s="110"/>
    </row>
    <row r="19" spans="1:22" x14ac:dyDescent="0.2">
      <c r="A19" s="112"/>
      <c r="B19" s="112"/>
      <c r="C19" s="112" t="s">
        <v>136</v>
      </c>
      <c r="D19" s="112"/>
      <c r="E19" s="112" t="s">
        <v>226</v>
      </c>
      <c r="F19" s="110"/>
      <c r="G19" s="110"/>
      <c r="H19" s="110"/>
      <c r="I19" s="110"/>
      <c r="J19" s="110"/>
      <c r="K19" s="110"/>
      <c r="L19" s="110"/>
      <c r="M19" s="110"/>
      <c r="N19" s="110"/>
      <c r="O19" s="110"/>
      <c r="P19" s="110"/>
      <c r="Q19" s="110"/>
      <c r="R19" s="110"/>
      <c r="S19" s="110"/>
      <c r="T19" s="110"/>
      <c r="U19" s="110"/>
      <c r="V19" s="110"/>
    </row>
    <row r="20" spans="1:22" x14ac:dyDescent="0.2">
      <c r="A20" s="112"/>
      <c r="B20" s="112"/>
      <c r="C20" s="112"/>
      <c r="D20" s="112"/>
      <c r="E20" s="112"/>
      <c r="F20" s="110"/>
      <c r="G20" s="110"/>
      <c r="H20" s="110"/>
      <c r="I20" s="110"/>
      <c r="J20" s="110"/>
      <c r="K20" s="110"/>
      <c r="L20" s="110"/>
      <c r="M20" s="110"/>
      <c r="N20" s="110"/>
      <c r="O20" s="110"/>
      <c r="P20" s="110"/>
    </row>
    <row r="21" spans="1:22" x14ac:dyDescent="0.2">
      <c r="A21" s="112"/>
      <c r="B21" s="112"/>
      <c r="C21" s="112"/>
      <c r="D21" s="112"/>
      <c r="E21" s="112"/>
      <c r="F21" s="110"/>
      <c r="G21" s="110"/>
      <c r="H21" s="110"/>
      <c r="I21" s="110"/>
      <c r="J21" s="110"/>
      <c r="K21" s="110"/>
      <c r="L21" s="110"/>
      <c r="M21" s="110"/>
      <c r="N21" s="110"/>
      <c r="O21" s="110"/>
      <c r="P21" s="110"/>
    </row>
    <row r="22" spans="1:22" x14ac:dyDescent="0.2">
      <c r="A22" s="112"/>
      <c r="B22" s="120"/>
      <c r="C22" s="120"/>
      <c r="D22" s="120"/>
      <c r="E22" s="120"/>
      <c r="F22" s="110"/>
      <c r="G22" s="110"/>
      <c r="H22" s="110"/>
      <c r="I22" s="110"/>
      <c r="J22" s="110"/>
      <c r="K22" s="110"/>
      <c r="L22" s="110"/>
      <c r="M22" s="110"/>
      <c r="N22" s="110"/>
      <c r="O22" s="110"/>
      <c r="P22" s="110"/>
    </row>
    <row r="23" spans="1:22" x14ac:dyDescent="0.2">
      <c r="A23" s="112"/>
      <c r="B23" s="120"/>
      <c r="C23" s="120"/>
      <c r="D23" s="120"/>
      <c r="E23" s="120"/>
      <c r="F23" s="110"/>
      <c r="G23" s="110"/>
      <c r="H23" s="110"/>
      <c r="I23" s="110"/>
      <c r="J23" s="110"/>
      <c r="K23" s="110"/>
      <c r="L23" s="110"/>
      <c r="M23" s="110"/>
      <c r="N23" s="110"/>
      <c r="O23" s="110"/>
      <c r="P23" s="110"/>
    </row>
    <row r="24" spans="1:22" x14ac:dyDescent="0.2">
      <c r="A24" s="112"/>
      <c r="B24" s="120"/>
      <c r="C24" s="120"/>
      <c r="D24" s="120"/>
      <c r="E24" s="120"/>
      <c r="F24" s="110"/>
      <c r="G24" s="110"/>
      <c r="H24" s="110"/>
      <c r="I24" s="110"/>
      <c r="J24" s="110"/>
      <c r="K24" s="110"/>
      <c r="L24" s="110"/>
      <c r="M24" s="110"/>
      <c r="N24" s="110"/>
      <c r="O24" s="110"/>
      <c r="P24" s="110"/>
    </row>
    <row r="25" spans="1:22" x14ac:dyDescent="0.2">
      <c r="A25" s="112"/>
      <c r="B25" s="120"/>
      <c r="C25" s="120"/>
      <c r="D25" s="120"/>
      <c r="E25" s="120"/>
      <c r="F25" s="110"/>
      <c r="G25" s="110"/>
      <c r="H25" s="110"/>
      <c r="I25" s="110"/>
      <c r="J25" s="110"/>
      <c r="K25" s="110"/>
      <c r="L25" s="110"/>
      <c r="M25" s="110"/>
      <c r="N25" s="110"/>
      <c r="O25" s="110"/>
      <c r="P25" s="110"/>
    </row>
    <row r="26" spans="1:22" ht="20.25" x14ac:dyDescent="0.2">
      <c r="A26" s="112"/>
      <c r="B26" s="112"/>
      <c r="C26" s="118"/>
      <c r="D26" s="118"/>
      <c r="E26" s="118"/>
      <c r="F26" s="110"/>
      <c r="G26" s="110"/>
      <c r="H26" s="110"/>
      <c r="I26" s="110"/>
      <c r="J26" s="110"/>
      <c r="K26" s="110"/>
      <c r="L26" s="110"/>
      <c r="M26" s="110"/>
      <c r="N26" s="110"/>
      <c r="O26" s="110"/>
      <c r="P26" s="110"/>
    </row>
    <row r="27" spans="1:22" ht="20.25" x14ac:dyDescent="0.2">
      <c r="A27" s="112"/>
      <c r="B27" s="112"/>
      <c r="C27" s="118"/>
      <c r="D27" s="118"/>
      <c r="E27" s="118"/>
      <c r="F27" s="110"/>
      <c r="G27" s="110"/>
      <c r="H27" s="110"/>
      <c r="I27" s="110"/>
      <c r="J27" s="110"/>
      <c r="K27" s="110"/>
      <c r="L27" s="110"/>
      <c r="M27" s="110"/>
      <c r="N27" s="110"/>
      <c r="O27" s="110"/>
      <c r="P27" s="110"/>
    </row>
    <row r="28" spans="1:22" ht="20.25" x14ac:dyDescent="0.2">
      <c r="A28" s="112"/>
      <c r="B28" s="112"/>
      <c r="C28" s="118"/>
      <c r="D28" s="118"/>
      <c r="E28" s="118"/>
      <c r="F28" s="110"/>
      <c r="G28" s="110"/>
      <c r="H28" s="110"/>
      <c r="I28" s="110"/>
      <c r="J28" s="110"/>
      <c r="K28" s="110"/>
      <c r="L28" s="110"/>
      <c r="M28" s="110"/>
      <c r="N28" s="110"/>
      <c r="O28" s="110"/>
      <c r="P28" s="110"/>
    </row>
    <row r="29" spans="1:22" ht="20.25" x14ac:dyDescent="0.2">
      <c r="A29" s="112"/>
      <c r="B29" s="112"/>
      <c r="C29" s="118"/>
      <c r="D29" s="118"/>
      <c r="E29" s="118"/>
      <c r="F29" s="110"/>
      <c r="G29" s="110"/>
      <c r="H29" s="110"/>
      <c r="I29" s="110"/>
      <c r="J29" s="110"/>
      <c r="K29" s="110"/>
      <c r="L29" s="110"/>
      <c r="M29" s="110"/>
      <c r="N29" s="110"/>
      <c r="O29" s="110"/>
      <c r="P29" s="110"/>
    </row>
    <row r="30" spans="1:22" ht="20.25" x14ac:dyDescent="0.2">
      <c r="A30" s="112"/>
      <c r="B30" s="112"/>
      <c r="C30" s="118"/>
      <c r="D30" s="118"/>
      <c r="E30" s="118"/>
      <c r="F30" s="110"/>
      <c r="G30" s="110"/>
      <c r="H30" s="110"/>
      <c r="I30" s="110"/>
      <c r="J30" s="110"/>
      <c r="K30" s="110"/>
      <c r="L30" s="110"/>
      <c r="M30" s="110"/>
      <c r="N30" s="110"/>
      <c r="O30" s="110"/>
      <c r="P30" s="110"/>
    </row>
    <row r="31" spans="1:22" ht="20.25" x14ac:dyDescent="0.2">
      <c r="A31" s="112"/>
      <c r="B31" s="112"/>
      <c r="C31" s="118"/>
      <c r="D31" s="118"/>
      <c r="E31" s="118"/>
      <c r="F31" s="110"/>
      <c r="G31" s="110"/>
      <c r="H31" s="110"/>
      <c r="I31" s="110"/>
      <c r="J31" s="110"/>
      <c r="K31" s="110"/>
      <c r="L31" s="110"/>
      <c r="M31" s="110"/>
      <c r="N31" s="110"/>
      <c r="O31" s="110"/>
      <c r="P31" s="110"/>
    </row>
    <row r="32" spans="1:22" ht="20.25" x14ac:dyDescent="0.2">
      <c r="A32" s="112"/>
      <c r="B32" s="112"/>
      <c r="C32" s="118"/>
      <c r="D32" s="118"/>
      <c r="E32" s="118"/>
      <c r="F32" s="110"/>
      <c r="G32" s="110"/>
      <c r="H32" s="110"/>
      <c r="I32" s="110"/>
      <c r="J32" s="110"/>
      <c r="K32" s="110"/>
      <c r="L32" s="110"/>
      <c r="M32" s="110"/>
      <c r="N32" s="110"/>
      <c r="O32" s="110"/>
      <c r="P32" s="110"/>
    </row>
    <row r="33" spans="1:16" ht="20.25" x14ac:dyDescent="0.2">
      <c r="A33" s="112"/>
      <c r="B33" s="112"/>
      <c r="C33" s="118"/>
      <c r="D33" s="118"/>
      <c r="E33" s="118"/>
      <c r="F33" s="110"/>
      <c r="G33" s="110"/>
      <c r="H33" s="110"/>
      <c r="I33" s="110"/>
      <c r="J33" s="110"/>
      <c r="K33" s="110"/>
      <c r="L33" s="110"/>
      <c r="M33" s="110"/>
      <c r="N33" s="110"/>
      <c r="O33" s="110"/>
      <c r="P33" s="110"/>
    </row>
    <row r="34" spans="1:16" ht="20.25" x14ac:dyDescent="0.2">
      <c r="A34" s="112"/>
      <c r="B34" s="112"/>
      <c r="C34" s="118"/>
      <c r="D34" s="118"/>
      <c r="E34" s="118"/>
      <c r="F34" s="110"/>
      <c r="G34" s="110"/>
      <c r="H34" s="110"/>
      <c r="I34" s="110"/>
      <c r="J34" s="110"/>
      <c r="K34" s="110"/>
      <c r="L34" s="110"/>
      <c r="M34" s="110"/>
      <c r="N34" s="110"/>
      <c r="O34" s="110"/>
      <c r="P34" s="110"/>
    </row>
    <row r="35" spans="1:16" ht="20.25" x14ac:dyDescent="0.2">
      <c r="A35" s="112"/>
      <c r="B35" s="112"/>
      <c r="C35" s="118"/>
      <c r="D35" s="118"/>
      <c r="E35" s="118"/>
      <c r="F35" s="110"/>
      <c r="G35" s="110"/>
      <c r="H35" s="110"/>
      <c r="I35" s="110"/>
      <c r="J35" s="110"/>
      <c r="K35" s="110"/>
      <c r="L35" s="110"/>
      <c r="M35" s="110"/>
      <c r="N35" s="110"/>
      <c r="O35" s="110"/>
      <c r="P35" s="110"/>
    </row>
    <row r="36" spans="1:16" ht="20.25" x14ac:dyDescent="0.2">
      <c r="A36" s="112"/>
      <c r="B36" s="112"/>
      <c r="C36" s="118"/>
      <c r="D36" s="118"/>
      <c r="E36" s="118"/>
      <c r="F36" s="110"/>
      <c r="G36" s="110"/>
      <c r="H36" s="110"/>
      <c r="I36" s="110"/>
      <c r="J36" s="110"/>
      <c r="K36" s="110"/>
      <c r="L36" s="110"/>
      <c r="M36" s="110"/>
      <c r="N36" s="110"/>
      <c r="O36" s="110"/>
      <c r="P36" s="110"/>
    </row>
    <row r="37" spans="1:16" ht="20.25" x14ac:dyDescent="0.2">
      <c r="A37" s="112"/>
      <c r="B37" s="112"/>
      <c r="C37" s="118"/>
      <c r="D37" s="118"/>
      <c r="E37" s="118"/>
      <c r="F37" s="110"/>
      <c r="G37" s="110"/>
      <c r="H37" s="110"/>
      <c r="I37" s="110"/>
      <c r="J37" s="110"/>
      <c r="K37" s="110"/>
      <c r="L37" s="110"/>
      <c r="M37" s="110"/>
      <c r="N37" s="110"/>
      <c r="O37" s="110"/>
      <c r="P37" s="110"/>
    </row>
    <row r="38" spans="1:16" ht="20.25" x14ac:dyDescent="0.2">
      <c r="A38" s="112"/>
      <c r="B38" s="112"/>
      <c r="C38" s="118"/>
      <c r="D38" s="118"/>
      <c r="E38" s="118"/>
      <c r="F38" s="110"/>
      <c r="G38" s="110"/>
      <c r="H38" s="110"/>
      <c r="I38" s="110"/>
      <c r="J38" s="110"/>
      <c r="K38" s="110"/>
      <c r="L38" s="110"/>
      <c r="M38" s="110"/>
      <c r="N38" s="110"/>
      <c r="O38" s="110"/>
      <c r="P38" s="110"/>
    </row>
    <row r="39" spans="1:16" ht="20.25" x14ac:dyDescent="0.2">
      <c r="A39" s="112"/>
      <c r="B39" s="112"/>
      <c r="C39" s="118"/>
      <c r="D39" s="118"/>
      <c r="E39" s="118"/>
      <c r="F39" s="110"/>
      <c r="G39" s="110"/>
      <c r="H39" s="110"/>
      <c r="I39" s="110"/>
      <c r="J39" s="110"/>
      <c r="K39" s="110"/>
      <c r="L39" s="110"/>
      <c r="M39" s="110"/>
      <c r="N39" s="110"/>
      <c r="O39" s="110"/>
      <c r="P39" s="110"/>
    </row>
    <row r="40" spans="1:16" ht="20.25" x14ac:dyDescent="0.2">
      <c r="A40" s="112"/>
      <c r="B40" s="112"/>
      <c r="C40" s="118"/>
      <c r="D40" s="118"/>
      <c r="E40" s="118"/>
      <c r="F40" s="110"/>
      <c r="G40" s="110"/>
      <c r="H40" s="110"/>
      <c r="I40" s="110"/>
      <c r="J40" s="110"/>
      <c r="K40" s="110"/>
      <c r="L40" s="110"/>
      <c r="M40" s="110"/>
      <c r="N40" s="110"/>
      <c r="O40" s="110"/>
      <c r="P40" s="110"/>
    </row>
    <row r="41" spans="1:16" ht="20.25" x14ac:dyDescent="0.2">
      <c r="A41" s="112"/>
      <c r="B41" s="112"/>
      <c r="C41" s="118"/>
      <c r="D41" s="118"/>
      <c r="E41" s="118"/>
      <c r="F41" s="110"/>
      <c r="G41" s="110"/>
      <c r="H41" s="110"/>
      <c r="I41" s="110"/>
      <c r="J41" s="110"/>
      <c r="K41" s="110"/>
      <c r="L41" s="110"/>
      <c r="M41" s="110"/>
      <c r="N41" s="110"/>
      <c r="O41" s="110"/>
      <c r="P41" s="110"/>
    </row>
    <row r="42" spans="1:16" ht="20.25" x14ac:dyDescent="0.2">
      <c r="A42" s="112"/>
      <c r="B42" s="112"/>
      <c r="C42" s="118"/>
      <c r="D42" s="118"/>
      <c r="E42" s="118"/>
      <c r="F42" s="110"/>
      <c r="G42" s="110"/>
      <c r="H42" s="110"/>
      <c r="I42" s="110"/>
      <c r="J42" s="110"/>
      <c r="K42" s="110"/>
      <c r="L42" s="110"/>
      <c r="M42" s="110"/>
      <c r="N42" s="110"/>
      <c r="O42" s="110"/>
      <c r="P42" s="110"/>
    </row>
    <row r="43" spans="1:16" ht="20.25" x14ac:dyDescent="0.2">
      <c r="A43" s="112"/>
      <c r="B43" s="112"/>
      <c r="C43" s="118"/>
      <c r="D43" s="118"/>
      <c r="E43" s="118"/>
      <c r="F43" s="110"/>
      <c r="G43" s="110"/>
      <c r="H43" s="110"/>
      <c r="I43" s="110"/>
      <c r="J43" s="110"/>
      <c r="K43" s="110"/>
      <c r="L43" s="110"/>
      <c r="M43" s="110"/>
      <c r="N43" s="110"/>
      <c r="O43" s="110"/>
      <c r="P43" s="110"/>
    </row>
    <row r="44" spans="1:16" ht="20.25" x14ac:dyDescent="0.2">
      <c r="A44" s="112"/>
      <c r="B44" s="112"/>
      <c r="C44" s="118"/>
      <c r="D44" s="118"/>
      <c r="E44" s="118"/>
      <c r="F44" s="110"/>
      <c r="G44" s="110"/>
      <c r="H44" s="110"/>
      <c r="I44" s="110"/>
      <c r="J44" s="110"/>
      <c r="K44" s="110"/>
      <c r="L44" s="110"/>
      <c r="M44" s="110"/>
      <c r="N44" s="110"/>
      <c r="O44" s="110"/>
      <c r="P44" s="110"/>
    </row>
    <row r="45" spans="1:16" ht="20.25" x14ac:dyDescent="0.2">
      <c r="A45" s="112"/>
      <c r="B45" s="112"/>
      <c r="C45" s="118"/>
      <c r="D45" s="118"/>
      <c r="E45" s="118"/>
      <c r="F45" s="110"/>
      <c r="G45" s="110"/>
      <c r="H45" s="110"/>
      <c r="I45" s="110"/>
      <c r="J45" s="110"/>
      <c r="K45" s="110"/>
      <c r="L45" s="110"/>
      <c r="M45" s="110"/>
      <c r="N45" s="110"/>
      <c r="O45" s="110"/>
      <c r="P45" s="110"/>
    </row>
    <row r="46" spans="1:16" ht="20.25" x14ac:dyDescent="0.2">
      <c r="A46" s="112"/>
      <c r="B46" s="112"/>
      <c r="C46" s="118"/>
      <c r="D46" s="118"/>
      <c r="E46" s="118"/>
      <c r="F46" s="110"/>
      <c r="G46" s="110"/>
      <c r="H46" s="110"/>
      <c r="I46" s="110"/>
      <c r="J46" s="110"/>
      <c r="K46" s="110"/>
      <c r="L46" s="110"/>
      <c r="M46" s="110"/>
      <c r="N46" s="110"/>
      <c r="O46" s="110"/>
      <c r="P46" s="110"/>
    </row>
    <row r="47" spans="1:16" ht="20.25" x14ac:dyDescent="0.2">
      <c r="A47" s="112"/>
      <c r="B47" s="112"/>
      <c r="C47" s="118"/>
      <c r="D47" s="118"/>
      <c r="E47" s="118"/>
      <c r="F47" s="110"/>
      <c r="G47" s="110"/>
      <c r="H47" s="110"/>
      <c r="I47" s="110"/>
      <c r="J47" s="110"/>
      <c r="K47" s="110"/>
      <c r="L47" s="110"/>
      <c r="M47" s="110"/>
      <c r="N47" s="110"/>
      <c r="O47" s="110"/>
      <c r="P47" s="110"/>
    </row>
    <row r="48" spans="1:16" ht="20.25" x14ac:dyDescent="0.2">
      <c r="A48" s="112"/>
      <c r="B48" s="112"/>
      <c r="C48" s="118"/>
      <c r="D48" s="118"/>
      <c r="E48" s="118"/>
      <c r="F48" s="110"/>
      <c r="G48" s="110"/>
      <c r="H48" s="110"/>
      <c r="I48" s="110"/>
      <c r="J48" s="110"/>
      <c r="K48" s="110"/>
      <c r="L48" s="110"/>
      <c r="M48" s="110"/>
      <c r="N48" s="110"/>
      <c r="O48" s="110"/>
      <c r="P48" s="110"/>
    </row>
    <row r="49" spans="1:16" ht="20.25" x14ac:dyDescent="0.2">
      <c r="A49" s="112"/>
      <c r="B49" s="112"/>
      <c r="C49" s="118"/>
      <c r="D49" s="118"/>
      <c r="E49" s="118"/>
      <c r="F49" s="110"/>
      <c r="G49" s="110"/>
      <c r="H49" s="110"/>
      <c r="I49" s="110"/>
      <c r="J49" s="110"/>
      <c r="K49" s="110"/>
      <c r="L49" s="110"/>
      <c r="M49" s="110"/>
      <c r="N49" s="110"/>
      <c r="O49" s="110"/>
      <c r="P49" s="110"/>
    </row>
    <row r="50" spans="1:16" ht="20.25" x14ac:dyDescent="0.2">
      <c r="A50" s="112"/>
      <c r="B50" s="112"/>
      <c r="C50" s="118"/>
      <c r="D50" s="118"/>
      <c r="E50" s="118"/>
      <c r="F50" s="110"/>
      <c r="G50" s="110"/>
      <c r="H50" s="110"/>
      <c r="I50" s="110"/>
      <c r="J50" s="110"/>
      <c r="K50" s="110"/>
      <c r="L50" s="110"/>
      <c r="M50" s="110"/>
      <c r="N50" s="110"/>
      <c r="O50" s="110"/>
      <c r="P50" s="110"/>
    </row>
    <row r="51" spans="1:16" ht="20.25" x14ac:dyDescent="0.2">
      <c r="A51" s="112"/>
      <c r="B51" s="112"/>
      <c r="C51" s="118"/>
      <c r="D51" s="118"/>
      <c r="E51" s="118"/>
      <c r="F51" s="110"/>
      <c r="G51" s="110"/>
      <c r="H51" s="110"/>
      <c r="I51" s="110"/>
      <c r="J51" s="110"/>
      <c r="K51" s="110"/>
      <c r="L51" s="110"/>
      <c r="M51" s="110"/>
      <c r="N51" s="110"/>
      <c r="O51" s="110"/>
      <c r="P51" s="110"/>
    </row>
    <row r="52" spans="1:16" ht="20.25" x14ac:dyDescent="0.2">
      <c r="A52" s="112"/>
      <c r="B52" s="112"/>
      <c r="C52" s="118"/>
      <c r="D52" s="118"/>
      <c r="E52" s="118"/>
      <c r="F52" s="110"/>
      <c r="G52" s="110"/>
      <c r="H52" s="110"/>
      <c r="I52" s="110"/>
      <c r="J52" s="110"/>
      <c r="K52" s="110"/>
      <c r="L52" s="110"/>
      <c r="M52" s="110"/>
      <c r="N52" s="110"/>
      <c r="O52" s="110"/>
      <c r="P52" s="110"/>
    </row>
    <row r="53" spans="1:16" ht="20.25" x14ac:dyDescent="0.2">
      <c r="A53" s="112"/>
      <c r="B53" s="112"/>
      <c r="C53" s="118"/>
      <c r="D53" s="118"/>
      <c r="E53" s="118"/>
      <c r="F53" s="110"/>
      <c r="G53" s="110"/>
      <c r="H53" s="110"/>
      <c r="I53" s="110"/>
      <c r="J53" s="110"/>
      <c r="K53" s="110"/>
      <c r="L53" s="110"/>
      <c r="M53" s="110"/>
      <c r="N53" s="110"/>
      <c r="O53" s="110"/>
      <c r="P53" s="110"/>
    </row>
    <row r="54" spans="1:16" ht="20.25" x14ac:dyDescent="0.2">
      <c r="A54" s="112"/>
      <c r="B54" s="112"/>
      <c r="C54" s="118"/>
      <c r="D54" s="118"/>
      <c r="E54" s="118"/>
      <c r="F54" s="110"/>
      <c r="G54" s="110"/>
      <c r="H54" s="110"/>
      <c r="I54" s="110"/>
      <c r="J54" s="110"/>
      <c r="K54" s="110"/>
      <c r="L54" s="110"/>
      <c r="M54" s="110"/>
      <c r="N54" s="110"/>
      <c r="O54" s="110"/>
      <c r="P54" s="110"/>
    </row>
    <row r="55" spans="1:16" ht="20.25" x14ac:dyDescent="0.2">
      <c r="A55" s="112"/>
      <c r="B55" s="112"/>
      <c r="C55" s="118"/>
      <c r="D55" s="118"/>
      <c r="E55" s="118"/>
      <c r="F55" s="110"/>
      <c r="G55" s="110"/>
      <c r="H55" s="110"/>
      <c r="I55" s="110"/>
      <c r="J55" s="110"/>
      <c r="K55" s="110"/>
      <c r="L55" s="110"/>
      <c r="M55" s="110"/>
      <c r="N55" s="110"/>
      <c r="O55" s="110"/>
      <c r="P55" s="110"/>
    </row>
    <row r="56" spans="1:16" ht="20.25" x14ac:dyDescent="0.2">
      <c r="A56" s="112"/>
      <c r="B56" s="121"/>
      <c r="C56" s="122"/>
      <c r="D56" s="122"/>
      <c r="E56" s="122"/>
    </row>
    <row r="57" spans="1:16" ht="20.25" x14ac:dyDescent="0.2">
      <c r="A57" s="112"/>
      <c r="B57" s="121"/>
      <c r="C57" s="122"/>
      <c r="D57" s="122"/>
      <c r="E57" s="122"/>
    </row>
    <row r="58" spans="1:16" ht="20.25" x14ac:dyDescent="0.2">
      <c r="A58" s="112"/>
      <c r="B58" s="121"/>
      <c r="C58" s="122"/>
      <c r="D58" s="122"/>
      <c r="E58" s="122"/>
    </row>
    <row r="59" spans="1:16" ht="20.25" x14ac:dyDescent="0.2">
      <c r="A59" s="112"/>
      <c r="B59" s="121"/>
      <c r="C59" s="122"/>
      <c r="D59" s="122"/>
      <c r="E59" s="122"/>
    </row>
    <row r="60" spans="1:16" ht="20.25" x14ac:dyDescent="0.2">
      <c r="A60" s="112"/>
      <c r="B60" s="121"/>
      <c r="C60" s="122"/>
      <c r="D60" s="122"/>
      <c r="E60" s="122"/>
    </row>
    <row r="61" spans="1:16" ht="20.25" x14ac:dyDescent="0.2">
      <c r="A61" s="112"/>
      <c r="B61" s="121"/>
      <c r="C61" s="122"/>
      <c r="D61" s="122"/>
      <c r="E61" s="122"/>
    </row>
    <row r="62" spans="1:16" ht="20.25" x14ac:dyDescent="0.2">
      <c r="A62" s="112"/>
      <c r="B62" s="121"/>
      <c r="C62" s="122"/>
      <c r="D62" s="122"/>
      <c r="E62" s="122"/>
    </row>
    <row r="63" spans="1:16" ht="20.25" x14ac:dyDescent="0.2">
      <c r="A63" s="112"/>
      <c r="B63" s="121"/>
      <c r="C63" s="122"/>
      <c r="D63" s="122"/>
      <c r="E63" s="122"/>
    </row>
    <row r="64" spans="1:16" ht="20.25" x14ac:dyDescent="0.2">
      <c r="A64" s="112"/>
      <c r="B64" s="121"/>
      <c r="C64" s="122"/>
      <c r="D64" s="122"/>
      <c r="E64" s="122"/>
    </row>
    <row r="65" spans="1:5" ht="20.25" x14ac:dyDescent="0.2">
      <c r="A65" s="112"/>
      <c r="B65" s="121"/>
      <c r="C65" s="122"/>
      <c r="D65" s="122"/>
      <c r="E65" s="122"/>
    </row>
    <row r="66" spans="1:5" ht="20.25" x14ac:dyDescent="0.2">
      <c r="A66" s="112"/>
      <c r="B66" s="121"/>
      <c r="C66" s="122"/>
      <c r="D66" s="122"/>
      <c r="E66" s="122"/>
    </row>
    <row r="67" spans="1:5" ht="20.25" x14ac:dyDescent="0.2">
      <c r="A67" s="112"/>
      <c r="B67" s="121"/>
      <c r="C67" s="122"/>
      <c r="D67" s="122"/>
      <c r="E67" s="122"/>
    </row>
    <row r="68" spans="1:5" ht="20.25" x14ac:dyDescent="0.2">
      <c r="A68" s="112"/>
      <c r="B68" s="121"/>
      <c r="C68" s="122"/>
      <c r="D68" s="122"/>
      <c r="E68" s="122"/>
    </row>
    <row r="69" spans="1:5" ht="20.25" x14ac:dyDescent="0.2">
      <c r="A69" s="112"/>
      <c r="B69" s="121"/>
      <c r="C69" s="122"/>
      <c r="D69" s="122"/>
      <c r="E69" s="122"/>
    </row>
    <row r="70" spans="1:5" ht="20.25" x14ac:dyDescent="0.2">
      <c r="A70" s="112"/>
      <c r="B70" s="121"/>
      <c r="C70" s="122"/>
      <c r="D70" s="122"/>
      <c r="E70" s="122"/>
    </row>
    <row r="71" spans="1:5" ht="20.25" x14ac:dyDescent="0.2">
      <c r="A71" s="112"/>
      <c r="B71" s="121"/>
      <c r="C71" s="122"/>
      <c r="D71" s="122"/>
      <c r="E71" s="122"/>
    </row>
    <row r="72" spans="1:5" ht="20.25" x14ac:dyDescent="0.2">
      <c r="A72" s="112"/>
      <c r="B72" s="121"/>
      <c r="C72" s="122"/>
      <c r="D72" s="122"/>
      <c r="E72" s="122"/>
    </row>
    <row r="73" spans="1:5" ht="20.25" x14ac:dyDescent="0.2">
      <c r="A73" s="112"/>
      <c r="B73" s="121"/>
      <c r="C73" s="122"/>
      <c r="D73" s="122"/>
      <c r="E73" s="122"/>
    </row>
    <row r="74" spans="1:5" ht="20.25" x14ac:dyDescent="0.2">
      <c r="A74" s="112"/>
      <c r="B74" s="121"/>
      <c r="C74" s="122"/>
      <c r="D74" s="122"/>
      <c r="E74" s="122"/>
    </row>
    <row r="75" spans="1:5" ht="20.25" x14ac:dyDescent="0.2">
      <c r="A75" s="112"/>
      <c r="B75" s="121"/>
      <c r="C75" s="122"/>
      <c r="D75" s="122"/>
      <c r="E75" s="122"/>
    </row>
    <row r="76" spans="1:5" ht="20.25" x14ac:dyDescent="0.2">
      <c r="A76" s="112"/>
      <c r="B76" s="121"/>
      <c r="C76" s="122"/>
      <c r="D76" s="122"/>
      <c r="E76" s="122"/>
    </row>
    <row r="77" spans="1:5" ht="20.25" x14ac:dyDescent="0.2">
      <c r="A77" s="112"/>
      <c r="B77" s="121"/>
      <c r="C77" s="122"/>
      <c r="D77" s="122"/>
      <c r="E77" s="122"/>
    </row>
    <row r="78" spans="1:5" ht="20.25" x14ac:dyDescent="0.2">
      <c r="A78" s="112"/>
      <c r="B78" s="121"/>
      <c r="C78" s="122"/>
      <c r="D78" s="122"/>
      <c r="E78" s="122"/>
    </row>
    <row r="79" spans="1:5" ht="20.25" x14ac:dyDescent="0.2">
      <c r="A79" s="112"/>
      <c r="B79" s="121"/>
      <c r="C79" s="122"/>
      <c r="D79" s="122"/>
      <c r="E79" s="122"/>
    </row>
    <row r="80" spans="1:5" ht="20.25" x14ac:dyDescent="0.2">
      <c r="A80" s="112"/>
      <c r="B80" s="121"/>
      <c r="C80" s="122"/>
      <c r="D80" s="122"/>
      <c r="E80" s="122"/>
    </row>
    <row r="81" spans="1:5" ht="20.25" x14ac:dyDescent="0.2">
      <c r="A81" s="112"/>
      <c r="B81" s="121"/>
      <c r="C81" s="122"/>
      <c r="D81" s="122"/>
      <c r="E81" s="122"/>
    </row>
    <row r="82" spans="1:5" ht="20.25" x14ac:dyDescent="0.2">
      <c r="A82" s="112"/>
      <c r="B82" s="121"/>
      <c r="C82" s="122"/>
      <c r="D82" s="122"/>
      <c r="E82" s="122"/>
    </row>
    <row r="83" spans="1:5" ht="20.25" x14ac:dyDescent="0.2">
      <c r="A83" s="112"/>
      <c r="B83" s="121"/>
      <c r="C83" s="122"/>
      <c r="D83" s="122"/>
      <c r="E83" s="122"/>
    </row>
    <row r="84" spans="1:5" ht="20.25" x14ac:dyDescent="0.2">
      <c r="A84" s="112"/>
      <c r="B84" s="121"/>
      <c r="C84" s="122"/>
      <c r="D84" s="122"/>
      <c r="E84" s="122"/>
    </row>
    <row r="85" spans="1:5" ht="20.25" x14ac:dyDescent="0.2">
      <c r="A85" s="112"/>
      <c r="B85" s="121"/>
      <c r="C85" s="122"/>
      <c r="D85" s="122"/>
      <c r="E85" s="122"/>
    </row>
    <row r="86" spans="1:5" ht="20.25" x14ac:dyDescent="0.2">
      <c r="A86" s="112"/>
      <c r="B86" s="121"/>
      <c r="C86" s="122"/>
      <c r="D86" s="122"/>
      <c r="E86" s="122"/>
    </row>
    <row r="87" spans="1:5" ht="20.25" x14ac:dyDescent="0.2">
      <c r="A87" s="112"/>
      <c r="B87" s="121"/>
      <c r="C87" s="122"/>
      <c r="D87" s="122"/>
      <c r="E87" s="122"/>
    </row>
    <row r="88" spans="1:5" ht="20.25" x14ac:dyDescent="0.2">
      <c r="A88" s="112"/>
      <c r="B88" s="121"/>
      <c r="C88" s="122"/>
      <c r="D88" s="122"/>
      <c r="E88" s="122"/>
    </row>
    <row r="89" spans="1:5" ht="20.25" x14ac:dyDescent="0.2">
      <c r="A89" s="112"/>
      <c r="B89" s="121"/>
      <c r="C89" s="122"/>
      <c r="D89" s="122"/>
      <c r="E89" s="122"/>
    </row>
    <row r="90" spans="1:5" ht="20.25" x14ac:dyDescent="0.2">
      <c r="A90" s="112"/>
      <c r="B90" s="121"/>
      <c r="C90" s="122"/>
      <c r="D90" s="122"/>
      <c r="E90" s="122"/>
    </row>
    <row r="91" spans="1:5" ht="20.25" x14ac:dyDescent="0.2">
      <c r="A91" s="112"/>
      <c r="B91" s="121"/>
      <c r="C91" s="122"/>
      <c r="D91" s="122"/>
      <c r="E91" s="122"/>
    </row>
    <row r="92" spans="1:5" ht="20.25" x14ac:dyDescent="0.2">
      <c r="A92" s="112"/>
      <c r="B92" s="121"/>
      <c r="C92" s="122"/>
      <c r="D92" s="122"/>
      <c r="E92" s="122"/>
    </row>
    <row r="93" spans="1:5" ht="20.25" x14ac:dyDescent="0.2">
      <c r="A93" s="112"/>
      <c r="B93" s="121"/>
      <c r="C93" s="122"/>
      <c r="D93" s="122"/>
      <c r="E93" s="122"/>
    </row>
    <row r="94" spans="1:5" ht="20.25" x14ac:dyDescent="0.2">
      <c r="A94" s="112"/>
      <c r="B94" s="121"/>
      <c r="C94" s="122"/>
      <c r="D94" s="122"/>
      <c r="E94" s="122"/>
    </row>
    <row r="95" spans="1:5" ht="20.25" x14ac:dyDescent="0.2">
      <c r="A95" s="112"/>
      <c r="B95" s="121"/>
      <c r="C95" s="122"/>
      <c r="D95" s="122"/>
      <c r="E95" s="122"/>
    </row>
    <row r="96" spans="1:5" ht="20.25" x14ac:dyDescent="0.2">
      <c r="A96" s="112"/>
      <c r="B96" s="121"/>
      <c r="C96" s="122"/>
      <c r="D96" s="122"/>
      <c r="E96" s="122"/>
    </row>
    <row r="97" spans="1:5" ht="20.25" x14ac:dyDescent="0.2">
      <c r="A97" s="112"/>
      <c r="B97" s="121"/>
      <c r="C97" s="122"/>
      <c r="D97" s="122"/>
      <c r="E97" s="122"/>
    </row>
    <row r="98" spans="1:5" ht="20.25" x14ac:dyDescent="0.2">
      <c r="A98" s="112"/>
      <c r="B98" s="121"/>
      <c r="C98" s="122"/>
      <c r="D98" s="122"/>
      <c r="E98" s="122"/>
    </row>
    <row r="99" spans="1:5" ht="20.25" x14ac:dyDescent="0.2">
      <c r="A99" s="112"/>
      <c r="B99" s="121"/>
      <c r="C99" s="122"/>
      <c r="D99" s="122"/>
      <c r="E99" s="122"/>
    </row>
    <row r="100" spans="1:5" ht="20.25" x14ac:dyDescent="0.2">
      <c r="A100" s="112"/>
      <c r="B100" s="121"/>
      <c r="C100" s="122"/>
      <c r="D100" s="122"/>
      <c r="E100" s="122"/>
    </row>
    <row r="101" spans="1:5" ht="20.25" x14ac:dyDescent="0.2">
      <c r="A101" s="112"/>
      <c r="B101" s="121"/>
      <c r="C101" s="122"/>
      <c r="D101" s="122"/>
      <c r="E101" s="122"/>
    </row>
    <row r="102" spans="1:5" ht="20.25" x14ac:dyDescent="0.2">
      <c r="A102" s="112"/>
      <c r="B102" s="121"/>
      <c r="C102" s="122"/>
      <c r="D102" s="122"/>
      <c r="E102" s="122"/>
    </row>
    <row r="103" spans="1:5" ht="20.25" x14ac:dyDescent="0.2">
      <c r="A103" s="112"/>
      <c r="B103" s="121"/>
      <c r="C103" s="122"/>
      <c r="D103" s="122"/>
      <c r="E103" s="122"/>
    </row>
    <row r="104" spans="1:5" ht="20.25" x14ac:dyDescent="0.2">
      <c r="A104" s="112"/>
      <c r="B104" s="121"/>
      <c r="C104" s="122"/>
      <c r="D104" s="122"/>
      <c r="E104" s="122"/>
    </row>
    <row r="105" spans="1:5" ht="20.25" x14ac:dyDescent="0.2">
      <c r="A105" s="112"/>
      <c r="B105" s="121"/>
      <c r="C105" s="122"/>
      <c r="D105" s="122"/>
      <c r="E105" s="122"/>
    </row>
    <row r="106" spans="1:5" ht="20.25" x14ac:dyDescent="0.2">
      <c r="A106" s="112"/>
      <c r="B106" s="121"/>
      <c r="C106" s="122"/>
      <c r="D106" s="122"/>
      <c r="E106" s="122"/>
    </row>
    <row r="107" spans="1:5" ht="20.25" x14ac:dyDescent="0.2">
      <c r="A107" s="112"/>
      <c r="B107" s="121"/>
      <c r="C107" s="122"/>
      <c r="D107" s="122"/>
      <c r="E107" s="122"/>
    </row>
    <row r="108" spans="1:5" ht="20.25" x14ac:dyDescent="0.2">
      <c r="A108" s="112"/>
      <c r="B108" s="121"/>
      <c r="C108" s="122"/>
      <c r="D108" s="122"/>
      <c r="E108" s="122"/>
    </row>
    <row r="109" spans="1:5" ht="20.25" x14ac:dyDescent="0.2">
      <c r="A109" s="112"/>
      <c r="B109" s="121"/>
      <c r="C109" s="122"/>
      <c r="D109" s="122"/>
      <c r="E109" s="122"/>
    </row>
    <row r="110" spans="1:5" ht="20.25" x14ac:dyDescent="0.2">
      <c r="A110" s="112"/>
      <c r="B110" s="121"/>
      <c r="C110" s="122"/>
      <c r="D110" s="122"/>
      <c r="E110" s="122"/>
    </row>
    <row r="111" spans="1:5" ht="20.25" x14ac:dyDescent="0.2">
      <c r="A111" s="112"/>
      <c r="B111" s="121"/>
      <c r="C111" s="122"/>
      <c r="D111" s="122"/>
      <c r="E111" s="122"/>
    </row>
    <row r="112" spans="1:5" ht="20.25" x14ac:dyDescent="0.2">
      <c r="A112" s="112"/>
      <c r="B112" s="121"/>
      <c r="C112" s="122"/>
      <c r="D112" s="122"/>
      <c r="E112" s="122"/>
    </row>
    <row r="113" spans="1:5" ht="20.25" x14ac:dyDescent="0.2">
      <c r="A113" s="112"/>
      <c r="B113" s="121"/>
      <c r="C113" s="122"/>
      <c r="D113" s="122"/>
      <c r="E113" s="122"/>
    </row>
    <row r="114" spans="1:5" ht="20.25" x14ac:dyDescent="0.2">
      <c r="A114" s="112"/>
      <c r="B114" s="121"/>
      <c r="C114" s="122"/>
      <c r="D114" s="122"/>
      <c r="E114" s="122"/>
    </row>
    <row r="115" spans="1:5" ht="20.25" x14ac:dyDescent="0.2">
      <c r="A115" s="112"/>
      <c r="B115" s="121"/>
      <c r="C115" s="122"/>
      <c r="D115" s="122"/>
      <c r="E115" s="122"/>
    </row>
    <row r="116" spans="1:5" ht="20.25" x14ac:dyDescent="0.2">
      <c r="A116" s="112"/>
      <c r="B116" s="121"/>
      <c r="C116" s="122"/>
      <c r="D116" s="122"/>
      <c r="E116" s="122"/>
    </row>
    <row r="117" spans="1:5" ht="20.25" x14ac:dyDescent="0.2">
      <c r="A117" s="112"/>
      <c r="B117" s="121"/>
      <c r="C117" s="122"/>
      <c r="D117" s="122"/>
      <c r="E117" s="122"/>
    </row>
    <row r="118" spans="1:5" ht="20.25" x14ac:dyDescent="0.2">
      <c r="A118" s="112"/>
      <c r="B118" s="121"/>
      <c r="C118" s="122"/>
      <c r="D118" s="122"/>
      <c r="E118" s="122"/>
    </row>
    <row r="119" spans="1:5" ht="20.25" x14ac:dyDescent="0.2">
      <c r="A119" s="112"/>
      <c r="B119" s="121"/>
      <c r="C119" s="122"/>
      <c r="D119" s="122"/>
      <c r="E119" s="122"/>
    </row>
    <row r="120" spans="1:5" ht="20.25" x14ac:dyDescent="0.2">
      <c r="A120" s="112"/>
      <c r="B120" s="121"/>
      <c r="C120" s="122"/>
      <c r="D120" s="122"/>
      <c r="E120" s="122"/>
    </row>
    <row r="121" spans="1:5" ht="20.25" x14ac:dyDescent="0.2">
      <c r="A121" s="112"/>
      <c r="B121" s="121"/>
      <c r="C121" s="122"/>
      <c r="D121" s="122"/>
      <c r="E121" s="122"/>
    </row>
    <row r="122" spans="1:5" ht="20.25" x14ac:dyDescent="0.2">
      <c r="A122" s="112"/>
      <c r="B122" s="121"/>
      <c r="C122" s="122"/>
      <c r="D122" s="122"/>
      <c r="E122" s="122"/>
    </row>
    <row r="123" spans="1:5" ht="20.25" x14ac:dyDescent="0.2">
      <c r="A123" s="112"/>
      <c r="B123" s="121"/>
      <c r="C123" s="122"/>
      <c r="D123" s="122"/>
      <c r="E123" s="122"/>
    </row>
    <row r="124" spans="1:5" ht="20.25" x14ac:dyDescent="0.2">
      <c r="A124" s="112"/>
      <c r="B124" s="121"/>
      <c r="C124" s="122"/>
      <c r="D124" s="122"/>
      <c r="E124" s="122"/>
    </row>
    <row r="125" spans="1:5" ht="20.25" x14ac:dyDescent="0.2">
      <c r="A125" s="112"/>
      <c r="B125" s="121"/>
      <c r="C125" s="122"/>
      <c r="D125" s="122"/>
      <c r="E125" s="122"/>
    </row>
    <row r="126" spans="1:5" ht="20.25" x14ac:dyDescent="0.2">
      <c r="A126" s="112"/>
      <c r="B126" s="121"/>
      <c r="C126" s="122"/>
      <c r="D126" s="122"/>
      <c r="E126" s="122"/>
    </row>
    <row r="127" spans="1:5" ht="20.25" x14ac:dyDescent="0.2">
      <c r="A127" s="112"/>
      <c r="B127" s="121"/>
      <c r="C127" s="122"/>
      <c r="D127" s="122"/>
      <c r="E127" s="122"/>
    </row>
    <row r="128" spans="1:5" ht="20.25" x14ac:dyDescent="0.2">
      <c r="A128" s="112"/>
      <c r="B128" s="121"/>
      <c r="C128" s="122"/>
      <c r="D128" s="122"/>
      <c r="E128" s="122"/>
    </row>
    <row r="129" spans="1:5" ht="20.25" x14ac:dyDescent="0.2">
      <c r="A129" s="112"/>
      <c r="B129" s="121"/>
      <c r="C129" s="122"/>
      <c r="D129" s="122"/>
      <c r="E129" s="122"/>
    </row>
    <row r="130" spans="1:5" ht="20.25" x14ac:dyDescent="0.2">
      <c r="A130" s="112"/>
      <c r="B130" s="121"/>
      <c r="C130" s="122"/>
      <c r="D130" s="122"/>
      <c r="E130" s="122"/>
    </row>
    <row r="131" spans="1:5" ht="20.25" x14ac:dyDescent="0.2">
      <c r="A131" s="112"/>
      <c r="B131" s="121"/>
      <c r="C131" s="122"/>
      <c r="D131" s="122"/>
      <c r="E131" s="122"/>
    </row>
    <row r="132" spans="1:5" ht="20.25" x14ac:dyDescent="0.2">
      <c r="A132" s="112"/>
      <c r="B132" s="121"/>
      <c r="C132" s="122"/>
      <c r="D132" s="122"/>
      <c r="E132" s="122"/>
    </row>
    <row r="133" spans="1:5" ht="20.25" x14ac:dyDescent="0.2">
      <c r="A133" s="112"/>
      <c r="B133" s="121"/>
      <c r="C133" s="122"/>
      <c r="D133" s="122"/>
      <c r="E133" s="122"/>
    </row>
    <row r="134" spans="1:5" ht="20.25" x14ac:dyDescent="0.2">
      <c r="A134" s="112"/>
      <c r="B134" s="121"/>
      <c r="C134" s="122"/>
      <c r="D134" s="122"/>
      <c r="E134" s="122"/>
    </row>
    <row r="135" spans="1:5" ht="20.25" x14ac:dyDescent="0.2">
      <c r="A135" s="112"/>
      <c r="B135" s="121"/>
      <c r="C135" s="122"/>
      <c r="D135" s="122"/>
      <c r="E135" s="122"/>
    </row>
    <row r="136" spans="1:5" ht="20.25" x14ac:dyDescent="0.2">
      <c r="A136" s="112"/>
      <c r="B136" s="121"/>
      <c r="C136" s="122"/>
      <c r="D136" s="122"/>
      <c r="E136" s="122"/>
    </row>
    <row r="137" spans="1:5" ht="20.25" x14ac:dyDescent="0.2">
      <c r="A137" s="112"/>
      <c r="B137" s="121"/>
      <c r="C137" s="122"/>
      <c r="D137" s="122"/>
      <c r="E137" s="122"/>
    </row>
    <row r="138" spans="1:5" ht="20.25" x14ac:dyDescent="0.2">
      <c r="A138" s="112"/>
      <c r="B138" s="121"/>
      <c r="C138" s="122"/>
      <c r="D138" s="122"/>
      <c r="E138" s="122"/>
    </row>
    <row r="139" spans="1:5" ht="20.25" x14ac:dyDescent="0.2">
      <c r="A139" s="112"/>
      <c r="B139" s="121"/>
      <c r="C139" s="122"/>
      <c r="D139" s="122"/>
      <c r="E139" s="122"/>
    </row>
    <row r="140" spans="1:5" ht="20.25" x14ac:dyDescent="0.2">
      <c r="A140" s="112"/>
      <c r="B140" s="121"/>
      <c r="C140" s="122"/>
      <c r="D140" s="122"/>
      <c r="E140" s="122"/>
    </row>
    <row r="141" spans="1:5" ht="20.25" x14ac:dyDescent="0.2">
      <c r="A141" s="112"/>
      <c r="B141" s="121"/>
      <c r="C141" s="122"/>
      <c r="D141" s="122"/>
      <c r="E141" s="122"/>
    </row>
    <row r="142" spans="1:5" ht="20.25" x14ac:dyDescent="0.2">
      <c r="A142" s="112"/>
      <c r="B142" s="121"/>
      <c r="C142" s="122"/>
      <c r="D142" s="122"/>
      <c r="E142" s="122"/>
    </row>
    <row r="143" spans="1:5" ht="20.25" x14ac:dyDescent="0.2">
      <c r="A143" s="112"/>
      <c r="B143" s="121"/>
      <c r="C143" s="122"/>
      <c r="D143" s="122"/>
      <c r="E143" s="122"/>
    </row>
    <row r="144" spans="1:5" ht="20.25" x14ac:dyDescent="0.2">
      <c r="A144" s="112"/>
      <c r="B144" s="121"/>
      <c r="C144" s="122"/>
      <c r="D144" s="122"/>
      <c r="E144" s="122"/>
    </row>
    <row r="145" spans="1:5" ht="20.25" x14ac:dyDescent="0.2">
      <c r="A145" s="112"/>
      <c r="B145" s="121"/>
      <c r="C145" s="122"/>
      <c r="D145" s="122"/>
      <c r="E145" s="122"/>
    </row>
    <row r="146" spans="1:5" ht="20.25" x14ac:dyDescent="0.2">
      <c r="A146" s="112"/>
      <c r="B146" s="121"/>
      <c r="C146" s="122"/>
      <c r="D146" s="122"/>
      <c r="E146" s="122"/>
    </row>
    <row r="147" spans="1:5" ht="20.25" x14ac:dyDescent="0.2">
      <c r="A147" s="112"/>
      <c r="B147" s="121"/>
      <c r="C147" s="122"/>
      <c r="D147" s="122"/>
      <c r="E147" s="122"/>
    </row>
    <row r="148" spans="1:5" ht="20.25" x14ac:dyDescent="0.2">
      <c r="A148" s="112"/>
      <c r="B148" s="121"/>
      <c r="C148" s="122"/>
      <c r="D148" s="122"/>
      <c r="E148" s="122"/>
    </row>
    <row r="149" spans="1:5" ht="20.25" x14ac:dyDescent="0.2">
      <c r="A149" s="112"/>
      <c r="B149" s="121"/>
      <c r="C149" s="122"/>
      <c r="D149" s="122"/>
      <c r="E149" s="122"/>
    </row>
    <row r="150" spans="1:5" ht="20.25" x14ac:dyDescent="0.2">
      <c r="A150" s="112"/>
      <c r="B150" s="121"/>
      <c r="C150" s="122"/>
      <c r="D150" s="122"/>
      <c r="E150" s="122"/>
    </row>
    <row r="151" spans="1:5" ht="20.25" x14ac:dyDescent="0.2">
      <c r="A151" s="112"/>
      <c r="B151" s="121"/>
      <c r="C151" s="122"/>
      <c r="D151" s="122"/>
      <c r="E151" s="122"/>
    </row>
    <row r="152" spans="1:5" ht="20.25" x14ac:dyDescent="0.2">
      <c r="A152" s="112"/>
      <c r="B152" s="121"/>
      <c r="C152" s="122"/>
      <c r="D152" s="122"/>
      <c r="E152" s="122"/>
    </row>
    <row r="153" spans="1:5" ht="20.25" x14ac:dyDescent="0.2">
      <c r="A153" s="112"/>
      <c r="B153" s="121"/>
      <c r="C153" s="122"/>
      <c r="D153" s="122"/>
      <c r="E153" s="122"/>
    </row>
    <row r="154" spans="1:5" ht="20.25" x14ac:dyDescent="0.2">
      <c r="A154" s="112"/>
      <c r="B154" s="121"/>
      <c r="C154" s="122"/>
      <c r="D154" s="122"/>
      <c r="E154" s="122"/>
    </row>
    <row r="155" spans="1:5" ht="20.25" x14ac:dyDescent="0.2">
      <c r="A155" s="112"/>
      <c r="B155" s="121"/>
      <c r="C155" s="122"/>
      <c r="D155" s="122"/>
      <c r="E155" s="122"/>
    </row>
    <row r="156" spans="1:5" ht="20.25" x14ac:dyDescent="0.2">
      <c r="A156" s="112"/>
      <c r="B156" s="121"/>
      <c r="C156" s="122"/>
      <c r="D156" s="122"/>
      <c r="E156" s="122"/>
    </row>
    <row r="157" spans="1:5" ht="20.25" x14ac:dyDescent="0.2">
      <c r="A157" s="112"/>
      <c r="B157" s="121"/>
      <c r="C157" s="122"/>
      <c r="D157" s="122"/>
      <c r="E157" s="122"/>
    </row>
    <row r="158" spans="1:5" ht="20.25" x14ac:dyDescent="0.2">
      <c r="A158" s="112"/>
      <c r="B158" s="121"/>
      <c r="C158" s="122"/>
      <c r="D158" s="122"/>
      <c r="E158" s="122"/>
    </row>
    <row r="159" spans="1:5" ht="20.25" x14ac:dyDescent="0.2">
      <c r="A159" s="112"/>
      <c r="B159" s="121"/>
      <c r="C159" s="122"/>
      <c r="D159" s="122"/>
      <c r="E159" s="122"/>
    </row>
    <row r="160" spans="1:5" ht="20.25" x14ac:dyDescent="0.2">
      <c r="A160" s="112"/>
      <c r="B160" s="121"/>
      <c r="C160" s="122"/>
      <c r="D160" s="122"/>
      <c r="E160" s="122"/>
    </row>
    <row r="161" spans="1:5" ht="20.25" x14ac:dyDescent="0.2">
      <c r="A161" s="112"/>
      <c r="B161" s="121"/>
      <c r="C161" s="122"/>
      <c r="D161" s="122"/>
      <c r="E161" s="122"/>
    </row>
    <row r="162" spans="1:5" ht="20.25" x14ac:dyDescent="0.2">
      <c r="A162" s="112"/>
      <c r="B162" s="121"/>
      <c r="C162" s="122"/>
      <c r="D162" s="122"/>
      <c r="E162" s="122"/>
    </row>
    <row r="163" spans="1:5" ht="20.25" x14ac:dyDescent="0.2">
      <c r="A163" s="112"/>
      <c r="B163" s="121"/>
      <c r="C163" s="122"/>
      <c r="D163" s="122"/>
      <c r="E163" s="122"/>
    </row>
    <row r="164" spans="1:5" ht="20.25" x14ac:dyDescent="0.2">
      <c r="A164" s="112"/>
      <c r="B164" s="121"/>
      <c r="C164" s="122"/>
      <c r="D164" s="122"/>
      <c r="E164" s="122"/>
    </row>
    <row r="165" spans="1:5" ht="20.25" x14ac:dyDescent="0.2">
      <c r="A165" s="112"/>
      <c r="B165" s="121"/>
      <c r="C165" s="122"/>
      <c r="D165" s="122"/>
      <c r="E165" s="122"/>
    </row>
    <row r="166" spans="1:5" ht="20.25" x14ac:dyDescent="0.2">
      <c r="A166" s="112"/>
      <c r="B166" s="121"/>
      <c r="C166" s="122"/>
      <c r="D166" s="122"/>
      <c r="E166" s="122"/>
    </row>
    <row r="167" spans="1:5" ht="20.25" x14ac:dyDescent="0.2">
      <c r="A167" s="112"/>
      <c r="B167" s="121"/>
      <c r="C167" s="122"/>
      <c r="D167" s="122"/>
      <c r="E167" s="122"/>
    </row>
    <row r="168" spans="1:5" ht="20.25" x14ac:dyDescent="0.2">
      <c r="A168" s="112"/>
      <c r="B168" s="121"/>
      <c r="C168" s="122"/>
      <c r="D168" s="122"/>
      <c r="E168" s="122"/>
    </row>
    <row r="169" spans="1:5" ht="20.25" x14ac:dyDescent="0.2">
      <c r="A169" s="112"/>
      <c r="B169" s="121"/>
      <c r="C169" s="122"/>
      <c r="D169" s="122"/>
      <c r="E169" s="122"/>
    </row>
    <row r="170" spans="1:5" ht="20.25" x14ac:dyDescent="0.2">
      <c r="A170" s="112"/>
      <c r="B170" s="121"/>
      <c r="C170" s="122"/>
      <c r="D170" s="122"/>
      <c r="E170" s="122"/>
    </row>
    <row r="171" spans="1:5" ht="20.25" x14ac:dyDescent="0.2">
      <c r="A171" s="112"/>
      <c r="B171" s="121"/>
      <c r="C171" s="122"/>
      <c r="D171" s="122"/>
      <c r="E171" s="122"/>
    </row>
    <row r="172" spans="1:5" ht="20.25" x14ac:dyDescent="0.2">
      <c r="A172" s="112"/>
      <c r="B172" s="121"/>
      <c r="C172" s="122"/>
      <c r="D172" s="122"/>
      <c r="E172" s="122"/>
    </row>
    <row r="173" spans="1:5" ht="20.25" x14ac:dyDescent="0.2">
      <c r="A173" s="112"/>
      <c r="B173" s="121"/>
      <c r="C173" s="122"/>
      <c r="D173" s="122"/>
      <c r="E173" s="122"/>
    </row>
    <row r="174" spans="1:5" ht="20.25" x14ac:dyDescent="0.2">
      <c r="A174" s="112"/>
      <c r="B174" s="121"/>
      <c r="C174" s="122"/>
      <c r="D174" s="122"/>
      <c r="E174" s="122"/>
    </row>
    <row r="175" spans="1:5" ht="20.25" x14ac:dyDescent="0.2">
      <c r="A175" s="112"/>
      <c r="B175" s="121"/>
      <c r="C175" s="122"/>
      <c r="D175" s="122"/>
      <c r="E175" s="122"/>
    </row>
    <row r="176" spans="1:5" ht="20.25" x14ac:dyDescent="0.2">
      <c r="A176" s="112"/>
      <c r="B176" s="121"/>
      <c r="C176" s="122"/>
      <c r="D176" s="122"/>
      <c r="E176" s="122"/>
    </row>
    <row r="177" spans="1:5" ht="20.25" x14ac:dyDescent="0.2">
      <c r="A177" s="112"/>
      <c r="B177" s="121"/>
      <c r="C177" s="122"/>
      <c r="D177" s="122"/>
      <c r="E177" s="122"/>
    </row>
    <row r="178" spans="1:5" ht="20.25" x14ac:dyDescent="0.2">
      <c r="A178" s="112"/>
      <c r="B178" s="121"/>
      <c r="C178" s="122"/>
      <c r="D178" s="122"/>
      <c r="E178" s="122"/>
    </row>
    <row r="179" spans="1:5" ht="20.25" x14ac:dyDescent="0.2">
      <c r="A179" s="112"/>
      <c r="B179" s="121"/>
      <c r="C179" s="122"/>
      <c r="D179" s="122"/>
      <c r="E179" s="122"/>
    </row>
    <row r="180" spans="1:5" ht="20.25" x14ac:dyDescent="0.2">
      <c r="A180" s="112"/>
      <c r="B180" s="121"/>
      <c r="C180" s="122"/>
      <c r="D180" s="122"/>
      <c r="E180" s="122"/>
    </row>
    <row r="181" spans="1:5" ht="20.25" x14ac:dyDescent="0.2">
      <c r="A181" s="112"/>
      <c r="B181" s="121"/>
      <c r="C181" s="122"/>
      <c r="D181" s="122"/>
      <c r="E181" s="122"/>
    </row>
    <row r="182" spans="1:5" ht="20.25" x14ac:dyDescent="0.2">
      <c r="A182" s="112"/>
      <c r="B182" s="121"/>
      <c r="C182" s="122"/>
      <c r="D182" s="122"/>
      <c r="E182" s="122"/>
    </row>
    <row r="183" spans="1:5" ht="20.25" x14ac:dyDescent="0.2">
      <c r="A183" s="112"/>
      <c r="B183" s="121"/>
      <c r="C183" s="122"/>
      <c r="D183" s="122"/>
      <c r="E183" s="122"/>
    </row>
    <row r="184" spans="1:5" ht="20.25" x14ac:dyDescent="0.2">
      <c r="A184" s="112"/>
      <c r="B184" s="121"/>
      <c r="C184" s="122"/>
      <c r="D184" s="122"/>
      <c r="E184" s="122"/>
    </row>
    <row r="185" spans="1:5" ht="20.25" x14ac:dyDescent="0.2">
      <c r="A185" s="112"/>
      <c r="B185" s="121"/>
      <c r="C185" s="122"/>
      <c r="D185" s="122"/>
      <c r="E185" s="122"/>
    </row>
    <row r="186" spans="1:5" ht="20.25" x14ac:dyDescent="0.2">
      <c r="A186" s="112"/>
      <c r="B186" s="121"/>
      <c r="C186" s="122"/>
      <c r="D186" s="122"/>
      <c r="E186" s="122"/>
    </row>
    <row r="187" spans="1:5" ht="20.25" x14ac:dyDescent="0.2">
      <c r="A187" s="112"/>
      <c r="B187" s="121"/>
      <c r="C187" s="122"/>
      <c r="D187" s="122"/>
      <c r="E187" s="122"/>
    </row>
    <row r="188" spans="1:5" ht="20.25" x14ac:dyDescent="0.2">
      <c r="A188" s="112"/>
      <c r="B188" s="121"/>
      <c r="C188" s="122"/>
      <c r="D188" s="122"/>
      <c r="E188" s="122"/>
    </row>
    <row r="189" spans="1:5" ht="20.25" x14ac:dyDescent="0.2">
      <c r="A189" s="112"/>
      <c r="B189" s="121"/>
      <c r="C189" s="122"/>
      <c r="D189" s="122"/>
      <c r="E189" s="122"/>
    </row>
    <row r="190" spans="1:5" ht="20.25" x14ac:dyDescent="0.2">
      <c r="A190" s="112"/>
      <c r="B190" s="121"/>
      <c r="C190" s="122"/>
      <c r="D190" s="122"/>
      <c r="E190" s="122"/>
    </row>
    <row r="191" spans="1:5" ht="20.25" x14ac:dyDescent="0.2">
      <c r="A191" s="112"/>
      <c r="B191" s="121"/>
      <c r="C191" s="122"/>
      <c r="D191" s="122"/>
      <c r="E191" s="122"/>
    </row>
    <row r="192" spans="1:5" ht="20.25" x14ac:dyDescent="0.2">
      <c r="A192" s="112"/>
      <c r="B192" s="121"/>
      <c r="C192" s="122"/>
      <c r="D192" s="122"/>
      <c r="E192" s="122"/>
    </row>
    <row r="193" spans="1:5" ht="20.25" x14ac:dyDescent="0.2">
      <c r="A193" s="112"/>
      <c r="B193" s="121"/>
      <c r="C193" s="122"/>
      <c r="D193" s="122"/>
      <c r="E193" s="122"/>
    </row>
    <row r="194" spans="1:5" ht="20.25" x14ac:dyDescent="0.2">
      <c r="A194" s="112"/>
      <c r="B194" s="121"/>
      <c r="C194" s="122"/>
      <c r="D194" s="122"/>
      <c r="E194" s="122"/>
    </row>
    <row r="195" spans="1:5" ht="20.25" x14ac:dyDescent="0.2">
      <c r="A195" s="112"/>
      <c r="B195" s="121"/>
      <c r="C195" s="122"/>
      <c r="D195" s="122"/>
      <c r="E195" s="122"/>
    </row>
    <row r="196" spans="1:5" ht="20.25" x14ac:dyDescent="0.2">
      <c r="A196" s="112"/>
      <c r="B196" s="121"/>
      <c r="C196" s="122"/>
      <c r="D196" s="122"/>
      <c r="E196" s="122"/>
    </row>
    <row r="197" spans="1:5" ht="20.25" x14ac:dyDescent="0.2">
      <c r="A197" s="112"/>
      <c r="B197" s="121"/>
      <c r="C197" s="122"/>
      <c r="D197" s="122"/>
      <c r="E197" s="122"/>
    </row>
    <row r="198" spans="1:5" ht="20.25" x14ac:dyDescent="0.2">
      <c r="A198" s="112"/>
      <c r="B198" s="121"/>
      <c r="C198" s="122"/>
      <c r="D198" s="122"/>
      <c r="E198" s="122"/>
    </row>
    <row r="199" spans="1:5" ht="20.25" x14ac:dyDescent="0.2">
      <c r="A199" s="112"/>
      <c r="B199" s="121"/>
      <c r="C199" s="122"/>
      <c r="D199" s="122"/>
      <c r="E199" s="122"/>
    </row>
    <row r="200" spans="1:5" ht="20.25" x14ac:dyDescent="0.2">
      <c r="A200" s="112"/>
      <c r="B200" s="121"/>
      <c r="C200" s="122"/>
      <c r="D200" s="122"/>
      <c r="E200" s="122"/>
    </row>
    <row r="201" spans="1:5" ht="20.25" x14ac:dyDescent="0.2">
      <c r="A201" s="112"/>
      <c r="B201" s="121"/>
      <c r="C201" s="122"/>
      <c r="D201" s="122"/>
      <c r="E201" s="122"/>
    </row>
    <row r="202" spans="1:5" ht="20.25" x14ac:dyDescent="0.2">
      <c r="A202" s="112"/>
      <c r="B202" s="121"/>
      <c r="C202" s="122"/>
      <c r="D202" s="122"/>
      <c r="E202" s="122"/>
    </row>
    <row r="203" spans="1:5" ht="20.25" x14ac:dyDescent="0.2">
      <c r="A203" s="112"/>
      <c r="B203" s="121"/>
      <c r="C203" s="122"/>
      <c r="D203" s="122"/>
      <c r="E203" s="122"/>
    </row>
    <row r="204" spans="1:5" ht="20.25" x14ac:dyDescent="0.2">
      <c r="A204" s="112"/>
      <c r="B204" s="121"/>
      <c r="C204" s="122"/>
      <c r="D204" s="122"/>
      <c r="E204" s="122"/>
    </row>
    <row r="205" spans="1:5" ht="20.25" x14ac:dyDescent="0.2">
      <c r="A205" s="112"/>
      <c r="B205" s="121"/>
      <c r="C205" s="122"/>
      <c r="D205" s="122"/>
      <c r="E205" s="122"/>
    </row>
    <row r="206" spans="1:5" ht="20.25" x14ac:dyDescent="0.2">
      <c r="A206" s="112"/>
      <c r="B206" s="121"/>
      <c r="C206" s="122"/>
      <c r="D206" s="122"/>
      <c r="E206" s="122"/>
    </row>
    <row r="207" spans="1:5" ht="20.25" x14ac:dyDescent="0.2">
      <c r="A207" s="112"/>
      <c r="B207" s="121"/>
      <c r="C207" s="122"/>
      <c r="D207" s="122"/>
      <c r="E207" s="122"/>
    </row>
    <row r="208" spans="1:5" ht="20.25" x14ac:dyDescent="0.2">
      <c r="A208" s="112"/>
      <c r="B208" s="121"/>
      <c r="C208" s="122"/>
      <c r="D208" s="122"/>
      <c r="E208" s="122"/>
    </row>
    <row r="209" spans="1:9" ht="20.25" x14ac:dyDescent="0.2">
      <c r="A209" s="112"/>
      <c r="B209" s="121"/>
      <c r="C209" s="122"/>
      <c r="D209" s="122"/>
      <c r="E209" s="122"/>
    </row>
    <row r="210" spans="1:9" ht="20.25" x14ac:dyDescent="0.2">
      <c r="A210" s="112"/>
      <c r="B210" s="121"/>
      <c r="C210" s="122"/>
      <c r="D210" s="122"/>
      <c r="E210" s="122"/>
    </row>
    <row r="211" spans="1:9" ht="20.25" x14ac:dyDescent="0.2">
      <c r="A211" s="112"/>
      <c r="B211" s="121"/>
      <c r="C211" s="122"/>
      <c r="D211" s="122"/>
      <c r="E211" s="122"/>
    </row>
    <row r="212" spans="1:9" x14ac:dyDescent="0.2">
      <c r="A212" s="110"/>
      <c r="B212" s="121"/>
      <c r="C212" s="121"/>
      <c r="D212" s="121"/>
      <c r="E212" s="121"/>
    </row>
    <row r="213" spans="1:9" ht="20.25" x14ac:dyDescent="0.2">
      <c r="A213" s="110"/>
      <c r="B213" s="123" t="s">
        <v>227</v>
      </c>
      <c r="C213" s="123" t="s">
        <v>228</v>
      </c>
      <c r="D213" s="123"/>
      <c r="E213" s="124" t="s">
        <v>227</v>
      </c>
      <c r="F213" s="124" t="s">
        <v>228</v>
      </c>
    </row>
    <row r="214" spans="1:9" ht="20.25" x14ac:dyDescent="0.3">
      <c r="A214" s="110"/>
      <c r="B214" s="125" t="s">
        <v>229</v>
      </c>
      <c r="C214" s="125" t="s">
        <v>230</v>
      </c>
      <c r="D214" s="125"/>
      <c r="E214" s="109" t="s">
        <v>229</v>
      </c>
      <c r="G214" s="109" t="str">
        <f>IF(NOT(ISBLANK(E214)),E214,IF(NOT(ISBLANK(F214)),"     "&amp;F214,FALSE))</f>
        <v>Afectación Económica o presupuestal</v>
      </c>
      <c r="H214" s="109" t="s">
        <v>229</v>
      </c>
      <c r="I214" s="109" t="str">
        <f>IF(NOT(ISERROR(MATCH(H214,_xlfn.ANCHORARRAY(B225),0))),G227&amp;"Por favor no seleccionar los criterios de impacto",H214)</f>
        <v>❌Por favor no seleccionar los criterios de impacto</v>
      </c>
    </row>
    <row r="215" spans="1:9" ht="20.25" x14ac:dyDescent="0.3">
      <c r="A215" s="110"/>
      <c r="B215" s="125" t="s">
        <v>229</v>
      </c>
      <c r="C215" s="125" t="s">
        <v>211</v>
      </c>
      <c r="D215" s="125"/>
      <c r="F215" s="109" t="s">
        <v>230</v>
      </c>
      <c r="G215" s="109" t="str">
        <f t="shared" ref="G215:G225" si="0">IF(NOT(ISBLANK(E215)),E215,IF(NOT(ISBLANK(F215)),"     "&amp;F215,FALSE))</f>
        <v xml:space="preserve">     Afectación menor a 10 SMLMV .</v>
      </c>
    </row>
    <row r="216" spans="1:9" ht="20.25" x14ac:dyDescent="0.3">
      <c r="A216" s="110"/>
      <c r="B216" s="125" t="s">
        <v>229</v>
      </c>
      <c r="C216" s="125" t="s">
        <v>213</v>
      </c>
      <c r="D216" s="125"/>
      <c r="F216" s="109" t="s">
        <v>211</v>
      </c>
      <c r="G216" s="109" t="str">
        <f t="shared" si="0"/>
        <v xml:space="preserve">     Entre 10 y 50 SMLMV </v>
      </c>
    </row>
    <row r="217" spans="1:9" ht="20.25" x14ac:dyDescent="0.3">
      <c r="A217" s="110"/>
      <c r="B217" s="125" t="s">
        <v>229</v>
      </c>
      <c r="C217" s="125" t="s">
        <v>216</v>
      </c>
      <c r="D217" s="125"/>
      <c r="F217" s="109" t="s">
        <v>213</v>
      </c>
      <c r="G217" s="109" t="str">
        <f t="shared" si="0"/>
        <v xml:space="preserve">     Entre 50 y 100 SMLMV </v>
      </c>
    </row>
    <row r="218" spans="1:9" ht="20.25" x14ac:dyDescent="0.3">
      <c r="A218" s="110"/>
      <c r="B218" s="125" t="s">
        <v>229</v>
      </c>
      <c r="C218" s="125" t="s">
        <v>219</v>
      </c>
      <c r="D218" s="125"/>
      <c r="F218" s="109" t="s">
        <v>216</v>
      </c>
      <c r="G218" s="109" t="str">
        <f t="shared" si="0"/>
        <v xml:space="preserve">     Entre 100 y 500 SMLMV </v>
      </c>
    </row>
    <row r="219" spans="1:9" ht="20.25" x14ac:dyDescent="0.3">
      <c r="A219" s="110"/>
      <c r="B219" s="125" t="s">
        <v>231</v>
      </c>
      <c r="C219" s="125" t="s">
        <v>232</v>
      </c>
      <c r="D219" s="125"/>
      <c r="F219" s="109" t="s">
        <v>219</v>
      </c>
      <c r="G219" s="109" t="str">
        <f t="shared" si="0"/>
        <v xml:space="preserve">     Mayor a 500 SMLMV </v>
      </c>
    </row>
    <row r="220" spans="1:9" ht="20.25" x14ac:dyDescent="0.3">
      <c r="A220" s="110"/>
      <c r="B220" s="125" t="s">
        <v>231</v>
      </c>
      <c r="C220" s="125" t="s">
        <v>233</v>
      </c>
      <c r="D220" s="125"/>
      <c r="E220" s="109" t="s">
        <v>231</v>
      </c>
      <c r="G220" s="109" t="str">
        <f t="shared" si="0"/>
        <v>Pérdida Reputacional</v>
      </c>
    </row>
    <row r="221" spans="1:9" ht="20.25" x14ac:dyDescent="0.3">
      <c r="A221" s="110"/>
      <c r="B221" s="125" t="s">
        <v>231</v>
      </c>
      <c r="C221" s="125" t="s">
        <v>234</v>
      </c>
      <c r="D221" s="125"/>
      <c r="F221" s="109" t="s">
        <v>232</v>
      </c>
      <c r="G221" s="109" t="str">
        <f t="shared" si="0"/>
        <v xml:space="preserve">     El riesgo afecta la imagen de alguna área de la organización</v>
      </c>
    </row>
    <row r="222" spans="1:9" ht="20.25" x14ac:dyDescent="0.3">
      <c r="A222" s="110"/>
      <c r="B222" s="125" t="s">
        <v>231</v>
      </c>
      <c r="C222" s="125" t="s">
        <v>235</v>
      </c>
      <c r="D222" s="125"/>
      <c r="F222" s="109" t="s">
        <v>233</v>
      </c>
      <c r="G222" s="109" t="str">
        <f t="shared" si="0"/>
        <v xml:space="preserve">     El riesgo afecta la imagen de la entidad internamente, de conocimiento general, nivel interno, de junta dircetiva y accionistas y/o de provedores</v>
      </c>
    </row>
    <row r="223" spans="1:9" ht="20.25" x14ac:dyDescent="0.3">
      <c r="A223" s="110"/>
      <c r="B223" s="125" t="s">
        <v>231</v>
      </c>
      <c r="C223" s="125" t="s">
        <v>236</v>
      </c>
      <c r="D223" s="125"/>
      <c r="F223" s="109" t="s">
        <v>234</v>
      </c>
      <c r="G223" s="109" t="str">
        <f t="shared" si="0"/>
        <v xml:space="preserve">     El riesgo afecta la imagen de la entidad con algunos usuarios de relevancia frente al logro de los objetivos</v>
      </c>
    </row>
    <row r="224" spans="1:9" x14ac:dyDescent="0.2">
      <c r="A224" s="110"/>
      <c r="B224" s="126"/>
      <c r="C224" s="126"/>
      <c r="D224" s="126"/>
      <c r="F224" s="109" t="s">
        <v>235</v>
      </c>
      <c r="G224" s="109" t="str">
        <f t="shared" si="0"/>
        <v xml:space="preserve">     El riesgo afecta la imagen de de la entidad con efecto publicitario sostenido a nivel de sector administrativo, nivel departamental o municipal</v>
      </c>
    </row>
    <row r="225" spans="1:7" x14ac:dyDescent="0.2">
      <c r="A225" s="110"/>
      <c r="B225" s="126" t="str" cm="1">
        <f t="array" ref="B225:B227">_xlfn.UNIQUE(Tabla1[[#All],[Criterios]])</f>
        <v>Criterios</v>
      </c>
      <c r="C225" s="126"/>
      <c r="D225" s="126"/>
      <c r="F225" s="109" t="s">
        <v>236</v>
      </c>
      <c r="G225" s="109" t="str">
        <f t="shared" si="0"/>
        <v xml:space="preserve">     El riesgo afecta la imagen de la entidad a nivel nacional, con efecto publicitarios sostenible a nivel país</v>
      </c>
    </row>
    <row r="226" spans="1:7" x14ac:dyDescent="0.2">
      <c r="A226" s="110"/>
      <c r="B226" s="126" t="str">
        <v>Afectación Económica o presupuestal</v>
      </c>
      <c r="C226" s="126"/>
      <c r="D226" s="126"/>
    </row>
    <row r="227" spans="1:7" x14ac:dyDescent="0.2">
      <c r="B227" s="126" t="str">
        <v>Pérdida Reputacional</v>
      </c>
      <c r="C227" s="126"/>
      <c r="D227" s="126"/>
      <c r="G227" s="17" t="s">
        <v>237</v>
      </c>
    </row>
    <row r="228" spans="1:7" x14ac:dyDescent="0.2">
      <c r="B228" s="127"/>
      <c r="C228" s="127"/>
      <c r="D228" s="127"/>
      <c r="G228" s="17" t="s">
        <v>238</v>
      </c>
    </row>
    <row r="229" spans="1:7" x14ac:dyDescent="0.2">
      <c r="B229" s="127"/>
      <c r="C229" s="127"/>
      <c r="D229" s="127"/>
    </row>
    <row r="230" spans="1:7" x14ac:dyDescent="0.2">
      <c r="B230" s="127"/>
      <c r="C230" s="127"/>
      <c r="D230" s="127"/>
    </row>
    <row r="231" spans="1:7" x14ac:dyDescent="0.2">
      <c r="B231" s="127"/>
      <c r="C231" s="127"/>
      <c r="D231" s="127"/>
      <c r="E231" s="127"/>
    </row>
    <row r="232" spans="1:7" x14ac:dyDescent="0.2">
      <c r="B232" s="127"/>
      <c r="C232" s="127"/>
      <c r="D232" s="127"/>
      <c r="E232" s="127"/>
    </row>
    <row r="233" spans="1:7" x14ac:dyDescent="0.2">
      <c r="B233" s="127"/>
      <c r="C233" s="127"/>
      <c r="D233" s="127"/>
      <c r="E233" s="127"/>
    </row>
    <row r="234" spans="1:7" x14ac:dyDescent="0.2">
      <c r="B234" s="127"/>
      <c r="C234" s="127"/>
      <c r="D234" s="127"/>
      <c r="E234" s="127"/>
    </row>
    <row r="235" spans="1:7" x14ac:dyDescent="0.2">
      <c r="B235" s="127"/>
      <c r="C235" s="127"/>
      <c r="D235" s="127"/>
      <c r="E235" s="127"/>
    </row>
    <row r="236" spans="1:7" x14ac:dyDescent="0.2">
      <c r="B236" s="127"/>
      <c r="C236" s="127"/>
      <c r="D236" s="127"/>
      <c r="E236" s="127"/>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baseColWidth="10" defaultColWidth="14.28515625" defaultRowHeight="12.75" x14ac:dyDescent="0.2"/>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x14ac:dyDescent="0.2">
      <c r="B1" s="446"/>
      <c r="C1" s="447" t="s">
        <v>0</v>
      </c>
      <c r="D1" s="447"/>
      <c r="E1" s="447"/>
      <c r="F1" s="107" t="s">
        <v>187</v>
      </c>
    </row>
    <row r="2" spans="2:6" ht="15" x14ac:dyDescent="0.2">
      <c r="B2" s="446"/>
      <c r="C2" s="447"/>
      <c r="D2" s="447"/>
      <c r="E2" s="447"/>
      <c r="F2" s="107" t="s">
        <v>188</v>
      </c>
    </row>
    <row r="3" spans="2:6" ht="15" x14ac:dyDescent="0.2">
      <c r="B3" s="446"/>
      <c r="C3" s="447"/>
      <c r="D3" s="447"/>
      <c r="E3" s="447"/>
      <c r="F3" s="107" t="s">
        <v>239</v>
      </c>
    </row>
    <row r="4" spans="2:6" ht="15" x14ac:dyDescent="0.2">
      <c r="B4" s="446"/>
      <c r="C4" s="447"/>
      <c r="D4" s="447"/>
      <c r="E4" s="447"/>
      <c r="F4" s="107" t="s">
        <v>240</v>
      </c>
    </row>
    <row r="5" spans="2:6" ht="24" customHeight="1" thickBot="1" x14ac:dyDescent="0.25">
      <c r="B5" s="448" t="s">
        <v>241</v>
      </c>
      <c r="C5" s="449"/>
      <c r="D5" s="449"/>
      <c r="E5" s="449"/>
      <c r="F5" s="450"/>
    </row>
    <row r="6" spans="2:6" ht="16.5" thickBot="1" x14ac:dyDescent="0.3">
      <c r="B6" s="58"/>
      <c r="C6" s="58"/>
      <c r="D6" s="58"/>
      <c r="E6" s="58"/>
      <c r="F6" s="58"/>
    </row>
    <row r="7" spans="2:6" ht="16.5" thickBot="1" x14ac:dyDescent="0.25">
      <c r="B7" s="452" t="s">
        <v>242</v>
      </c>
      <c r="C7" s="453"/>
      <c r="D7" s="453"/>
      <c r="E7" s="70" t="s">
        <v>243</v>
      </c>
      <c r="F7" s="71" t="s">
        <v>244</v>
      </c>
    </row>
    <row r="8" spans="2:6" ht="31.5" x14ac:dyDescent="0.2">
      <c r="B8" s="454" t="s">
        <v>245</v>
      </c>
      <c r="C8" s="457" t="s">
        <v>100</v>
      </c>
      <c r="D8" s="59" t="s">
        <v>112</v>
      </c>
      <c r="E8" s="60" t="s">
        <v>246</v>
      </c>
      <c r="F8" s="61">
        <v>0.25</v>
      </c>
    </row>
    <row r="9" spans="2:6" ht="47.25" x14ac:dyDescent="0.2">
      <c r="B9" s="455"/>
      <c r="C9" s="458"/>
      <c r="D9" s="62" t="s">
        <v>247</v>
      </c>
      <c r="E9" s="63" t="s">
        <v>248</v>
      </c>
      <c r="F9" s="64">
        <v>0.15</v>
      </c>
    </row>
    <row r="10" spans="2:6" ht="47.25" x14ac:dyDescent="0.2">
      <c r="B10" s="455"/>
      <c r="C10" s="459"/>
      <c r="D10" s="62" t="s">
        <v>249</v>
      </c>
      <c r="E10" s="63" t="s">
        <v>250</v>
      </c>
      <c r="F10" s="64">
        <v>0.1</v>
      </c>
    </row>
    <row r="11" spans="2:6" ht="63" x14ac:dyDescent="0.2">
      <c r="B11" s="455"/>
      <c r="C11" s="460" t="s">
        <v>101</v>
      </c>
      <c r="D11" s="62" t="s">
        <v>251</v>
      </c>
      <c r="E11" s="63" t="s">
        <v>252</v>
      </c>
      <c r="F11" s="64">
        <v>0.25</v>
      </c>
    </row>
    <row r="12" spans="2:6" ht="31.5" x14ac:dyDescent="0.2">
      <c r="B12" s="456"/>
      <c r="C12" s="460"/>
      <c r="D12" s="62" t="s">
        <v>113</v>
      </c>
      <c r="E12" s="63" t="s">
        <v>253</v>
      </c>
      <c r="F12" s="64">
        <v>0.15</v>
      </c>
    </row>
    <row r="13" spans="2:6" ht="47.25" x14ac:dyDescent="0.2">
      <c r="B13" s="461" t="s">
        <v>254</v>
      </c>
      <c r="C13" s="460" t="s">
        <v>103</v>
      </c>
      <c r="D13" s="62" t="s">
        <v>114</v>
      </c>
      <c r="E13" s="63" t="s">
        <v>255</v>
      </c>
      <c r="F13" s="65" t="s">
        <v>256</v>
      </c>
    </row>
    <row r="14" spans="2:6" ht="63" x14ac:dyDescent="0.2">
      <c r="B14" s="461"/>
      <c r="C14" s="460"/>
      <c r="D14" s="62" t="s">
        <v>257</v>
      </c>
      <c r="E14" s="63" t="s">
        <v>258</v>
      </c>
      <c r="F14" s="65" t="s">
        <v>256</v>
      </c>
    </row>
    <row r="15" spans="2:6" ht="47.25" x14ac:dyDescent="0.2">
      <c r="B15" s="461"/>
      <c r="C15" s="460" t="s">
        <v>104</v>
      </c>
      <c r="D15" s="62" t="s">
        <v>115</v>
      </c>
      <c r="E15" s="63" t="s">
        <v>259</v>
      </c>
      <c r="F15" s="65" t="s">
        <v>256</v>
      </c>
    </row>
    <row r="16" spans="2:6" ht="47.25" x14ac:dyDescent="0.2">
      <c r="B16" s="461"/>
      <c r="C16" s="460"/>
      <c r="D16" s="62" t="s">
        <v>260</v>
      </c>
      <c r="E16" s="63" t="s">
        <v>261</v>
      </c>
      <c r="F16" s="65" t="s">
        <v>256</v>
      </c>
    </row>
    <row r="17" spans="2:6" ht="31.5" x14ac:dyDescent="0.2">
      <c r="B17" s="461"/>
      <c r="C17" s="460" t="s">
        <v>105</v>
      </c>
      <c r="D17" s="62" t="s">
        <v>116</v>
      </c>
      <c r="E17" s="63" t="s">
        <v>262</v>
      </c>
      <c r="F17" s="65" t="s">
        <v>256</v>
      </c>
    </row>
    <row r="18" spans="2:6" ht="32.25" thickBot="1" x14ac:dyDescent="0.25">
      <c r="B18" s="462"/>
      <c r="C18" s="463"/>
      <c r="D18" s="66" t="s">
        <v>263</v>
      </c>
      <c r="E18" s="67" t="s">
        <v>264</v>
      </c>
      <c r="F18" s="68" t="s">
        <v>256</v>
      </c>
    </row>
    <row r="19" spans="2:6" ht="49.5" customHeight="1" x14ac:dyDescent="0.2">
      <c r="B19" s="451" t="s">
        <v>265</v>
      </c>
      <c r="C19" s="451"/>
      <c r="D19" s="451"/>
      <c r="E19" s="451"/>
      <c r="F19" s="451"/>
    </row>
    <row r="20" spans="2:6" ht="27" customHeight="1" x14ac:dyDescent="0.25">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topLeftCell="A16" zoomScale="120" zoomScaleNormal="120" workbookViewId="0">
      <selection activeCell="C13" sqref="C13"/>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65"/>
      <c r="B1" s="471" t="s">
        <v>0</v>
      </c>
      <c r="C1" s="107" t="s">
        <v>187</v>
      </c>
    </row>
    <row r="2" spans="1:3" x14ac:dyDescent="0.25">
      <c r="A2" s="465"/>
      <c r="B2" s="471"/>
      <c r="C2" s="107" t="s">
        <v>188</v>
      </c>
    </row>
    <row r="3" spans="1:3" x14ac:dyDescent="0.25">
      <c r="A3" s="465"/>
      <c r="B3" s="471"/>
      <c r="C3" s="107" t="s">
        <v>239</v>
      </c>
    </row>
    <row r="4" spans="1:3" x14ac:dyDescent="0.25">
      <c r="A4" s="465"/>
      <c r="B4" s="471"/>
      <c r="C4" s="107" t="s">
        <v>266</v>
      </c>
    </row>
    <row r="5" spans="1:3" ht="40.5" customHeight="1" x14ac:dyDescent="0.25">
      <c r="A5" s="465"/>
      <c r="B5" s="465"/>
      <c r="C5" s="465"/>
    </row>
    <row r="6" spans="1:3" ht="56.25" customHeight="1" x14ac:dyDescent="0.25">
      <c r="A6" s="466" t="s">
        <v>267</v>
      </c>
      <c r="B6" s="466"/>
      <c r="C6" s="466"/>
    </row>
    <row r="7" spans="1:3" ht="51" customHeight="1" x14ac:dyDescent="0.25">
      <c r="A7" s="467" t="s">
        <v>268</v>
      </c>
      <c r="B7" s="467"/>
      <c r="C7" s="467"/>
    </row>
    <row r="8" spans="1:3" ht="53.25" customHeight="1" x14ac:dyDescent="0.25">
      <c r="A8" s="466" t="s">
        <v>269</v>
      </c>
      <c r="B8" s="466"/>
      <c r="C8" s="466"/>
    </row>
    <row r="9" spans="1:3" ht="310.5" customHeight="1" x14ac:dyDescent="0.25">
      <c r="A9" s="468" t="s">
        <v>270</v>
      </c>
      <c r="B9" s="468"/>
      <c r="C9" s="468"/>
    </row>
    <row r="10" spans="1:3" ht="21" customHeight="1" x14ac:dyDescent="0.25">
      <c r="A10" s="469" t="s">
        <v>271</v>
      </c>
      <c r="B10" s="106" t="s">
        <v>272</v>
      </c>
      <c r="C10" s="106" t="s">
        <v>23</v>
      </c>
    </row>
    <row r="11" spans="1:3" ht="21" customHeight="1" thickBot="1" x14ac:dyDescent="0.3">
      <c r="A11" s="470"/>
      <c r="B11" s="102" t="s">
        <v>273</v>
      </c>
      <c r="C11" s="103" t="s">
        <v>274</v>
      </c>
    </row>
    <row r="12" spans="1:3" ht="30" customHeight="1" thickBot="1" x14ac:dyDescent="0.3">
      <c r="A12" s="104">
        <v>1</v>
      </c>
      <c r="B12" s="105" t="s">
        <v>275</v>
      </c>
      <c r="C12" s="105" t="s">
        <v>276</v>
      </c>
    </row>
    <row r="13" spans="1:3" ht="30" customHeight="1" thickBot="1" x14ac:dyDescent="0.3">
      <c r="A13" s="104">
        <v>2</v>
      </c>
      <c r="B13" s="105" t="s">
        <v>277</v>
      </c>
      <c r="C13" s="105" t="s">
        <v>278</v>
      </c>
    </row>
    <row r="14" spans="1:3" ht="30" customHeight="1" thickBot="1" x14ac:dyDescent="0.3">
      <c r="A14" s="104">
        <v>3</v>
      </c>
      <c r="B14" s="105" t="s">
        <v>279</v>
      </c>
      <c r="C14" s="105" t="s">
        <v>280</v>
      </c>
    </row>
    <row r="15" spans="1:3" ht="30" customHeight="1" thickBot="1" x14ac:dyDescent="0.3">
      <c r="A15" s="104">
        <v>4</v>
      </c>
      <c r="B15" s="105" t="s">
        <v>281</v>
      </c>
      <c r="C15" s="105" t="s">
        <v>282</v>
      </c>
    </row>
    <row r="16" spans="1:3" ht="30" customHeight="1" thickBot="1" x14ac:dyDescent="0.3">
      <c r="A16" s="104">
        <v>5</v>
      </c>
      <c r="B16" s="105" t="s">
        <v>283</v>
      </c>
      <c r="C16" s="105" t="s">
        <v>284</v>
      </c>
    </row>
    <row r="17" spans="1:3" ht="30" customHeight="1" thickBot="1" x14ac:dyDescent="0.3">
      <c r="A17" s="104">
        <v>6</v>
      </c>
      <c r="B17" s="105" t="s">
        <v>285</v>
      </c>
      <c r="C17" s="105" t="s">
        <v>286</v>
      </c>
    </row>
    <row r="18" spans="1:3" ht="30" customHeight="1" thickBot="1" x14ac:dyDescent="0.3">
      <c r="A18" s="104">
        <v>7</v>
      </c>
      <c r="B18" s="105" t="s">
        <v>287</v>
      </c>
      <c r="C18" s="105" t="s">
        <v>288</v>
      </c>
    </row>
    <row r="19" spans="1:3" ht="30" customHeight="1" thickBot="1" x14ac:dyDescent="0.3">
      <c r="A19" s="104">
        <v>8</v>
      </c>
      <c r="B19" s="105" t="s">
        <v>285</v>
      </c>
      <c r="C19" s="105" t="s">
        <v>289</v>
      </c>
    </row>
    <row r="20" spans="1:3" ht="53.25" customHeight="1" thickBot="1" x14ac:dyDescent="0.3">
      <c r="A20" s="104">
        <v>9</v>
      </c>
      <c r="B20" s="105" t="s">
        <v>290</v>
      </c>
      <c r="C20" s="105" t="s">
        <v>291</v>
      </c>
    </row>
    <row r="21" spans="1:3" ht="30" customHeight="1" thickBot="1" x14ac:dyDescent="0.3">
      <c r="A21" s="104">
        <v>10</v>
      </c>
      <c r="B21" s="105" t="s">
        <v>292</v>
      </c>
      <c r="C21" s="105" t="s">
        <v>293</v>
      </c>
    </row>
    <row r="22" spans="1:3" ht="30" customHeight="1" thickBot="1" x14ac:dyDescent="0.3">
      <c r="A22" s="104">
        <v>11</v>
      </c>
      <c r="B22" s="105" t="s">
        <v>294</v>
      </c>
      <c r="C22" s="105" t="s">
        <v>295</v>
      </c>
    </row>
    <row r="23" spans="1:3" ht="30" customHeight="1" thickBot="1" x14ac:dyDescent="0.3">
      <c r="A23" s="104">
        <v>12</v>
      </c>
      <c r="B23" s="105" t="s">
        <v>296</v>
      </c>
      <c r="C23" s="105" t="s">
        <v>297</v>
      </c>
    </row>
    <row r="24" spans="1:3" ht="30" customHeight="1" thickBot="1" x14ac:dyDescent="0.3">
      <c r="A24" s="104">
        <v>13</v>
      </c>
      <c r="B24" s="105" t="s">
        <v>298</v>
      </c>
      <c r="C24" s="105" t="s">
        <v>299</v>
      </c>
    </row>
    <row r="25" spans="1:3" ht="30" customHeight="1" thickBot="1" x14ac:dyDescent="0.3">
      <c r="A25" s="104">
        <v>14</v>
      </c>
      <c r="B25" s="105" t="s">
        <v>300</v>
      </c>
      <c r="C25" s="105" t="s">
        <v>301</v>
      </c>
    </row>
    <row r="26" spans="1:3" ht="30" customHeight="1" thickBot="1" x14ac:dyDescent="0.3">
      <c r="A26" s="104">
        <v>15</v>
      </c>
      <c r="B26" s="105" t="s">
        <v>302</v>
      </c>
      <c r="C26" s="105" t="s">
        <v>303</v>
      </c>
    </row>
    <row r="27" spans="1:3" ht="30" customHeight="1" thickBot="1" x14ac:dyDescent="0.3">
      <c r="A27" s="104">
        <v>16</v>
      </c>
      <c r="B27" s="105" t="s">
        <v>304</v>
      </c>
      <c r="C27" s="105" t="s">
        <v>305</v>
      </c>
    </row>
    <row r="28" spans="1:3" ht="30" customHeight="1" thickBot="1" x14ac:dyDescent="0.3">
      <c r="A28" s="104">
        <v>17</v>
      </c>
      <c r="B28" s="105" t="s">
        <v>306</v>
      </c>
      <c r="C28" s="105" t="s">
        <v>307</v>
      </c>
    </row>
    <row r="29" spans="1:3" ht="30" customHeight="1" thickBot="1" x14ac:dyDescent="0.3">
      <c r="A29" s="104">
        <v>18</v>
      </c>
      <c r="B29" s="105" t="s">
        <v>306</v>
      </c>
      <c r="C29" s="105" t="s">
        <v>308</v>
      </c>
    </row>
    <row r="30" spans="1:3" ht="30" customHeight="1" thickBot="1" x14ac:dyDescent="0.3">
      <c r="A30" s="104">
        <v>19</v>
      </c>
      <c r="B30" s="105" t="s">
        <v>306</v>
      </c>
      <c r="C30" s="105" t="s">
        <v>309</v>
      </c>
    </row>
    <row r="31" spans="1:3" ht="30" customHeight="1" thickBot="1" x14ac:dyDescent="0.3">
      <c r="A31" s="104">
        <v>20</v>
      </c>
      <c r="B31" s="105" t="s">
        <v>306</v>
      </c>
      <c r="C31" s="105" t="s">
        <v>310</v>
      </c>
    </row>
    <row r="32" spans="1:3" ht="30" customHeight="1" thickBot="1" x14ac:dyDescent="0.3">
      <c r="A32" s="104">
        <v>21</v>
      </c>
      <c r="B32" s="105" t="s">
        <v>311</v>
      </c>
      <c r="C32" s="105" t="s">
        <v>312</v>
      </c>
    </row>
    <row r="33" spans="1:3" ht="30" customHeight="1" thickBot="1" x14ac:dyDescent="0.3">
      <c r="A33" s="104">
        <v>22</v>
      </c>
      <c r="B33" s="105" t="s">
        <v>313</v>
      </c>
      <c r="C33" s="105" t="s">
        <v>314</v>
      </c>
    </row>
    <row r="34" spans="1:3" ht="30" customHeight="1" thickBot="1" x14ac:dyDescent="0.3">
      <c r="A34" s="104">
        <v>23</v>
      </c>
      <c r="B34" s="105" t="s">
        <v>315</v>
      </c>
      <c r="C34" s="105" t="s">
        <v>316</v>
      </c>
    </row>
    <row r="35" spans="1:3" ht="39.75" customHeight="1" thickBot="1" x14ac:dyDescent="0.3">
      <c r="A35" s="104">
        <v>24</v>
      </c>
      <c r="B35" s="105" t="s">
        <v>317</v>
      </c>
      <c r="C35" s="105" t="s">
        <v>318</v>
      </c>
    </row>
    <row r="36" spans="1:3" ht="30" customHeight="1" thickBot="1" x14ac:dyDescent="0.3">
      <c r="A36" s="104">
        <v>25</v>
      </c>
      <c r="B36" s="105" t="s">
        <v>319</v>
      </c>
      <c r="C36" s="105" t="s">
        <v>320</v>
      </c>
    </row>
    <row r="37" spans="1:3" ht="30" customHeight="1" thickBot="1" x14ac:dyDescent="0.3">
      <c r="A37" s="104">
        <v>26</v>
      </c>
      <c r="B37" s="105" t="s">
        <v>321</v>
      </c>
      <c r="C37" s="105" t="s">
        <v>322</v>
      </c>
    </row>
    <row r="38" spans="1:3" ht="30" customHeight="1" thickBot="1" x14ac:dyDescent="0.3">
      <c r="A38" s="104">
        <v>27</v>
      </c>
      <c r="B38" s="105" t="s">
        <v>323</v>
      </c>
      <c r="C38" s="105" t="s">
        <v>324</v>
      </c>
    </row>
    <row r="39" spans="1:3" ht="30" customHeight="1" thickBot="1" x14ac:dyDescent="0.3">
      <c r="A39" s="104">
        <v>28</v>
      </c>
      <c r="B39" s="105" t="s">
        <v>325</v>
      </c>
      <c r="C39" s="105" t="s">
        <v>326</v>
      </c>
    </row>
    <row r="40" spans="1:3" ht="30" customHeight="1" thickBot="1" x14ac:dyDescent="0.3">
      <c r="A40" s="104">
        <v>29</v>
      </c>
      <c r="B40" s="105" t="s">
        <v>327</v>
      </c>
      <c r="C40" s="105" t="s">
        <v>328</v>
      </c>
    </row>
    <row r="41" spans="1:3" ht="30" customHeight="1" thickBot="1" x14ac:dyDescent="0.3">
      <c r="A41" s="104">
        <v>30</v>
      </c>
      <c r="B41" s="105" t="s">
        <v>329</v>
      </c>
      <c r="C41" s="105" t="s">
        <v>330</v>
      </c>
    </row>
    <row r="42" spans="1:3" ht="30" customHeight="1" thickBot="1" x14ac:dyDescent="0.3">
      <c r="A42" s="104">
        <v>31</v>
      </c>
      <c r="B42" s="105" t="s">
        <v>331</v>
      </c>
      <c r="C42" s="105" t="s">
        <v>332</v>
      </c>
    </row>
    <row r="43" spans="1:3" ht="30" customHeight="1" thickBot="1" x14ac:dyDescent="0.3">
      <c r="A43" s="104">
        <v>32</v>
      </c>
      <c r="B43" s="105" t="s">
        <v>333</v>
      </c>
      <c r="C43" s="105" t="s">
        <v>334</v>
      </c>
    </row>
    <row r="44" spans="1:3" ht="30" customHeight="1" thickBot="1" x14ac:dyDescent="0.3">
      <c r="A44" s="104">
        <v>33</v>
      </c>
      <c r="B44" s="105" t="s">
        <v>335</v>
      </c>
      <c r="C44" s="105" t="s">
        <v>121</v>
      </c>
    </row>
    <row r="45" spans="1:3" ht="30" customHeight="1" thickBot="1" x14ac:dyDescent="0.3">
      <c r="A45" s="104">
        <v>34</v>
      </c>
      <c r="B45" s="105" t="s">
        <v>336</v>
      </c>
      <c r="C45" s="105" t="s">
        <v>337</v>
      </c>
    </row>
    <row r="46" spans="1:3" ht="30" customHeight="1" thickBot="1" x14ac:dyDescent="0.3">
      <c r="A46" s="104">
        <v>35</v>
      </c>
      <c r="B46" s="105" t="s">
        <v>338</v>
      </c>
      <c r="C46" s="105" t="s">
        <v>339</v>
      </c>
    </row>
    <row r="47" spans="1:3" ht="30" customHeight="1" thickBot="1" x14ac:dyDescent="0.3">
      <c r="A47" s="104">
        <v>36</v>
      </c>
      <c r="B47" s="105" t="s">
        <v>313</v>
      </c>
      <c r="C47" s="105" t="s">
        <v>340</v>
      </c>
    </row>
    <row r="48" spans="1:3" ht="30" customHeight="1" thickBot="1" x14ac:dyDescent="0.3">
      <c r="A48" s="104">
        <v>37</v>
      </c>
      <c r="B48" s="105" t="s">
        <v>341</v>
      </c>
      <c r="C48" s="105" t="s">
        <v>342</v>
      </c>
    </row>
    <row r="49" spans="1:3" ht="30" customHeight="1" thickBot="1" x14ac:dyDescent="0.3">
      <c r="A49" s="104">
        <v>38</v>
      </c>
      <c r="B49" s="105" t="s">
        <v>343</v>
      </c>
      <c r="C49" s="105" t="s">
        <v>344</v>
      </c>
    </row>
    <row r="50" spans="1:3" ht="30" customHeight="1" thickBot="1" x14ac:dyDescent="0.3">
      <c r="A50" s="104">
        <v>39</v>
      </c>
      <c r="B50" s="105" t="s">
        <v>345</v>
      </c>
      <c r="C50" s="105" t="s">
        <v>346</v>
      </c>
    </row>
    <row r="51" spans="1:3" ht="30" customHeight="1" thickBot="1" x14ac:dyDescent="0.3">
      <c r="A51" s="104">
        <v>40</v>
      </c>
      <c r="B51" s="105" t="s">
        <v>347</v>
      </c>
      <c r="C51" s="105" t="s">
        <v>348</v>
      </c>
    </row>
    <row r="52" spans="1:3" ht="30" customHeight="1" thickBot="1" x14ac:dyDescent="0.3">
      <c r="A52" s="104">
        <v>41</v>
      </c>
      <c r="B52" s="105" t="s">
        <v>345</v>
      </c>
      <c r="C52" s="105" t="s">
        <v>349</v>
      </c>
    </row>
    <row r="53" spans="1:3" ht="30" customHeight="1" thickBot="1" x14ac:dyDescent="0.3">
      <c r="A53" s="104">
        <v>42</v>
      </c>
      <c r="B53" s="105" t="s">
        <v>350</v>
      </c>
      <c r="C53" s="105" t="s">
        <v>351</v>
      </c>
    </row>
    <row r="54" spans="1:3" ht="30" customHeight="1" thickBot="1" x14ac:dyDescent="0.3">
      <c r="A54" s="104">
        <v>43</v>
      </c>
      <c r="B54" s="105" t="s">
        <v>352</v>
      </c>
      <c r="C54" s="105" t="s">
        <v>353</v>
      </c>
    </row>
    <row r="55" spans="1:3" ht="30" customHeight="1" thickBot="1" x14ac:dyDescent="0.3">
      <c r="A55" s="104">
        <v>43</v>
      </c>
      <c r="B55" s="105" t="s">
        <v>354</v>
      </c>
      <c r="C55" s="105" t="s">
        <v>355</v>
      </c>
    </row>
    <row r="56" spans="1:3" ht="30" customHeight="1" thickBot="1" x14ac:dyDescent="0.3">
      <c r="A56" s="104">
        <v>44</v>
      </c>
      <c r="B56" s="105" t="s">
        <v>356</v>
      </c>
      <c r="C56" s="105" t="s">
        <v>357</v>
      </c>
    </row>
    <row r="57" spans="1:3" ht="30" customHeight="1" thickBot="1" x14ac:dyDescent="0.3">
      <c r="A57" s="104">
        <v>45</v>
      </c>
      <c r="B57" s="105" t="s">
        <v>358</v>
      </c>
      <c r="C57" s="105" t="s">
        <v>359</v>
      </c>
    </row>
    <row r="58" spans="1:3" ht="40.5" customHeight="1" thickBot="1" x14ac:dyDescent="0.3">
      <c r="A58" s="104">
        <v>46</v>
      </c>
      <c r="B58" s="105" t="s">
        <v>360</v>
      </c>
      <c r="C58" s="105" t="s">
        <v>361</v>
      </c>
    </row>
    <row r="59" spans="1:3" ht="30" customHeight="1" thickBot="1" x14ac:dyDescent="0.3">
      <c r="A59" s="104">
        <v>47</v>
      </c>
      <c r="B59" s="105" t="s">
        <v>362</v>
      </c>
      <c r="C59" s="105" t="s">
        <v>363</v>
      </c>
    </row>
    <row r="60" spans="1:3" ht="30" customHeight="1" thickBot="1" x14ac:dyDescent="0.3">
      <c r="A60" s="104">
        <v>48</v>
      </c>
      <c r="B60" s="105" t="s">
        <v>362</v>
      </c>
      <c r="C60" s="105" t="s">
        <v>364</v>
      </c>
    </row>
    <row r="61" spans="1:3" ht="30" customHeight="1" thickBot="1" x14ac:dyDescent="0.3">
      <c r="A61" s="104">
        <v>49</v>
      </c>
      <c r="B61" s="105" t="s">
        <v>362</v>
      </c>
      <c r="C61" s="105" t="s">
        <v>365</v>
      </c>
    </row>
    <row r="62" spans="1:3" ht="30" customHeight="1" thickBot="1" x14ac:dyDescent="0.3">
      <c r="A62" s="104">
        <v>50</v>
      </c>
      <c r="B62" s="105" t="s">
        <v>366</v>
      </c>
      <c r="C62" s="105" t="s">
        <v>367</v>
      </c>
    </row>
    <row r="63" spans="1:3" ht="21.75" customHeight="1" x14ac:dyDescent="0.3">
      <c r="A63" s="472" t="s">
        <v>368</v>
      </c>
      <c r="B63" s="472"/>
      <c r="C63" s="472"/>
    </row>
    <row r="65" spans="1:3" x14ac:dyDescent="0.25">
      <c r="A65" s="473" t="s">
        <v>369</v>
      </c>
      <c r="B65" s="474"/>
      <c r="C65" s="474"/>
    </row>
    <row r="66" spans="1:3" x14ac:dyDescent="0.25">
      <c r="A66" s="474"/>
      <c r="B66" s="474"/>
      <c r="C66" s="474"/>
    </row>
    <row r="67" spans="1:3" x14ac:dyDescent="0.25">
      <c r="A67" s="474"/>
      <c r="B67" s="474"/>
      <c r="C67" s="474"/>
    </row>
    <row r="68" spans="1:3" x14ac:dyDescent="0.25">
      <c r="A68" s="474"/>
      <c r="B68" s="474"/>
      <c r="C68" s="474"/>
    </row>
    <row r="69" spans="1:3" x14ac:dyDescent="0.25">
      <c r="A69" s="474"/>
      <c r="B69" s="474"/>
      <c r="C69" s="474"/>
    </row>
    <row r="70" spans="1:3" x14ac:dyDescent="0.25">
      <c r="A70" s="474"/>
      <c r="B70" s="474"/>
      <c r="C70" s="474"/>
    </row>
    <row r="71" spans="1:3" x14ac:dyDescent="0.25">
      <c r="A71" s="474"/>
      <c r="B71" s="474"/>
      <c r="C71" s="474"/>
    </row>
    <row r="72" spans="1:3" x14ac:dyDescent="0.25">
      <c r="A72" s="474"/>
      <c r="B72" s="474"/>
      <c r="C72" s="474"/>
    </row>
    <row r="73" spans="1:3" x14ac:dyDescent="0.25">
      <c r="A73" s="474"/>
      <c r="B73" s="474"/>
      <c r="C73" s="474"/>
    </row>
    <row r="75" spans="1:3" x14ac:dyDescent="0.25">
      <c r="A75" s="475" t="s">
        <v>370</v>
      </c>
      <c r="B75" s="476"/>
      <c r="C75" s="476"/>
    </row>
    <row r="76" spans="1:3" x14ac:dyDescent="0.25">
      <c r="A76" s="476"/>
      <c r="B76" s="476"/>
      <c r="C76" s="476"/>
    </row>
    <row r="77" spans="1:3" x14ac:dyDescent="0.25">
      <c r="A77" s="476"/>
      <c r="B77" s="476"/>
      <c r="C77" s="476"/>
    </row>
    <row r="79" spans="1:3" x14ac:dyDescent="0.25">
      <c r="A79" s="464"/>
      <c r="B79" s="464"/>
      <c r="C79" s="464"/>
    </row>
    <row r="80" spans="1:3" x14ac:dyDescent="0.25">
      <c r="A80" s="464"/>
      <c r="B80" s="464"/>
      <c r="C80" s="464"/>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371</v>
      </c>
      <c r="E2" t="s">
        <v>106</v>
      </c>
    </row>
    <row r="3" spans="2:5" x14ac:dyDescent="0.25">
      <c r="B3" t="s">
        <v>372</v>
      </c>
    </row>
    <row r="4" spans="2:5" x14ac:dyDescent="0.25">
      <c r="B4" t="s">
        <v>373</v>
      </c>
    </row>
    <row r="5" spans="2:5" x14ac:dyDescent="0.25">
      <c r="B5" t="s">
        <v>117</v>
      </c>
    </row>
    <row r="8" spans="2:5" x14ac:dyDescent="0.25">
      <c r="B8" t="s">
        <v>374</v>
      </c>
    </row>
    <row r="9" spans="2:5" x14ac:dyDescent="0.25">
      <c r="B9" t="s">
        <v>375</v>
      </c>
    </row>
    <row r="10" spans="2:5" x14ac:dyDescent="0.25">
      <c r="B10" t="s">
        <v>376</v>
      </c>
    </row>
    <row r="13" spans="2:5" x14ac:dyDescent="0.25">
      <c r="B13" t="s">
        <v>109</v>
      </c>
    </row>
    <row r="14" spans="2:5" x14ac:dyDescent="0.25">
      <c r="B14" t="s">
        <v>124</v>
      </c>
    </row>
    <row r="15" spans="2:5" x14ac:dyDescent="0.25">
      <c r="B15" t="s">
        <v>377</v>
      </c>
    </row>
    <row r="16" spans="2:5" x14ac:dyDescent="0.25">
      <c r="B16" t="s">
        <v>378</v>
      </c>
    </row>
    <row r="17" spans="2:2" x14ac:dyDescent="0.25">
      <c r="B17" t="s">
        <v>379</v>
      </c>
    </row>
    <row r="18" spans="2:2" x14ac:dyDescent="0.25">
      <c r="B18" t="s">
        <v>380</v>
      </c>
    </row>
    <row r="19" spans="2:2" x14ac:dyDescent="0.25">
      <c r="B19" t="s">
        <v>381</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 </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2025-06-04T16:15:10Z</dcterms:modified>
  <cp:category/>
  <cp:contentStatus/>
</cp:coreProperties>
</file>