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OneDrive\Documentos\ALCALDIA 2025\FORMULACION MRG - MRF 2025\MRF APROBADOS (11042025)\AJUSTE 2 MRF (28052025)\"/>
    </mc:Choice>
  </mc:AlternateContent>
  <xr:revisionPtr revIDLastSave="0" documentId="13_ncr:1_{858A72E7-29AF-47D8-886C-B0003F31AD27}" xr6:coauthVersionLast="47" xr6:coauthVersionMax="47" xr10:uidLastSave="{00000000-0000-0000-0000-000000000000}"/>
  <bookViews>
    <workbookView xWindow="-120" yWindow="-120" windowWidth="20730" windowHeight="11040" tabRatio="882" firstSheet="1" activeTab="1" xr2:uid="{00000000-000D-0000-FFFF-FFFF00000000}"/>
  </bookViews>
  <sheets>
    <sheet name="Instructivo " sheetId="21" r:id="rId1"/>
    <sheet name="Mapa de Riesgos" sheetId="1" r:id="rId2"/>
    <sheet name="Matriz Calor Inherente" sheetId="18" r:id="rId3"/>
    <sheet name="Matriz Calor Residual" sheetId="19" r:id="rId4"/>
    <sheet name="Tabla probabilidad" sheetId="12" r:id="rId5"/>
    <sheet name="Tabla Impacto" sheetId="13" r:id="rId6"/>
    <sheet name="Tabla Valoración controles" sheetId="15" r:id="rId7"/>
    <sheet name="Anexo 1" sheetId="22" r:id="rId8"/>
    <sheet name="Opciones Tratamiento" sheetId="16" state="hidden" r:id="rId9"/>
    <sheet name="Hoja1" sheetId="11" state="hidden" r:id="rId10"/>
  </sheet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4" i="1" l="1"/>
  <c r="Q84" i="1"/>
  <c r="X84" i="1" s="1"/>
  <c r="K84" i="1"/>
  <c r="X83" i="1"/>
  <c r="Z83" i="1" s="1"/>
  <c r="T83" i="1"/>
  <c r="Q83" i="1"/>
  <c r="AB84" i="1" s="1"/>
  <c r="AA84" i="1" s="1"/>
  <c r="K83" i="1"/>
  <c r="X82" i="1"/>
  <c r="Z82" i="1" s="1"/>
  <c r="T82" i="1"/>
  <c r="Q82" i="1"/>
  <c r="AB83" i="1" s="1"/>
  <c r="AA83" i="1" s="1"/>
  <c r="K82" i="1"/>
  <c r="X81" i="1"/>
  <c r="Z81" i="1" s="1"/>
  <c r="T81" i="1"/>
  <c r="Q81" i="1"/>
  <c r="AB82" i="1" s="1"/>
  <c r="AA82" i="1" s="1"/>
  <c r="K81" i="1"/>
  <c r="AB80" i="1"/>
  <c r="AA80" i="1" s="1"/>
  <c r="T80" i="1"/>
  <c r="Q80" i="1"/>
  <c r="AB81" i="1" s="1"/>
  <c r="AA81" i="1" s="1"/>
  <c r="K80" i="1"/>
  <c r="T79" i="1"/>
  <c r="Q79" i="1"/>
  <c r="X80" i="1" s="1"/>
  <c r="K79" i="1"/>
  <c r="L79" i="1" s="1"/>
  <c r="N79" i="1" s="1"/>
  <c r="H79" i="1"/>
  <c r="I79" i="1" s="1"/>
  <c r="AA73" i="1"/>
  <c r="T73" i="1"/>
  <c r="Q73" i="1"/>
  <c r="T78" i="1"/>
  <c r="Q78" i="1"/>
  <c r="K78" i="1"/>
  <c r="T77" i="1"/>
  <c r="Q77" i="1"/>
  <c r="K77" i="1"/>
  <c r="T76" i="1"/>
  <c r="Q76" i="1"/>
  <c r="AB77" i="1" s="1"/>
  <c r="AA77" i="1" s="1"/>
  <c r="K76" i="1"/>
  <c r="T75" i="1"/>
  <c r="Q75" i="1"/>
  <c r="K75" i="1"/>
  <c r="T74" i="1"/>
  <c r="Q74" i="1"/>
  <c r="K74" i="1"/>
  <c r="T72" i="1"/>
  <c r="Q72" i="1"/>
  <c r="AB74" i="1" s="1"/>
  <c r="AA74" i="1" s="1"/>
  <c r="K72" i="1"/>
  <c r="L72" i="1" s="1"/>
  <c r="M72" i="1" s="1"/>
  <c r="H72" i="1"/>
  <c r="Y81" i="1" l="1"/>
  <c r="Y83" i="1"/>
  <c r="AC83" i="1" s="1"/>
  <c r="Y80" i="1"/>
  <c r="AC80" i="1" s="1"/>
  <c r="Z80" i="1"/>
  <c r="AC81" i="1"/>
  <c r="Z84" i="1"/>
  <c r="Y84" i="1"/>
  <c r="AC84" i="1" s="1"/>
  <c r="M79" i="1"/>
  <c r="AB79" i="1" s="1"/>
  <c r="AA79" i="1" s="1"/>
  <c r="Y82" i="1"/>
  <c r="AC82" i="1" s="1"/>
  <c r="AB75" i="1"/>
  <c r="AA75" i="1" s="1"/>
  <c r="AB78" i="1"/>
  <c r="AA78" i="1" s="1"/>
  <c r="X79" i="1"/>
  <c r="AB76" i="1"/>
  <c r="AA76" i="1" s="1"/>
  <c r="N72" i="1"/>
  <c r="X76" i="1"/>
  <c r="I72" i="1"/>
  <c r="X72" i="1" s="1"/>
  <c r="X74" i="1"/>
  <c r="X75" i="1"/>
  <c r="AB72" i="1"/>
  <c r="AA72" i="1" s="1"/>
  <c r="X77" i="1"/>
  <c r="X78" i="1"/>
  <c r="Z79" i="1" l="1"/>
  <c r="Y79" i="1"/>
  <c r="AC79" i="1" s="1"/>
  <c r="Z72" i="1"/>
  <c r="Y72" i="1"/>
  <c r="AC72" i="1" s="1"/>
  <c r="Z78" i="1"/>
  <c r="Y78" i="1"/>
  <c r="AC78" i="1" s="1"/>
  <c r="Z74" i="1"/>
  <c r="Y74" i="1"/>
  <c r="AC74" i="1" s="1"/>
  <c r="Z77" i="1"/>
  <c r="Y77" i="1"/>
  <c r="AC77" i="1" s="1"/>
  <c r="Z75" i="1"/>
  <c r="Y75" i="1"/>
  <c r="AC75" i="1" s="1"/>
  <c r="Z76" i="1"/>
  <c r="Y76" i="1"/>
  <c r="AC76" i="1" s="1"/>
  <c r="Q66" i="1" l="1"/>
  <c r="Q54" i="1" l="1"/>
  <c r="Q60" i="1" l="1"/>
  <c r="T42" i="1"/>
  <c r="Q42" i="1"/>
  <c r="T36" i="1"/>
  <c r="Q36" i="1"/>
  <c r="H36" i="1"/>
  <c r="T30" i="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G225" i="13" l="1"/>
  <c r="G215" i="13"/>
  <c r="G216" i="13"/>
  <c r="G217" i="13"/>
  <c r="G218" i="13"/>
  <c r="G219" i="13"/>
  <c r="G220" i="13"/>
  <c r="G221" i="13"/>
  <c r="G222" i="13"/>
  <c r="G223" i="13"/>
  <c r="G224" i="13"/>
  <c r="G214" i="13"/>
  <c r="K17" i="1"/>
  <c r="K16" i="1"/>
  <c r="K13" i="1"/>
  <c r="K14" i="1"/>
  <c r="B225" i="13" a="1"/>
  <c r="K15" i="1"/>
  <c r="B225" i="13" l="1"/>
  <c r="Q49" i="1"/>
  <c r="Q43"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I214" i="13"/>
  <c r="T59" i="1" l="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AB49" i="1" l="1"/>
  <c r="AA49" i="1" s="1"/>
  <c r="AB25" i="1"/>
  <c r="AA25" i="1" s="1"/>
  <c r="AB19" i="1"/>
  <c r="AB20" i="1" s="1"/>
  <c r="AB26" i="1"/>
  <c r="AB38" i="1"/>
  <c r="AA37" i="1"/>
  <c r="AA43" i="1"/>
  <c r="AB44" i="1"/>
  <c r="AA44" i="1" s="1"/>
  <c r="AB45" i="1"/>
  <c r="AB50" i="1"/>
  <c r="AA50" i="1" s="1"/>
  <c r="AB51" i="1"/>
  <c r="AA51" i="1" s="1"/>
  <c r="AA55" i="1"/>
  <c r="AB56" i="1"/>
  <c r="AA31" i="1"/>
  <c r="AB32" i="1"/>
  <c r="AA19" i="1" l="1"/>
  <c r="W27" i="19"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66" i="1" l="1"/>
  <c r="L66" i="1" s="1"/>
  <c r="K60" i="1"/>
  <c r="L60" i="1" s="1"/>
  <c r="K42" i="1"/>
  <c r="L42" i="1" s="1"/>
  <c r="K30" i="1"/>
  <c r="L30" i="1" s="1"/>
  <c r="K48" i="1"/>
  <c r="L48" i="1" s="1"/>
  <c r="K24" i="1"/>
  <c r="L24" i="1" s="1"/>
  <c r="K36" i="1"/>
  <c r="L36" i="1" s="1"/>
  <c r="K54" i="1"/>
  <c r="L54" i="1" s="1"/>
  <c r="K12" i="1"/>
  <c r="L12" i="1" s="1"/>
  <c r="K18" i="1"/>
  <c r="L18" i="1" s="1"/>
  <c r="AD30" i="18" l="1"/>
  <c r="AJ38" i="18"/>
  <c r="AJ22" i="18"/>
  <c r="X30" i="18"/>
  <c r="L38" i="18"/>
  <c r="AD14" i="18"/>
  <c r="X14" i="18"/>
  <c r="X6" i="18"/>
  <c r="AJ30" i="18"/>
  <c r="R22" i="18"/>
  <c r="N18" i="1"/>
  <c r="X38" i="18"/>
  <c r="L22" i="18"/>
  <c r="L6" i="18"/>
  <c r="R30" i="18"/>
  <c r="X22" i="18"/>
  <c r="AD38" i="18"/>
  <c r="AD22" i="18"/>
  <c r="M18" i="1"/>
  <c r="AB18" i="1" s="1"/>
  <c r="AA18" i="1" s="1"/>
  <c r="L14" i="18"/>
  <c r="L30" i="18"/>
  <c r="R38" i="18"/>
  <c r="AJ14" i="18"/>
  <c r="R14" i="18"/>
  <c r="AJ6" i="18"/>
  <c r="AD6" i="18"/>
  <c r="R6" i="18"/>
  <c r="R18" i="18"/>
  <c r="AJ10" i="18"/>
  <c r="AD42" i="18"/>
  <c r="AJ34" i="18"/>
  <c r="R26" i="18"/>
  <c r="M54" i="1"/>
  <c r="AB54" i="1" s="1"/>
  <c r="AA54" i="1" s="1"/>
  <c r="L18" i="18"/>
  <c r="R10" i="18"/>
  <c r="AJ18" i="18"/>
  <c r="L34" i="18"/>
  <c r="N54" i="1"/>
  <c r="R42" i="18"/>
  <c r="AJ26" i="18"/>
  <c r="X34" i="18"/>
  <c r="AD26" i="18"/>
  <c r="X10" i="18"/>
  <c r="AD18" i="18"/>
  <c r="L10" i="18"/>
  <c r="X42" i="18"/>
  <c r="AD34" i="18"/>
  <c r="AD10" i="18"/>
  <c r="AJ42" i="18"/>
  <c r="L42" i="18"/>
  <c r="L26" i="18"/>
  <c r="X18" i="18"/>
  <c r="R34" i="18"/>
  <c r="X26" i="18"/>
  <c r="M36" i="1"/>
  <c r="AB36" i="1" s="1"/>
  <c r="AA36" i="1" s="1"/>
  <c r="R40" i="18"/>
  <c r="L40" i="18"/>
  <c r="X16" i="18"/>
  <c r="X32" i="18"/>
  <c r="AJ40" i="18"/>
  <c r="AD40" i="18"/>
  <c r="L24" i="18"/>
  <c r="AD16" i="18"/>
  <c r="L16" i="18"/>
  <c r="R24" i="18"/>
  <c r="L8" i="18"/>
  <c r="AD8" i="18"/>
  <c r="AD32" i="18"/>
  <c r="AJ24" i="18"/>
  <c r="R32" i="18"/>
  <c r="AJ16" i="18"/>
  <c r="R8" i="18"/>
  <c r="AJ32" i="18"/>
  <c r="X40" i="18"/>
  <c r="X24" i="18"/>
  <c r="N36" i="1"/>
  <c r="L32" i="18"/>
  <c r="X8" i="18"/>
  <c r="R16" i="18"/>
  <c r="AD24" i="18"/>
  <c r="AJ8" i="18"/>
  <c r="N24" i="18"/>
  <c r="T32" i="18"/>
  <c r="T16" i="18"/>
  <c r="AF40" i="18"/>
  <c r="AL32" i="18"/>
  <c r="Z24" i="18"/>
  <c r="AF16" i="18"/>
  <c r="N8" i="18"/>
  <c r="AF24" i="18"/>
  <c r="AF32" i="18"/>
  <c r="T40" i="18"/>
  <c r="T24" i="18"/>
  <c r="AL40" i="18"/>
  <c r="N42" i="1"/>
  <c r="Z40" i="18"/>
  <c r="AL8" i="18"/>
  <c r="AF8" i="18"/>
  <c r="Z16" i="18"/>
  <c r="AL24" i="18"/>
  <c r="M42" i="1"/>
  <c r="AB42" i="1" s="1"/>
  <c r="AA42" i="1" s="1"/>
  <c r="Z32" i="18"/>
  <c r="N32" i="18"/>
  <c r="N16" i="18"/>
  <c r="Z8" i="18"/>
  <c r="N40" i="18"/>
  <c r="AL16" i="18"/>
  <c r="T8" i="18"/>
  <c r="M66" i="1"/>
  <c r="AB66" i="1" s="1"/>
  <c r="AA66" i="1" s="1"/>
  <c r="N66" i="1"/>
  <c r="P36" i="18"/>
  <c r="V28" i="18"/>
  <c r="AH44" i="18"/>
  <c r="V12" i="18"/>
  <c r="V36" i="18"/>
  <c r="V20" i="18"/>
  <c r="J28" i="18"/>
  <c r="AB20" i="18"/>
  <c r="AB36" i="18"/>
  <c r="J12" i="18"/>
  <c r="J44" i="18"/>
  <c r="AB28" i="18"/>
  <c r="AH12" i="18"/>
  <c r="J20" i="18"/>
  <c r="P12" i="18"/>
  <c r="P28" i="18"/>
  <c r="P44" i="18"/>
  <c r="AB12" i="18"/>
  <c r="AH28" i="18"/>
  <c r="AH36" i="18"/>
  <c r="AH20" i="18"/>
  <c r="AB44" i="18"/>
  <c r="V44" i="18"/>
  <c r="P20" i="18"/>
  <c r="J36" i="18"/>
  <c r="AF30" i="18"/>
  <c r="Z22" i="18"/>
  <c r="T30" i="18"/>
  <c r="AL6" i="18"/>
  <c r="Z14" i="18"/>
  <c r="Z38" i="18"/>
  <c r="AF14" i="18"/>
  <c r="N24" i="1"/>
  <c r="T14" i="18"/>
  <c r="AL38" i="18"/>
  <c r="N14" i="18"/>
  <c r="Z6" i="18"/>
  <c r="Z30" i="18"/>
  <c r="T38" i="18"/>
  <c r="T22" i="18"/>
  <c r="AL14" i="18"/>
  <c r="N22" i="18"/>
  <c r="AF22" i="18"/>
  <c r="N6" i="18"/>
  <c r="AF6" i="18"/>
  <c r="AF38" i="18"/>
  <c r="M24" i="1"/>
  <c r="AB24" i="1" s="1"/>
  <c r="AA24" i="1" s="1"/>
  <c r="N30" i="18"/>
  <c r="N38" i="18"/>
  <c r="AL30" i="18"/>
  <c r="AL22" i="18"/>
  <c r="T6" i="18"/>
  <c r="J38" i="18"/>
  <c r="AH6" i="18"/>
  <c r="V6" i="18"/>
  <c r="P30" i="18"/>
  <c r="P6" i="18"/>
  <c r="M12" i="1"/>
  <c r="AB12" i="1" s="1"/>
  <c r="AB38" i="18"/>
  <c r="P14" i="18"/>
  <c r="V22" i="18"/>
  <c r="V14" i="18"/>
  <c r="AB22" i="18"/>
  <c r="AB14" i="18"/>
  <c r="J22" i="18"/>
  <c r="AH14" i="18"/>
  <c r="AH38" i="18"/>
  <c r="J14" i="18"/>
  <c r="V30" i="18"/>
  <c r="P22" i="18"/>
  <c r="AH30" i="18"/>
  <c r="N12" i="1"/>
  <c r="J30" i="18"/>
  <c r="P38" i="18"/>
  <c r="AB6" i="18"/>
  <c r="J6" i="18"/>
  <c r="AH22" i="18"/>
  <c r="AB30" i="18"/>
  <c r="V38" i="18"/>
  <c r="AB10" i="18"/>
  <c r="J18" i="18"/>
  <c r="N48" i="1"/>
  <c r="AH10" i="18"/>
  <c r="P26" i="18"/>
  <c r="V42" i="18"/>
  <c r="V10" i="18"/>
  <c r="M48" i="1"/>
  <c r="AB48" i="1" s="1"/>
  <c r="AA48" i="1" s="1"/>
  <c r="J42" i="18"/>
  <c r="P34" i="18"/>
  <c r="AB18" i="18"/>
  <c r="AB26" i="18"/>
  <c r="V26" i="18"/>
  <c r="V18" i="18"/>
  <c r="AH34" i="18"/>
  <c r="P10" i="18"/>
  <c r="V34" i="18"/>
  <c r="P42" i="18"/>
  <c r="AH42" i="18"/>
  <c r="AH26" i="18"/>
  <c r="AB42" i="18"/>
  <c r="AH18" i="18"/>
  <c r="J34" i="18"/>
  <c r="J10" i="18"/>
  <c r="J26" i="18"/>
  <c r="P18" i="18"/>
  <c r="AB34" i="18"/>
  <c r="J8" i="18"/>
  <c r="AB32" i="18"/>
  <c r="AB8" i="18"/>
  <c r="J24" i="18"/>
  <c r="J32" i="18"/>
  <c r="P8" i="18"/>
  <c r="N30" i="1"/>
  <c r="M30" i="1"/>
  <c r="AB30" i="1" s="1"/>
  <c r="AA30" i="1" s="1"/>
  <c r="V40" i="18"/>
  <c r="J40" i="18"/>
  <c r="AB40" i="18"/>
  <c r="AH32" i="18"/>
  <c r="AB24" i="18"/>
  <c r="V16" i="18"/>
  <c r="J16" i="18"/>
  <c r="P32" i="18"/>
  <c r="V24" i="18"/>
  <c r="P24" i="18"/>
  <c r="P16" i="18"/>
  <c r="P40" i="18"/>
  <c r="V32" i="18"/>
  <c r="AB16" i="18"/>
  <c r="AH40" i="18"/>
  <c r="V8" i="18"/>
  <c r="AH24" i="18"/>
  <c r="AH8" i="18"/>
  <c r="AH16" i="18"/>
  <c r="N60" i="1"/>
  <c r="M60" i="1"/>
  <c r="AB60" i="1" s="1"/>
  <c r="AA60" i="1" s="1"/>
  <c r="Z42" i="18"/>
  <c r="T18" i="18"/>
  <c r="N18" i="18"/>
  <c r="T26" i="18"/>
  <c r="N42" i="18"/>
  <c r="Z18" i="18"/>
  <c r="N10" i="18"/>
  <c r="AF26" i="18"/>
  <c r="AF18" i="18"/>
  <c r="Z26" i="18"/>
  <c r="AF10" i="18"/>
  <c r="Z10" i="18"/>
  <c r="AL18" i="18"/>
  <c r="T10" i="18"/>
  <c r="T42" i="18"/>
  <c r="Z34" i="18"/>
  <c r="N34" i="18"/>
  <c r="AF34" i="18"/>
  <c r="AF42" i="18"/>
  <c r="AL34" i="18"/>
  <c r="AL42" i="18"/>
  <c r="N26" i="18"/>
  <c r="T34" i="18"/>
  <c r="AL10" i="18"/>
  <c r="AL26" i="18"/>
  <c r="J23" i="19" l="1"/>
  <c r="J53" i="19"/>
  <c r="V53" i="19"/>
  <c r="AB43" i="19"/>
  <c r="AH43" i="19"/>
  <c r="AH33" i="19"/>
  <c r="V13" i="19"/>
  <c r="V23" i="19"/>
  <c r="P43" i="19"/>
  <c r="AH13" i="19"/>
  <c r="AB23" i="19"/>
  <c r="AC54" i="1"/>
  <c r="P23" i="19"/>
  <c r="AB33" i="19"/>
  <c r="J13" i="19"/>
  <c r="AB13" i="19"/>
  <c r="J43" i="19"/>
  <c r="J33" i="19"/>
  <c r="AB53" i="19"/>
  <c r="P53" i="19"/>
  <c r="AH53" i="19"/>
  <c r="V33" i="19"/>
  <c r="V43" i="19"/>
  <c r="P13" i="19"/>
  <c r="P33" i="19"/>
  <c r="AH23" i="19"/>
  <c r="AB39" i="19"/>
  <c r="J29" i="19"/>
  <c r="P19" i="19"/>
  <c r="AH49" i="19"/>
  <c r="J19" i="19"/>
  <c r="V49" i="19"/>
  <c r="AC30" i="1"/>
  <c r="AH9" i="19"/>
  <c r="P39" i="19"/>
  <c r="V29" i="19"/>
  <c r="AH39" i="19"/>
  <c r="AH19" i="19"/>
  <c r="AB29" i="19"/>
  <c r="P49" i="19"/>
  <c r="P9" i="19"/>
  <c r="P29" i="19"/>
  <c r="V19" i="19"/>
  <c r="AB9" i="19"/>
  <c r="AB49" i="19"/>
  <c r="V39" i="19"/>
  <c r="AH29" i="19"/>
  <c r="V9" i="19"/>
  <c r="AB19" i="19"/>
  <c r="J39" i="19"/>
  <c r="J49" i="19"/>
  <c r="J9" i="19"/>
  <c r="AH20" i="19"/>
  <c r="P30" i="19"/>
  <c r="AH50" i="19"/>
  <c r="J30" i="19"/>
  <c r="V50" i="19"/>
  <c r="AC36" i="1"/>
  <c r="AB40" i="19"/>
  <c r="V20" i="19"/>
  <c r="P50" i="19"/>
  <c r="V10" i="19"/>
  <c r="P10" i="19"/>
  <c r="AB50" i="19"/>
  <c r="AH40" i="19"/>
  <c r="P40" i="19"/>
  <c r="J40" i="19"/>
  <c r="J50" i="19"/>
  <c r="J10" i="19"/>
  <c r="AH10" i="19"/>
  <c r="AB10" i="19"/>
  <c r="P20" i="19"/>
  <c r="AH30" i="19"/>
  <c r="J20" i="19"/>
  <c r="V40" i="19"/>
  <c r="V30" i="19"/>
  <c r="AB20" i="19"/>
  <c r="AB30" i="19"/>
  <c r="AC24" i="1"/>
  <c r="AH38" i="19"/>
  <c r="AB18" i="19"/>
  <c r="J18" i="19"/>
  <c r="AH8" i="19"/>
  <c r="V8" i="19"/>
  <c r="AH18" i="19"/>
  <c r="J38" i="19"/>
  <c r="V28" i="19"/>
  <c r="AB38" i="19"/>
  <c r="P18" i="19"/>
  <c r="J48" i="19"/>
  <c r="AB8" i="19"/>
  <c r="P48" i="19"/>
  <c r="AB48" i="19"/>
  <c r="V18" i="19"/>
  <c r="J28" i="19"/>
  <c r="V38" i="19"/>
  <c r="AB28" i="19"/>
  <c r="AH28" i="19"/>
  <c r="V48" i="19"/>
  <c r="P38" i="19"/>
  <c r="J8" i="19"/>
  <c r="AH48" i="19"/>
  <c r="P28" i="19"/>
  <c r="P8" i="19"/>
  <c r="AC66" i="1"/>
  <c r="AB55" i="19"/>
  <c r="P25" i="19"/>
  <c r="P35" i="19"/>
  <c r="J45" i="19"/>
  <c r="V55" i="19"/>
  <c r="P55" i="19"/>
  <c r="AH15" i="19"/>
  <c r="AB25" i="19"/>
  <c r="AH35" i="19"/>
  <c r="J15" i="19"/>
  <c r="AB45" i="19"/>
  <c r="AH25" i="19"/>
  <c r="P45" i="19"/>
  <c r="V15" i="19"/>
  <c r="AB35" i="19"/>
  <c r="J25" i="19"/>
  <c r="V25" i="19"/>
  <c r="V45" i="19"/>
  <c r="AB15" i="19"/>
  <c r="P15" i="19"/>
  <c r="AH55" i="19"/>
  <c r="J35" i="19"/>
  <c r="AH45" i="19"/>
  <c r="J55" i="19"/>
  <c r="V35" i="19"/>
  <c r="V22" i="19"/>
  <c r="AH32" i="19"/>
  <c r="AC48" i="1"/>
  <c r="AB42" i="19"/>
  <c r="AB32" i="19"/>
  <c r="J12" i="19"/>
  <c r="AB52" i="19"/>
  <c r="AB22" i="19"/>
  <c r="J52" i="19"/>
  <c r="V52" i="19"/>
  <c r="J32" i="19"/>
  <c r="P52" i="19"/>
  <c r="V32" i="19"/>
  <c r="V12" i="19"/>
  <c r="V42" i="19"/>
  <c r="AH22" i="19"/>
  <c r="J42" i="19"/>
  <c r="AH12" i="19"/>
  <c r="AH52" i="19"/>
  <c r="P42" i="19"/>
  <c r="J22" i="19"/>
  <c r="P32" i="19"/>
  <c r="P12" i="19"/>
  <c r="AB12" i="19"/>
  <c r="AH42" i="19"/>
  <c r="P22" i="19"/>
  <c r="J11" i="19"/>
  <c r="P41" i="19"/>
  <c r="AB11" i="19"/>
  <c r="J41" i="19"/>
  <c r="V11" i="19"/>
  <c r="J21" i="19"/>
  <c r="P51" i="19"/>
  <c r="P11" i="19"/>
  <c r="V31" i="19"/>
  <c r="AH41" i="19"/>
  <c r="AH21" i="19"/>
  <c r="AB21" i="19"/>
  <c r="AB31" i="19"/>
  <c r="V21" i="19"/>
  <c r="P21" i="19"/>
  <c r="AB41" i="19"/>
  <c r="V41" i="19"/>
  <c r="J51" i="19"/>
  <c r="AC42" i="1"/>
  <c r="AH51" i="19"/>
  <c r="P31" i="19"/>
  <c r="AB51" i="19"/>
  <c r="AH31" i="19"/>
  <c r="J31" i="19"/>
  <c r="V51" i="19"/>
  <c r="AH11" i="19"/>
  <c r="J47" i="19"/>
  <c r="AH17" i="19"/>
  <c r="J17" i="19"/>
  <c r="AH27" i="19"/>
  <c r="P47" i="19"/>
  <c r="AH47" i="19"/>
  <c r="AB47" i="19"/>
  <c r="V17" i="19"/>
  <c r="J7" i="19"/>
  <c r="P27" i="19"/>
  <c r="AB7" i="19"/>
  <c r="AC18" i="1"/>
  <c r="AB17" i="19"/>
  <c r="P37" i="19"/>
  <c r="V37" i="19"/>
  <c r="AH37" i="19"/>
  <c r="AB27" i="19"/>
  <c r="P7" i="19"/>
  <c r="V7" i="19"/>
  <c r="AB37" i="19"/>
  <c r="P17" i="19"/>
  <c r="J37" i="19"/>
  <c r="J27" i="19"/>
  <c r="V27" i="19"/>
  <c r="V47" i="19"/>
  <c r="AH7" i="19"/>
  <c r="AB13" i="1"/>
  <c r="AA13" i="1" s="1"/>
  <c r="AA12" i="1"/>
  <c r="AC60" i="1"/>
  <c r="P54" i="19"/>
  <c r="AH44" i="19"/>
  <c r="V24" i="19"/>
  <c r="P44" i="19"/>
  <c r="AH14" i="19"/>
  <c r="V54" i="19"/>
  <c r="AB24" i="19"/>
  <c r="AB14" i="19"/>
  <c r="J14" i="19"/>
  <c r="V44" i="19"/>
  <c r="AH34" i="19"/>
  <c r="AH24" i="19"/>
  <c r="P34" i="19"/>
  <c r="AB54" i="19"/>
  <c r="V34" i="19"/>
  <c r="J34" i="19"/>
  <c r="AH54" i="19"/>
  <c r="AB44" i="19"/>
  <c r="P24" i="19"/>
  <c r="P14" i="19"/>
  <c r="V14" i="19"/>
  <c r="AB34" i="19"/>
  <c r="J44" i="19"/>
  <c r="J54" i="19"/>
  <c r="J24" i="19"/>
  <c r="AB16" i="19" l="1"/>
  <c r="AH26" i="19"/>
  <c r="J16" i="19"/>
  <c r="V26" i="19"/>
  <c r="AH36" i="19"/>
  <c r="P26" i="19"/>
  <c r="V16" i="19"/>
  <c r="V36" i="19"/>
  <c r="AC12" i="1"/>
  <c r="AB36" i="19"/>
  <c r="AB6" i="19"/>
  <c r="P36" i="19"/>
  <c r="J36" i="19"/>
  <c r="AH46" i="19"/>
  <c r="AH16" i="19"/>
  <c r="J26" i="19"/>
  <c r="V6" i="19"/>
  <c r="J46" i="19"/>
  <c r="P16" i="19"/>
  <c r="P6" i="19"/>
  <c r="AH6" i="19"/>
  <c r="V46" i="19"/>
  <c r="J6" i="19"/>
  <c r="P46" i="19"/>
  <c r="AB26" i="19"/>
  <c r="AB46" i="19"/>
  <c r="AI6" i="19"/>
  <c r="AI16" i="19"/>
  <c r="Q36" i="19"/>
  <c r="W6" i="19"/>
  <c r="W26" i="19"/>
  <c r="K26" i="19"/>
  <c r="W46" i="19"/>
  <c r="AI36" i="19"/>
  <c r="AI26" i="19"/>
  <c r="AC6" i="19"/>
  <c r="Q46" i="19"/>
  <c r="AC16" i="19"/>
  <c r="AC13" i="1"/>
  <c r="W36" i="19"/>
  <c r="AC36" i="19"/>
  <c r="K16" i="19"/>
  <c r="AC26" i="19"/>
  <c r="K46" i="19"/>
  <c r="AI46" i="19"/>
  <c r="AC46" i="19"/>
  <c r="Q6" i="19"/>
  <c r="W16" i="19"/>
  <c r="K36" i="19"/>
  <c r="Q26" i="19"/>
  <c r="K6" i="19"/>
  <c r="Q1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<sst xmlns="http://schemas.openxmlformats.org/spreadsheetml/2006/main" count="651" uniqueCount="427">
  <si>
    <t>Matriz Mapa Riesgos Fiscales</t>
  </si>
  <si>
    <r>
      <t>Código:</t>
    </r>
    <r>
      <rPr>
        <sz val="11"/>
        <rFont val="Arial"/>
        <family val="2"/>
      </rPr>
      <t xml:space="preserve"> F-DPM-10100-238,37-055</t>
    </r>
  </si>
  <si>
    <r>
      <t xml:space="preserve">Versión: </t>
    </r>
    <r>
      <rPr>
        <sz val="11"/>
        <rFont val="Arial"/>
        <family val="2"/>
      </rPr>
      <t>1.0</t>
    </r>
  </si>
  <si>
    <r>
      <t xml:space="preserve">Fecha Aprobación: </t>
    </r>
    <r>
      <rPr>
        <sz val="11"/>
        <rFont val="Arial"/>
        <family val="2"/>
      </rPr>
      <t>Marzo-07-2025</t>
    </r>
  </si>
  <si>
    <r>
      <t>Página:</t>
    </r>
    <r>
      <rPr>
        <sz val="11"/>
        <rFont val="Arial"/>
        <family val="2"/>
      </rPr>
      <t xml:space="preserve"> 1 de 8 </t>
    </r>
  </si>
  <si>
    <t>Matriz Mapa de Riesgos Fiscales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</si>
  <si>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1"/>
        <color theme="6" tint="-0.249977111117893"/>
        <rFont val="Arial"/>
        <family val="2"/>
      </rPr>
      <t>Guía para la Administración del Riesgo y el diseño de controles en entidades públicas, última versión</t>
    </r>
    <r>
      <rPr>
        <sz val="11"/>
        <rFont val="Arial"/>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</si>
  <si>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</si>
  <si>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family val="2"/>
      </rPr>
      <t>proceso, su objetivo, alcance, actividades clave</t>
    </r>
    <r>
      <rPr>
        <sz val="11"/>
        <rFont val="Arial"/>
        <family val="2"/>
      </rPr>
      <t xml:space="preserve">, considere los lineamientos establecidos en el </t>
    </r>
    <r>
      <rPr>
        <b/>
        <sz val="11"/>
        <color theme="9" tint="-0.249977111117893"/>
        <rFont val="Arial"/>
        <family val="2"/>
      </rPr>
      <t>Paso 2: identificación del riesgo</t>
    </r>
    <r>
      <rPr>
        <sz val="11"/>
        <rFont val="Arial"/>
        <family val="2"/>
      </rPr>
      <t xml:space="preserve">, donde se explica ampliamente las bases para adelanter este análisis.
Así mismo, considere en el </t>
    </r>
    <r>
      <rPr>
        <b/>
        <sz val="11"/>
        <color theme="9" tint="-0.249977111117893"/>
        <rFont val="Arial"/>
        <family val="2"/>
      </rPr>
      <t>Paso 3: valoración del riesgo</t>
    </r>
    <r>
      <rPr>
        <sz val="11"/>
        <rFont val="Arial"/>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family val="2"/>
      </rPr>
      <t>NOTA:</t>
    </r>
    <r>
      <rPr>
        <sz val="11"/>
        <rFont val="Arial"/>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</si>
  <si>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family val="2"/>
      </rPr>
      <t>Hoja 1 Instructivo</t>
    </r>
    <r>
      <rPr>
        <sz val="11"/>
        <rFont val="Arial"/>
        <family val="2"/>
      </rPr>
      <t xml:space="preserve">
-   </t>
    </r>
    <r>
      <rPr>
        <b/>
        <sz val="11"/>
        <rFont val="Arial"/>
        <family val="2"/>
      </rPr>
      <t xml:space="preserve">Hoja 2 Contexto: </t>
    </r>
    <r>
      <rPr>
        <sz val="11"/>
        <rFont val="Arial"/>
        <family val="2"/>
      </rPr>
      <t xml:space="preserve">Diligenciar formato Contexto Extratégico - Código: F-DPM-1210-238,37-014
</t>
    </r>
  </si>
  <si>
    <t xml:space="preserve"> -  Hoja 2 Mapa de Riesgos Final: Encontrará la totalidad de la estructura para la identificación y valoración de los riesgos fiscales por proceso, programa o proyecto, acorde con el nivel de desagregación que la entidad considere necesaria.</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</si>
  <si>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</si>
  <si>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</si>
  <si>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</si>
  <si>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</si>
  <si>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</si>
  <si>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</si>
  <si>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</si>
  <si>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</si>
  <si>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</si>
  <si>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</si>
  <si>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</si>
  <si>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</si>
  <si>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Circunstancia Inmediata</t>
  </si>
  <si>
    <t>Situación o actividad por la que se presenta el riesgo, pero no constituye la causa principal o básica (causa raíz) del riesgo fiscal. Anexo 1. Catálogo Indicativo y Enunciativo de Puntos de riesgo fiscal y Circunstancias Inmediatas.</t>
  </si>
  <si>
    <t>Causa Raíz</t>
  </si>
  <si>
    <t>Causa Raíz (Causa Eficiente o Causa Adecuada): Es el evento (acción u omisión) que de presentarse es generador directo de un efecto dañoso sobre los bienes, recursos o intereses patrimoniales de naturaleza pública. Es la condición necesaria, de tal forma que, si ese hecho no se produce, el daño no se genera. Así las cosas, la causa raíz se asocia con aquel hecho potencial generador del daño.</t>
  </si>
  <si>
    <t>Descripción del Riesgo</t>
  </si>
  <si>
    <r>
      <t xml:space="preserve">Consolida o resume los análisis sobre impacto + circunstancia inmediata + causa raíz, permitiendo contar con una redacción clara y concreta del riesgo indentificado. Tenga en cuenta la estructura de alto nivel establecida en al guía, inicia con </t>
    </r>
    <r>
      <rPr>
        <b/>
        <sz val="11"/>
        <color theme="9" tint="-0.249977111117893"/>
        <rFont val="Arial"/>
        <family val="2"/>
      </rPr>
      <t>POSIBILIDAD DE + Impacto para la entidad (Qué) + Circunstancia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</si>
  <si>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</si>
  <si>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</si>
  <si>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</si>
  <si>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</si>
  <si>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</si>
  <si>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</si>
  <si>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</si>
  <si>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</si>
  <si>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</si>
  <si>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11"/>
        <color theme="9" tint="-0.249977111117893"/>
        <rFont val="Arial"/>
        <family val="2"/>
      </rPr>
      <t>Responsable de ejecutar el control + Acción + Complemento</t>
    </r>
  </si>
  <si>
    <t>Afectación</t>
  </si>
  <si>
    <t>Esta casilla no se diligencia, depende de la selección en la columna R.</t>
  </si>
  <si>
    <r>
      <t xml:space="preserve">ATRIBUTOS EFICIENCIA
</t>
    </r>
    <r>
      <rPr>
        <sz val="11"/>
        <rFont val="Arial"/>
        <family val="2"/>
      </rPr>
      <t>Tipo</t>
    </r>
  </si>
  <si>
    <t>Utilice la lista de despligue que se encuentra parametrizada, le aparecerán las opciones: i)Preventivo, ii)Detectivo, iii)Correctivo.</t>
  </si>
  <si>
    <r>
      <t xml:space="preserve">ATRIBUTOS EFICIENCIA
</t>
    </r>
    <r>
      <rPr>
        <sz val="11"/>
        <rFont val="Arial"/>
        <family val="2"/>
      </rPr>
      <t>Implementación</t>
    </r>
  </si>
  <si>
    <t>Utilice la lista de despligue que se encuentra parametrizada, le aparecerán las opciones: i)Automático, ii)Manual.</t>
  </si>
  <si>
    <r>
      <t xml:space="preserve">ATRIBUTOS EFICIENCIA
</t>
    </r>
    <r>
      <rPr>
        <sz val="11"/>
        <rFont val="Arial"/>
        <family val="2"/>
      </rPr>
      <t>Calificación</t>
    </r>
  </si>
  <si>
    <t xml:space="preserve">La matriz automáticamente hará el cálculo para el control analizado (Columna T) </t>
  </si>
  <si>
    <r>
      <t xml:space="preserve">ATRIBUTOS INFORMATIVOS
</t>
    </r>
    <r>
      <rPr>
        <sz val="11"/>
        <rFont val="Arial"/>
        <family val="2"/>
      </rPr>
      <t>Documentación</t>
    </r>
  </si>
  <si>
    <t>Utilice la lista de despligue que se encuentra parametrizada, le aparecerán las opciones: i)Documentado, ii)Sin documentar.</t>
  </si>
  <si>
    <r>
      <t xml:space="preserve">ATRIBUTOS INFORMATIVOS
</t>
    </r>
    <r>
      <rPr>
        <sz val="11"/>
        <rFont val="Arial"/>
        <family val="2"/>
      </rPr>
      <t>Frecuencia</t>
    </r>
  </si>
  <si>
    <t>Utilice la lista de despligue que se encuentra parametrizada, le aparecerán las opciones: i)Continua, ii)Aleatoria.</t>
  </si>
  <si>
    <r>
      <t xml:space="preserve">ATRIBUTOS INFORMATIVOS
</t>
    </r>
    <r>
      <rPr>
        <sz val="11"/>
        <rFont val="Arial"/>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</si>
  <si>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</si>
  <si>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</si>
  <si>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11"/>
        <color theme="9" tint="-0.249977111117893"/>
        <rFont val="Arial"/>
        <family val="2"/>
      </rPr>
      <t xml:space="preserve"> nivel de riesgo inherente</t>
    </r>
    <r>
      <rPr>
        <sz val="11"/>
        <rFont val="Arial"/>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</si>
  <si>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</si>
  <si>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</si>
  <si>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11"/>
        <rFont val="Arial"/>
        <family val="2"/>
      </rPr>
      <t>Responsable, entregable,fecha de inicio, fecha de terminación</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</si>
  <si>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</si>
  <si>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 - </t>
    </r>
    <r>
      <rPr>
        <b/>
        <sz val="11"/>
        <rFont val="Arial"/>
        <family val="2"/>
      </rPr>
      <t xml:space="preserve"> Hoja 3 Matriz de Calor Inherente: </t>
    </r>
    <r>
      <rPr>
        <sz val="11"/>
        <rFont val="Arial"/>
        <family val="2"/>
      </rPr>
      <t xml:space="preserve"> En esta hoja, en la medida en que ese diligencia el Mapa Final, se verán reflejados los riesgos en su zona correspondiente. Esta hoja no se diligencia se genera de manera automática.</t>
    </r>
  </si>
  <si>
    <r>
      <t xml:space="preserve"> - </t>
    </r>
    <r>
      <rPr>
        <b/>
        <sz val="11"/>
        <rFont val="Arial"/>
        <family val="2"/>
      </rPr>
      <t xml:space="preserve"> Hoja 4 Matriz de Calor Residual: </t>
    </r>
    <r>
      <rPr>
        <sz val="11"/>
        <rFont val="Arial"/>
        <family val="2"/>
      </rPr>
      <t>En esta hoja, en la medida en que ese diligencia el Mapa Final, se verán reflejados los riesgos en su zona correspondiente. Esta hoja no se diligencia se genera de manera automática.</t>
    </r>
  </si>
  <si>
    <r>
      <t xml:space="preserve"> - </t>
    </r>
    <r>
      <rPr>
        <b/>
        <sz val="11"/>
        <rFont val="Arial"/>
        <family val="2"/>
      </rPr>
      <t xml:space="preserve"> Hoja 5 Tabla de probabilidad: </t>
    </r>
    <r>
      <rPr>
        <sz val="11"/>
        <rFont val="Arial"/>
        <family val="2"/>
      </rPr>
      <t>Tabla referente para todos los cálculos (no se diligencia)</t>
    </r>
  </si>
  <si>
    <r>
      <t xml:space="preserve"> - </t>
    </r>
    <r>
      <rPr>
        <b/>
        <sz val="11"/>
        <rFont val="Arial"/>
        <family val="2"/>
      </rPr>
      <t xml:space="preserve"> Hoja 6 Tabla de Impacto: </t>
    </r>
    <r>
      <rPr>
        <sz val="11"/>
        <rFont val="Arial"/>
        <family val="2"/>
      </rPr>
      <t>Tabla referente para todos los cálculos (no se diligencia)</t>
    </r>
  </si>
  <si>
    <r>
      <t xml:space="preserve"> - </t>
    </r>
    <r>
      <rPr>
        <b/>
        <sz val="11"/>
        <rFont val="Arial"/>
        <family val="2"/>
      </rPr>
      <t xml:space="preserve"> Hoja 7 Tabla de Valoración de Controles: </t>
    </r>
    <r>
      <rPr>
        <sz val="11"/>
        <rFont val="Arial"/>
        <family val="2"/>
      </rPr>
      <t>Tabla referente para todos los cálculos (no se diligencia)</t>
    </r>
  </si>
  <si>
    <r>
      <t xml:space="preserve"> - </t>
    </r>
    <r>
      <rPr>
        <b/>
        <sz val="11"/>
        <rFont val="Arial"/>
        <family val="2"/>
      </rPr>
      <t xml:space="preserve"> Hoja 8 Anexo 1. Catálogo Indicativo y Enunciativo de Puntos de riesgo fiscal y Circunstancias Inmediatas.</t>
    </r>
  </si>
  <si>
    <t>CONTROL DE CAMBIOS</t>
  </si>
  <si>
    <t xml:space="preserve">Version </t>
  </si>
  <si>
    <t xml:space="preserve">Fecha </t>
  </si>
  <si>
    <t>Descripcion</t>
  </si>
  <si>
    <t>Responsable</t>
  </si>
  <si>
    <t>1.0</t>
  </si>
  <si>
    <t xml:space="preserve">Se solicita el ajuste al documento solicitado con el fin de dar cumplimiento a lineamientos del DAFP y a recomendaciones por hallazgos de auditoria. </t>
  </si>
  <si>
    <t>Erica Rueda                                     Profesional Secretaria de Planeacion</t>
  </si>
  <si>
    <t>Matriz Mapa Riesgos Fiscales 2025</t>
  </si>
  <si>
    <r>
      <t>Página:</t>
    </r>
    <r>
      <rPr>
        <sz val="11"/>
        <rFont val="Arial"/>
        <family val="2"/>
      </rPr>
      <t xml:space="preserve"> 2 de 8 </t>
    </r>
  </si>
  <si>
    <t>Proceso:</t>
  </si>
  <si>
    <t>GESTIÓN DE LA FINANZAS PUBLICAS</t>
  </si>
  <si>
    <t>Objetivo:</t>
  </si>
  <si>
    <t>Dirigir y controlar lapolítica fiscal, mediante el  recaudode los tributos, proyección y administración  del presupuesto general de rentas y gastos, así mismo,  la realización de acciones administrativas, para fortalecer las arcas del Ente Territorial, gestión de  las mesadas pensionales,y el registro  contabledel Municipio de Bucaramanga.</t>
  </si>
  <si>
    <t>Alcance:</t>
  </si>
  <si>
    <t>El proceso abarca desde la identificación de las fuentes de ingresos del Municipio, para la proyección del presupuesto de cada vigencia fiscal del Ente Territorial, contemplando las fuentes de financiación para la ejecución de programas y proyectos propuestos en el Plan de Desarrollo y demás fuentes necesarias para la sostenibilidad financiera del municipio, así mismo, con la administración de los recursos, el recaudo, la ejecución de acciones administrativas encaminadas al fortalecimiento de la política fiscal, mediante la adopción de controles y el registro contable de dichos recursos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</si>
  <si>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</si>
  <si>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</si>
  <si>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</si>
  <si>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</si>
  <si>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</si>
  <si>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</si>
  <si>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</si>
  <si>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</si>
  <si>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</si>
  <si>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</si>
  <si>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</si>
  <si>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</si>
  <si>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</si>
  <si>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</si>
  <si>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</si>
  <si>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</si>
  <si>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</si>
  <si>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</si>
  <si>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Entregable</t>
  </si>
  <si>
    <t>Fecha de inicio</t>
  </si>
  <si>
    <t>Fecha de terminación</t>
  </si>
  <si>
    <t>Tipo</t>
  </si>
  <si>
    <t>Implementación</t>
  </si>
  <si>
    <t>Calificación</t>
  </si>
  <si>
    <t>Documentación</t>
  </si>
  <si>
    <t>Frecuencia</t>
  </si>
  <si>
    <t>Evidencia</t>
  </si>
  <si>
    <t>Económico</t>
  </si>
  <si>
    <t>pérdida, extravío, hurto, robo o declaratoria de bienes muebles faltantes pertenecientes a la entidad</t>
  </si>
  <si>
    <t>Posibilidad de efecto dañoso sobre bienes por pérdida, extravío, hurto, robo o declaratoria de bienes muebles faltantes pertenecientes a la entidad, a causa de la omisión en la aplicación del procedimiento para actualización del inventario de bienes muebles</t>
  </si>
  <si>
    <t>Daños Activos Fisicos</t>
  </si>
  <si>
    <t xml:space="preserve">     Entre 100 y 500 SMLMV </t>
  </si>
  <si>
    <t>El servidor público verifica el inventario de bienes muebles asignados a su cargo, de acuerdo con el formato ESTADO ACTUAL DEL INVENTARIO RESUMIDO DEL SERVIDOR PÚBLICO F-INV-8500-238,37-015 reportado por el área de Inventarios</t>
  </si>
  <si>
    <t>Preventivo</t>
  </si>
  <si>
    <t>Manual</t>
  </si>
  <si>
    <t>Documentado</t>
  </si>
  <si>
    <t>Continua</t>
  </si>
  <si>
    <t>Con Registro</t>
  </si>
  <si>
    <t>Reducir (mitigar)</t>
  </si>
  <si>
    <t>Realizar semestralmente la verificación de la totalidad de los bienes a cargo de cada servidor público de la Secretaría de Hacienda reportado en el formato ESTADO ACTUAL DEL INVENTARIO RESUMIDO DEL SERVIDOR PÚBLICO F-INV-8500-238,37-015  y dar respuesta a través de correo al área de  inventarios informando la conformidad o novedad que presenta del mismo.</t>
  </si>
  <si>
    <t>Servidores públicos Secretaría de Hacienda</t>
  </si>
  <si>
    <t>Correo de reporte de conformidad o novedad al proceso de inventarios
(2)</t>
  </si>
  <si>
    <t>pago de sanción e intereses moratorios</t>
  </si>
  <si>
    <t>trámite inoportuno a los requerimientos de los entes de control y vigilancia, de acuerdo con sus lineamientos y términos de ley</t>
  </si>
  <si>
    <t>Posibilidad de efecto dañoso sobre recursos públicos por pago de sanción e intereses moratorios, a causa del trámite inoportuno a los requerimientos de los entes de control y vigilancia, de acuerdo con sus lineamientos y términos de ley</t>
  </si>
  <si>
    <t>Ejecucion y Administracion de procesos</t>
  </si>
  <si>
    <t xml:space="preserve">     Entre 10 y 50 SMLMV </t>
  </si>
  <si>
    <t>La persona encargada de realizar seguimiento a los requerimientos elevados por los entes de control y vigilancia asignados a la Secretaría de Hacienda, verifica que la respuesta sea oportuna de conformidad con el plazo otorgado por el ente de control.</t>
  </si>
  <si>
    <t>Dar respuesta oportuna al 100%  de las PQRS enviadas por los entes de control y vigilancia asignadas a la Secretaría de Hacienda a través del Sistema Gestión de Solicitudes del Ciudadano - GSC</t>
  </si>
  <si>
    <t>Profesional encargado</t>
  </si>
  <si>
    <t>Indicador semestral de respuesta a tiempo / total de PQRSD de entes de control asignadas mediante el GSC</t>
  </si>
  <si>
    <t xml:space="preserve">Investigaciones de entes de control </t>
  </si>
  <si>
    <t>Posibilidad de efecto dañoso sobre recursos públicos por investigaciones de entes de control debido al incumplimiento de las acciones correctivas en los tiempos establecidos  en los Planes de Mejoramiento  suscritos por la Secretaría de Hacienda</t>
  </si>
  <si>
    <t xml:space="preserve">     Afectación menor a 10 SMLMV .</t>
  </si>
  <si>
    <t xml:space="preserve">La profesional encargada revisa las acciones correctivas establecidas  en los Planes de Mejoramiento suscritos con los entes de control, a través de seguimientos con los responsables de su cumplimiento </t>
  </si>
  <si>
    <t>Realizar  monitoreo y  seguimiento trimestral a las acciones establecidas en los Planes de Mejoramiento suscritos por la Secretaría de Hacienda con los  difefrentes entes de control</t>
  </si>
  <si>
    <t>Lider de proceso
Profesional encargada</t>
  </si>
  <si>
    <t>Actas de reunion
 (4)</t>
  </si>
  <si>
    <t>Ejecución de un alcance inferior al contratado y pago total del contrato</t>
  </si>
  <si>
    <t>Deficiencias en  las funciones de Supervisión de los contratos a cargo de la Secretaría de Hacienda</t>
  </si>
  <si>
    <t>Posibilidad de efecto dañoso sobre recursos públicos por la ejecución de un alcance inferior al contratado y pago total del contrato, a causa de las deficiencias en las funciones de Supervisión  de los contratos a cargo de la Secretaría  de Hacienda</t>
  </si>
  <si>
    <t xml:space="preserve">
Los supervisores de contrato de la Secretaría de Hacienda continuarán con la implementación del  FORMATO SEGUIMIENTO  CUMPLIMIENTO DE  OBLIGACIONES CONTRACTUALES  Código: F-GFP-3000-238,37-026, a fin de verificar el  cumplimiento de la totalidad de las obligaciones pactadas, y el control en la ejecución de cada contrato.</t>
  </si>
  <si>
    <t>Realizar  un (1) informe general semestral de seguimiento, que evidencie la aplicación del formato  adoptado y aprobado ante el Sistema Integrado de Gestión  de Calidad, respecto a la verificación de cumplimiento de las obligaciones contractuales.</t>
  </si>
  <si>
    <t xml:space="preserve">Secretario de Despacho, supervisores y Líder de Contratación </t>
  </si>
  <si>
    <t>Informe de seguimiento 
(2)</t>
  </si>
  <si>
    <t>Pago de sanción</t>
  </si>
  <si>
    <t xml:space="preserve">debilidades en el diligenciamiento de la información exógena necesaria para dar cumplimiento al Estatuto Tributario Nacional ante la DIAN en los plazos establecidos </t>
  </si>
  <si>
    <t>Posibilidad de efecto dañoso sobre recursos públicos por pago de sanción a causa de debilidades en el diligenciamiento de la información exógena necesaria para dar cumplimiento al Estatuto Tributario Nacional ante la DIAN en los plazos establecidos.</t>
  </si>
  <si>
    <t xml:space="preserve">     Entre 50 y 100 SMLMV </t>
  </si>
  <si>
    <t>El profesional del área contable verifica que la información exógena para reportar a la DIAN se encuentra dentro de los plazos establecidos en el Estatuto Tributario Nacional, con el fin de evitar las sanciones que trata en su artículo 651.</t>
  </si>
  <si>
    <t>Presentar la evidencia del cargue oportuno de la información exógena en la plataforma DIAN.</t>
  </si>
  <si>
    <t xml:space="preserve">Área contabilidad </t>
  </si>
  <si>
    <t>Reporte cargue información exógena 2024
(9 formatos presentados)</t>
  </si>
  <si>
    <t>Disminución de ingresos / Prescripción</t>
  </si>
  <si>
    <t xml:space="preserve">
aumento de la cartera en mora  a causa  de la baja capacidad de cobro  de la Secretaría de Hacienda para realizar su recuperación dentro de los términos oportunos</t>
  </si>
  <si>
    <t>Posibilidad de efecto dañoso sobre recursos públicos por disminución de ingresos / prescripción debido al aumento de la cartera en mora  a causa  de la baja capacidad de cobro  de la Secretaría de Hacienda para realizar su recuperación dentro de los términos oportunos</t>
  </si>
  <si>
    <t xml:space="preserve">     Mayor a 500 SMLMV </t>
  </si>
  <si>
    <t>El Tesorero General del Municipio  y  el  equipo de trabajo,  realizarán  actividades  de gestión de cobro persuasivo y coactivo, para la  recuperación de la cartera de las diferentes rentas municipales.</t>
  </si>
  <si>
    <t xml:space="preserve">Realizar un informe cuatrimestral sobre  recaudo de cartera por medio del proceso de cobro persuasivo y coactivo </t>
  </si>
  <si>
    <t>Tesorero General del Municipio</t>
  </si>
  <si>
    <t>Informe general 
(3)</t>
  </si>
  <si>
    <t xml:space="preserve">Demora en la ejecución de los proyectos de presupuestos participativos </t>
  </si>
  <si>
    <t>cambio en  la destinación de  los recursos.</t>
  </si>
  <si>
    <t>Posibilidad de efecto dañoso sobre recursos económicos por la demora en la ejecución de los proyectos de presupuestos participativos debido al cambio en  la destinación de  los recursos.</t>
  </si>
  <si>
    <t>Ejecución y Administración de procesos</t>
  </si>
  <si>
    <t xml:space="preserve">El profesional especializado de presupuesto realizará la verificación de los traslados presupuestales cada vez que surja esta actividad, a fin de garantizar que los mismos se hagan acorde a sus exigencias, y garantizar que en  ningún momento se afecte el rubro de presupuestos participativos a un uso diferente del definido en el Acuerdo que lo estableció. </t>
  </si>
  <si>
    <t>Realizar informe semestral mediante el cual se indique por el área de presupuesto de la Secretaría de Hacienda, los traslados realizados entre los rubros de presupuestos  participativos, garantizando el uso definido en el Acuerdo que lo estableció.</t>
  </si>
  <si>
    <t>Profesional Especializado -Presupuesto</t>
  </si>
  <si>
    <t>Informe de seguimiento
 (2)</t>
  </si>
  <si>
    <t xml:space="preserve">Perdida de recursos económicos. </t>
  </si>
  <si>
    <r>
      <t xml:space="preserve">
</t>
    </r>
    <r>
      <rPr>
        <sz val="11"/>
        <rFont val="Arial Narrow"/>
        <family val="2"/>
      </rPr>
      <t>mayores costos en los créditos por pago de intereses, a falta de un  control documental (Procedimiento) que defina criterios organizacionales para  la adquisición de nuevos créditos o reperfilamiento de la deuda pública</t>
    </r>
    <r>
      <rPr>
        <sz val="11"/>
        <color theme="1"/>
        <rFont val="Arial Narrow"/>
        <family val="2"/>
      </rPr>
      <t xml:space="preserve">
</t>
    </r>
  </si>
  <si>
    <t>Posibilidad de efecto dañoso por la pérdida de recursos económicos, debido a mayores costos en los créditos por pago de intereses, a falta de un  control documental (Procedimiento) que defina criterios organizacionales para  la adquisición de nuevos créditos o reperfilamiento de la deuda pública</t>
  </si>
  <si>
    <t>El Secretario de Hacienda y/o el profesional asignado, el área de presupuesto y la  tesorera general, realizarán la creación o actualización de un procedimiento para el manejo de la deuda pública, el cual contemple condiciones generales que definan el estudio técnico de mercado (tasas de interés favorables) para la adquisición o reperfilamiento de la deuda pública</t>
  </si>
  <si>
    <t>Elaborar un procedimiento o actualización  para el manejo de la deuda pública, el cual contemple condiciones generales que definan el estudio técnico de mercado (tasas de interés favorables) para la adquisición o reperfilamiento de la deuda pública</t>
  </si>
  <si>
    <t xml:space="preserve">Profesional especializado área presupuesto y tesorero (a) general </t>
  </si>
  <si>
    <t>Procedimiento documentado</t>
  </si>
  <si>
    <t>Dejar de recibir recursos</t>
  </si>
  <si>
    <t>Incumplimiento en los tiempos de presentación de la documentación de requisitos habilitantes para acceder a los recursos del FONPET</t>
  </si>
  <si>
    <t>Posibilidad de efecto dañoso sobre recursos económicos por dejar de recibir recursos debido al incumplimiento en los tiempos de presentación de la documentación de requisitos habilitantes para acceder a los recursos del FONPET</t>
  </si>
  <si>
    <t>El profesional encargado de diligenciar los formatos de requisitos habilitantes para acceder a los recursos del FONPET deberá formular y ejecutar un cronograma con el cumplimiento de los tiempos definidos por el Ministerio de Hacienda y Crédito Público.</t>
  </si>
  <si>
    <t>Realizar informe general trimestral del seguimiento   al cumplimiento del cronograma establecido.</t>
  </si>
  <si>
    <t>Profesional
Fondo Territorial de Pensiones</t>
  </si>
  <si>
    <t>Informe de seguimiento 
(4)</t>
  </si>
  <si>
    <t>Pérdida de recursos</t>
  </si>
  <si>
    <t>Incumplimiento en los términos de respuesta de los recursos de reconsideración y en los plazos de respuestas a las revocatorias directa, lo cual genera silencio administrativo positivo que podría ser protocolizado por el contribuyente a su favor.</t>
  </si>
  <si>
    <t>Posibilidad de efecto dañoso sobre recursos económicos por pérdida de recursos debido al incumplimiento en los términos de respuesta de los recursos de reconsideración y en los plazos de respuestas a las revocatorias directa,lo cual genera silencio administrativo positivo que podría ser protocolizado por el contribuyente a su favor</t>
  </si>
  <si>
    <t>El profesional asignado (grupo de abogados área de impuestos) realiza control periódico (cuatrimestral) a los términos de los recursos en se encuentran asignados a la Secretaría de Hacienda, a fin de evitar la generación de silencio administrativo positivo.</t>
  </si>
  <si>
    <t>Reporte cuatrimestral del formato Excel del estado de los recursos</t>
  </si>
  <si>
    <t xml:space="preserve">Profesional asignado </t>
  </si>
  <si>
    <t>Indicador con los tiempos de respuesta (3)</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</si>
  <si>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</si>
  <si>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</si>
  <si>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</si>
  <si>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</si>
  <si>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</si>
  <si>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</si>
  <si>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</si>
  <si>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</si>
  <si>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</si>
  <si>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</si>
  <si>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</si>
  <si>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</si>
  <si>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</si>
  <si>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</si>
  <si>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</si>
  <si>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</si>
  <si>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</si>
  <si>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</si>
  <si>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</si>
  <si>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r>
      <t>Código:</t>
    </r>
    <r>
      <rPr>
        <sz val="11"/>
        <rFont val="Arial"/>
        <family val="2"/>
      </rPr>
      <t xml:space="preserve"> F-DPM-1210-238,37-055</t>
    </r>
  </si>
  <si>
    <r>
      <t xml:space="preserve">Versión: </t>
    </r>
    <r>
      <rPr>
        <sz val="11"/>
        <rFont val="Arial"/>
        <family val="2"/>
      </rPr>
      <t>0.0</t>
    </r>
  </si>
  <si>
    <r>
      <t>Fecha Aprobación:</t>
    </r>
    <r>
      <rPr>
        <sz val="11"/>
        <rFont val="Arial"/>
        <family val="2"/>
      </rPr>
      <t xml:space="preserve"> Septiembre-08-2023</t>
    </r>
  </si>
  <si>
    <r>
      <t>Página:</t>
    </r>
    <r>
      <rPr>
        <sz val="11"/>
        <rFont val="Arial"/>
        <family val="2"/>
      </rPr>
      <t xml:space="preserve"> 5 de 8 </t>
    </r>
  </si>
  <si>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</si>
  <si>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</si>
  <si>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</si>
  <si>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</si>
  <si>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</si>
  <si>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</si>
  <si>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</si>
  <si>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</si>
  <si>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</si>
  <si>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</si>
  <si>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</si>
  <si>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</si>
  <si>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r>
      <t>Página:</t>
    </r>
    <r>
      <rPr>
        <sz val="11"/>
        <rFont val="Arial"/>
        <family val="2"/>
      </rPr>
      <t xml:space="preserve"> 6 de 8 </t>
    </r>
  </si>
  <si>
    <t>Tabla Criterios para definir el nivel de impacto</t>
  </si>
  <si>
    <t>Afectación Económica (o presupuestal)</t>
  </si>
  <si>
    <t>Insignificante</t>
  </si>
  <si>
    <t>Leve 20%</t>
  </si>
  <si>
    <t xml:space="preserve">Afectación menor a 10 SMLMV </t>
  </si>
  <si>
    <t>Menor</t>
  </si>
  <si>
    <t xml:space="preserve">Menor-40% </t>
  </si>
  <si>
    <t xml:space="preserve">Entre 10 y 50 SMLMV </t>
  </si>
  <si>
    <t>Moderado 60%</t>
  </si>
  <si>
    <t xml:space="preserve">Entre 50 y 100 SMLMV </t>
  </si>
  <si>
    <t>Mayor</t>
  </si>
  <si>
    <t>Mayor 80%</t>
  </si>
  <si>
    <t xml:space="preserve">Entre 100 y 500 SMLMV </t>
  </si>
  <si>
    <t>Catastrófico</t>
  </si>
  <si>
    <t>Catastrófico 100%</t>
  </si>
  <si>
    <t xml:space="preserve">Mayor a 500 SMLMV </t>
  </si>
  <si>
    <t>Afectación_Económica_o_presupuestal</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</si>
  <si>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</si>
  <si>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</si>
  <si>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</si>
  <si>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</si>
  <si>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</si>
  <si>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</si>
  <si>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</si>
  <si>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</si>
  <si>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</si>
  <si>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</si>
  <si>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</si>
  <si>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</si>
  <si>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</si>
  <si>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</si>
  <si>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</si>
  <si>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</si>
  <si>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</si>
  <si>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</si>
  <si>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r>
      <t xml:space="preserve">Fecha Aprobación: </t>
    </r>
    <r>
      <rPr>
        <sz val="11"/>
        <rFont val="Arial"/>
        <family val="2"/>
      </rPr>
      <t>Septiembre-08-2023</t>
    </r>
  </si>
  <si>
    <r>
      <t>Página:</t>
    </r>
    <r>
      <rPr>
        <sz val="11"/>
        <rFont val="Arial"/>
        <family val="2"/>
      </rPr>
      <t xml:space="preserve"> 7 de 8 </t>
    </r>
  </si>
  <si>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</si>
  <si>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</si>
  <si>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</si>
  <si>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</si>
  <si>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</si>
  <si>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</si>
  <si>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</si>
  <si>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</si>
  <si>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</si>
  <si>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</si>
  <si>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</si>
  <si>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</si>
  <si>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</si>
  <si>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</si>
  <si>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</si>
  <si>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</si>
  <si>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</si>
  <si>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</si>
  <si>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</si>
  <si>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</si>
  <si>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</si>
  <si>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</si>
  <si>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</si>
  <si>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</si>
  <si>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</si>
  <si>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t xml:space="preserve">Página: </t>
    </r>
    <r>
      <rPr>
        <sz val="11"/>
        <rFont val="Arial"/>
        <family val="2"/>
      </rPr>
      <t xml:space="preserve">8 de 8 </t>
    </r>
  </si>
  <si>
    <t>ANEXO 1
CAPÍTULO: Identificación y valoración de Riesgos Fiscales y Diseño de Controles para su Prevención y Mitigación</t>
  </si>
  <si>
    <t>Dirección de Gestión y Desempeño Institucional
Bogotá D.C.
Noviembre 2022</t>
  </si>
  <si>
    <t>CATÁLOGO INDICATIVO Y ENUNCIATIVO DE PUNTOS DE RIESGO FISCAL Y 
CIRCUNSTANCIAS INMEDIATAS
(Anexo 1)</t>
  </si>
  <si>
    <r>
      <rPr>
        <b/>
        <sz val="11"/>
        <color theme="1"/>
        <rFont val="Arial Narrow"/>
        <family val="2"/>
      </rPr>
      <t xml:space="preserve">Introducción </t>
    </r>
    <r>
      <rPr>
        <sz val="11"/>
        <color theme="1"/>
        <rFont val="Arial Narrow"/>
        <family val="2"/>
      </rPr>
      <t xml:space="preserve">
Como resultado de la metodología de investigación que ha venido implementando el Semillero de Investigación de la Academia de la Gestión Pública desde el año 2018, fue posible identificar los principales puntos de riesgo fiscal y circunstancias inmediatas de dichos riesgos, mediante el estudio de:  i)  los avances que los diferentes órganos de control tienen frente a la definición de riesgo fiscal y la identificación de los principales riesgos fiscales en sus sujetos vigilados, ii) el estudio de fallos con responsabilidad fiscal en firme, emitidos tanto por contralorías territoriales como por la Contraloría General de la República.
Así las cosas, los puntos de riesgo fiscal que se enuncian en este catálogo indicativo y enunciativo corresponden a actividades que representan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 y que potencialmente pueden generar un efecto dañoso al patrimonio público.
Este listado enunciativo y no restrictivo, también posibilita identificar y conocer las Circunstancias Inmediatas más comunes en la gestión pública, que se derivan de los Puntos de Riesgo Fiscal.
Así las cosas, como resultado del análisis de más de 130 fallos con responsabilidad fiscal tanto de contralorías territoriales como de la Contraloría General de la República, fue posible identificar 50 puntos de riesgo fiscal e igual número de circunstancias inmediatas, así:</t>
    </r>
  </si>
  <si>
    <t>Id Referencia</t>
  </si>
  <si>
    <t>Puntos de Riesgo Fiscal</t>
  </si>
  <si>
    <t>Actividad en la que potencialmente se origina el riesgo fiscal</t>
  </si>
  <si>
    <r>
      <t xml:space="preserve">Situación </t>
    </r>
    <r>
      <rPr>
        <b/>
        <i/>
        <u/>
        <sz val="10"/>
        <color rgb="FF000000"/>
        <rFont val="Arial Narrow"/>
        <family val="2"/>
      </rPr>
      <t>por la que</t>
    </r>
    <r>
      <rPr>
        <i/>
        <sz val="10"/>
        <color rgb="FF000000"/>
        <rFont val="Arial Narrow"/>
        <family val="2"/>
      </rPr>
      <t xml:space="preserve"> se presenta el riesgo</t>
    </r>
  </si>
  <si>
    <t xml:space="preserve">Cumplimiento de las normas y obligaciones ante autoridades  </t>
  </si>
  <si>
    <t>Pago de multas, cláusulas penales o cualquier tipo de sanción</t>
  </si>
  <si>
    <t xml:space="preserve">Cumplimiento de obligaciones </t>
  </si>
  <si>
    <t>Pago de Intereses moratorios</t>
  </si>
  <si>
    <t xml:space="preserve">Desplazamientos de los funcionarios y de los contratistas a lugares diferentes al domicilio de la entidad.  </t>
  </si>
  <si>
    <t>Pago de viáticos, honorarios o gastos de desplazamiento sin justificación o por encima de los valores establecidos normativamente</t>
  </si>
  <si>
    <t>Liquidación de impuestos</t>
  </si>
  <si>
    <t>Mayor valor pagado por concepto de impuestos</t>
  </si>
  <si>
    <t xml:space="preserve">Operaciones, actas o actos en los que se reconocen saldos a favor de la entidad </t>
  </si>
  <si>
    <t>Saldos o recursos a favor no cobrados</t>
  </si>
  <si>
    <t>Custodia de los bienes muebles de la entidad</t>
  </si>
  <si>
    <t>Pérdida, extravío, hurto, robo o declaratoria de bienes faltantes pertenecientes a la Entidad</t>
  </si>
  <si>
    <t xml:space="preserve">Avalúos a bienes inmuebles de la entidad </t>
  </si>
  <si>
    <t>Error en los avalúos, afectando el valor de venta y/o negociación de un bien público</t>
  </si>
  <si>
    <t>Daño en bienes muebles de propiedad de la entidad</t>
  </si>
  <si>
    <t xml:space="preserve">Suscripción de contratos cuyo objeto es o incluye la representación judicial o extrajudicial de la entidad  </t>
  </si>
  <si>
    <t>Valor pagado por concepto de honorarios de apoderado cuando ocurre vencimiento de términos en los procesos judiciales o cualquier otra omisión del apoderado</t>
  </si>
  <si>
    <t xml:space="preserve">Pago de sentencias y conciliaciones </t>
  </si>
  <si>
    <t>Intereses moratorios por pago tardío de sentencias y conciliaciones</t>
  </si>
  <si>
    <t xml:space="preserve">Instrucción del Comité de Conciliación para iniciar acción de repetición </t>
  </si>
  <si>
    <t>Caducidad de la acción de repetición o falencias en el ejercicio de esta acción, generando la imposibilidad de recuperar los recursos pagados por el Estado</t>
  </si>
  <si>
    <t xml:space="preserve">Informe que acredite o anuncie la existencia de perjuicios generados a la entidad </t>
  </si>
  <si>
    <t xml:space="preserve">Omisión en la obligación de impulsar acción judicial para cobrar clausula penal u otros perjuicios </t>
  </si>
  <si>
    <t xml:space="preserve">Contratación de bienes o servicios </t>
  </si>
  <si>
    <t xml:space="preserve">Contratación de bienes y servicios no relacionados con las funciones de la Entidad y que no generan utilidad </t>
  </si>
  <si>
    <t xml:space="preserve">Contratación de bienes </t>
  </si>
  <si>
    <t>Compra o inversión en bienes innecesarios o suntuosos</t>
  </si>
  <si>
    <t xml:space="preserve">Contratación de estudios y diseños </t>
  </si>
  <si>
    <t>Estudios y diseños recibidos y pagados y que no cumplen condiciones de calidad</t>
  </si>
  <si>
    <t>Suscripción de contratos de estudios y diseños</t>
  </si>
  <si>
    <t>Estudios y diseños con amparo de calidad vencido al momento de contratar la obra y/o al momento de la ocurrencia</t>
  </si>
  <si>
    <t>Suscripción de contratos</t>
  </si>
  <si>
    <t xml:space="preserve">Sobrecostos en precios contractuales </t>
  </si>
  <si>
    <t xml:space="preserve">Pagos efectuados a causa de riesgos previsibles que debieron ser asignados al contratista en la matriz de riesgos previsibles y no se le asignaron    </t>
  </si>
  <si>
    <t xml:space="preserve">No incluir en el contrato de seguros -amparo de bienes de la entidad- todos los bienes muebles e inmuebles de la entidad </t>
  </si>
  <si>
    <t xml:space="preserve">No exigir garantía única de cumplimiento contractual </t>
  </si>
  <si>
    <t xml:space="preserve">Suscripción de contratos respecto de los cuales la ley establece un cubrimiento mínimo en los amparos de la garantía única de cumplimiento </t>
  </si>
  <si>
    <t xml:space="preserve">Exigir garantía única de cumplimiento contractual con un cubrimiento inferior al exigido por la ley </t>
  </si>
  <si>
    <t xml:space="preserve">Pagos efectuados a contratistas </t>
  </si>
  <si>
    <t xml:space="preserve">Pagar bienes, servicios u obras a pesar de no cumplir las condiciones de calidad. </t>
  </si>
  <si>
    <t xml:space="preserve">Constancias de recibo a satisfacción de bienes, servicios u obras, firmadas por supervisor o interventor </t>
  </si>
  <si>
    <t>Bienes, servicios u obras inconclusos, infuncionales y/o que no brindan utilidad o beneficio</t>
  </si>
  <si>
    <t xml:space="preserve">Modificaciones contractuales firmadas </t>
  </si>
  <si>
    <t>Modificaciones contractuales cuyas causas son imputables al contratista total o parcialmente y cuyos costos colaterales asume la Entidad contratante</t>
  </si>
  <si>
    <t xml:space="preserve">Giros efectuados por concepto de anticipo contractual </t>
  </si>
  <si>
    <t>Mal manejo o fallas en la legalización de anticipos, no amortización del anticipo</t>
  </si>
  <si>
    <t>Giros efectuados por concepto de anticipo contractual</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</si>
  <si>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</si>
  <si>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</si>
  <si>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</si>
  <si>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 xml:space="preserve">Firma de actas contractuales de recibo parcial o final </t>
  </si>
  <si>
    <t>Errores o imprecisiones en las actas de recibo parcial o final</t>
  </si>
  <si>
    <t>Firma de adiciones de ítems, actividades o productos no previstos (contratos adicionales)</t>
  </si>
  <si>
    <t>Adición de ítem, actividad o producto no previsto sin estudio de mercado y/o con sobrecosto</t>
  </si>
  <si>
    <t>Firma de adiciones de ítems, actividades o productos inicialmente previstos (adiciones)</t>
  </si>
  <si>
    <t>Mayores cantidades reconocidas y pagadas con valores unitarios superiores al pactado en el contrato</t>
  </si>
  <si>
    <t xml:space="preserve">Actos administrativos sancionatorios contractuales emitidos y ejecutoriados </t>
  </si>
  <si>
    <t xml:space="preserve">Cuantificación errada de multa o clausula penal </t>
  </si>
  <si>
    <t xml:space="preserve">Obras recibidas a satisfacción </t>
  </si>
  <si>
    <t>Colapso o fallas en la estabilidad de la obra</t>
  </si>
  <si>
    <t>Pagos finales efectuados a contratistas</t>
  </si>
  <si>
    <t xml:space="preserve">Actas de recibo final a satisfacción firmadas </t>
  </si>
  <si>
    <t>Infuncionalidad de lo ejecutado</t>
  </si>
  <si>
    <t xml:space="preserve">Contratos finalizados </t>
  </si>
  <si>
    <t>Bienes, servicios u obras inconclusas y/o que no brindan utilidad o beneficio</t>
  </si>
  <si>
    <t xml:space="preserve">Inadecuada deducción de impuestos, tasas o contribuciones al contratista </t>
  </si>
  <si>
    <t xml:space="preserve">Pagos por concepto de comisión a éxito </t>
  </si>
  <si>
    <t>Pago de comisiones a éxito sin debida justificación</t>
  </si>
  <si>
    <t xml:space="preserve">Actas de liquidación suscritas </t>
  </si>
  <si>
    <t>Suscripción de acta de liquidación con imprecisiones de fondo</t>
  </si>
  <si>
    <t>Actas de liquidación suscritas</t>
  </si>
  <si>
    <t xml:space="preserve">Suscripción de acta de liquidación sin relacionar las sanciones impuestas al contratista </t>
  </si>
  <si>
    <t>Contratos finalizados en los que se contemplaba o requería liquidación.</t>
  </si>
  <si>
    <t>Pérdida de competencia para liquidar por vencimiento del plazo legal, con saldos a favor de la Entidad</t>
  </si>
  <si>
    <t>Liquidación de mutuo acuerdo con recibo a satisfacción, habiendo imprecisiones o falsedades</t>
  </si>
  <si>
    <t xml:space="preserve">Bienes u obras recibidas a satisfacción </t>
  </si>
  <si>
    <t>Deterioro del bien u obra por indebido mantenimiento</t>
  </si>
  <si>
    <t>Actas de recibo final a satisfacción firmadas</t>
  </si>
  <si>
    <t>Suscripción de acta de recibo final con imprecisiones de fondo</t>
  </si>
  <si>
    <t xml:space="preserve">Reintegro de saldos a favor de la entidad o pagos por parte de deudores </t>
  </si>
  <si>
    <t>Reintegro de saldos a favor de la entidad sin indexación (reintegro sin actualización del dinero en el tiempo)</t>
  </si>
  <si>
    <t xml:space="preserve">Predios adquiridos </t>
  </si>
  <si>
    <t>Adquisición de predios sin las especificaciones técnicas requeridas</t>
  </si>
  <si>
    <t xml:space="preserve">Pérdida de tenencia de bienes de la entidad </t>
  </si>
  <si>
    <t>Pérdida de la tenencia de bienes inmuebles de la Entidad</t>
  </si>
  <si>
    <t xml:space="preserve">Pago de subsidios, transferencias o beneficios a particulares </t>
  </si>
  <si>
    <t>Bases de datos con falencias de información que genera pagos de subsidios u otros beneficios sin el cumplimiento de requisitos y condiciones</t>
  </si>
  <si>
    <t>Pago de subsidios, transferencias o beneficios a particulares</t>
  </si>
  <si>
    <t>Pago de subsidio u otros beneficios a personas fallecidas</t>
  </si>
  <si>
    <t>Pago de subsidios u otros beneficios a personas que no tienen derecho a los mismos a la luz de requisitos de ley</t>
  </si>
  <si>
    <t>Pago de subsidios por encima del beneficio otorgado</t>
  </si>
  <si>
    <t xml:space="preserve">Deudas a favor de la entidad </t>
  </si>
  <si>
    <t xml:space="preserve">Vencimiento de plazos para la labor de cobro directo (persuasivo o coactivo) o judicial </t>
  </si>
  <si>
    <t xml:space="preserve">Fuente: Elaboración Dirección de Gestión y Desempeño Institucional. 2022 </t>
  </si>
  <si>
    <t>Este catálogo indicativo y enunciativo de puntos de riesgo fiscal y circunstancias Inmediatas, es el resultado del análisis de investigaciones previas y del estudio detallado de información sobre:
(i) Fallos con responsabilidad fiscal, en firme, emitidos en los últimos 3 años, por una muestra de 10 de las contralorías territoriales mejor calificadas en 2020, según el criterio de desempeño integral, el cual corresponde a evaluación realizada por la Auditoría General de la República. 
(ii) Muestra aleatoria de fallos con responsabilidad fiscal, en firme, emitidos por la Contraloría General de la República en los últimos 3 años.
(iii) Listado de hallazgos fiscales por temáticas, consolidado por la Auditoría General de la República, 2021.</t>
  </si>
  <si>
    <t>Carrera 6 No. 12-62, Bogotá, D.C., Colombia ● Teléfono: 601 7395656 ● Fax: 601 7395657 
Código Postal: 111711. www.funcionpublica.gov.co ● eva@funcionpublica.gov.co</t>
  </si>
  <si>
    <t>Aceptar</t>
  </si>
  <si>
    <t>Evitar</t>
  </si>
  <si>
    <t>Reducir (compartir)</t>
  </si>
  <si>
    <t>Plan de accion (solo para la opción reducir)</t>
  </si>
  <si>
    <t>Finalizado</t>
  </si>
  <si>
    <t>En curso</t>
  </si>
  <si>
    <t>Fallas Tecnologicas</t>
  </si>
  <si>
    <t>Fraude Externo</t>
  </si>
  <si>
    <t>Fraude Interno</t>
  </si>
  <si>
    <t>Relaciones Laborales</t>
  </si>
  <si>
    <t>Usuarios, productos y practicas , organizacionales</t>
  </si>
  <si>
    <t>Registro Sustancial</t>
  </si>
  <si>
    <t>Registro Material</t>
  </si>
  <si>
    <t>Sin registro</t>
  </si>
  <si>
    <t>Reducir</t>
  </si>
  <si>
    <t>omisión en la aplicación del procedimiento para actualización del inventario de bienes muebles</t>
  </si>
  <si>
    <t>incumplimiento de las acciones correctivas en los tiempos establecidos  en los Planes de Mejoramiento  suscritos por la Secretaría de Hacienda</t>
  </si>
  <si>
    <t>deficiencias en la identificación de los riesgos asociados al proceso de liquidación, gestión y control del Impuesto Predial Unificado-IPU</t>
  </si>
  <si>
    <t>Falta de interoperabilidad entre el
sistema de Información de Impuestos Municipales y la plataforma BCGS del AMB</t>
  </si>
  <si>
    <t>Posibilidad de efecto dañoso sobre recursos económicos por deficiencias en la identificación de los riesgos asociados al proceso de liquidación, gestión y control del Impuesto Predial Unificado-IPU,  debido a la falta de interoperabilidad entre el
Sistema de Información de Impuestos Municipales-SIIM y la plataforma BCGS del Área Metropolitana de Bucaramanga-AMB</t>
  </si>
  <si>
    <t>La Subsecretaria de Hacienda y/o personal asignado del área de Impuestos Municipales,  y la Oficina TIC,  adelantarán   mesas de trabajo, en aras de revisar las  necesidades existentes para  mejorar interoperabilidad en la liquidación del IPU a través de los Sistemas SIIM y la plataforma BCGS del AMB.</t>
  </si>
  <si>
    <t>Subsecretaria de Hacienda y/o personal asignado del área de Impuestos Municipales,  y la Oficina TIC</t>
  </si>
  <si>
    <t>Actas de reunión mesas de trabajo (1)</t>
  </si>
  <si>
    <t>Seguimientos realizados (2)</t>
  </si>
  <si>
    <t>Realizar 1 mesa de trabajo para  revisar las  necesidades existentes para  mejorar interoperabilidad en la liquidación del IPU a través de los Sistemas SIIM y la plataforma BCGS del AMB</t>
  </si>
  <si>
    <t>Realizar 1 seguimiento cuatrimestral  a la mejora de  interoperabilidad en la liquidación del IPU a través de los Sistemas SIIM y la plataforma BCGS del AMB</t>
  </si>
  <si>
    <t>Posibilidad de efecto dañoso sobre recursos públicos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</si>
  <si>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investigaciones disciplinarias y sanciones por entes de control</t>
  </si>
  <si>
    <t>incumplimiento en las normas vigentes en las diferentes etapas de la contratación (precontractual, contractual y postcontractual) que puedan afectar la obtención y cumplimiento del objeto contractual</t>
  </si>
  <si>
    <t>Los profesionales encargados de la contratación y/o supervisores designados revisaran el cumplimiento de las normas vigentes en las diferentes etapas de contratación (precontractual, contractual y postcontractual), de los procesos celebrados por la Secretaría de Hacienda.</t>
  </si>
  <si>
    <t>Realizar un (1) seguimiento trimestral a una muestra aleatoria del 20% de los contratos suscritos por la Secretaría de Hacienda en las diferentes etapas de contratación (precontractual, contractual y postcontractual), de los procesos celebrados.</t>
  </si>
  <si>
    <t>Líder de contratación y/o profesionales asignados</t>
  </si>
  <si>
    <t>Informe de seguimiento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</si>
</sst>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030303"/>
      <name val="Arial"/>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b/>
      <sz val="12"/>
      <color theme="1"/>
      <name val="Arial Narrow"/>
      <family val="2"/>
    </font>
    <font>
      <b/>
      <sz val="28"/>
      <color theme="1"/>
      <name val="Arial Narrow"/>
      <family val="2"/>
    </font>
    <font>
      <i/>
      <sz val="11"/>
      <color theme="1"/>
      <name val="Arial Narrow"/>
      <family val="2"/>
    </font>
    <font>
      <b/>
      <sz val="10"/>
      <color theme="1"/>
      <name val="Arial Narrow"/>
      <family val="2"/>
    </font>
    <font>
      <i/>
      <sz val="10"/>
      <color theme="1"/>
      <name val="Arial Narrow"/>
      <family val="2"/>
    </font>
    <font>
      <i/>
      <sz val="10"/>
      <color rgb="FF000000"/>
      <name val="Arial Narrow"/>
      <family val="2"/>
    </font>
    <font>
      <b/>
      <i/>
      <u/>
      <sz val="10"/>
      <color rgb="FF000000"/>
      <name val="Arial Narrow"/>
      <family val="2"/>
    </font>
    <font>
      <b/>
      <sz val="11"/>
      <name val="Arial"/>
      <family val="2"/>
    </font>
    <font>
      <sz val="11"/>
      <name val="Arial"/>
      <family val="2"/>
    </font>
    <font>
      <sz val="12"/>
      <color theme="1"/>
      <name val="Arial"/>
      <family val="2"/>
    </font>
    <font>
      <sz val="20"/>
      <color theme="1"/>
      <name val="Arial"/>
      <family val="2"/>
    </font>
    <font>
      <sz val="11"/>
      <color theme="1"/>
      <name val="Arial"/>
      <family val="2"/>
    </font>
    <font>
      <b/>
      <sz val="26"/>
      <color theme="1"/>
      <name val="Arial"/>
      <family val="2"/>
    </font>
    <font>
      <b/>
      <sz val="24"/>
      <color rgb="FF000000"/>
      <name val="Arial"/>
      <family val="2"/>
    </font>
    <font>
      <sz val="11"/>
      <color theme="0"/>
      <name val="Arial"/>
      <family val="2"/>
    </font>
    <font>
      <sz val="26"/>
      <color rgb="FF000000"/>
      <name val="Arial"/>
      <family val="2"/>
    </font>
    <font>
      <sz val="26"/>
      <color rgb="FFFFFFFF"/>
      <name val="Arial"/>
      <family val="2"/>
    </font>
    <font>
      <sz val="16"/>
      <color rgb="FF000000"/>
      <name val="Arial"/>
      <family val="2"/>
    </font>
    <font>
      <b/>
      <sz val="11"/>
      <color theme="1"/>
      <name val="Arial"/>
      <family val="2"/>
    </font>
    <font>
      <sz val="16"/>
      <color rgb="FFFF0000"/>
      <name val="Arial"/>
      <family val="2"/>
    </font>
    <font>
      <sz val="11"/>
      <color rgb="FFFF0000"/>
      <name val="Arial"/>
      <family val="2"/>
    </font>
    <font>
      <b/>
      <sz val="18"/>
      <color theme="1"/>
      <name val="Arial"/>
      <family val="2"/>
    </font>
    <font>
      <sz val="14"/>
      <name val="Arial"/>
      <family val="2"/>
    </font>
    <font>
      <b/>
      <sz val="14"/>
      <color rgb="FF000000"/>
      <name val="Arial"/>
      <family val="2"/>
    </font>
    <font>
      <sz val="14"/>
      <color rgb="FF000000"/>
      <name val="Arial"/>
      <family val="2"/>
    </font>
    <font>
      <sz val="14"/>
      <color rgb="FFFFFFFF"/>
      <name val="Arial"/>
      <family val="2"/>
    </font>
    <font>
      <b/>
      <u/>
      <sz val="11"/>
      <name val="Arial"/>
      <family val="2"/>
    </font>
    <font>
      <b/>
      <sz val="11"/>
      <color theme="9" tint="-0.249977111117893"/>
      <name val="Arial"/>
      <family val="2"/>
    </font>
    <font>
      <b/>
      <sz val="11"/>
      <color theme="6" tint="-0.249977111117893"/>
      <name val="Arial"/>
      <family val="2"/>
    </font>
    <font>
      <sz val="11"/>
      <color rgb="FF000000"/>
      <name val="Arial Narrow"/>
      <family val="2"/>
    </font>
    <font>
      <sz val="10"/>
      <name val="Arial Narrow"/>
      <family val="2"/>
    </font>
    <font>
      <sz val="11"/>
      <color rgb="FFFF0000"/>
      <name val="Arial Narrow"/>
      <family val="2"/>
    </font>
    <font>
      <sz val="12"/>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s>
  <borders count="8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tted">
        <color rgb="FFFF0000"/>
      </right>
      <top/>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style="dashed">
        <color rgb="FFE26B0A"/>
      </left>
      <right style="dashed">
        <color rgb="FFE26B0A"/>
      </right>
      <top style="dashed">
        <color rgb="FFE26B0A"/>
      </top>
      <bottom/>
      <diagonal/>
    </border>
    <border>
      <left style="dashed">
        <color rgb="FFE26B0A"/>
      </left>
      <right style="dashed">
        <color rgb="FFE26B0A"/>
      </right>
      <top/>
      <bottom/>
      <diagonal/>
    </border>
    <border>
      <left style="dashed">
        <color rgb="FFE26B0A"/>
      </left>
      <right style="dashed">
        <color rgb="FFE26B0A"/>
      </right>
      <top/>
      <bottom style="dashed">
        <color rgb="FFE26B0A"/>
      </bottom>
      <diagonal/>
    </border>
    <border>
      <left style="dashed">
        <color theme="9"/>
      </left>
      <right style="dashed">
        <color theme="9"/>
      </right>
      <top/>
      <bottom/>
      <diagonal/>
    </border>
    <border>
      <left/>
      <right style="dashed">
        <color theme="9"/>
      </right>
      <top/>
      <bottom/>
      <diagonal/>
    </border>
    <border>
      <left style="dashed">
        <color theme="9"/>
      </left>
      <right style="dashed">
        <color theme="9"/>
      </right>
      <top/>
      <bottom style="dashed">
        <color theme="9"/>
      </bottom>
      <diagonal/>
    </border>
    <border>
      <left/>
      <right style="dashed">
        <color theme="9"/>
      </right>
      <top/>
      <bottom style="dashed">
        <color theme="9"/>
      </bottom>
      <diagonal/>
    </border>
  </borders>
  <cellStyleXfs count="5">
    <xf numFmtId="0" fontId="0" fillId="0" borderId="0"/>
    <xf numFmtId="9" fontId="8" fillId="0" borderId="0" applyFont="0" applyFill="0" applyBorder="0" applyAlignment="0" applyProtection="0"/>
    <xf numFmtId="0" fontId="33" fillId="0" borderId="0"/>
    <xf numFmtId="0" fontId="34" fillId="0" borderId="0"/>
    <xf numFmtId="0" fontId="5" fillId="0" borderId="0"/>
  </cellStyleXfs>
  <cellXfs count="50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0" fillId="0" borderId="0" xfId="0" applyFont="1"/>
    <xf numFmtId="0" fontId="12" fillId="11" borderId="11" xfId="0" applyFont="1" applyFill="1" applyBorder="1" applyAlignment="1" applyProtection="1">
      <alignment horizontal="center" vertical="center" wrapText="1" readingOrder="1"/>
      <protection hidden="1"/>
    </xf>
    <xf numFmtId="0" fontId="12" fillId="11" borderId="18" xfId="0" applyFont="1" applyFill="1" applyBorder="1" applyAlignment="1" applyProtection="1">
      <alignment horizontal="center" vertical="center" wrapText="1" readingOrder="1"/>
      <protection hidden="1"/>
    </xf>
    <xf numFmtId="0" fontId="12" fillId="11" borderId="12" xfId="0" applyFont="1" applyFill="1" applyBorder="1" applyAlignment="1" applyProtection="1">
      <alignment horizontal="center" vertical="center" wrapText="1" readingOrder="1"/>
      <protection hidden="1"/>
    </xf>
    <xf numFmtId="0" fontId="12" fillId="12" borderId="11" xfId="0" applyFont="1" applyFill="1" applyBorder="1" applyAlignment="1" applyProtection="1">
      <alignment horizontal="center" wrapText="1" readingOrder="1"/>
      <protection hidden="1"/>
    </xf>
    <xf numFmtId="0" fontId="12" fillId="12" borderId="18" xfId="0" applyFont="1" applyFill="1" applyBorder="1" applyAlignment="1" applyProtection="1">
      <alignment horizontal="center" wrapText="1" readingOrder="1"/>
      <protection hidden="1"/>
    </xf>
    <xf numFmtId="0" fontId="12" fillId="12" borderId="12" xfId="0" applyFont="1" applyFill="1" applyBorder="1" applyAlignment="1" applyProtection="1">
      <alignment horizontal="center" wrapText="1" readingOrder="1"/>
      <protection hidden="1"/>
    </xf>
    <xf numFmtId="0" fontId="12" fillId="11" borderId="13" xfId="0" applyFont="1" applyFill="1" applyBorder="1" applyAlignment="1" applyProtection="1">
      <alignment horizontal="center" vertical="center" wrapText="1" readingOrder="1"/>
      <protection hidden="1"/>
    </xf>
    <xf numFmtId="0" fontId="12" fillId="11" borderId="0" xfId="0" applyFont="1" applyFill="1" applyAlignment="1" applyProtection="1">
      <alignment horizontal="center" vertical="center" wrapText="1" readingOrder="1"/>
      <protection hidden="1"/>
    </xf>
    <xf numFmtId="0" fontId="12" fillId="11" borderId="14" xfId="0" applyFont="1" applyFill="1" applyBorder="1" applyAlignment="1" applyProtection="1">
      <alignment horizontal="center" vertical="center" wrapText="1" readingOrder="1"/>
      <protection hidden="1"/>
    </xf>
    <xf numFmtId="0" fontId="12" fillId="12" borderId="13" xfId="0" applyFont="1" applyFill="1" applyBorder="1" applyAlignment="1" applyProtection="1">
      <alignment horizontal="center" wrapText="1" readingOrder="1"/>
      <protection hidden="1"/>
    </xf>
    <xf numFmtId="0" fontId="12" fillId="12" borderId="0" xfId="0" applyFont="1" applyFill="1" applyAlignment="1" applyProtection="1">
      <alignment horizontal="center" wrapText="1" readingOrder="1"/>
      <protection hidden="1"/>
    </xf>
    <xf numFmtId="0" fontId="12" fillId="12" borderId="14" xfId="0" applyFont="1" applyFill="1" applyBorder="1" applyAlignment="1" applyProtection="1">
      <alignment horizontal="center" wrapText="1" readingOrder="1"/>
      <protection hidden="1"/>
    </xf>
    <xf numFmtId="0" fontId="12" fillId="11" borderId="15" xfId="0" applyFont="1" applyFill="1" applyBorder="1" applyAlignment="1" applyProtection="1">
      <alignment horizontal="center" vertical="center" wrapText="1" readingOrder="1"/>
      <protection hidden="1"/>
    </xf>
    <xf numFmtId="0" fontId="12" fillId="11" borderId="17" xfId="0" applyFont="1" applyFill="1" applyBorder="1" applyAlignment="1" applyProtection="1">
      <alignment horizontal="center" vertical="center" wrapText="1" readingOrder="1"/>
      <protection hidden="1"/>
    </xf>
    <xf numFmtId="0" fontId="12" fillId="11" borderId="16" xfId="0" applyFont="1" applyFill="1" applyBorder="1" applyAlignment="1" applyProtection="1">
      <alignment horizontal="center" vertical="center" wrapText="1" readingOrder="1"/>
      <protection hidden="1"/>
    </xf>
    <xf numFmtId="0" fontId="12" fillId="12" borderId="15" xfId="0" applyFont="1" applyFill="1" applyBorder="1" applyAlignment="1" applyProtection="1">
      <alignment horizontal="center" wrapText="1" readingOrder="1"/>
      <protection hidden="1"/>
    </xf>
    <xf numFmtId="0" fontId="12" fillId="12" borderId="17" xfId="0" applyFont="1" applyFill="1" applyBorder="1" applyAlignment="1" applyProtection="1">
      <alignment horizontal="center" wrapText="1" readingOrder="1"/>
      <protection hidden="1"/>
    </xf>
    <xf numFmtId="0" fontId="12" fillId="12" borderId="16" xfId="0" applyFont="1" applyFill="1" applyBorder="1" applyAlignment="1" applyProtection="1">
      <alignment horizontal="center" wrapText="1" readingOrder="1"/>
      <protection hidden="1"/>
    </xf>
    <xf numFmtId="0" fontId="12" fillId="13" borderId="11" xfId="0" applyFont="1" applyFill="1" applyBorder="1" applyAlignment="1" applyProtection="1">
      <alignment horizontal="center" wrapText="1" readingOrder="1"/>
      <protection hidden="1"/>
    </xf>
    <xf numFmtId="0" fontId="12" fillId="13" borderId="18" xfId="0" applyFont="1" applyFill="1" applyBorder="1" applyAlignment="1" applyProtection="1">
      <alignment horizontal="center" wrapText="1" readingOrder="1"/>
      <protection hidden="1"/>
    </xf>
    <xf numFmtId="0" fontId="12" fillId="13" borderId="12" xfId="0" applyFont="1" applyFill="1" applyBorder="1" applyAlignment="1" applyProtection="1">
      <alignment horizontal="center" wrapText="1" readingOrder="1"/>
      <protection hidden="1"/>
    </xf>
    <xf numFmtId="0" fontId="12" fillId="13" borderId="13" xfId="0" applyFont="1" applyFill="1" applyBorder="1" applyAlignment="1" applyProtection="1">
      <alignment horizontal="center" wrapText="1" readingOrder="1"/>
      <protection hidden="1"/>
    </xf>
    <xf numFmtId="0" fontId="12" fillId="13" borderId="0" xfId="0" applyFont="1" applyFill="1" applyAlignment="1" applyProtection="1">
      <alignment horizontal="center" wrapText="1" readingOrder="1"/>
      <protection hidden="1"/>
    </xf>
    <xf numFmtId="0" fontId="12" fillId="13" borderId="14" xfId="0" applyFont="1" applyFill="1" applyBorder="1" applyAlignment="1" applyProtection="1">
      <alignment horizontal="center" wrapText="1" readingOrder="1"/>
      <protection hidden="1"/>
    </xf>
    <xf numFmtId="0" fontId="12" fillId="13" borderId="15" xfId="0" applyFont="1" applyFill="1" applyBorder="1" applyAlignment="1" applyProtection="1">
      <alignment horizontal="center" wrapText="1" readingOrder="1"/>
      <protection hidden="1"/>
    </xf>
    <xf numFmtId="0" fontId="12" fillId="13" borderId="17" xfId="0" applyFont="1" applyFill="1" applyBorder="1" applyAlignment="1" applyProtection="1">
      <alignment horizontal="center" wrapText="1" readingOrder="1"/>
      <protection hidden="1"/>
    </xf>
    <xf numFmtId="0" fontId="12" fillId="13" borderId="16" xfId="0" applyFont="1" applyFill="1" applyBorder="1" applyAlignment="1" applyProtection="1">
      <alignment horizontal="center" wrapText="1" readingOrder="1"/>
      <protection hidden="1"/>
    </xf>
    <xf numFmtId="0" fontId="12" fillId="5" borderId="11" xfId="0" applyFont="1" applyFill="1" applyBorder="1" applyAlignment="1" applyProtection="1">
      <alignment horizontal="center" wrapText="1" readingOrder="1"/>
      <protection hidden="1"/>
    </xf>
    <xf numFmtId="0" fontId="12" fillId="5" borderId="18" xfId="0" applyFont="1" applyFill="1" applyBorder="1" applyAlignment="1" applyProtection="1">
      <alignment horizontal="center" wrapText="1" readingOrder="1"/>
      <protection hidden="1"/>
    </xf>
    <xf numFmtId="0" fontId="12" fillId="5" borderId="12" xfId="0" applyFont="1" applyFill="1" applyBorder="1" applyAlignment="1" applyProtection="1">
      <alignment horizontal="center" wrapText="1" readingOrder="1"/>
      <protection hidden="1"/>
    </xf>
    <xf numFmtId="0" fontId="12" fillId="5" borderId="13" xfId="0" applyFont="1" applyFill="1" applyBorder="1" applyAlignment="1" applyProtection="1">
      <alignment horizontal="center" wrapText="1" readingOrder="1"/>
      <protection hidden="1"/>
    </xf>
    <xf numFmtId="0" fontId="12" fillId="5" borderId="0" xfId="0" applyFont="1" applyFill="1" applyAlignment="1" applyProtection="1">
      <alignment horizontal="center" wrapText="1" readingOrder="1"/>
      <protection hidden="1"/>
    </xf>
    <xf numFmtId="0" fontId="12" fillId="5" borderId="14" xfId="0" applyFont="1" applyFill="1" applyBorder="1" applyAlignment="1" applyProtection="1">
      <alignment horizontal="center" wrapText="1" readingOrder="1"/>
      <protection hidden="1"/>
    </xf>
    <xf numFmtId="0" fontId="12" fillId="5" borderId="15" xfId="0" applyFont="1" applyFill="1" applyBorder="1" applyAlignment="1" applyProtection="1">
      <alignment horizontal="center" wrapText="1" readingOrder="1"/>
      <protection hidden="1"/>
    </xf>
    <xf numFmtId="0" fontId="12" fillId="5" borderId="17" xfId="0" applyFont="1" applyFill="1" applyBorder="1" applyAlignment="1" applyProtection="1">
      <alignment horizontal="center" wrapText="1" readingOrder="1"/>
      <protection hidden="1"/>
    </xf>
    <xf numFmtId="0" fontId="12" fillId="5" borderId="16" xfId="0" applyFont="1" applyFill="1" applyBorder="1" applyAlignment="1" applyProtection="1">
      <alignment horizontal="center" wrapText="1" readingOrder="1"/>
      <protection hidden="1"/>
    </xf>
    <xf numFmtId="0" fontId="16" fillId="13" borderId="18" xfId="0" applyFont="1" applyFill="1" applyBorder="1" applyAlignment="1" applyProtection="1">
      <alignment horizontal="center" wrapText="1" readingOrder="1"/>
      <protection hidden="1"/>
    </xf>
    <xf numFmtId="0" fontId="0" fillId="3" borderId="0" xfId="0" applyFill="1"/>
    <xf numFmtId="0" fontId="9" fillId="3" borderId="0" xfId="0" applyFont="1" applyFill="1" applyAlignment="1">
      <alignment vertical="center"/>
    </xf>
    <xf numFmtId="0" fontId="5" fillId="3" borderId="0" xfId="0" applyFont="1" applyFill="1"/>
    <xf numFmtId="0" fontId="23" fillId="3" borderId="0" xfId="0" applyFont="1" applyFill="1"/>
    <xf numFmtId="0" fontId="24" fillId="3" borderId="31" xfId="0" applyFont="1" applyFill="1" applyBorder="1" applyAlignment="1">
      <alignment horizontal="center" vertical="center" wrapText="1" readingOrder="1"/>
    </xf>
    <xf numFmtId="0" fontId="25" fillId="3" borderId="31" xfId="0" applyFont="1" applyFill="1" applyBorder="1" applyAlignment="1">
      <alignment horizontal="justify" vertical="center" wrapText="1" readingOrder="1"/>
    </xf>
    <xf numFmtId="9" fontId="24" fillId="3" borderId="38" xfId="0" applyNumberFormat="1" applyFont="1" applyFill="1" applyBorder="1" applyAlignment="1">
      <alignment horizontal="center" vertical="center" wrapText="1" readingOrder="1"/>
    </xf>
    <xf numFmtId="0" fontId="24" fillId="3" borderId="30" xfId="0" applyFont="1" applyFill="1" applyBorder="1" applyAlignment="1">
      <alignment horizontal="center" vertical="center" wrapText="1" readingOrder="1"/>
    </xf>
    <xf numFmtId="0" fontId="25" fillId="3" borderId="30" xfId="0" applyFont="1" applyFill="1" applyBorder="1" applyAlignment="1">
      <alignment horizontal="justify" vertical="center" wrapText="1" readingOrder="1"/>
    </xf>
    <xf numFmtId="9" fontId="24" fillId="3" borderId="33" xfId="0" applyNumberFormat="1" applyFont="1" applyFill="1" applyBorder="1" applyAlignment="1">
      <alignment horizontal="center" vertical="center" wrapText="1" readingOrder="1"/>
    </xf>
    <xf numFmtId="0" fontId="25" fillId="3" borderId="33" xfId="0" applyFont="1" applyFill="1" applyBorder="1" applyAlignment="1">
      <alignment horizontal="center" vertical="center" wrapText="1" readingOrder="1"/>
    </xf>
    <xf numFmtId="0" fontId="24" fillId="3" borderId="35" xfId="0" applyFont="1" applyFill="1" applyBorder="1" applyAlignment="1">
      <alignment horizontal="center" vertical="center" wrapText="1" readingOrder="1"/>
    </xf>
    <xf numFmtId="0" fontId="25" fillId="3" borderId="35" xfId="0" applyFont="1" applyFill="1" applyBorder="1" applyAlignment="1">
      <alignment horizontal="justify" vertical="center" wrapText="1" readingOrder="1"/>
    </xf>
    <xf numFmtId="0" fontId="25" fillId="3" borderId="36" xfId="0" applyFont="1" applyFill="1" applyBorder="1" applyAlignment="1">
      <alignment horizontal="center" vertical="center" wrapText="1" readingOrder="1"/>
    </xf>
    <xf numFmtId="0" fontId="32" fillId="3" borderId="0" xfId="0" applyFont="1" applyFill="1"/>
    <xf numFmtId="0" fontId="24" fillId="14" borderId="40" xfId="0" applyFont="1" applyFill="1" applyBorder="1" applyAlignment="1">
      <alignment horizontal="center" vertical="center" wrapText="1" readingOrder="1"/>
    </xf>
    <xf numFmtId="0" fontId="24" fillId="14" borderId="41" xfId="0" applyFont="1" applyFill="1" applyBorder="1" applyAlignment="1">
      <alignment horizontal="center" vertical="center" wrapText="1" readingOrder="1"/>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0" fontId="22" fillId="0" borderId="2" xfId="0" applyFont="1" applyBorder="1" applyAlignment="1" applyProtection="1">
      <alignment horizontal="center" vertical="top" textRotation="90"/>
      <protection locked="0"/>
    </xf>
    <xf numFmtId="0" fontId="22" fillId="0" borderId="2" xfId="0" applyFont="1" applyBorder="1" applyAlignment="1" applyProtection="1">
      <alignment horizontal="center" vertical="center" textRotation="90"/>
      <protection locked="0"/>
    </xf>
    <xf numFmtId="9" fontId="22"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35" fillId="0" borderId="2" xfId="0" applyFont="1" applyBorder="1" applyAlignment="1" applyProtection="1">
      <alignment horizontal="center" vertical="center" textRotation="90" wrapText="1"/>
      <protection hidden="1"/>
    </xf>
    <xf numFmtId="9" fontId="22"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22" fillId="0" borderId="4" xfId="0" applyFont="1" applyBorder="1" applyAlignment="1" applyProtection="1">
      <alignment horizontal="center" vertical="center" textRotation="90"/>
      <protection locked="0"/>
    </xf>
    <xf numFmtId="0" fontId="35"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39" fillId="0" borderId="16" xfId="0" applyFont="1" applyBorder="1" applyAlignment="1">
      <alignment horizontal="center" vertical="center" wrapText="1"/>
    </xf>
    <xf numFmtId="0" fontId="40" fillId="0" borderId="1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6" xfId="0" applyFont="1" applyBorder="1" applyAlignment="1">
      <alignment horizontal="justify" vertical="center" wrapText="1"/>
    </xf>
    <xf numFmtId="0" fontId="38" fillId="0" borderId="14" xfId="0" applyFont="1" applyBorder="1" applyAlignment="1">
      <alignment horizontal="center" vertical="center" wrapText="1"/>
    </xf>
    <xf numFmtId="0" fontId="42" fillId="3" borderId="30" xfId="0" applyFont="1" applyFill="1" applyBorder="1" applyAlignment="1">
      <alignment horizontal="left" vertical="center"/>
    </xf>
    <xf numFmtId="0" fontId="21" fillId="3" borderId="30" xfId="0" applyFont="1" applyFill="1" applyBorder="1" applyAlignment="1">
      <alignment horizontal="center" vertical="center" wrapText="1"/>
    </xf>
    <xf numFmtId="0" fontId="46" fillId="0" borderId="0" xfId="0" applyFont="1"/>
    <xf numFmtId="0" fontId="46" fillId="3" borderId="0" xfId="0" applyFont="1" applyFill="1"/>
    <xf numFmtId="0" fontId="46" fillId="3" borderId="30" xfId="0" applyFont="1" applyFill="1" applyBorder="1"/>
    <xf numFmtId="0" fontId="49" fillId="3" borderId="0" xfId="0" applyFont="1" applyFill="1"/>
    <xf numFmtId="0" fontId="50" fillId="5" borderId="30" xfId="0" applyFont="1" applyFill="1" applyBorder="1" applyAlignment="1">
      <alignment horizontal="center" vertical="center" wrapText="1" readingOrder="1"/>
    </xf>
    <xf numFmtId="0" fontId="50" fillId="7" borderId="30" xfId="0" applyFont="1" applyFill="1" applyBorder="1" applyAlignment="1">
      <alignment horizontal="center" vertical="center" wrapText="1" readingOrder="1"/>
    </xf>
    <xf numFmtId="0" fontId="50" fillId="4" borderId="30" xfId="0" applyFont="1" applyFill="1" applyBorder="1" applyAlignment="1">
      <alignment horizontal="center" vertical="center" wrapText="1" readingOrder="1"/>
    </xf>
    <xf numFmtId="0" fontId="50" fillId="8" borderId="30" xfId="0" applyFont="1" applyFill="1" applyBorder="1" applyAlignment="1">
      <alignment horizontal="center" vertical="center" wrapText="1" readingOrder="1"/>
    </xf>
    <xf numFmtId="0" fontId="51" fillId="9" borderId="30" xfId="0" applyFont="1" applyFill="1" applyBorder="1" applyAlignment="1">
      <alignment horizontal="center" vertical="center" wrapText="1" readingOrder="1"/>
    </xf>
    <xf numFmtId="0" fontId="52" fillId="3" borderId="0" xfId="0" applyFont="1" applyFill="1" applyAlignment="1">
      <alignment horizontal="justify" vertical="center" wrapText="1" readingOrder="1"/>
    </xf>
    <xf numFmtId="0" fontId="53" fillId="3" borderId="0" xfId="0" applyFont="1" applyFill="1" applyAlignment="1">
      <alignment vertical="center"/>
    </xf>
    <xf numFmtId="0" fontId="43" fillId="3" borderId="0" xfId="0" applyFont="1" applyFill="1"/>
    <xf numFmtId="0" fontId="49" fillId="0" borderId="0" xfId="0" applyFont="1"/>
    <xf numFmtId="0" fontId="52" fillId="0" borderId="0" xfId="0" applyFont="1" applyAlignment="1">
      <alignment horizontal="justify" vertical="center" wrapText="1" readingOrder="1"/>
    </xf>
    <xf numFmtId="0" fontId="54" fillId="0" borderId="0" xfId="0" applyFont="1" applyAlignment="1">
      <alignment vertical="center"/>
    </xf>
    <xf numFmtId="0" fontId="46" fillId="0" borderId="0" xfId="0" pivotButton="1" applyFont="1"/>
    <xf numFmtId="0" fontId="54" fillId="0" borderId="0" xfId="0" applyFont="1"/>
    <xf numFmtId="0" fontId="55" fillId="0" borderId="0" xfId="0" applyFont="1"/>
    <xf numFmtId="0" fontId="43" fillId="0" borderId="0" xfId="0" applyFont="1"/>
    <xf numFmtId="0" fontId="53" fillId="3" borderId="0" xfId="0" applyFont="1" applyFill="1" applyAlignment="1">
      <alignment horizontal="left" vertical="center"/>
    </xf>
    <xf numFmtId="0" fontId="57" fillId="0" borderId="30" xfId="0" applyFont="1" applyBorder="1" applyAlignment="1">
      <alignment horizontal="center" vertical="center" wrapText="1"/>
    </xf>
    <xf numFmtId="0" fontId="58" fillId="6" borderId="30" xfId="0" applyFont="1" applyFill="1" applyBorder="1" applyAlignment="1">
      <alignment horizontal="center" vertical="center" wrapText="1" readingOrder="1"/>
    </xf>
    <xf numFmtId="0" fontId="59" fillId="5" borderId="30" xfId="0" applyFont="1" applyFill="1" applyBorder="1" applyAlignment="1">
      <alignment horizontal="center" vertical="center" wrapText="1" readingOrder="1"/>
    </xf>
    <xf numFmtId="0" fontId="59" fillId="0" borderId="30" xfId="0" applyFont="1" applyBorder="1" applyAlignment="1">
      <alignment horizontal="justify" vertical="center" wrapText="1" readingOrder="1"/>
    </xf>
    <xf numFmtId="9" fontId="59" fillId="0" borderId="30" xfId="0" applyNumberFormat="1" applyFont="1" applyBorder="1" applyAlignment="1">
      <alignment horizontal="center" vertical="center" wrapText="1" readingOrder="1"/>
    </xf>
    <xf numFmtId="0" fontId="59" fillId="7" borderId="30" xfId="0" applyFont="1" applyFill="1" applyBorder="1" applyAlignment="1">
      <alignment horizontal="center" vertical="center" wrapText="1" readingOrder="1"/>
    </xf>
    <xf numFmtId="0" fontId="59" fillId="4" borderId="30" xfId="0" applyFont="1" applyFill="1" applyBorder="1" applyAlignment="1">
      <alignment horizontal="center" vertical="center" wrapText="1" readingOrder="1"/>
    </xf>
    <xf numFmtId="0" fontId="59" fillId="8" borderId="30" xfId="0" applyFont="1" applyFill="1" applyBorder="1" applyAlignment="1">
      <alignment horizontal="center" vertical="center" wrapText="1" readingOrder="1"/>
    </xf>
    <xf numFmtId="0" fontId="60" fillId="9" borderId="30" xfId="0" applyFont="1" applyFill="1" applyBorder="1" applyAlignment="1">
      <alignment horizontal="center" vertical="center" wrapText="1" readingOrder="1"/>
    </xf>
    <xf numFmtId="0" fontId="61" fillId="3" borderId="30" xfId="2" quotePrefix="1" applyFont="1" applyFill="1" applyBorder="1" applyAlignment="1">
      <alignment horizontal="left" vertical="top" wrapText="1"/>
    </xf>
    <xf numFmtId="0" fontId="42" fillId="3" borderId="30" xfId="2" quotePrefix="1" applyFont="1" applyFill="1" applyBorder="1" applyAlignment="1">
      <alignment horizontal="left" vertical="top" wrapText="1"/>
    </xf>
    <xf numFmtId="0" fontId="46" fillId="3" borderId="30" xfId="0" applyFont="1" applyFill="1" applyBorder="1" applyAlignment="1">
      <alignment horizontal="center" vertical="center" wrapText="1"/>
    </xf>
    <xf numFmtId="0" fontId="43" fillId="3" borderId="30" xfId="2" quotePrefix="1" applyFont="1" applyFill="1" applyBorder="1" applyAlignment="1">
      <alignment horizontal="left" vertical="top" wrapText="1"/>
    </xf>
    <xf numFmtId="0" fontId="42" fillId="3" borderId="30" xfId="0" applyFont="1" applyFill="1" applyBorder="1" applyAlignment="1">
      <alignment horizontal="left" vertical="center" wrapText="1"/>
    </xf>
    <xf numFmtId="0" fontId="43" fillId="3" borderId="30" xfId="0" applyFont="1" applyFill="1" applyBorder="1" applyAlignment="1">
      <alignment horizontal="left" vertical="top" wrapText="1"/>
    </xf>
    <xf numFmtId="0" fontId="43" fillId="3" borderId="30" xfId="2" applyFont="1" applyFill="1" applyBorder="1" applyAlignment="1">
      <alignment horizontal="left" vertical="top" wrapText="1"/>
    </xf>
    <xf numFmtId="0" fontId="46" fillId="3" borderId="0" xfId="0" applyFont="1" applyFill="1" applyAlignment="1">
      <alignment wrapText="1"/>
    </xf>
    <xf numFmtId="0" fontId="43" fillId="3" borderId="30" xfId="2" applyFont="1" applyFill="1" applyBorder="1" applyAlignment="1">
      <alignment wrapText="1"/>
    </xf>
    <xf numFmtId="0" fontId="53" fillId="3" borderId="52" xfId="0" applyFont="1" applyFill="1" applyBorder="1" applyAlignment="1">
      <alignment horizontal="center" vertical="center" wrapText="1"/>
    </xf>
    <xf numFmtId="14" fontId="46" fillId="3" borderId="31" xfId="0" applyNumberFormat="1" applyFont="1" applyFill="1" applyBorder="1" applyAlignment="1">
      <alignment horizontal="center" vertical="center" wrapText="1"/>
    </xf>
    <xf numFmtId="0" fontId="46" fillId="3" borderId="31" xfId="0" applyFont="1" applyFill="1" applyBorder="1" applyAlignment="1">
      <alignment horizontal="center" vertical="center" wrapText="1"/>
    </xf>
    <xf numFmtId="0" fontId="53" fillId="3" borderId="59" xfId="0" applyFont="1" applyFill="1" applyBorder="1" applyAlignment="1">
      <alignment horizontal="center" vertical="center" wrapText="1"/>
    </xf>
    <xf numFmtId="0" fontId="6" fillId="3" borderId="10"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wrapText="1"/>
      <protection locked="0"/>
    </xf>
    <xf numFmtId="0" fontId="65" fillId="3" borderId="2" xfId="0" applyFont="1" applyFill="1" applyBorder="1" applyAlignment="1" applyProtection="1">
      <alignment horizontal="center" vertical="center" wrapText="1"/>
      <protection locked="0"/>
    </xf>
    <xf numFmtId="0" fontId="65" fillId="0" borderId="2" xfId="0" applyFont="1" applyBorder="1" applyAlignment="1" applyProtection="1">
      <alignment horizontal="justify" vertical="center" wrapText="1"/>
      <protection locked="0"/>
    </xf>
    <xf numFmtId="14" fontId="6" fillId="3" borderId="10" xfId="0" applyNumberFormat="1"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protection locked="0"/>
    </xf>
    <xf numFmtId="0" fontId="6" fillId="3"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top" wrapText="1"/>
      <protection locked="0"/>
    </xf>
    <xf numFmtId="0" fontId="6" fillId="3" borderId="2" xfId="0" applyFont="1" applyFill="1" applyBorder="1" applyAlignment="1" applyProtection="1">
      <alignment horizontal="center" vertical="top"/>
      <protection locked="0"/>
    </xf>
    <xf numFmtId="0" fontId="65" fillId="3" borderId="2" xfId="0" applyFont="1" applyFill="1" applyBorder="1" applyAlignment="1" applyProtection="1">
      <alignment horizontal="justify" vertical="center" wrapText="1"/>
      <protection locked="0"/>
    </xf>
    <xf numFmtId="14" fontId="65" fillId="3" borderId="2" xfId="0" applyNumberFormat="1" applyFont="1" applyFill="1" applyBorder="1" applyAlignment="1" applyProtection="1">
      <alignment horizontal="center" vertical="center"/>
      <protection locked="0"/>
    </xf>
    <xf numFmtId="0" fontId="66" fillId="3" borderId="2" xfId="0" applyFont="1" applyFill="1" applyBorder="1" applyAlignment="1" applyProtection="1">
      <alignment horizontal="center" vertical="top" wrapText="1"/>
      <protection locked="0"/>
    </xf>
    <xf numFmtId="14" fontId="1" fillId="3" borderId="2" xfId="0" applyNumberFormat="1" applyFont="1" applyFill="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14" fontId="65" fillId="3" borderId="2" xfId="0" applyNumberFormat="1" applyFont="1" applyFill="1" applyBorder="1" applyAlignment="1" applyProtection="1">
      <alignment horizontal="center" vertical="center" wrapText="1"/>
      <protection locked="0"/>
    </xf>
    <xf numFmtId="0" fontId="46" fillId="3" borderId="52" xfId="0" applyFont="1" applyFill="1" applyBorder="1" applyAlignment="1">
      <alignment horizontal="center" wrapText="1"/>
    </xf>
    <xf numFmtId="0" fontId="46" fillId="3" borderId="57" xfId="0" applyFont="1" applyFill="1" applyBorder="1" applyAlignment="1">
      <alignment horizontal="center" wrapText="1"/>
    </xf>
    <xf numFmtId="0" fontId="46" fillId="3" borderId="53" xfId="0" applyFont="1" applyFill="1" applyBorder="1" applyAlignment="1">
      <alignment horizontal="center" wrapText="1"/>
    </xf>
    <xf numFmtId="0" fontId="43" fillId="3" borderId="52" xfId="2" applyFont="1" applyFill="1" applyBorder="1" applyAlignment="1">
      <alignment horizontal="center" wrapText="1"/>
    </xf>
    <xf numFmtId="0" fontId="43" fillId="3" borderId="57" xfId="2" applyFont="1" applyFill="1" applyBorder="1" applyAlignment="1">
      <alignment horizontal="center" wrapText="1"/>
    </xf>
    <xf numFmtId="0" fontId="43" fillId="3" borderId="53" xfId="2" applyFont="1" applyFill="1" applyBorder="1" applyAlignment="1">
      <alignment horizontal="center" wrapText="1"/>
    </xf>
    <xf numFmtId="0" fontId="46" fillId="3" borderId="30" xfId="0" applyFont="1" applyFill="1" applyBorder="1" applyAlignment="1">
      <alignment horizontal="center" wrapText="1"/>
    </xf>
    <xf numFmtId="0" fontId="53" fillId="3" borderId="30" xfId="0" applyFont="1" applyFill="1" applyBorder="1" applyAlignment="1">
      <alignment horizontal="center" vertical="center" wrapText="1"/>
    </xf>
    <xf numFmtId="0" fontId="42" fillId="15" borderId="30" xfId="2" applyFont="1" applyFill="1" applyBorder="1" applyAlignment="1">
      <alignment horizontal="center" vertical="center" wrapText="1"/>
    </xf>
    <xf numFmtId="0" fontId="43" fillId="0" borderId="30" xfId="2" quotePrefix="1" applyFont="1" applyBorder="1" applyAlignment="1">
      <alignment horizontal="left" vertical="center" wrapText="1"/>
    </xf>
    <xf numFmtId="0" fontId="61" fillId="3" borderId="30" xfId="2" quotePrefix="1" applyFont="1" applyFill="1" applyBorder="1" applyAlignment="1">
      <alignment horizontal="left" vertical="top" wrapText="1"/>
    </xf>
    <xf numFmtId="0" fontId="42" fillId="3" borderId="30" xfId="2" quotePrefix="1" applyFont="1" applyFill="1" applyBorder="1" applyAlignment="1">
      <alignment horizontal="left" vertical="top" wrapText="1"/>
    </xf>
    <xf numFmtId="0" fontId="43" fillId="3" borderId="30" xfId="2" quotePrefix="1" applyFont="1" applyFill="1" applyBorder="1" applyAlignment="1">
      <alignment horizontal="justify" vertical="center" wrapText="1"/>
    </xf>
    <xf numFmtId="0" fontId="43" fillId="3" borderId="30" xfId="2" quotePrefix="1" applyFont="1" applyFill="1" applyBorder="1" applyAlignment="1">
      <alignment horizontal="left" vertical="top" wrapText="1"/>
    </xf>
    <xf numFmtId="0" fontId="42" fillId="3" borderId="30" xfId="3" applyFont="1" applyFill="1" applyBorder="1" applyAlignment="1">
      <alignment horizontal="left" vertical="top" wrapText="1"/>
    </xf>
    <xf numFmtId="0" fontId="43" fillId="3" borderId="30" xfId="2" applyFont="1" applyFill="1" applyBorder="1" applyAlignment="1">
      <alignment horizontal="justify" vertical="center" wrapText="1"/>
    </xf>
    <xf numFmtId="0" fontId="42" fillId="3" borderId="30" xfId="2" quotePrefix="1" applyFont="1" applyFill="1" applyBorder="1" applyAlignment="1">
      <alignment horizontal="center" vertical="top" wrapText="1"/>
    </xf>
    <xf numFmtId="0" fontId="42" fillId="15" borderId="30" xfId="3" applyFont="1" applyFill="1" applyBorder="1" applyAlignment="1">
      <alignment horizontal="center" vertical="center" wrapText="1"/>
    </xf>
    <xf numFmtId="0" fontId="42" fillId="3" borderId="30" xfId="0" applyFont="1" applyFill="1" applyBorder="1" applyAlignment="1">
      <alignment horizontal="left" vertical="center" wrapText="1"/>
    </xf>
    <xf numFmtId="0" fontId="53" fillId="3" borderId="59" xfId="0" applyFont="1" applyFill="1" applyBorder="1" applyAlignment="1">
      <alignment horizontal="center" vertical="center" wrapText="1"/>
    </xf>
    <xf numFmtId="0" fontId="46" fillId="3" borderId="56" xfId="0" applyFont="1" applyFill="1" applyBorder="1" applyAlignment="1">
      <alignment horizontal="center" vertical="center" wrapText="1"/>
    </xf>
    <xf numFmtId="0" fontId="46" fillId="3" borderId="58" xfId="0" applyFont="1" applyFill="1" applyBorder="1" applyAlignment="1">
      <alignment horizontal="center" vertical="center" wrapText="1"/>
    </xf>
    <xf numFmtId="0" fontId="46" fillId="3" borderId="43" xfId="0" applyFont="1" applyFill="1" applyBorder="1" applyAlignment="1">
      <alignment horizontal="center" vertical="center" wrapText="1"/>
    </xf>
    <xf numFmtId="0" fontId="53" fillId="3" borderId="60" xfId="0" applyFont="1" applyFill="1" applyBorder="1" applyAlignment="1">
      <alignment horizontal="center" vertical="center" wrapText="1"/>
    </xf>
    <xf numFmtId="0" fontId="53" fillId="3" borderId="61" xfId="0" applyFont="1" applyFill="1" applyBorder="1" applyAlignment="1">
      <alignment horizontal="center" vertical="center" wrapText="1"/>
    </xf>
    <xf numFmtId="0" fontId="53" fillId="3" borderId="62" xfId="0" applyFont="1" applyFill="1" applyBorder="1" applyAlignment="1">
      <alignment horizontal="center" vertical="center" wrapText="1"/>
    </xf>
    <xf numFmtId="0" fontId="36" fillId="14" borderId="67" xfId="0" applyFont="1" applyFill="1" applyBorder="1" applyAlignment="1">
      <alignment horizontal="center" vertical="center" wrapText="1"/>
    </xf>
    <xf numFmtId="0" fontId="36" fillId="14" borderId="68" xfId="0" applyFont="1" applyFill="1" applyBorder="1" applyAlignment="1">
      <alignment horizontal="center" vertical="center" wrapText="1"/>
    </xf>
    <xf numFmtId="0" fontId="36" fillId="14" borderId="69" xfId="0" applyFont="1" applyFill="1" applyBorder="1" applyAlignment="1">
      <alignment horizontal="center" vertical="center" wrapText="1"/>
    </xf>
    <xf numFmtId="0" fontId="36" fillId="14" borderId="70" xfId="0" applyFont="1" applyFill="1" applyBorder="1" applyAlignment="1">
      <alignment horizontal="center" vertical="center" wrapText="1"/>
    </xf>
    <xf numFmtId="0" fontId="36" fillId="14" borderId="0" xfId="0" applyFont="1" applyFill="1" applyAlignment="1">
      <alignment horizontal="center" vertical="center" wrapText="1"/>
    </xf>
    <xf numFmtId="0" fontId="36" fillId="14" borderId="63" xfId="0" applyFont="1" applyFill="1" applyBorder="1" applyAlignment="1">
      <alignment horizontal="center" vertical="center" wrapText="1"/>
    </xf>
    <xf numFmtId="0" fontId="36" fillId="14" borderId="71" xfId="0" applyFont="1" applyFill="1" applyBorder="1" applyAlignment="1">
      <alignment horizontal="center" vertical="center" wrapText="1"/>
    </xf>
    <xf numFmtId="0" fontId="36" fillId="14" borderId="72" xfId="0" applyFont="1" applyFill="1" applyBorder="1" applyAlignment="1">
      <alignment horizontal="center" vertical="center" wrapText="1"/>
    </xf>
    <xf numFmtId="0" fontId="36" fillId="14" borderId="73" xfId="0" applyFont="1" applyFill="1" applyBorder="1" applyAlignment="1">
      <alignment horizontal="center" vertical="center" wrapText="1"/>
    </xf>
    <xf numFmtId="0" fontId="42" fillId="14" borderId="64" xfId="0" applyFont="1" applyFill="1" applyBorder="1" applyAlignment="1">
      <alignment horizontal="left" vertical="center" wrapText="1"/>
    </xf>
    <xf numFmtId="0" fontId="42" fillId="14" borderId="65" xfId="0" applyFont="1" applyFill="1" applyBorder="1" applyAlignment="1">
      <alignment horizontal="left" vertical="center" wrapText="1"/>
    </xf>
    <xf numFmtId="0" fontId="42" fillId="14" borderId="66" xfId="0" applyFont="1" applyFill="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35" fillId="0" borderId="4" xfId="0" applyFont="1" applyBorder="1" applyAlignment="1" applyProtection="1">
      <alignment horizontal="center" vertical="center" wrapText="1"/>
      <protection hidden="1"/>
    </xf>
    <xf numFmtId="0" fontId="35" fillId="0" borderId="8" xfId="0" applyFont="1" applyBorder="1" applyAlignment="1" applyProtection="1">
      <alignment horizontal="center" vertical="center" wrapText="1"/>
      <protection hidden="1"/>
    </xf>
    <xf numFmtId="0" fontId="35"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35" fillId="0" borderId="4" xfId="0" applyFont="1" applyBorder="1" applyAlignment="1" applyProtection="1">
      <alignment horizontal="center" vertical="center"/>
      <protection hidden="1"/>
    </xf>
    <xf numFmtId="0" fontId="35" fillId="0" borderId="8" xfId="0" applyFont="1" applyBorder="1" applyAlignment="1" applyProtection="1">
      <alignment horizontal="center" vertical="center"/>
      <protection hidden="1"/>
    </xf>
    <xf numFmtId="0" fontId="35" fillId="0" borderId="5" xfId="0" applyFont="1" applyBorder="1" applyAlignment="1" applyProtection="1">
      <alignment horizontal="center" vertical="center"/>
      <protection hidden="1"/>
    </xf>
    <xf numFmtId="9" fontId="22" fillId="0" borderId="4" xfId="0" applyNumberFormat="1" applyFont="1" applyBorder="1" applyAlignment="1" applyProtection="1">
      <alignment horizontal="center" vertical="center" wrapText="1"/>
      <protection hidden="1"/>
    </xf>
    <xf numFmtId="9" fontId="22" fillId="0" borderId="8" xfId="0" applyNumberFormat="1" applyFont="1" applyBorder="1" applyAlignment="1" applyProtection="1">
      <alignment horizontal="center" vertical="center" wrapText="1"/>
      <protection hidden="1"/>
    </xf>
    <xf numFmtId="9" fontId="22" fillId="0" borderId="5" xfId="0" applyNumberFormat="1" applyFont="1" applyBorder="1" applyAlignment="1" applyProtection="1">
      <alignment horizontal="center" vertical="center" wrapText="1"/>
      <protection hidden="1"/>
    </xf>
    <xf numFmtId="9" fontId="22" fillId="0" borderId="4" xfId="0" applyNumberFormat="1" applyFont="1" applyBorder="1" applyAlignment="1" applyProtection="1">
      <alignment horizontal="center" vertical="center" wrapText="1"/>
      <protection locked="0"/>
    </xf>
    <xf numFmtId="9" fontId="22" fillId="0" borderId="8" xfId="0" applyNumberFormat="1" applyFont="1" applyBorder="1" applyAlignment="1" applyProtection="1">
      <alignment horizontal="center" vertical="center" wrapText="1"/>
      <protection locked="0"/>
    </xf>
    <xf numFmtId="9" fontId="22"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9" fillId="2" borderId="4" xfId="0" applyFont="1" applyFill="1" applyBorder="1" applyAlignment="1">
      <alignment horizontal="center" vertical="center" textRotation="90"/>
    </xf>
    <xf numFmtId="0" fontId="19"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8"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4" fillId="0" borderId="74" xfId="0" applyFont="1" applyBorder="1" applyAlignment="1">
      <alignment horizontal="center" vertical="center" wrapText="1"/>
    </xf>
    <xf numFmtId="0" fontId="64" fillId="0" borderId="75" xfId="0" applyFont="1" applyBorder="1" applyAlignment="1">
      <alignment horizontal="center" vertical="center" wrapText="1"/>
    </xf>
    <xf numFmtId="0" fontId="64" fillId="0" borderId="76" xfId="0" applyFont="1" applyBorder="1" applyAlignment="1">
      <alignment horizontal="center" vertical="center" wrapText="1"/>
    </xf>
    <xf numFmtId="9" fontId="1" fillId="3" borderId="4" xfId="0" applyNumberFormat="1" applyFont="1" applyFill="1" applyBorder="1" applyAlignment="1" applyProtection="1">
      <alignment horizontal="center" vertical="center" wrapText="1"/>
      <protection locked="0"/>
    </xf>
    <xf numFmtId="9" fontId="1" fillId="3" borderId="8" xfId="0" applyNumberFormat="1" applyFont="1" applyFill="1" applyBorder="1" applyAlignment="1" applyProtection="1">
      <alignment horizontal="center" vertical="center" wrapText="1"/>
      <protection locked="0"/>
    </xf>
    <xf numFmtId="9" fontId="1" fillId="3" borderId="5" xfId="0" applyNumberFormat="1" applyFont="1" applyFill="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0" xfId="0" applyFont="1" applyFill="1" applyAlignment="1">
      <alignment horizontal="center" vertical="center"/>
    </xf>
    <xf numFmtId="0" fontId="17" fillId="3" borderId="3" xfId="0" applyFont="1" applyFill="1" applyBorder="1" applyAlignment="1">
      <alignment horizontal="center" vertical="center"/>
    </xf>
    <xf numFmtId="0" fontId="17" fillId="3" borderId="29" xfId="0" applyFont="1" applyFill="1" applyBorder="1" applyAlignment="1">
      <alignment horizontal="center" vertical="center"/>
    </xf>
    <xf numFmtId="0" fontId="4" fillId="3" borderId="6"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 fillId="3" borderId="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 fillId="3" borderId="0" xfId="0" applyFont="1" applyFill="1" applyAlignment="1">
      <alignment horizontal="left" vertical="center"/>
    </xf>
    <xf numFmtId="0" fontId="2" fillId="0" borderId="2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0" fontId="2" fillId="0" borderId="78" xfId="0" applyFont="1" applyBorder="1" applyAlignment="1" applyProtection="1">
      <alignment horizontal="center" vertical="center" wrapText="1"/>
      <protection locked="0"/>
    </xf>
    <xf numFmtId="0" fontId="2" fillId="0" borderId="80"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67" fillId="3" borderId="4" xfId="0" applyFont="1" applyFill="1" applyBorder="1" applyAlignment="1">
      <alignment horizontal="center" vertical="center" wrapText="1"/>
    </xf>
    <xf numFmtId="0" fontId="67" fillId="3" borderId="8" xfId="0" applyFont="1" applyFill="1" applyBorder="1" applyAlignment="1">
      <alignment horizontal="center" vertical="center" wrapText="1"/>
    </xf>
    <xf numFmtId="0" fontId="67" fillId="3" borderId="5" xfId="0" applyFont="1" applyFill="1" applyBorder="1" applyAlignment="1">
      <alignment horizontal="center" vertical="center" wrapText="1"/>
    </xf>
    <xf numFmtId="0" fontId="18" fillId="0" borderId="0" xfId="0" applyFont="1" applyAlignment="1">
      <alignment horizontal="center" vertical="center" wrapText="1"/>
    </xf>
    <xf numFmtId="0" fontId="13" fillId="5" borderId="13" xfId="0" applyFont="1" applyFill="1" applyBorder="1" applyAlignment="1" applyProtection="1">
      <alignment horizontal="center" wrapText="1" readingOrder="1"/>
      <protection hidden="1"/>
    </xf>
    <xf numFmtId="0" fontId="13" fillId="5" borderId="0" xfId="0" applyFont="1" applyFill="1" applyAlignment="1" applyProtection="1">
      <alignment horizontal="center" wrapText="1" readingOrder="1"/>
      <protection hidden="1"/>
    </xf>
    <xf numFmtId="0" fontId="13" fillId="5" borderId="14" xfId="0" applyFont="1" applyFill="1" applyBorder="1" applyAlignment="1" applyProtection="1">
      <alignment horizontal="center" wrapText="1" readingOrder="1"/>
      <protection hidden="1"/>
    </xf>
    <xf numFmtId="0" fontId="13" fillId="5" borderId="15" xfId="0" applyFont="1" applyFill="1" applyBorder="1" applyAlignment="1" applyProtection="1">
      <alignment horizontal="center" wrapText="1" readingOrder="1"/>
      <protection hidden="1"/>
    </xf>
    <xf numFmtId="0" fontId="13" fillId="5" borderId="17" xfId="0" applyFont="1" applyFill="1" applyBorder="1" applyAlignment="1" applyProtection="1">
      <alignment horizontal="center" wrapText="1" readingOrder="1"/>
      <protection hidden="1"/>
    </xf>
    <xf numFmtId="0" fontId="13" fillId="5" borderId="16" xfId="0" applyFont="1" applyFill="1" applyBorder="1" applyAlignment="1" applyProtection="1">
      <alignment horizontal="center" wrapText="1" readingOrder="1"/>
      <protection hidden="1"/>
    </xf>
    <xf numFmtId="0" fontId="13" fillId="5" borderId="11" xfId="0" applyFont="1" applyFill="1" applyBorder="1" applyAlignment="1" applyProtection="1">
      <alignment horizontal="center" wrapText="1" readingOrder="1"/>
      <protection hidden="1"/>
    </xf>
    <xf numFmtId="0" fontId="13" fillId="5" borderId="18" xfId="0" applyFont="1" applyFill="1" applyBorder="1" applyAlignment="1" applyProtection="1">
      <alignment horizontal="center" wrapText="1" readingOrder="1"/>
      <protection hidden="1"/>
    </xf>
    <xf numFmtId="0" fontId="13" fillId="5" borderId="12" xfId="0" applyFont="1" applyFill="1" applyBorder="1" applyAlignment="1" applyProtection="1">
      <alignment horizontal="center" wrapText="1" readingOrder="1"/>
      <protection hidden="1"/>
    </xf>
    <xf numFmtId="0" fontId="13" fillId="13" borderId="13" xfId="0" applyFont="1" applyFill="1" applyBorder="1" applyAlignment="1" applyProtection="1">
      <alignment horizontal="center" wrapText="1" readingOrder="1"/>
      <protection hidden="1"/>
    </xf>
    <xf numFmtId="0" fontId="13" fillId="13" borderId="0" xfId="0" applyFont="1" applyFill="1" applyAlignment="1" applyProtection="1">
      <alignment horizontal="center" wrapText="1" readingOrder="1"/>
      <protection hidden="1"/>
    </xf>
    <xf numFmtId="0" fontId="13" fillId="13" borderId="14" xfId="0" applyFont="1" applyFill="1" applyBorder="1" applyAlignment="1" applyProtection="1">
      <alignment horizontal="center" wrapText="1" readingOrder="1"/>
      <protection hidden="1"/>
    </xf>
    <xf numFmtId="0" fontId="13" fillId="13" borderId="15" xfId="0" applyFont="1" applyFill="1" applyBorder="1" applyAlignment="1" applyProtection="1">
      <alignment horizontal="center" wrapText="1" readingOrder="1"/>
      <protection hidden="1"/>
    </xf>
    <xf numFmtId="0" fontId="13" fillId="13" borderId="17" xfId="0" applyFont="1" applyFill="1" applyBorder="1" applyAlignment="1" applyProtection="1">
      <alignment horizontal="center" wrapText="1" readingOrder="1"/>
      <protection hidden="1"/>
    </xf>
    <xf numFmtId="0" fontId="13" fillId="13" borderId="16" xfId="0" applyFont="1" applyFill="1" applyBorder="1" applyAlignment="1" applyProtection="1">
      <alignment horizontal="center" wrapText="1" readingOrder="1"/>
      <protection hidden="1"/>
    </xf>
    <xf numFmtId="0" fontId="13" fillId="13" borderId="11" xfId="0" applyFont="1" applyFill="1" applyBorder="1" applyAlignment="1" applyProtection="1">
      <alignment horizontal="center" wrapText="1" readingOrder="1"/>
      <protection hidden="1"/>
    </xf>
    <xf numFmtId="0" fontId="13" fillId="13" borderId="18" xfId="0" applyFont="1" applyFill="1" applyBorder="1" applyAlignment="1" applyProtection="1">
      <alignment horizontal="center" wrapText="1" readingOrder="1"/>
      <protection hidden="1"/>
    </xf>
    <xf numFmtId="0" fontId="13" fillId="13" borderId="12" xfId="0" applyFont="1" applyFill="1" applyBorder="1" applyAlignment="1" applyProtection="1">
      <alignment horizontal="center" wrapText="1" readingOrder="1"/>
      <protection hidden="1"/>
    </xf>
    <xf numFmtId="0" fontId="13" fillId="12" borderId="13" xfId="0" applyFont="1" applyFill="1" applyBorder="1" applyAlignment="1" applyProtection="1">
      <alignment horizontal="center" wrapText="1" readingOrder="1"/>
      <protection hidden="1"/>
    </xf>
    <xf numFmtId="0" fontId="13" fillId="12" borderId="0" xfId="0" applyFont="1" applyFill="1" applyAlignment="1" applyProtection="1">
      <alignment horizontal="center" wrapText="1" readingOrder="1"/>
      <protection hidden="1"/>
    </xf>
    <xf numFmtId="0" fontId="13" fillId="12" borderId="14" xfId="0" applyFont="1" applyFill="1" applyBorder="1" applyAlignment="1" applyProtection="1">
      <alignment horizontal="center" wrapText="1" readingOrder="1"/>
      <protection hidden="1"/>
    </xf>
    <xf numFmtId="0" fontId="13" fillId="12" borderId="15" xfId="0" applyFont="1" applyFill="1" applyBorder="1" applyAlignment="1" applyProtection="1">
      <alignment horizontal="center" wrapText="1" readingOrder="1"/>
      <protection hidden="1"/>
    </xf>
    <xf numFmtId="0" fontId="13" fillId="12" borderId="17" xfId="0" applyFont="1" applyFill="1" applyBorder="1" applyAlignment="1" applyProtection="1">
      <alignment horizontal="center" wrapText="1" readingOrder="1"/>
      <protection hidden="1"/>
    </xf>
    <xf numFmtId="0" fontId="13" fillId="12" borderId="16" xfId="0" applyFont="1" applyFill="1" applyBorder="1" applyAlignment="1" applyProtection="1">
      <alignment horizontal="center" wrapText="1" readingOrder="1"/>
      <protection hidden="1"/>
    </xf>
    <xf numFmtId="0" fontId="13" fillId="12" borderId="11" xfId="0" applyFont="1" applyFill="1" applyBorder="1" applyAlignment="1" applyProtection="1">
      <alignment horizontal="center" wrapText="1" readingOrder="1"/>
      <protection hidden="1"/>
    </xf>
    <xf numFmtId="0" fontId="13" fillId="12" borderId="18" xfId="0" applyFont="1" applyFill="1" applyBorder="1" applyAlignment="1" applyProtection="1">
      <alignment horizontal="center" wrapText="1" readingOrder="1"/>
      <protection hidden="1"/>
    </xf>
    <xf numFmtId="0" fontId="13" fillId="12" borderId="12" xfId="0" applyFont="1" applyFill="1" applyBorder="1" applyAlignment="1" applyProtection="1">
      <alignment horizontal="center" wrapText="1" readingOrder="1"/>
      <protection hidden="1"/>
    </xf>
    <xf numFmtId="0" fontId="13" fillId="11" borderId="13" xfId="0" applyFont="1" applyFill="1" applyBorder="1" applyAlignment="1" applyProtection="1">
      <alignment horizontal="center" vertical="center" wrapText="1" readingOrder="1"/>
      <protection hidden="1"/>
    </xf>
    <xf numFmtId="0" fontId="13" fillId="11" borderId="0" xfId="0" applyFont="1" applyFill="1" applyAlignment="1" applyProtection="1">
      <alignment horizontal="center" vertical="center" wrapText="1" readingOrder="1"/>
      <protection hidden="1"/>
    </xf>
    <xf numFmtId="0" fontId="13" fillId="11" borderId="14" xfId="0" applyFont="1" applyFill="1" applyBorder="1" applyAlignment="1" applyProtection="1">
      <alignment horizontal="center" vertical="center" wrapText="1" readingOrder="1"/>
      <protection hidden="1"/>
    </xf>
    <xf numFmtId="0" fontId="13" fillId="11" borderId="15" xfId="0" applyFont="1" applyFill="1" applyBorder="1" applyAlignment="1" applyProtection="1">
      <alignment horizontal="center" vertical="center" wrapText="1" readingOrder="1"/>
      <protection hidden="1"/>
    </xf>
    <xf numFmtId="0" fontId="13" fillId="11" borderId="17" xfId="0" applyFont="1" applyFill="1" applyBorder="1" applyAlignment="1" applyProtection="1">
      <alignment horizontal="center" vertical="center" wrapText="1" readingOrder="1"/>
      <protection hidden="1"/>
    </xf>
    <xf numFmtId="0" fontId="13" fillId="11" borderId="16" xfId="0" applyFont="1" applyFill="1" applyBorder="1" applyAlignment="1" applyProtection="1">
      <alignment horizontal="center" vertical="center" wrapText="1" readingOrder="1"/>
      <protection hidden="1"/>
    </xf>
    <xf numFmtId="0" fontId="13" fillId="11" borderId="11" xfId="0" applyFont="1" applyFill="1" applyBorder="1" applyAlignment="1" applyProtection="1">
      <alignment horizontal="center" vertical="center" wrapText="1" readingOrder="1"/>
      <protection hidden="1"/>
    </xf>
    <xf numFmtId="0" fontId="13" fillId="11" borderId="18" xfId="0" applyFont="1" applyFill="1" applyBorder="1" applyAlignment="1" applyProtection="1">
      <alignment horizontal="center" vertical="center" wrapText="1" readingOrder="1"/>
      <protection hidden="1"/>
    </xf>
    <xf numFmtId="0" fontId="13" fillId="11" borderId="12" xfId="0" applyFont="1" applyFill="1" applyBorder="1" applyAlignment="1" applyProtection="1">
      <alignment horizontal="center" vertical="center" wrapText="1" readingOrder="1"/>
      <protection hidden="1"/>
    </xf>
    <xf numFmtId="0" fontId="11" fillId="10" borderId="0" xfId="0" applyFont="1" applyFill="1" applyAlignment="1">
      <alignment horizontal="center" vertical="center" wrapText="1" readingOrder="1"/>
    </xf>
    <xf numFmtId="0" fontId="10" fillId="0" borderId="11" xfId="0" applyFont="1" applyBorder="1" applyAlignment="1">
      <alignment horizontal="center" vertical="center" wrapText="1"/>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wrapText="1"/>
    </xf>
    <xf numFmtId="0" fontId="11" fillId="10" borderId="0" xfId="0" applyFont="1" applyFill="1" applyAlignment="1">
      <alignment horizontal="center" vertical="center" textRotation="90" wrapText="1" readingOrder="1"/>
    </xf>
    <xf numFmtId="0" fontId="11" fillId="10" borderId="14" xfId="0" applyFont="1" applyFill="1" applyBorder="1" applyAlignment="1">
      <alignment horizontal="center" vertical="center" textRotation="90" wrapText="1" readingOrder="1"/>
    </xf>
    <xf numFmtId="0" fontId="14" fillId="12" borderId="19" xfId="0" applyFont="1" applyFill="1" applyBorder="1" applyAlignment="1">
      <alignment horizontal="center" vertical="center" wrapText="1" readingOrder="1"/>
    </xf>
    <xf numFmtId="0" fontId="14" fillId="12" borderId="20" xfId="0" applyFont="1" applyFill="1" applyBorder="1" applyAlignment="1">
      <alignment horizontal="center" vertical="center" wrapText="1" readingOrder="1"/>
    </xf>
    <xf numFmtId="0" fontId="14" fillId="12" borderId="21" xfId="0" applyFont="1" applyFill="1" applyBorder="1" applyAlignment="1">
      <alignment horizontal="center" vertical="center" wrapText="1" readingOrder="1"/>
    </xf>
    <xf numFmtId="0" fontId="14" fillId="12" borderId="22" xfId="0" applyFont="1" applyFill="1" applyBorder="1" applyAlignment="1">
      <alignment horizontal="center" vertical="center" wrapText="1" readingOrder="1"/>
    </xf>
    <xf numFmtId="0" fontId="14" fillId="12" borderId="0" xfId="0" applyFont="1" applyFill="1" applyAlignment="1">
      <alignment horizontal="center" vertical="center" wrapText="1" readingOrder="1"/>
    </xf>
    <xf numFmtId="0" fontId="14" fillId="12" borderId="23" xfId="0" applyFont="1" applyFill="1" applyBorder="1" applyAlignment="1">
      <alignment horizontal="center" vertical="center" wrapText="1" readingOrder="1"/>
    </xf>
    <xf numFmtId="0" fontId="14" fillId="12" borderId="24" xfId="0" applyFont="1" applyFill="1" applyBorder="1" applyAlignment="1">
      <alignment horizontal="center" vertical="center" wrapText="1" readingOrder="1"/>
    </xf>
    <xf numFmtId="0" fontId="14" fillId="12" borderId="25" xfId="0" applyFont="1" applyFill="1" applyBorder="1" applyAlignment="1">
      <alignment horizontal="center" vertical="center" wrapText="1" readingOrder="1"/>
    </xf>
    <xf numFmtId="0" fontId="14" fillId="12" borderId="26" xfId="0" applyFont="1" applyFill="1" applyBorder="1" applyAlignment="1">
      <alignment horizontal="center" vertical="center" wrapText="1" readingOrder="1"/>
    </xf>
    <xf numFmtId="0" fontId="14" fillId="11" borderId="19" xfId="0" applyFont="1" applyFill="1" applyBorder="1" applyAlignment="1">
      <alignment horizontal="center" vertical="center" wrapText="1" readingOrder="1"/>
    </xf>
    <xf numFmtId="0" fontId="14" fillId="11" borderId="20" xfId="0" applyFont="1" applyFill="1" applyBorder="1" applyAlignment="1">
      <alignment horizontal="center" vertical="center" wrapText="1" readingOrder="1"/>
    </xf>
    <xf numFmtId="0" fontId="14" fillId="11" borderId="21" xfId="0" applyFont="1" applyFill="1" applyBorder="1" applyAlignment="1">
      <alignment horizontal="center" vertical="center" wrapText="1" readingOrder="1"/>
    </xf>
    <xf numFmtId="0" fontId="14" fillId="11" borderId="22" xfId="0" applyFont="1" applyFill="1" applyBorder="1" applyAlignment="1">
      <alignment horizontal="center" vertical="center" wrapText="1" readingOrder="1"/>
    </xf>
    <xf numFmtId="0" fontId="14" fillId="11" borderId="0" xfId="0" applyFont="1" applyFill="1" applyAlignment="1">
      <alignment horizontal="center" vertical="center" wrapText="1" readingOrder="1"/>
    </xf>
    <xf numFmtId="0" fontId="14" fillId="11" borderId="23" xfId="0" applyFont="1" applyFill="1" applyBorder="1" applyAlignment="1">
      <alignment horizontal="center" vertical="center" wrapText="1" readingOrder="1"/>
    </xf>
    <xf numFmtId="0" fontId="14" fillId="11" borderId="24" xfId="0" applyFont="1" applyFill="1" applyBorder="1" applyAlignment="1">
      <alignment horizontal="center" vertical="center" wrapText="1" readingOrder="1"/>
    </xf>
    <xf numFmtId="0" fontId="14" fillId="11" borderId="25" xfId="0" applyFont="1" applyFill="1" applyBorder="1" applyAlignment="1">
      <alignment horizontal="center" vertical="center" wrapText="1" readingOrder="1"/>
    </xf>
    <xf numFmtId="0" fontId="14" fillId="11" borderId="26" xfId="0" applyFont="1" applyFill="1" applyBorder="1" applyAlignment="1">
      <alignment horizontal="center" vertical="center" wrapText="1" readingOrder="1"/>
    </xf>
    <xf numFmtId="0" fontId="14" fillId="13" borderId="19" xfId="0" applyFont="1" applyFill="1" applyBorder="1" applyAlignment="1">
      <alignment horizontal="center" vertical="center" wrapText="1" readingOrder="1"/>
    </xf>
    <xf numFmtId="0" fontId="14" fillId="13" borderId="20" xfId="0" applyFont="1" applyFill="1" applyBorder="1" applyAlignment="1">
      <alignment horizontal="center" vertical="center" wrapText="1" readingOrder="1"/>
    </xf>
    <xf numFmtId="0" fontId="14" fillId="13" borderId="21" xfId="0" applyFont="1" applyFill="1" applyBorder="1" applyAlignment="1">
      <alignment horizontal="center" vertical="center" wrapText="1" readingOrder="1"/>
    </xf>
    <xf numFmtId="0" fontId="14" fillId="13" borderId="22" xfId="0" applyFont="1" applyFill="1" applyBorder="1" applyAlignment="1">
      <alignment horizontal="center" vertical="center" wrapText="1" readingOrder="1"/>
    </xf>
    <xf numFmtId="0" fontId="14" fillId="13" borderId="0" xfId="0" applyFont="1" applyFill="1" applyAlignment="1">
      <alignment horizontal="center" vertical="center" wrapText="1" readingOrder="1"/>
    </xf>
    <xf numFmtId="0" fontId="14" fillId="13" borderId="23" xfId="0" applyFont="1" applyFill="1" applyBorder="1" applyAlignment="1">
      <alignment horizontal="center" vertical="center" wrapText="1" readingOrder="1"/>
    </xf>
    <xf numFmtId="0" fontId="14" fillId="13" borderId="24" xfId="0" applyFont="1" applyFill="1" applyBorder="1" applyAlignment="1">
      <alignment horizontal="center" vertical="center" wrapText="1" readingOrder="1"/>
    </xf>
    <xf numFmtId="0" fontId="14" fillId="13" borderId="25" xfId="0" applyFont="1" applyFill="1" applyBorder="1" applyAlignment="1">
      <alignment horizontal="center" vertical="center" wrapText="1" readingOrder="1"/>
    </xf>
    <xf numFmtId="0" fontId="14" fillId="13" borderId="26" xfId="0" applyFont="1" applyFill="1" applyBorder="1" applyAlignment="1">
      <alignment horizontal="center" vertical="center" wrapText="1" readingOrder="1"/>
    </xf>
    <xf numFmtId="0" fontId="14" fillId="5" borderId="19" xfId="0" applyFont="1" applyFill="1" applyBorder="1" applyAlignment="1">
      <alignment horizontal="center" vertical="center" wrapText="1" readingOrder="1"/>
    </xf>
    <xf numFmtId="0" fontId="14" fillId="5" borderId="20" xfId="0" applyFont="1" applyFill="1" applyBorder="1" applyAlignment="1">
      <alignment horizontal="center" vertical="center" wrapText="1" readingOrder="1"/>
    </xf>
    <xf numFmtId="0" fontId="14" fillId="5" borderId="21" xfId="0" applyFont="1" applyFill="1" applyBorder="1" applyAlignment="1">
      <alignment horizontal="center" vertical="center" wrapText="1" readingOrder="1"/>
    </xf>
    <xf numFmtId="0" fontId="14" fillId="5" borderId="22" xfId="0" applyFont="1" applyFill="1" applyBorder="1" applyAlignment="1">
      <alignment horizontal="center" vertical="center" wrapText="1" readingOrder="1"/>
    </xf>
    <xf numFmtId="0" fontId="14" fillId="5" borderId="0" xfId="0" applyFont="1" applyFill="1" applyAlignment="1">
      <alignment horizontal="center" vertical="center" wrapText="1" readingOrder="1"/>
    </xf>
    <xf numFmtId="0" fontId="14" fillId="5" borderId="23" xfId="0" applyFont="1" applyFill="1" applyBorder="1" applyAlignment="1">
      <alignment horizontal="center" vertical="center" wrapText="1" readingOrder="1"/>
    </xf>
    <xf numFmtId="0" fontId="14" fillId="5" borderId="24" xfId="0" applyFont="1" applyFill="1" applyBorder="1" applyAlignment="1">
      <alignment horizontal="center" vertical="center" wrapText="1" readingOrder="1"/>
    </xf>
    <xf numFmtId="0" fontId="14" fillId="5" borderId="25" xfId="0" applyFont="1" applyFill="1" applyBorder="1" applyAlignment="1">
      <alignment horizontal="center" vertical="center" wrapText="1" readingOrder="1"/>
    </xf>
    <xf numFmtId="0" fontId="14" fillId="5" borderId="26" xfId="0" applyFont="1" applyFill="1" applyBorder="1" applyAlignment="1">
      <alignment horizontal="center" vertical="center" wrapText="1" readingOrder="1"/>
    </xf>
    <xf numFmtId="0" fontId="30" fillId="0" borderId="11" xfId="0" applyFont="1" applyBorder="1" applyAlignment="1">
      <alignment horizontal="center" vertical="center" wrapText="1"/>
    </xf>
    <xf numFmtId="0" fontId="30" fillId="0" borderId="18"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8" xfId="0" applyFont="1" applyBorder="1" applyAlignment="1">
      <alignment horizontal="center" vertical="center" wrapText="1"/>
    </xf>
    <xf numFmtId="0" fontId="29" fillId="11" borderId="19" xfId="0" applyFont="1" applyFill="1" applyBorder="1" applyAlignment="1">
      <alignment horizontal="center" vertical="center" wrapText="1" readingOrder="1"/>
    </xf>
    <xf numFmtId="0" fontId="29" fillId="11" borderId="20" xfId="0" applyFont="1" applyFill="1" applyBorder="1" applyAlignment="1">
      <alignment horizontal="center" vertical="center" wrapText="1" readingOrder="1"/>
    </xf>
    <xf numFmtId="0" fontId="29" fillId="11" borderId="21" xfId="0" applyFont="1" applyFill="1" applyBorder="1" applyAlignment="1">
      <alignment horizontal="center" vertical="center" wrapText="1" readingOrder="1"/>
    </xf>
    <xf numFmtId="0" fontId="29" fillId="11" borderId="22" xfId="0" applyFont="1" applyFill="1" applyBorder="1" applyAlignment="1">
      <alignment horizontal="center" vertical="center" wrapText="1" readingOrder="1"/>
    </xf>
    <xf numFmtId="0" fontId="29" fillId="11" borderId="0" xfId="0" applyFont="1" applyFill="1" applyAlignment="1">
      <alignment horizontal="center" vertical="center" wrapText="1" readingOrder="1"/>
    </xf>
    <xf numFmtId="0" fontId="29" fillId="11" borderId="23" xfId="0" applyFont="1" applyFill="1" applyBorder="1" applyAlignment="1">
      <alignment horizontal="center" vertical="center" wrapText="1" readingOrder="1"/>
    </xf>
    <xf numFmtId="0" fontId="29" fillId="11" borderId="24" xfId="0" applyFont="1" applyFill="1" applyBorder="1" applyAlignment="1">
      <alignment horizontal="center" vertical="center" wrapText="1" readingOrder="1"/>
    </xf>
    <xf numFmtId="0" fontId="29" fillId="11" borderId="25" xfId="0" applyFont="1" applyFill="1" applyBorder="1" applyAlignment="1">
      <alignment horizontal="center" vertical="center" wrapText="1" readingOrder="1"/>
    </xf>
    <xf numFmtId="0" fontId="29" fillId="11" borderId="26" xfId="0" applyFont="1" applyFill="1" applyBorder="1" applyAlignment="1">
      <alignment horizontal="center" vertical="center" wrapText="1" readingOrder="1"/>
    </xf>
    <xf numFmtId="0" fontId="30" fillId="0" borderId="13" xfId="0" applyFont="1" applyBorder="1" applyAlignment="1">
      <alignment horizontal="center" vertical="center" wrapText="1"/>
    </xf>
    <xf numFmtId="0" fontId="29" fillId="12" borderId="19" xfId="0" applyFont="1" applyFill="1" applyBorder="1" applyAlignment="1">
      <alignment horizontal="center" vertical="center" wrapText="1" readingOrder="1"/>
    </xf>
    <xf numFmtId="0" fontId="29" fillId="12" borderId="20" xfId="0" applyFont="1" applyFill="1" applyBorder="1" applyAlignment="1">
      <alignment horizontal="center" vertical="center" wrapText="1" readingOrder="1"/>
    </xf>
    <xf numFmtId="0" fontId="29" fillId="12" borderId="21" xfId="0" applyFont="1" applyFill="1" applyBorder="1" applyAlignment="1">
      <alignment horizontal="center" vertical="center" wrapText="1" readingOrder="1"/>
    </xf>
    <xf numFmtId="0" fontId="29" fillId="12" borderId="22" xfId="0" applyFont="1" applyFill="1" applyBorder="1" applyAlignment="1">
      <alignment horizontal="center" vertical="center" wrapText="1" readingOrder="1"/>
    </xf>
    <xf numFmtId="0" fontId="29" fillId="12" borderId="0" xfId="0" applyFont="1" applyFill="1" applyAlignment="1">
      <alignment horizontal="center" vertical="center" wrapText="1" readingOrder="1"/>
    </xf>
    <xf numFmtId="0" fontId="29" fillId="12" borderId="23" xfId="0" applyFont="1" applyFill="1" applyBorder="1" applyAlignment="1">
      <alignment horizontal="center" vertical="center" wrapText="1" readingOrder="1"/>
    </xf>
    <xf numFmtId="0" fontId="29" fillId="12" borderId="24" xfId="0" applyFont="1" applyFill="1" applyBorder="1" applyAlignment="1">
      <alignment horizontal="center" vertical="center" wrapText="1" readingOrder="1"/>
    </xf>
    <xf numFmtId="0" fontId="29" fillId="12" borderId="25" xfId="0" applyFont="1" applyFill="1" applyBorder="1" applyAlignment="1">
      <alignment horizontal="center" vertical="center" wrapText="1" readingOrder="1"/>
    </xf>
    <xf numFmtId="0" fontId="29" fillId="12" borderId="26" xfId="0" applyFont="1" applyFill="1" applyBorder="1" applyAlignment="1">
      <alignment horizontal="center" vertical="center" wrapText="1" readingOrder="1"/>
    </xf>
    <xf numFmtId="0" fontId="28" fillId="0" borderId="0" xfId="0" applyFont="1" applyAlignment="1">
      <alignment horizontal="center" vertical="center" wrapText="1"/>
    </xf>
    <xf numFmtId="0" fontId="15" fillId="0" borderId="0" xfId="0" applyFont="1" applyAlignment="1">
      <alignment horizontal="center" vertical="center" wrapText="1"/>
    </xf>
    <xf numFmtId="0" fontId="29" fillId="5" borderId="19" xfId="0" applyFont="1" applyFill="1" applyBorder="1" applyAlignment="1">
      <alignment horizontal="center" vertical="center" wrapText="1" readingOrder="1"/>
    </xf>
    <xf numFmtId="0" fontId="29" fillId="5" borderId="20" xfId="0" applyFont="1" applyFill="1" applyBorder="1" applyAlignment="1">
      <alignment horizontal="center" vertical="center" wrapText="1" readingOrder="1"/>
    </xf>
    <xf numFmtId="0" fontId="29" fillId="5" borderId="21" xfId="0" applyFont="1" applyFill="1" applyBorder="1" applyAlignment="1">
      <alignment horizontal="center" vertical="center" wrapText="1" readingOrder="1"/>
    </xf>
    <xf numFmtId="0" fontId="29" fillId="5" borderId="22" xfId="0" applyFont="1" applyFill="1" applyBorder="1" applyAlignment="1">
      <alignment horizontal="center" vertical="center" wrapText="1" readingOrder="1"/>
    </xf>
    <xf numFmtId="0" fontId="29" fillId="5" borderId="0" xfId="0" applyFont="1" applyFill="1" applyAlignment="1">
      <alignment horizontal="center" vertical="center" wrapText="1" readingOrder="1"/>
    </xf>
    <xf numFmtId="0" fontId="29" fillId="5" borderId="23" xfId="0" applyFont="1" applyFill="1" applyBorder="1" applyAlignment="1">
      <alignment horizontal="center" vertical="center" wrapText="1" readingOrder="1"/>
    </xf>
    <xf numFmtId="0" fontId="29" fillId="5" borderId="24" xfId="0" applyFont="1" applyFill="1" applyBorder="1" applyAlignment="1">
      <alignment horizontal="center" vertical="center" wrapText="1" readingOrder="1"/>
    </xf>
    <xf numFmtId="0" fontId="29" fillId="5" borderId="25" xfId="0" applyFont="1" applyFill="1" applyBorder="1" applyAlignment="1">
      <alignment horizontal="center" vertical="center" wrapText="1" readingOrder="1"/>
    </xf>
    <xf numFmtId="0" fontId="29" fillId="5" borderId="26" xfId="0" applyFont="1" applyFill="1" applyBorder="1" applyAlignment="1">
      <alignment horizontal="center" vertical="center" wrapText="1" readingOrder="1"/>
    </xf>
    <xf numFmtId="0" fontId="29" fillId="13" borderId="19" xfId="0" applyFont="1" applyFill="1" applyBorder="1" applyAlignment="1">
      <alignment horizontal="center" vertical="center" wrapText="1" readingOrder="1"/>
    </xf>
    <xf numFmtId="0" fontId="29" fillId="13" borderId="20" xfId="0" applyFont="1" applyFill="1" applyBorder="1" applyAlignment="1">
      <alignment horizontal="center" vertical="center" wrapText="1" readingOrder="1"/>
    </xf>
    <xf numFmtId="0" fontId="29" fillId="13" borderId="21" xfId="0" applyFont="1" applyFill="1" applyBorder="1" applyAlignment="1">
      <alignment horizontal="center" vertical="center" wrapText="1" readingOrder="1"/>
    </xf>
    <xf numFmtId="0" fontId="29" fillId="13" borderId="22" xfId="0" applyFont="1" applyFill="1" applyBorder="1" applyAlignment="1">
      <alignment horizontal="center" vertical="center" wrapText="1" readingOrder="1"/>
    </xf>
    <xf numFmtId="0" fontId="29" fillId="13" borderId="0" xfId="0" applyFont="1" applyFill="1" applyAlignment="1">
      <alignment horizontal="center" vertical="center" wrapText="1" readingOrder="1"/>
    </xf>
    <xf numFmtId="0" fontId="29" fillId="13" borderId="23" xfId="0" applyFont="1" applyFill="1" applyBorder="1" applyAlignment="1">
      <alignment horizontal="center" vertical="center" wrapText="1" readingOrder="1"/>
    </xf>
    <xf numFmtId="0" fontId="29" fillId="13" borderId="24" xfId="0" applyFont="1" applyFill="1" applyBorder="1" applyAlignment="1">
      <alignment horizontal="center" vertical="center" wrapText="1" readingOrder="1"/>
    </xf>
    <xf numFmtId="0" fontId="29" fillId="13" borderId="25" xfId="0" applyFont="1" applyFill="1" applyBorder="1" applyAlignment="1">
      <alignment horizontal="center" vertical="center" wrapText="1" readingOrder="1"/>
    </xf>
    <xf numFmtId="0" fontId="29" fillId="13" borderId="26" xfId="0" applyFont="1" applyFill="1" applyBorder="1" applyAlignment="1">
      <alignment horizontal="center" vertical="center" wrapText="1" readingOrder="1"/>
    </xf>
    <xf numFmtId="0" fontId="56" fillId="0" borderId="30" xfId="0" applyFont="1" applyBorder="1" applyAlignment="1">
      <alignment horizontal="center" vertical="center"/>
    </xf>
    <xf numFmtId="0" fontId="46" fillId="0" borderId="51" xfId="0" applyFont="1" applyBorder="1" applyAlignment="1">
      <alignment horizontal="center"/>
    </xf>
    <xf numFmtId="0" fontId="46" fillId="0" borderId="48" xfId="0" applyFont="1" applyBorder="1" applyAlignment="1">
      <alignment horizontal="center"/>
    </xf>
    <xf numFmtId="0" fontId="46" fillId="0" borderId="31" xfId="0" applyFont="1" applyBorder="1" applyAlignment="1">
      <alignment horizontal="center"/>
    </xf>
    <xf numFmtId="0" fontId="44" fillId="0" borderId="51" xfId="0" applyFont="1" applyBorder="1" applyAlignment="1">
      <alignment horizontal="center" vertical="center"/>
    </xf>
    <xf numFmtId="0" fontId="46" fillId="0" borderId="48" xfId="0" applyFont="1" applyBorder="1" applyAlignment="1">
      <alignment horizontal="center" vertical="center"/>
    </xf>
    <xf numFmtId="0" fontId="46" fillId="0" borderId="31" xfId="0" applyFont="1" applyBorder="1" applyAlignment="1">
      <alignment horizontal="center" vertical="center"/>
    </xf>
    <xf numFmtId="0" fontId="50" fillId="0" borderId="52" xfId="0" applyFont="1" applyBorder="1" applyAlignment="1">
      <alignment horizontal="center" vertical="center" wrapText="1" readingOrder="1"/>
    </xf>
    <xf numFmtId="0" fontId="50" fillId="0" borderId="57" xfId="0" applyFont="1" applyBorder="1" applyAlignment="1">
      <alignment horizontal="center" vertical="center" wrapText="1" readingOrder="1"/>
    </xf>
    <xf numFmtId="0" fontId="50" fillId="0" borderId="53" xfId="0" applyFont="1" applyBorder="1" applyAlignment="1">
      <alignment horizontal="center" vertical="center" wrapText="1" readingOrder="1"/>
    </xf>
    <xf numFmtId="0" fontId="48" fillId="6" borderId="52" xfId="0" applyFont="1" applyFill="1" applyBorder="1" applyAlignment="1">
      <alignment horizontal="center" vertical="center" wrapText="1" readingOrder="1"/>
    </xf>
    <xf numFmtId="0" fontId="48" fillId="6" borderId="57" xfId="0" applyFont="1" applyFill="1" applyBorder="1" applyAlignment="1">
      <alignment horizontal="center" vertical="center" wrapText="1" readingOrder="1"/>
    </xf>
    <xf numFmtId="0" fontId="48" fillId="6" borderId="53" xfId="0" applyFont="1" applyFill="1" applyBorder="1" applyAlignment="1">
      <alignment horizontal="center" vertical="center" wrapText="1" readingOrder="1"/>
    </xf>
    <xf numFmtId="0" fontId="47" fillId="0" borderId="30" xfId="0" applyFont="1" applyBorder="1" applyAlignment="1">
      <alignment horizontal="center" vertical="center"/>
    </xf>
    <xf numFmtId="0" fontId="46" fillId="0" borderId="30" xfId="0" applyFont="1" applyBorder="1" applyAlignment="1">
      <alignment horizontal="center"/>
    </xf>
    <xf numFmtId="0" fontId="45" fillId="0" borderId="54" xfId="0" applyFont="1" applyBorder="1" applyAlignment="1">
      <alignment horizontal="center" vertical="center"/>
    </xf>
    <xf numFmtId="0" fontId="45" fillId="0" borderId="42" xfId="0" applyFont="1" applyBorder="1" applyAlignment="1">
      <alignment horizontal="center" vertical="center"/>
    </xf>
    <xf numFmtId="0" fontId="45" fillId="0" borderId="55" xfId="0" applyFont="1" applyBorder="1" applyAlignment="1">
      <alignment horizontal="center" vertical="center"/>
    </xf>
    <xf numFmtId="0" fontId="45" fillId="0" borderId="44" xfId="0" applyFont="1" applyBorder="1" applyAlignment="1">
      <alignment horizontal="center" vertical="center"/>
    </xf>
    <xf numFmtId="0" fontId="45" fillId="0" borderId="56" xfId="0" applyFont="1" applyBorder="1" applyAlignment="1">
      <alignment horizontal="center" vertical="center"/>
    </xf>
    <xf numFmtId="0" fontId="45" fillId="0" borderId="43" xfId="0" applyFont="1" applyBorder="1" applyAlignment="1">
      <alignment horizontal="center" vertical="center"/>
    </xf>
    <xf numFmtId="0" fontId="5" fillId="3" borderId="30" xfId="0" applyFont="1" applyFill="1" applyBorder="1" applyAlignment="1">
      <alignment horizontal="center"/>
    </xf>
    <xf numFmtId="0" fontId="44" fillId="3" borderId="30" xfId="0" applyFont="1" applyFill="1" applyBorder="1" applyAlignment="1">
      <alignment horizontal="center" vertical="center"/>
    </xf>
    <xf numFmtId="0" fontId="27" fillId="14" borderId="15" xfId="0" applyFont="1" applyFill="1" applyBorder="1" applyAlignment="1">
      <alignment horizontal="center" vertical="center" wrapText="1" readingOrder="1"/>
    </xf>
    <xf numFmtId="0" fontId="27" fillId="14" borderId="17" xfId="0" applyFont="1" applyFill="1" applyBorder="1" applyAlignment="1">
      <alignment horizontal="center" vertical="center" wrapText="1" readingOrder="1"/>
    </xf>
    <xf numFmtId="0" fontId="27" fillId="14" borderId="16" xfId="0" applyFont="1" applyFill="1" applyBorder="1" applyAlignment="1">
      <alignment horizontal="center" vertical="center" wrapText="1" readingOrder="1"/>
    </xf>
    <xf numFmtId="0" fontId="22" fillId="3" borderId="0" xfId="0" applyFont="1" applyFill="1" applyAlignment="1">
      <alignment horizontal="justify" vertical="center" wrapText="1"/>
    </xf>
    <xf numFmtId="0" fontId="24" fillId="14" borderId="39" xfId="0" applyFont="1" applyFill="1" applyBorder="1" applyAlignment="1">
      <alignment horizontal="center" vertical="center" wrapText="1" readingOrder="1"/>
    </xf>
    <xf numFmtId="0" fontId="24" fillId="14" borderId="40" xfId="0" applyFont="1" applyFill="1" applyBorder="1" applyAlignment="1">
      <alignment horizontal="center" vertical="center" wrapText="1" readingOrder="1"/>
    </xf>
    <xf numFmtId="0" fontId="24" fillId="3" borderId="49" xfId="0" applyFont="1" applyFill="1" applyBorder="1" applyAlignment="1">
      <alignment horizontal="center" vertical="center" wrapText="1" readingOrder="1"/>
    </xf>
    <xf numFmtId="0" fontId="24" fillId="3" borderId="50" xfId="0" applyFont="1" applyFill="1" applyBorder="1" applyAlignment="1">
      <alignment horizontal="center" vertical="center" wrapText="1" readingOrder="1"/>
    </xf>
    <xf numFmtId="0" fontId="24" fillId="3" borderId="37" xfId="0" applyFont="1" applyFill="1" applyBorder="1" applyAlignment="1">
      <alignment horizontal="center" vertical="center" wrapText="1" readingOrder="1"/>
    </xf>
    <xf numFmtId="0" fontId="24" fillId="3" borderId="47" xfId="0" applyFont="1" applyFill="1" applyBorder="1" applyAlignment="1">
      <alignment horizontal="center" vertical="center" wrapText="1" readingOrder="1"/>
    </xf>
    <xf numFmtId="0" fontId="24" fillId="3" borderId="48" xfId="0" applyFont="1" applyFill="1" applyBorder="1" applyAlignment="1">
      <alignment horizontal="center" vertical="center" wrapText="1" readingOrder="1"/>
    </xf>
    <xf numFmtId="0" fontId="24" fillId="3" borderId="31" xfId="0" applyFont="1" applyFill="1" applyBorder="1" applyAlignment="1">
      <alignment horizontal="center" vertical="center" wrapText="1" readingOrder="1"/>
    </xf>
    <xf numFmtId="0" fontId="24" fillId="3" borderId="30" xfId="0" applyFont="1" applyFill="1" applyBorder="1" applyAlignment="1">
      <alignment horizontal="center" vertical="center" wrapText="1" readingOrder="1"/>
    </xf>
    <xf numFmtId="0" fontId="24" fillId="3" borderId="32" xfId="0" applyFont="1" applyFill="1" applyBorder="1" applyAlignment="1">
      <alignment horizontal="center" vertical="center" wrapText="1" readingOrder="1"/>
    </xf>
    <xf numFmtId="0" fontId="24" fillId="3" borderId="34" xfId="0" applyFont="1" applyFill="1" applyBorder="1" applyAlignment="1">
      <alignment horizontal="center" vertical="center" wrapText="1" readingOrder="1"/>
    </xf>
    <xf numFmtId="0" fontId="24" fillId="3" borderId="35" xfId="0" applyFont="1" applyFill="1" applyBorder="1" applyAlignment="1">
      <alignment horizontal="center" vertical="center" wrapText="1" readingOrder="1"/>
    </xf>
    <xf numFmtId="0" fontId="0" fillId="0" borderId="30" xfId="0" applyBorder="1" applyAlignment="1">
      <alignment horizontal="center"/>
    </xf>
    <xf numFmtId="0" fontId="44" fillId="0" borderId="30" xfId="0" applyFont="1" applyBorder="1" applyAlignment="1">
      <alignment horizontal="center" vertical="center"/>
    </xf>
    <xf numFmtId="0" fontId="1" fillId="0" borderId="18" xfId="0" applyFont="1" applyBorder="1" applyAlignment="1">
      <alignment horizontal="left"/>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19" fillId="0" borderId="30" xfId="0" applyFont="1" applyBorder="1" applyAlignment="1">
      <alignment horizontal="center" vertical="center" wrapText="1"/>
    </xf>
    <xf numFmtId="0" fontId="37" fillId="0" borderId="30" xfId="0" applyFont="1" applyBorder="1" applyAlignment="1">
      <alignment horizontal="left" vertical="center" wrapText="1"/>
    </xf>
    <xf numFmtId="17" fontId="1" fillId="0" borderId="30" xfId="0" applyNumberFormat="1" applyFont="1" applyBorder="1" applyAlignment="1">
      <alignment horizontal="justify" vertical="center" wrapText="1"/>
    </xf>
    <xf numFmtId="0" fontId="38" fillId="0" borderId="46" xfId="0" applyFont="1" applyBorder="1" applyAlignment="1">
      <alignment horizontal="center" vertical="center" wrapText="1"/>
    </xf>
    <xf numFmtId="0" fontId="38" fillId="0" borderId="45" xfId="0" applyFont="1" applyBorder="1" applyAlignment="1">
      <alignment horizontal="center" vertical="center" wrapText="1"/>
    </xf>
    <xf numFmtId="0" fontId="1" fillId="16" borderId="4"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5" xfId="0" applyFont="1" applyFill="1" applyBorder="1" applyAlignment="1">
      <alignment horizontal="center" vertical="center"/>
    </xf>
    <xf numFmtId="0" fontId="6" fillId="0" borderId="4"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92">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Arial"/>
        <scheme val="none"/>
      </font>
      <fill>
        <patternFill patternType="none">
          <fgColor indexed="64"/>
          <bgColor indexed="65"/>
        </patternFill>
      </fill>
    </dxf>
    <dxf>
      <font>
        <b val="0"/>
        <i val="0"/>
        <strike val="0"/>
        <condense val="0"/>
        <extend val="0"/>
        <outline val="0"/>
        <shadow val="0"/>
        <u val="none"/>
        <vertAlign val="baseline"/>
        <sz val="16"/>
        <color rgb="FFFF0000"/>
        <name val="Arial"/>
        <scheme val="none"/>
      </font>
      <fill>
        <patternFill patternType="none">
          <fgColor indexed="64"/>
          <bgColor indexed="65"/>
        </patternFill>
      </fill>
    </dxf>
    <dxf>
      <font>
        <b val="0"/>
        <i val="0"/>
        <strike val="0"/>
        <condense val="0"/>
        <extend val="0"/>
        <outline val="0"/>
        <shadow val="0"/>
        <u val="none"/>
        <vertAlign val="baseline"/>
        <sz val="16"/>
        <color rgb="FFFF0000"/>
        <name val="Arial"/>
        <scheme val="none"/>
      </font>
      <fill>
        <patternFill patternType="none">
          <fgColor indexed="64"/>
          <bgColor indexed="65"/>
        </patternFill>
      </fill>
    </dxf>
    <dxf>
      <font>
        <b val="0"/>
        <i val="0"/>
        <strike val="0"/>
        <condense val="0"/>
        <extend val="0"/>
        <outline val="0"/>
        <shadow val="0"/>
        <u val="none"/>
        <vertAlign val="baseline"/>
        <sz val="16"/>
        <color rgb="FFFF0000"/>
        <name val="Arial"/>
        <scheme val="none"/>
      </font>
      <fill>
        <patternFill patternType="none">
          <fgColor indexed="64"/>
          <bgColor indexed="65"/>
        </patternFill>
      </fill>
      <alignment horizontal="general" vertical="center" textRotation="0" wrapText="0" indent="0" justifyLastLine="0" shrinkToFit="0"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452439</xdr:colOff>
      <xdr:row>0</xdr:row>
      <xdr:rowOff>47625</xdr:rowOff>
    </xdr:from>
    <xdr:to>
      <xdr:col>1</xdr:col>
      <xdr:colOff>1174751</xdr:colOff>
      <xdr:row>3</xdr:row>
      <xdr:rowOff>84492</xdr:rowOff>
    </xdr:to>
    <xdr:pic>
      <xdr:nvPicPr>
        <xdr:cNvPr id="2" name="Imagen 1">
          <a:extLst>
            <a:ext uri="{FF2B5EF4-FFF2-40B4-BE49-F238E27FC236}">
              <a16:creationId xmlns:a16="http://schemas.microsoft.com/office/drawing/2014/main" id="{EEF8DA2A-66F0-4DC5-BF82-A3350C3220C0}"/>
            </a:ext>
          </a:extLst>
        </xdr:cNvPr>
        <xdr:cNvPicPr>
          <a:picLocks noChangeAspect="1"/>
        </xdr:cNvPicPr>
      </xdr:nvPicPr>
      <xdr:blipFill>
        <a:blip xmlns:r="http://schemas.openxmlformats.org/officeDocument/2006/relationships" r:embed="rId1"/>
        <a:stretch>
          <a:fillRect/>
        </a:stretch>
      </xdr:blipFill>
      <xdr:spPr>
        <a:xfrm>
          <a:off x="635002" y="47625"/>
          <a:ext cx="722312" cy="608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636327</xdr:colOff>
      <xdr:row>0</xdr:row>
      <xdr:rowOff>63500</xdr:rowOff>
    </xdr:from>
    <xdr:to>
      <xdr:col>2</xdr:col>
      <xdr:colOff>738187</xdr:colOff>
      <xdr:row>3</xdr:row>
      <xdr:rowOff>191411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898265" y="63500"/>
          <a:ext cx="1042453" cy="878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500063</xdr:colOff>
      <xdr:row>0</xdr:row>
      <xdr:rowOff>71438</xdr:rowOff>
    </xdr:from>
    <xdr:to>
      <xdr:col>1</xdr:col>
      <xdr:colOff>1202532</xdr:colOff>
      <xdr:row>3</xdr:row>
      <xdr:rowOff>120167</xdr:rowOff>
    </xdr:to>
    <xdr:pic>
      <xdr:nvPicPr>
        <xdr:cNvPr id="2" name="Imagen 1">
          <a:extLst>
            <a:ext uri="{FF2B5EF4-FFF2-40B4-BE49-F238E27FC236}">
              <a16:creationId xmlns:a16="http://schemas.microsoft.com/office/drawing/2014/main" id="{F9F68C99-EB3F-4CB3-8054-9E692C917630}"/>
            </a:ext>
          </a:extLst>
        </xdr:cNvPr>
        <xdr:cNvPicPr>
          <a:picLocks noChangeAspect="1"/>
        </xdr:cNvPicPr>
      </xdr:nvPicPr>
      <xdr:blipFill>
        <a:blip xmlns:r="http://schemas.openxmlformats.org/officeDocument/2006/relationships" r:embed="rId1"/>
        <a:stretch>
          <a:fillRect/>
        </a:stretch>
      </xdr:blipFill>
      <xdr:spPr>
        <a:xfrm>
          <a:off x="1262063" y="71438"/>
          <a:ext cx="702469" cy="5916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588818</xdr:colOff>
      <xdr:row>0</xdr:row>
      <xdr:rowOff>69273</xdr:rowOff>
    </xdr:from>
    <xdr:to>
      <xdr:col>1</xdr:col>
      <xdr:colOff>1870364</xdr:colOff>
      <xdr:row>3</xdr:row>
      <xdr:rowOff>161518</xdr:rowOff>
    </xdr:to>
    <xdr:pic>
      <xdr:nvPicPr>
        <xdr:cNvPr id="2" name="Imagen 1">
          <a:extLst>
            <a:ext uri="{FF2B5EF4-FFF2-40B4-BE49-F238E27FC236}">
              <a16:creationId xmlns:a16="http://schemas.microsoft.com/office/drawing/2014/main" id="{BA37A43C-DDF8-4466-958D-8EBC7520D3A3}"/>
            </a:ext>
          </a:extLst>
        </xdr:cNvPr>
        <xdr:cNvPicPr>
          <a:picLocks noChangeAspect="1"/>
        </xdr:cNvPicPr>
      </xdr:nvPicPr>
      <xdr:blipFill>
        <a:blip xmlns:r="http://schemas.openxmlformats.org/officeDocument/2006/relationships" r:embed="rId1"/>
        <a:stretch>
          <a:fillRect/>
        </a:stretch>
      </xdr:blipFill>
      <xdr:spPr>
        <a:xfrm>
          <a:off x="1350818" y="69273"/>
          <a:ext cx="1281546" cy="1079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123826</xdr:colOff>
      <xdr:row>0</xdr:row>
      <xdr:rowOff>1</xdr:rowOff>
    </xdr:from>
    <xdr:to>
      <xdr:col>1</xdr:col>
      <xdr:colOff>809626</xdr:colOff>
      <xdr:row>3</xdr:row>
      <xdr:rowOff>6115</xdr:rowOff>
    </xdr:to>
    <xdr:pic>
      <xdr:nvPicPr>
        <xdr:cNvPr id="3" name="Imagen 2">
          <a:extLst>
            <a:ext uri="{FF2B5EF4-FFF2-40B4-BE49-F238E27FC236}">
              <a16:creationId xmlns:a16="http://schemas.microsoft.com/office/drawing/2014/main" id="{387100A6-1970-4B55-9F83-ACA09244E14C}"/>
            </a:ext>
          </a:extLst>
        </xdr:cNvPr>
        <xdr:cNvPicPr>
          <a:picLocks noChangeAspect="1"/>
        </xdr:cNvPicPr>
      </xdr:nvPicPr>
      <xdr:blipFill>
        <a:blip xmlns:r="http://schemas.openxmlformats.org/officeDocument/2006/relationships" r:embed="rId1"/>
        <a:stretch>
          <a:fillRect/>
        </a:stretch>
      </xdr:blipFill>
      <xdr:spPr>
        <a:xfrm>
          <a:off x="1076326" y="1"/>
          <a:ext cx="685800" cy="5776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408214</xdr:colOff>
      <xdr:row>78</xdr:row>
      <xdr:rowOff>136072</xdr:rowOff>
    </xdr:from>
    <xdr:to>
      <xdr:col>2</xdr:col>
      <xdr:colOff>3351709</xdr:colOff>
      <xdr:row>79</xdr:row>
      <xdr:rowOff>63047</xdr:rowOff>
    </xdr:to>
    <xdr:grpSp>
      <xdr:nvGrpSpPr>
        <xdr:cNvPr id="3" name="Agrupar 1">
          <a:extLst>
            <a:ext uri="{FF2B5EF4-FFF2-40B4-BE49-F238E27FC236}">
              <a16:creationId xmlns:a16="http://schemas.microsoft.com/office/drawing/2014/main" id="{010526ED-8781-4FAD-A771-426B278B34ED}"/>
            </a:ext>
          </a:extLst>
        </xdr:cNvPr>
        <xdr:cNvGrpSpPr/>
      </xdr:nvGrpSpPr>
      <xdr:grpSpPr>
        <a:xfrm>
          <a:off x="408214" y="31060572"/>
          <a:ext cx="8483870" cy="117475"/>
          <a:chOff x="0" y="0"/>
          <a:chExt cx="7883152" cy="117639"/>
        </a:xfrm>
      </xdr:grpSpPr>
      <xdr:sp macro="" textlink="">
        <xdr:nvSpPr>
          <xdr:cNvPr id="4" name="Rectángulo 3">
            <a:extLst>
              <a:ext uri="{FF2B5EF4-FFF2-40B4-BE49-F238E27FC236}">
                <a16:creationId xmlns:a16="http://schemas.microsoft.com/office/drawing/2014/main" id="{6ACFD8C4-87A4-4E0D-9223-BFB1BDF21B8D}"/>
              </a:ext>
            </a:extLst>
          </xdr:cNvPr>
          <xdr:cNvSpPr/>
        </xdr:nvSpPr>
        <xdr:spPr>
          <a:xfrm>
            <a:off x="0" y="0"/>
            <a:ext cx="2633976" cy="117639"/>
          </a:xfrm>
          <a:prstGeom prst="rect">
            <a:avLst/>
          </a:prstGeom>
          <a:solidFill>
            <a:srgbClr val="FFB62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5" name="Rectángulo 4">
            <a:extLst>
              <a:ext uri="{FF2B5EF4-FFF2-40B4-BE49-F238E27FC236}">
                <a16:creationId xmlns:a16="http://schemas.microsoft.com/office/drawing/2014/main" id="{0EB06A3B-5048-40BD-8615-B71E0611F004}"/>
              </a:ext>
            </a:extLst>
          </xdr:cNvPr>
          <xdr:cNvSpPr/>
        </xdr:nvSpPr>
        <xdr:spPr>
          <a:xfrm>
            <a:off x="2621707" y="0"/>
            <a:ext cx="2633345" cy="117475"/>
          </a:xfrm>
          <a:prstGeom prst="rect">
            <a:avLst/>
          </a:prstGeom>
          <a:solidFill>
            <a:srgbClr val="004B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6" name="Rectángulo 5">
            <a:extLst>
              <a:ext uri="{FF2B5EF4-FFF2-40B4-BE49-F238E27FC236}">
                <a16:creationId xmlns:a16="http://schemas.microsoft.com/office/drawing/2014/main" id="{68C2F5D0-7122-452F-9B66-71B91A78D565}"/>
              </a:ext>
            </a:extLst>
          </xdr:cNvPr>
          <xdr:cNvSpPr/>
        </xdr:nvSpPr>
        <xdr:spPr>
          <a:xfrm>
            <a:off x="5249807" y="0"/>
            <a:ext cx="2633345" cy="117475"/>
          </a:xfrm>
          <a:prstGeom prst="rect">
            <a:avLst/>
          </a:prstGeom>
          <a:solidFill>
            <a:srgbClr val="FA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clientData/>
  </xdr:twoCellAnchor>
  <xdr:twoCellAnchor>
    <xdr:from>
      <xdr:col>1</xdr:col>
      <xdr:colOff>1319892</xdr:colOff>
      <xdr:row>7</xdr:row>
      <xdr:rowOff>326572</xdr:rowOff>
    </xdr:from>
    <xdr:to>
      <xdr:col>1</xdr:col>
      <xdr:colOff>2349229</xdr:colOff>
      <xdr:row>7</xdr:row>
      <xdr:rowOff>371657</xdr:rowOff>
    </xdr:to>
    <xdr:grpSp>
      <xdr:nvGrpSpPr>
        <xdr:cNvPr id="7" name="Agrupar 207">
          <a:extLst>
            <a:ext uri="{FF2B5EF4-FFF2-40B4-BE49-F238E27FC236}">
              <a16:creationId xmlns:a16="http://schemas.microsoft.com/office/drawing/2014/main" id="{17C57FD8-538A-4958-B8E2-0CFEDA348C8B}"/>
            </a:ext>
          </a:extLst>
        </xdr:cNvPr>
        <xdr:cNvGrpSpPr/>
      </xdr:nvGrpSpPr>
      <xdr:grpSpPr>
        <a:xfrm>
          <a:off x="2208892" y="2969760"/>
          <a:ext cx="1029337" cy="45085"/>
          <a:chOff x="0" y="0"/>
          <a:chExt cx="7975600" cy="116840"/>
        </a:xfrm>
      </xdr:grpSpPr>
      <xdr:sp macro="" textlink="">
        <xdr:nvSpPr>
          <xdr:cNvPr id="8" name="Rectángulo 7">
            <a:extLst>
              <a:ext uri="{FF2B5EF4-FFF2-40B4-BE49-F238E27FC236}">
                <a16:creationId xmlns:a16="http://schemas.microsoft.com/office/drawing/2014/main" id="{B63DABEF-A1AE-4ACB-8488-DB5973DC158F}"/>
              </a:ext>
            </a:extLst>
          </xdr:cNvPr>
          <xdr:cNvSpPr/>
        </xdr:nvSpPr>
        <xdr:spPr>
          <a:xfrm>
            <a:off x="0" y="0"/>
            <a:ext cx="2717800" cy="116840"/>
          </a:xfrm>
          <a:prstGeom prst="rect">
            <a:avLst/>
          </a:prstGeom>
          <a:solidFill>
            <a:srgbClr val="FFB62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9" name="Rectángulo 8">
            <a:extLst>
              <a:ext uri="{FF2B5EF4-FFF2-40B4-BE49-F238E27FC236}">
                <a16:creationId xmlns:a16="http://schemas.microsoft.com/office/drawing/2014/main" id="{63EF27A5-1F90-4EDF-AABB-0D160AB8AAED}"/>
              </a:ext>
            </a:extLst>
          </xdr:cNvPr>
          <xdr:cNvSpPr/>
        </xdr:nvSpPr>
        <xdr:spPr>
          <a:xfrm>
            <a:off x="2628900" y="0"/>
            <a:ext cx="2717800" cy="116840"/>
          </a:xfrm>
          <a:prstGeom prst="rect">
            <a:avLst/>
          </a:prstGeom>
          <a:solidFill>
            <a:srgbClr val="004B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10" name="Rectángulo 9">
            <a:extLst>
              <a:ext uri="{FF2B5EF4-FFF2-40B4-BE49-F238E27FC236}">
                <a16:creationId xmlns:a16="http://schemas.microsoft.com/office/drawing/2014/main" id="{6DA8E81A-E093-4E21-B55D-F4EBBDA8A51E}"/>
              </a:ext>
            </a:extLst>
          </xdr:cNvPr>
          <xdr:cNvSpPr/>
        </xdr:nvSpPr>
        <xdr:spPr>
          <a:xfrm>
            <a:off x="5257800" y="0"/>
            <a:ext cx="2717800" cy="116840"/>
          </a:xfrm>
          <a:prstGeom prst="rect">
            <a:avLst/>
          </a:prstGeom>
          <a:solidFill>
            <a:srgbClr val="FA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clientData/>
  </xdr:twoCellAnchor>
  <xdr:twoCellAnchor editAs="oneCell">
    <xdr:from>
      <xdr:col>0</xdr:col>
      <xdr:colOff>80598</xdr:colOff>
      <xdr:row>0</xdr:row>
      <xdr:rowOff>80599</xdr:rowOff>
    </xdr:from>
    <xdr:to>
      <xdr:col>0</xdr:col>
      <xdr:colOff>791310</xdr:colOff>
      <xdr:row>3</xdr:row>
      <xdr:rowOff>107695</xdr:rowOff>
    </xdr:to>
    <xdr:pic>
      <xdr:nvPicPr>
        <xdr:cNvPr id="11" name="Imagen 10">
          <a:extLst>
            <a:ext uri="{FF2B5EF4-FFF2-40B4-BE49-F238E27FC236}">
              <a16:creationId xmlns:a16="http://schemas.microsoft.com/office/drawing/2014/main" id="{95C0FD84-1226-473E-871D-FBDEB9C3F577}"/>
            </a:ext>
          </a:extLst>
        </xdr:cNvPr>
        <xdr:cNvPicPr>
          <a:picLocks noChangeAspect="1"/>
        </xdr:cNvPicPr>
      </xdr:nvPicPr>
      <xdr:blipFill>
        <a:blip xmlns:r="http://schemas.openxmlformats.org/officeDocument/2006/relationships" r:embed="rId1"/>
        <a:stretch>
          <a:fillRect/>
        </a:stretch>
      </xdr:blipFill>
      <xdr:spPr>
        <a:xfrm>
          <a:off x="80598" y="80599"/>
          <a:ext cx="710712" cy="598596"/>
        </a:xfrm>
        <a:prstGeom prst="rect">
          <a:avLst/>
        </a:prstGeom>
      </xdr:spPr>
    </xdr:pic>
    <xdr:clientData/>
  </xdr:twoCellAnchor>
  <xdr:twoCellAnchor editAs="oneCell">
    <xdr:from>
      <xdr:col>2</xdr:col>
      <xdr:colOff>1487365</xdr:colOff>
      <xdr:row>4</xdr:row>
      <xdr:rowOff>21981</xdr:rowOff>
    </xdr:from>
    <xdr:to>
      <xdr:col>2</xdr:col>
      <xdr:colOff>3655013</xdr:colOff>
      <xdr:row>5</xdr:row>
      <xdr:rowOff>2491</xdr:rowOff>
    </xdr:to>
    <xdr:pic>
      <xdr:nvPicPr>
        <xdr:cNvPr id="12" name="Imagen 11">
          <a:extLst>
            <a:ext uri="{FF2B5EF4-FFF2-40B4-BE49-F238E27FC236}">
              <a16:creationId xmlns:a16="http://schemas.microsoft.com/office/drawing/2014/main" id="{133C5AD9-E4AF-40B8-8A60-900CD0273FA1}"/>
            </a:ext>
          </a:extLst>
        </xdr:cNvPr>
        <xdr:cNvPicPr/>
      </xdr:nvPicPr>
      <xdr:blipFill rotWithShape="1">
        <a:blip xmlns:r="http://schemas.openxmlformats.org/officeDocument/2006/relationships" r:embed="rId2"/>
        <a:srcRect r="12068"/>
        <a:stretch/>
      </xdr:blipFill>
      <xdr:spPr bwMode="auto">
        <a:xfrm>
          <a:off x="7019192" y="783981"/>
          <a:ext cx="2167648" cy="493395"/>
        </a:xfrm>
        <a:prstGeom prst="rect">
          <a:avLst/>
        </a:prstGeom>
        <a:ln>
          <a:noFill/>
        </a:ln>
        <a:extLst>
          <a:ext uri="{53640926-AAD7-44D8-BBD7-CCE9431645EC}">
            <a14:shadowObscured xmlns:a14="http://schemas.microsoft.com/office/drawing/2010/main"/>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13:F225"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191">
      <pivotArea type="all" dataOnly="0" outline="0" fieldPosition="0"/>
    </format>
    <format dxfId="190">
      <pivotArea field="0" type="button" dataOnly="0" labelOnly="1" outline="0" axis="axisRow" fieldPosition="0"/>
    </format>
    <format dxfId="189">
      <pivotArea field="1" type="button" dataOnly="0" labelOnly="1" outline="0" axis="axisRow" fieldPosition="1"/>
    </format>
    <format dxfId="188">
      <pivotArea dataOnly="0" labelOnly="1" outline="0" fieldPosition="0">
        <references count="1">
          <reference field="0" count="0"/>
        </references>
      </pivotArea>
    </format>
    <format dxfId="187">
      <pivotArea dataOnly="0" labelOnly="1" outline="0" fieldPosition="0">
        <references count="2">
          <reference field="0" count="1" selected="0">
            <x v="0"/>
          </reference>
          <reference field="1" count="5">
            <x v="0"/>
            <x v="6"/>
            <x v="7"/>
            <x v="8"/>
            <x v="9"/>
          </reference>
        </references>
      </pivotArea>
    </format>
    <format dxfId="18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3:C223" totalsRowShown="0" headerRowDxfId="185" dataDxfId="184">
  <autoFilter ref="B213:C223" xr:uid="{00000000-0009-0000-0100-000001000000}"/>
  <tableColumns count="2">
    <tableColumn id="1" xr3:uid="{00000000-0010-0000-0000-000001000000}" name="Criterios" dataDxfId="183"/>
    <tableColumn id="2" xr3:uid="{00000000-0010-0000-0000-000002000000}" name="Subcriterios" dataDxfId="18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4"/>
  <sheetViews>
    <sheetView zoomScale="110" zoomScaleNormal="110" workbookViewId="0">
      <selection activeCell="H3" sqref="H3"/>
    </sheetView>
  </sheetViews>
  <sheetFormatPr baseColWidth="10" defaultColWidth="11.42578125" defaultRowHeight="14.25" x14ac:dyDescent="0.2"/>
  <cols>
    <col min="1" max="1" width="2.7109375" style="146" customWidth="1" collapsed="1"/>
    <col min="2" max="3" width="24.7109375" style="146" customWidth="1" collapsed="1"/>
    <col min="4" max="4" width="16" style="146" customWidth="1" collapsed="1"/>
    <col min="5" max="5" width="24.7109375" style="146" customWidth="1" collapsed="1"/>
    <col min="6" max="6" width="27.7109375" style="146" customWidth="1" collapsed="1"/>
    <col min="7" max="7" width="24.7109375" style="146" customWidth="1" collapsed="1"/>
    <col min="8" max="8" width="38.42578125" style="146" customWidth="1" collapsed="1"/>
    <col min="9" max="16384" width="11.42578125" style="146" collapsed="1"/>
  </cols>
  <sheetData>
    <row r="1" spans="2:8" ht="15" x14ac:dyDescent="0.2">
      <c r="B1" s="177"/>
      <c r="C1" s="178" t="s">
        <v>0</v>
      </c>
      <c r="D1" s="178"/>
      <c r="E1" s="178"/>
      <c r="F1" s="178"/>
      <c r="G1" s="178"/>
      <c r="H1" s="143" t="s">
        <v>1</v>
      </c>
    </row>
    <row r="2" spans="2:8" ht="15" x14ac:dyDescent="0.2">
      <c r="B2" s="177"/>
      <c r="C2" s="178"/>
      <c r="D2" s="178"/>
      <c r="E2" s="178"/>
      <c r="F2" s="178"/>
      <c r="G2" s="178"/>
      <c r="H2" s="143" t="s">
        <v>2</v>
      </c>
    </row>
    <row r="3" spans="2:8" ht="15" x14ac:dyDescent="0.2">
      <c r="B3" s="177"/>
      <c r="C3" s="178"/>
      <c r="D3" s="178"/>
      <c r="E3" s="178"/>
      <c r="F3" s="178"/>
      <c r="G3" s="178"/>
      <c r="H3" s="143" t="s">
        <v>3</v>
      </c>
    </row>
    <row r="4" spans="2:8" ht="15" x14ac:dyDescent="0.2">
      <c r="B4" s="177"/>
      <c r="C4" s="178"/>
      <c r="D4" s="178"/>
      <c r="E4" s="178"/>
      <c r="F4" s="178"/>
      <c r="G4" s="178"/>
      <c r="H4" s="143" t="s">
        <v>4</v>
      </c>
    </row>
    <row r="5" spans="2:8" x14ac:dyDescent="0.2">
      <c r="B5" s="171"/>
      <c r="C5" s="172"/>
      <c r="D5" s="172"/>
      <c r="E5" s="172"/>
      <c r="F5" s="172"/>
      <c r="G5" s="172"/>
      <c r="H5" s="173"/>
    </row>
    <row r="6" spans="2:8" ht="15" x14ac:dyDescent="0.2">
      <c r="B6" s="179" t="s">
        <v>5</v>
      </c>
      <c r="C6" s="179"/>
      <c r="D6" s="179"/>
      <c r="E6" s="179"/>
      <c r="F6" s="179"/>
      <c r="G6" s="179"/>
      <c r="H6" s="179"/>
    </row>
    <row r="7" spans="2:8" x14ac:dyDescent="0.2">
      <c r="B7" s="174"/>
      <c r="C7" s="175"/>
      <c r="D7" s="175"/>
      <c r="E7" s="175"/>
      <c r="F7" s="175"/>
      <c r="G7" s="175"/>
      <c r="H7" s="176"/>
    </row>
    <row r="8" spans="2:8" ht="63" customHeight="1" x14ac:dyDescent="0.2">
      <c r="B8" s="180" t="s">
        <v>6</v>
      </c>
      <c r="C8" s="180"/>
      <c r="D8" s="180"/>
      <c r="E8" s="180"/>
      <c r="F8" s="180"/>
      <c r="G8" s="180"/>
      <c r="H8" s="180"/>
    </row>
    <row r="9" spans="2:8" ht="63" customHeight="1" x14ac:dyDescent="0.2">
      <c r="B9" s="180"/>
      <c r="C9" s="180"/>
      <c r="D9" s="180"/>
      <c r="E9" s="180"/>
      <c r="F9" s="180"/>
      <c r="G9" s="180"/>
      <c r="H9" s="180"/>
    </row>
    <row r="10" spans="2:8" ht="15" x14ac:dyDescent="0.2">
      <c r="B10" s="181" t="s">
        <v>7</v>
      </c>
      <c r="C10" s="182"/>
      <c r="D10" s="182"/>
      <c r="E10" s="182"/>
      <c r="F10" s="182"/>
      <c r="G10" s="182"/>
      <c r="H10" s="182"/>
    </row>
    <row r="11" spans="2:8" ht="95.25" customHeight="1" x14ac:dyDescent="0.2">
      <c r="B11" s="183" t="s">
        <v>8</v>
      </c>
      <c r="C11" s="183"/>
      <c r="D11" s="183"/>
      <c r="E11" s="183"/>
      <c r="F11" s="183"/>
      <c r="G11" s="183"/>
      <c r="H11" s="183"/>
    </row>
    <row r="12" spans="2:8" ht="15" x14ac:dyDescent="0.2">
      <c r="B12" s="139"/>
      <c r="C12" s="140"/>
      <c r="D12" s="140"/>
      <c r="E12" s="140"/>
      <c r="F12" s="140"/>
      <c r="G12" s="140"/>
      <c r="H12" s="140"/>
    </row>
    <row r="13" spans="2:8" ht="16.5" customHeight="1" x14ac:dyDescent="0.2">
      <c r="B13" s="184" t="s">
        <v>9</v>
      </c>
      <c r="C13" s="184"/>
      <c r="D13" s="184"/>
      <c r="E13" s="184"/>
      <c r="F13" s="184"/>
      <c r="G13" s="184"/>
      <c r="H13" s="184"/>
    </row>
    <row r="14" spans="2:8" ht="16.5" customHeight="1" x14ac:dyDescent="0.2">
      <c r="B14" s="184"/>
      <c r="C14" s="184"/>
      <c r="D14" s="184"/>
      <c r="E14" s="184"/>
      <c r="F14" s="184"/>
      <c r="G14" s="184"/>
      <c r="H14" s="184"/>
    </row>
    <row r="15" spans="2:8" ht="11.65" customHeight="1" x14ac:dyDescent="0.2">
      <c r="B15" s="142"/>
      <c r="C15" s="140"/>
      <c r="D15" s="140"/>
      <c r="E15" s="140"/>
      <c r="F15" s="140"/>
      <c r="G15" s="142"/>
      <c r="H15" s="142"/>
    </row>
    <row r="16" spans="2:8" ht="27.4" customHeight="1" x14ac:dyDescent="0.2">
      <c r="B16" s="187" t="s">
        <v>10</v>
      </c>
      <c r="C16" s="187"/>
      <c r="D16" s="187"/>
      <c r="E16" s="187"/>
      <c r="F16" s="187"/>
      <c r="G16" s="187"/>
      <c r="H16" s="187"/>
    </row>
    <row r="17" spans="2:8" ht="15" x14ac:dyDescent="0.2">
      <c r="B17" s="140"/>
      <c r="C17" s="188" t="s">
        <v>11</v>
      </c>
      <c r="D17" s="188"/>
      <c r="E17" s="179" t="s">
        <v>12</v>
      </c>
      <c r="F17" s="179"/>
      <c r="G17" s="140"/>
      <c r="H17" s="140"/>
    </row>
    <row r="18" spans="2:8" ht="13.5" customHeight="1" x14ac:dyDescent="0.2">
      <c r="B18" s="147"/>
      <c r="C18" s="185" t="s">
        <v>13</v>
      </c>
      <c r="D18" s="185"/>
      <c r="E18" s="186" t="s">
        <v>14</v>
      </c>
      <c r="F18" s="186"/>
      <c r="G18" s="147"/>
      <c r="H18" s="147"/>
    </row>
    <row r="19" spans="2:8" ht="13.5" customHeight="1" x14ac:dyDescent="0.2">
      <c r="B19" s="147"/>
      <c r="C19" s="185" t="s">
        <v>15</v>
      </c>
      <c r="D19" s="185"/>
      <c r="E19" s="186" t="s">
        <v>16</v>
      </c>
      <c r="F19" s="186"/>
      <c r="G19" s="147"/>
      <c r="H19" s="147"/>
    </row>
    <row r="20" spans="2:8" ht="13.5" customHeight="1" x14ac:dyDescent="0.2">
      <c r="B20" s="147"/>
      <c r="C20" s="185" t="s">
        <v>17</v>
      </c>
      <c r="D20" s="185"/>
      <c r="E20" s="186" t="s">
        <v>18</v>
      </c>
      <c r="F20" s="186"/>
      <c r="G20" s="147"/>
      <c r="H20" s="147"/>
    </row>
    <row r="21" spans="2:8" ht="27" customHeight="1" x14ac:dyDescent="0.2">
      <c r="B21" s="147"/>
      <c r="C21" s="185" t="s">
        <v>19</v>
      </c>
      <c r="D21" s="185"/>
      <c r="E21" s="186" t="s">
        <v>20</v>
      </c>
      <c r="F21" s="186"/>
      <c r="G21" s="147"/>
      <c r="H21" s="147"/>
    </row>
    <row r="22" spans="2:8" ht="30" customHeight="1" x14ac:dyDescent="0.2">
      <c r="B22" s="147"/>
      <c r="C22" s="189" t="s">
        <v>21</v>
      </c>
      <c r="D22" s="189"/>
      <c r="E22" s="186" t="s">
        <v>22</v>
      </c>
      <c r="F22" s="186"/>
      <c r="G22" s="147"/>
      <c r="H22" s="147"/>
    </row>
    <row r="23" spans="2:8" ht="44.25" customHeight="1" x14ac:dyDescent="0.2">
      <c r="B23" s="147"/>
      <c r="C23" s="189" t="s">
        <v>23</v>
      </c>
      <c r="D23" s="189"/>
      <c r="E23" s="186" t="s">
        <v>24</v>
      </c>
      <c r="F23" s="186"/>
      <c r="G23" s="147"/>
      <c r="H23" s="147"/>
    </row>
    <row r="24" spans="2:8" ht="69" customHeight="1" x14ac:dyDescent="0.2">
      <c r="B24" s="147"/>
      <c r="C24" s="189" t="s">
        <v>25</v>
      </c>
      <c r="D24" s="189"/>
      <c r="E24" s="186" t="s">
        <v>26</v>
      </c>
      <c r="F24" s="186"/>
      <c r="G24" s="147"/>
      <c r="H24" s="147"/>
    </row>
    <row r="25" spans="2:8" ht="69.75" customHeight="1" x14ac:dyDescent="0.2">
      <c r="B25" s="147"/>
      <c r="C25" s="189" t="s">
        <v>27</v>
      </c>
      <c r="D25" s="189"/>
      <c r="E25" s="186" t="s">
        <v>28</v>
      </c>
      <c r="F25" s="186"/>
      <c r="G25" s="147"/>
      <c r="H25" s="147"/>
    </row>
    <row r="26" spans="2:8" ht="63.75" customHeight="1" x14ac:dyDescent="0.2">
      <c r="B26" s="147"/>
      <c r="C26" s="189" t="s">
        <v>29</v>
      </c>
      <c r="D26" s="189"/>
      <c r="E26" s="186" t="s">
        <v>30</v>
      </c>
      <c r="F26" s="186"/>
      <c r="G26" s="147"/>
      <c r="H26" s="147"/>
    </row>
    <row r="27" spans="2:8" ht="64.5" customHeight="1" x14ac:dyDescent="0.2">
      <c r="B27" s="147"/>
      <c r="C27" s="189" t="s">
        <v>31</v>
      </c>
      <c r="D27" s="189"/>
      <c r="E27" s="186" t="s">
        <v>32</v>
      </c>
      <c r="F27" s="186"/>
      <c r="G27" s="147"/>
      <c r="H27" s="147"/>
    </row>
    <row r="28" spans="2:8" ht="41.25" customHeight="1" x14ac:dyDescent="0.2">
      <c r="B28" s="147"/>
      <c r="C28" s="189" t="s">
        <v>33</v>
      </c>
      <c r="D28" s="189"/>
      <c r="E28" s="186" t="s">
        <v>34</v>
      </c>
      <c r="F28" s="186"/>
      <c r="G28" s="147"/>
      <c r="H28" s="147"/>
    </row>
    <row r="29" spans="2:8" ht="40.5" customHeight="1" x14ac:dyDescent="0.2">
      <c r="B29" s="147"/>
      <c r="C29" s="189" t="s">
        <v>35</v>
      </c>
      <c r="D29" s="189"/>
      <c r="E29" s="186" t="s">
        <v>36</v>
      </c>
      <c r="F29" s="186"/>
      <c r="G29" s="147"/>
      <c r="H29" s="147"/>
    </row>
    <row r="30" spans="2:8" ht="42" customHeight="1" x14ac:dyDescent="0.2">
      <c r="B30" s="147"/>
      <c r="C30" s="189" t="s">
        <v>37</v>
      </c>
      <c r="D30" s="189"/>
      <c r="E30" s="186" t="s">
        <v>38</v>
      </c>
      <c r="F30" s="186"/>
      <c r="G30" s="147"/>
      <c r="H30" s="147"/>
    </row>
    <row r="31" spans="2:8" ht="24.75" customHeight="1" x14ac:dyDescent="0.2">
      <c r="B31" s="147"/>
      <c r="C31" s="189" t="s">
        <v>39</v>
      </c>
      <c r="D31" s="189"/>
      <c r="E31" s="186" t="s">
        <v>40</v>
      </c>
      <c r="F31" s="186"/>
      <c r="G31" s="147"/>
      <c r="H31" s="147"/>
    </row>
    <row r="32" spans="2:8" ht="23.25" customHeight="1" x14ac:dyDescent="0.2">
      <c r="B32" s="147"/>
      <c r="C32" s="189" t="s">
        <v>41</v>
      </c>
      <c r="D32" s="189"/>
      <c r="E32" s="186" t="s">
        <v>42</v>
      </c>
      <c r="F32" s="186"/>
      <c r="G32" s="147"/>
      <c r="H32" s="147"/>
    </row>
    <row r="33" spans="2:8" ht="30.75" customHeight="1" x14ac:dyDescent="0.2">
      <c r="B33" s="147"/>
      <c r="C33" s="189" t="s">
        <v>43</v>
      </c>
      <c r="D33" s="189"/>
      <c r="E33" s="186" t="s">
        <v>44</v>
      </c>
      <c r="F33" s="186"/>
      <c r="G33" s="147"/>
      <c r="H33" s="147"/>
    </row>
    <row r="34" spans="2:8" ht="35.25" customHeight="1" x14ac:dyDescent="0.2">
      <c r="B34" s="147"/>
      <c r="C34" s="189" t="s">
        <v>43</v>
      </c>
      <c r="D34" s="189"/>
      <c r="E34" s="186" t="s">
        <v>44</v>
      </c>
      <c r="F34" s="186"/>
      <c r="G34" s="147"/>
      <c r="H34" s="147"/>
    </row>
    <row r="35" spans="2:8" ht="33" customHeight="1" x14ac:dyDescent="0.2">
      <c r="B35" s="147"/>
      <c r="C35" s="189" t="s">
        <v>45</v>
      </c>
      <c r="D35" s="189"/>
      <c r="E35" s="186" t="s">
        <v>46</v>
      </c>
      <c r="F35" s="186"/>
      <c r="G35" s="147"/>
      <c r="H35" s="147"/>
    </row>
    <row r="36" spans="2:8" ht="30" customHeight="1" x14ac:dyDescent="0.2">
      <c r="B36" s="147"/>
      <c r="C36" s="189" t="s">
        <v>47</v>
      </c>
      <c r="D36" s="189"/>
      <c r="E36" s="186" t="s">
        <v>48</v>
      </c>
      <c r="F36" s="186"/>
      <c r="G36" s="147"/>
      <c r="H36" s="147"/>
    </row>
    <row r="37" spans="2:8" ht="35.25" customHeight="1" x14ac:dyDescent="0.2">
      <c r="B37" s="147"/>
      <c r="C37" s="189" t="s">
        <v>49</v>
      </c>
      <c r="D37" s="189"/>
      <c r="E37" s="186" t="s">
        <v>50</v>
      </c>
      <c r="F37" s="186"/>
      <c r="G37" s="147"/>
      <c r="H37" s="147"/>
    </row>
    <row r="38" spans="2:8" ht="31.5" customHeight="1" x14ac:dyDescent="0.2">
      <c r="B38" s="147"/>
      <c r="C38" s="189" t="s">
        <v>51</v>
      </c>
      <c r="D38" s="189"/>
      <c r="E38" s="186" t="s">
        <v>52</v>
      </c>
      <c r="F38" s="186"/>
      <c r="G38" s="147"/>
      <c r="H38" s="147"/>
    </row>
    <row r="39" spans="2:8" ht="54" customHeight="1" x14ac:dyDescent="0.2">
      <c r="B39" s="147"/>
      <c r="C39" s="189" t="s">
        <v>53</v>
      </c>
      <c r="D39" s="189"/>
      <c r="E39" s="186" t="s">
        <v>54</v>
      </c>
      <c r="F39" s="186"/>
      <c r="G39" s="147"/>
      <c r="H39" s="147"/>
    </row>
    <row r="40" spans="2:8" ht="30.75" customHeight="1" x14ac:dyDescent="0.2">
      <c r="B40" s="147"/>
      <c r="C40" s="189" t="s">
        <v>55</v>
      </c>
      <c r="D40" s="189"/>
      <c r="E40" s="186" t="s">
        <v>56</v>
      </c>
      <c r="F40" s="186"/>
      <c r="G40" s="147"/>
      <c r="H40" s="147"/>
    </row>
    <row r="41" spans="2:8" ht="85.5" customHeight="1" x14ac:dyDescent="0.2">
      <c r="B41" s="147"/>
      <c r="C41" s="189" t="s">
        <v>57</v>
      </c>
      <c r="D41" s="189"/>
      <c r="E41" s="186" t="s">
        <v>58</v>
      </c>
      <c r="F41" s="186"/>
      <c r="G41" s="147"/>
      <c r="H41" s="147"/>
    </row>
    <row r="42" spans="2:8" ht="82.5" customHeight="1" x14ac:dyDescent="0.2">
      <c r="B42" s="147"/>
      <c r="C42" s="189"/>
      <c r="D42" s="189"/>
      <c r="E42" s="186"/>
      <c r="F42" s="186"/>
      <c r="G42" s="147"/>
      <c r="H42" s="147"/>
    </row>
    <row r="43" spans="2:8" ht="6.75" customHeight="1" x14ac:dyDescent="0.2">
      <c r="B43" s="147"/>
      <c r="C43" s="143"/>
      <c r="D43" s="143"/>
      <c r="E43" s="144"/>
      <c r="F43" s="144"/>
      <c r="G43" s="147"/>
      <c r="H43" s="147"/>
    </row>
    <row r="44" spans="2:8" x14ac:dyDescent="0.2">
      <c r="B44" s="147"/>
      <c r="C44" s="145"/>
      <c r="D44" s="145"/>
      <c r="E44" s="145"/>
      <c r="F44" s="145"/>
      <c r="G44" s="147"/>
      <c r="H44" s="147"/>
    </row>
    <row r="45" spans="2:8" ht="21" customHeight="1" x14ac:dyDescent="0.2">
      <c r="B45" s="145" t="s">
        <v>59</v>
      </c>
      <c r="C45" s="145"/>
      <c r="D45" s="145"/>
      <c r="E45" s="145"/>
      <c r="F45" s="145"/>
      <c r="G45" s="145"/>
      <c r="H45" s="145"/>
    </row>
    <row r="46" spans="2:8" ht="20.25" customHeight="1" x14ac:dyDescent="0.2">
      <c r="B46" s="145" t="s">
        <v>60</v>
      </c>
      <c r="C46" s="145"/>
      <c r="D46" s="145"/>
      <c r="E46" s="145"/>
      <c r="F46" s="145"/>
      <c r="G46" s="145"/>
      <c r="H46" s="145"/>
    </row>
    <row r="47" spans="2:8" ht="20.25" customHeight="1" x14ac:dyDescent="0.2">
      <c r="B47" s="145" t="s">
        <v>61</v>
      </c>
      <c r="C47" s="145"/>
      <c r="D47" s="145"/>
      <c r="E47" s="145"/>
      <c r="F47" s="145"/>
      <c r="G47" s="145"/>
      <c r="H47" s="145"/>
    </row>
    <row r="48" spans="2:8" ht="20.25" customHeight="1" x14ac:dyDescent="0.2">
      <c r="B48" s="145" t="s">
        <v>62</v>
      </c>
      <c r="C48" s="145"/>
      <c r="D48" s="145"/>
      <c r="E48" s="145"/>
      <c r="F48" s="145"/>
      <c r="G48" s="145"/>
      <c r="H48" s="145"/>
    </row>
    <row r="49" spans="2:8" ht="16.5" customHeight="1" x14ac:dyDescent="0.2">
      <c r="B49" s="145" t="s">
        <v>63</v>
      </c>
      <c r="C49" s="145"/>
      <c r="D49" s="145"/>
      <c r="E49" s="145"/>
      <c r="F49" s="145"/>
      <c r="G49" s="145"/>
      <c r="H49" s="145"/>
    </row>
    <row r="50" spans="2:8" ht="17.25" customHeight="1" x14ac:dyDescent="0.2">
      <c r="B50" s="145" t="s">
        <v>64</v>
      </c>
      <c r="C50" s="147"/>
      <c r="D50" s="147"/>
      <c r="E50" s="147"/>
      <c r="F50" s="147"/>
      <c r="G50" s="147"/>
      <c r="H50" s="147"/>
    </row>
    <row r="51" spans="2:8" ht="26.25" customHeight="1" thickBot="1" x14ac:dyDescent="0.25"/>
    <row r="52" spans="2:8" ht="15.75" customHeight="1" thickTop="1" thickBot="1" x14ac:dyDescent="0.25">
      <c r="C52" s="194" t="s">
        <v>65</v>
      </c>
      <c r="D52" s="195"/>
      <c r="E52" s="195"/>
      <c r="F52" s="195"/>
      <c r="G52" s="195"/>
      <c r="H52" s="196"/>
    </row>
    <row r="53" spans="2:8" ht="16.5" thickTop="1" thickBot="1" x14ac:dyDescent="0.25">
      <c r="B53" s="148" t="s">
        <v>66</v>
      </c>
      <c r="C53" s="151" t="s">
        <v>67</v>
      </c>
      <c r="D53" s="190" t="s">
        <v>68</v>
      </c>
      <c r="E53" s="190"/>
      <c r="F53" s="190"/>
      <c r="G53" s="190"/>
      <c r="H53" s="151" t="s">
        <v>69</v>
      </c>
    </row>
    <row r="54" spans="2:8" ht="42.75" customHeight="1" thickTop="1" x14ac:dyDescent="0.2">
      <c r="B54" s="141" t="s">
        <v>70</v>
      </c>
      <c r="C54" s="149">
        <v>45723</v>
      </c>
      <c r="D54" s="191" t="s">
        <v>71</v>
      </c>
      <c r="E54" s="192"/>
      <c r="F54" s="192"/>
      <c r="G54" s="193"/>
      <c r="H54" s="150" t="s">
        <v>72</v>
      </c>
    </row>
  </sheetData>
  <mergeCells count="65">
    <mergeCell ref="D53:G53"/>
    <mergeCell ref="D54:G54"/>
    <mergeCell ref="C41:D41"/>
    <mergeCell ref="E41:F41"/>
    <mergeCell ref="C42:D42"/>
    <mergeCell ref="E42:F42"/>
    <mergeCell ref="C52:H52"/>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B8:H9"/>
    <mergeCell ref="B10:H10"/>
    <mergeCell ref="B11:H11"/>
    <mergeCell ref="B13:H14"/>
    <mergeCell ref="C19:D19"/>
    <mergeCell ref="E19:F19"/>
    <mergeCell ref="B16:H16"/>
    <mergeCell ref="C17:D17"/>
    <mergeCell ref="E17:F17"/>
    <mergeCell ref="C18:D18"/>
    <mergeCell ref="E18:F18"/>
    <mergeCell ref="B5:H5"/>
    <mergeCell ref="B7:H7"/>
    <mergeCell ref="B1:B4"/>
    <mergeCell ref="C1:G4"/>
    <mergeCell ref="B6:H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O87"/>
  <sheetViews>
    <sheetView tabSelected="1" topLeftCell="T70" zoomScaleNormal="100" workbookViewId="0">
      <selection activeCell="G79" sqref="G79:G84"/>
    </sheetView>
  </sheetViews>
  <sheetFormatPr baseColWidth="10" defaultColWidth="11.42578125" defaultRowHeight="16.5" x14ac:dyDescent="0.3"/>
  <cols>
    <col min="1" max="1" width="4" style="2" bestFit="1" customWidth="1"/>
    <col min="2" max="2" width="14.140625" style="2" customWidth="1"/>
    <col min="3" max="3" width="22.5703125" style="2" customWidth="1"/>
    <col min="4" max="4" width="30.42578125" style="2" customWidth="1"/>
    <col min="5" max="5" width="37.1406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7.7109375" style="102"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4.140625" style="1" customWidth="1"/>
    <col min="32" max="32" width="18.85546875" style="1" customWidth="1"/>
    <col min="33" max="33" width="22.85546875" style="1" customWidth="1"/>
    <col min="34" max="35" width="14.5703125" style="2" customWidth="1"/>
    <col min="36" max="16384" width="11.42578125" style="1"/>
  </cols>
  <sheetData>
    <row r="1" spans="1:67" ht="19.5" customHeight="1" x14ac:dyDescent="0.3">
      <c r="A1" s="282"/>
      <c r="B1" s="283"/>
      <c r="C1" s="283"/>
      <c r="D1" s="283"/>
      <c r="E1" s="197" t="s">
        <v>73</v>
      </c>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9"/>
      <c r="AG1" s="206" t="s">
        <v>1</v>
      </c>
      <c r="AH1" s="207"/>
      <c r="AI1" s="208"/>
    </row>
    <row r="2" spans="1:67" ht="19.5" customHeight="1" x14ac:dyDescent="0.3">
      <c r="A2" s="284"/>
      <c r="B2" s="285"/>
      <c r="C2" s="285"/>
      <c r="D2" s="285"/>
      <c r="E2" s="200"/>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2"/>
      <c r="AG2" s="206" t="s">
        <v>2</v>
      </c>
      <c r="AH2" s="207"/>
      <c r="AI2" s="208"/>
    </row>
    <row r="3" spans="1:67" ht="19.5" customHeight="1" x14ac:dyDescent="0.3">
      <c r="A3" s="284"/>
      <c r="B3" s="285"/>
      <c r="C3" s="285"/>
      <c r="D3" s="285"/>
      <c r="E3" s="200"/>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2"/>
      <c r="AG3" s="206" t="s">
        <v>3</v>
      </c>
      <c r="AH3" s="207"/>
      <c r="AI3" s="20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row>
    <row r="4" spans="1:67" ht="19.5" customHeight="1" x14ac:dyDescent="0.3">
      <c r="A4" s="286"/>
      <c r="B4" s="287"/>
      <c r="C4" s="287"/>
      <c r="D4" s="287"/>
      <c r="E4" s="203"/>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5"/>
      <c r="AG4" s="206" t="s">
        <v>74</v>
      </c>
      <c r="AH4" s="207"/>
      <c r="AI4" s="20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row>
    <row r="5" spans="1:67" ht="16.5" customHeight="1" x14ac:dyDescent="0.3">
      <c r="A5" s="15"/>
      <c r="B5" s="16"/>
      <c r="C5" s="15"/>
      <c r="D5" s="15"/>
      <c r="E5" s="8"/>
      <c r="F5" s="14"/>
      <c r="G5" s="8"/>
      <c r="H5" s="8"/>
      <c r="I5" s="8"/>
      <c r="J5" s="8"/>
      <c r="K5" s="8"/>
      <c r="L5" s="8"/>
      <c r="M5" s="8"/>
      <c r="N5" s="8"/>
      <c r="O5" s="8"/>
      <c r="P5" s="101"/>
      <c r="Q5" s="8"/>
      <c r="R5" s="8"/>
      <c r="S5" s="8"/>
      <c r="T5" s="8"/>
      <c r="U5" s="8"/>
      <c r="V5" s="8"/>
      <c r="W5" s="8"/>
      <c r="X5" s="8"/>
      <c r="Y5" s="8"/>
      <c r="Z5" s="8"/>
      <c r="AA5" s="8"/>
      <c r="AB5" s="8"/>
      <c r="AC5" s="8"/>
      <c r="AD5" s="8"/>
      <c r="AE5" s="8"/>
      <c r="AF5" s="8"/>
      <c r="AG5" s="8"/>
      <c r="AH5" s="15"/>
      <c r="AI5" s="15"/>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row>
    <row r="6" spans="1:67" ht="23.25" customHeight="1" x14ac:dyDescent="0.3">
      <c r="A6" s="237" t="s">
        <v>75</v>
      </c>
      <c r="B6" s="238"/>
      <c r="C6" s="288" t="s">
        <v>76</v>
      </c>
      <c r="D6" s="289"/>
      <c r="E6" s="289"/>
      <c r="F6" s="289"/>
      <c r="G6" s="289"/>
      <c r="H6" s="289"/>
      <c r="I6" s="289"/>
      <c r="J6" s="289"/>
      <c r="K6" s="289"/>
      <c r="L6" s="289"/>
      <c r="M6" s="289"/>
      <c r="N6" s="290"/>
      <c r="O6" s="297"/>
      <c r="P6" s="297"/>
      <c r="Q6" s="297"/>
      <c r="R6" s="8"/>
      <c r="S6" s="8"/>
      <c r="T6" s="8"/>
      <c r="U6" s="8"/>
      <c r="V6" s="8"/>
      <c r="W6" s="8"/>
      <c r="X6" s="8"/>
      <c r="Y6" s="8"/>
      <c r="Z6" s="8"/>
      <c r="AA6" s="8"/>
      <c r="AB6" s="8"/>
      <c r="AC6" s="8"/>
      <c r="AD6" s="8"/>
      <c r="AE6" s="8"/>
      <c r="AF6" s="8"/>
      <c r="AG6" s="8"/>
      <c r="AH6" s="15"/>
      <c r="AI6" s="15"/>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ht="39.75" customHeight="1" x14ac:dyDescent="0.3">
      <c r="A7" s="237" t="s">
        <v>77</v>
      </c>
      <c r="B7" s="238"/>
      <c r="C7" s="262" t="s">
        <v>78</v>
      </c>
      <c r="D7" s="263"/>
      <c r="E7" s="263"/>
      <c r="F7" s="263"/>
      <c r="G7" s="263"/>
      <c r="H7" s="263"/>
      <c r="I7" s="263"/>
      <c r="J7" s="263"/>
      <c r="K7" s="263"/>
      <c r="L7" s="263"/>
      <c r="M7" s="263"/>
      <c r="N7" s="264"/>
      <c r="O7" s="8"/>
      <c r="P7" s="101"/>
      <c r="Q7" s="8"/>
      <c r="R7" s="8"/>
      <c r="S7" s="8"/>
      <c r="T7" s="8"/>
      <c r="U7" s="8"/>
      <c r="V7" s="8"/>
      <c r="W7" s="8"/>
      <c r="X7" s="8"/>
      <c r="Y7" s="8"/>
      <c r="Z7" s="8"/>
      <c r="AA7" s="8"/>
      <c r="AB7" s="8"/>
      <c r="AC7" s="8"/>
      <c r="AD7" s="8"/>
      <c r="AE7" s="8"/>
      <c r="AF7" s="8"/>
      <c r="AG7" s="8"/>
      <c r="AH7" s="15"/>
      <c r="AI7" s="15"/>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row>
    <row r="8" spans="1:67" ht="54" customHeight="1" x14ac:dyDescent="0.3">
      <c r="A8" s="237" t="s">
        <v>79</v>
      </c>
      <c r="B8" s="238"/>
      <c r="C8" s="262" t="s">
        <v>80</v>
      </c>
      <c r="D8" s="263"/>
      <c r="E8" s="263"/>
      <c r="F8" s="263"/>
      <c r="G8" s="263"/>
      <c r="H8" s="263"/>
      <c r="I8" s="263"/>
      <c r="J8" s="263"/>
      <c r="K8" s="263"/>
      <c r="L8" s="263"/>
      <c r="M8" s="263"/>
      <c r="N8" s="264"/>
      <c r="O8" s="8"/>
      <c r="P8" s="101"/>
      <c r="Q8" s="8"/>
      <c r="R8" s="8"/>
      <c r="S8" s="8"/>
      <c r="T8" s="8"/>
      <c r="U8" s="8"/>
      <c r="V8" s="8"/>
      <c r="W8" s="8"/>
      <c r="X8" s="8"/>
      <c r="Y8" s="8"/>
      <c r="Z8" s="8"/>
      <c r="AA8" s="8"/>
      <c r="AB8" s="8"/>
      <c r="AC8" s="8"/>
      <c r="AD8" s="8"/>
      <c r="AE8" s="8"/>
      <c r="AF8" s="8"/>
      <c r="AG8" s="8"/>
      <c r="AH8" s="15"/>
      <c r="AI8" s="15"/>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row>
    <row r="9" spans="1:67" x14ac:dyDescent="0.3">
      <c r="A9" s="291" t="s">
        <v>81</v>
      </c>
      <c r="B9" s="292"/>
      <c r="C9" s="292"/>
      <c r="D9" s="292"/>
      <c r="E9" s="292"/>
      <c r="F9" s="292"/>
      <c r="G9" s="293"/>
      <c r="H9" s="291" t="s">
        <v>82</v>
      </c>
      <c r="I9" s="292"/>
      <c r="J9" s="292"/>
      <c r="K9" s="292"/>
      <c r="L9" s="292"/>
      <c r="M9" s="292"/>
      <c r="N9" s="293"/>
      <c r="O9" s="291" t="s">
        <v>83</v>
      </c>
      <c r="P9" s="292"/>
      <c r="Q9" s="292"/>
      <c r="R9" s="292"/>
      <c r="S9" s="292"/>
      <c r="T9" s="292"/>
      <c r="U9" s="292"/>
      <c r="V9" s="292"/>
      <c r="W9" s="293"/>
      <c r="X9" s="291" t="s">
        <v>84</v>
      </c>
      <c r="Y9" s="292"/>
      <c r="Z9" s="292"/>
      <c r="AA9" s="292"/>
      <c r="AB9" s="292"/>
      <c r="AC9" s="292"/>
      <c r="AD9" s="293"/>
      <c r="AE9" s="291" t="s">
        <v>85</v>
      </c>
      <c r="AF9" s="292"/>
      <c r="AG9" s="292"/>
      <c r="AH9" s="292"/>
      <c r="AI9" s="293"/>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row>
    <row r="10" spans="1:67" ht="16.5" customHeight="1" x14ac:dyDescent="0.3">
      <c r="A10" s="256" t="s">
        <v>86</v>
      </c>
      <c r="B10" s="259" t="s">
        <v>21</v>
      </c>
      <c r="C10" s="242" t="s">
        <v>23</v>
      </c>
      <c r="D10" s="242" t="s">
        <v>25</v>
      </c>
      <c r="E10" s="258" t="s">
        <v>27</v>
      </c>
      <c r="F10" s="243" t="s">
        <v>29</v>
      </c>
      <c r="G10" s="242" t="s">
        <v>87</v>
      </c>
      <c r="H10" s="269" t="s">
        <v>88</v>
      </c>
      <c r="I10" s="239" t="s">
        <v>89</v>
      </c>
      <c r="J10" s="243" t="s">
        <v>90</v>
      </c>
      <c r="K10" s="243" t="s">
        <v>91</v>
      </c>
      <c r="L10" s="241" t="s">
        <v>92</v>
      </c>
      <c r="M10" s="239" t="s">
        <v>89</v>
      </c>
      <c r="N10" s="242" t="s">
        <v>35</v>
      </c>
      <c r="O10" s="260" t="s">
        <v>93</v>
      </c>
      <c r="P10" s="236" t="s">
        <v>37</v>
      </c>
      <c r="Q10" s="243" t="s">
        <v>39</v>
      </c>
      <c r="R10" s="236" t="s">
        <v>94</v>
      </c>
      <c r="S10" s="236"/>
      <c r="T10" s="236"/>
      <c r="U10" s="236"/>
      <c r="V10" s="236"/>
      <c r="W10" s="236"/>
      <c r="X10" s="265" t="s">
        <v>95</v>
      </c>
      <c r="Y10" s="265" t="s">
        <v>96</v>
      </c>
      <c r="Z10" s="265" t="s">
        <v>89</v>
      </c>
      <c r="AA10" s="265" t="s">
        <v>97</v>
      </c>
      <c r="AB10" s="265" t="s">
        <v>89</v>
      </c>
      <c r="AC10" s="265" t="s">
        <v>98</v>
      </c>
      <c r="AD10" s="260" t="s">
        <v>55</v>
      </c>
      <c r="AE10" s="236" t="s">
        <v>85</v>
      </c>
      <c r="AF10" s="236" t="s">
        <v>69</v>
      </c>
      <c r="AG10" s="236" t="s">
        <v>99</v>
      </c>
      <c r="AH10" s="236" t="s">
        <v>100</v>
      </c>
      <c r="AI10" s="243" t="s">
        <v>101</v>
      </c>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row>
    <row r="11" spans="1:67" s="4" customFormat="1" ht="94.5" customHeight="1" x14ac:dyDescent="0.25">
      <c r="A11" s="257"/>
      <c r="B11" s="259"/>
      <c r="C11" s="236"/>
      <c r="D11" s="236"/>
      <c r="E11" s="259"/>
      <c r="F11" s="242"/>
      <c r="G11" s="236"/>
      <c r="H11" s="242"/>
      <c r="I11" s="240"/>
      <c r="J11" s="242"/>
      <c r="K11" s="242"/>
      <c r="L11" s="240"/>
      <c r="M11" s="240"/>
      <c r="N11" s="236"/>
      <c r="O11" s="261"/>
      <c r="P11" s="236"/>
      <c r="Q11" s="242"/>
      <c r="R11" s="7" t="s">
        <v>102</v>
      </c>
      <c r="S11" s="7" t="s">
        <v>103</v>
      </c>
      <c r="T11" s="7" t="s">
        <v>104</v>
      </c>
      <c r="U11" s="7" t="s">
        <v>105</v>
      </c>
      <c r="V11" s="7" t="s">
        <v>106</v>
      </c>
      <c r="W11" s="7" t="s">
        <v>107</v>
      </c>
      <c r="X11" s="265"/>
      <c r="Y11" s="265"/>
      <c r="Z11" s="265"/>
      <c r="AA11" s="265"/>
      <c r="AB11" s="265"/>
      <c r="AC11" s="265"/>
      <c r="AD11" s="261"/>
      <c r="AE11" s="236"/>
      <c r="AF11" s="236"/>
      <c r="AG11" s="236"/>
      <c r="AH11" s="236"/>
      <c r="AI11" s="24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row>
    <row r="12" spans="1:67" s="3" customFormat="1" ht="120" customHeight="1" x14ac:dyDescent="0.25">
      <c r="A12" s="218">
        <v>1</v>
      </c>
      <c r="B12" s="209" t="s">
        <v>108</v>
      </c>
      <c r="C12" s="209" t="s">
        <v>109</v>
      </c>
      <c r="D12" s="221" t="s">
        <v>409</v>
      </c>
      <c r="E12" s="224" t="s">
        <v>110</v>
      </c>
      <c r="F12" s="209" t="s">
        <v>111</v>
      </c>
      <c r="G12" s="212">
        <v>360</v>
      </c>
      <c r="H12" s="215" t="str">
        <f>IF(G12&lt;=0,"",IF(G12&lt;=2,"Muy Baja",IF(G12&lt;=24,"Baja",IF(G12&lt;=500,"Media",IF(G12&lt;=5000,"Alta","Muy Alta")))))</f>
        <v>Media</v>
      </c>
      <c r="I12" s="230">
        <f>IF(H12="","",IF(H12="Muy Baja",0.2,IF(H12="Baja",0.4,IF(H12="Media",0.6,IF(H12="Alta",0.8,IF(H12="Muy Alta",1,))))))</f>
        <v>0.6</v>
      </c>
      <c r="J12" s="233" t="s">
        <v>112</v>
      </c>
      <c r="K12" s="230" t="str">
        <f>IF(NOT(ISERROR(MATCH(J12,'Tabla Impacto'!$B$225:$B$227,0))),'Tabla Impacto'!$G$227&amp;"Por favor no seleccionar los criterios de impacto(Afectación Económica o presupuestal y Pérdida Reputacional)",J12)</f>
        <v xml:space="preserve">     Entre 100 y 500 SMLMV </v>
      </c>
      <c r="L12" s="215" t="str">
        <f>IF(OR(K12='Tabla Impacto'!$C$15,K12='Tabla Impacto'!$E$15),"Leve",IF(OR(K12='Tabla Impacto'!$C$16,K12='Tabla Impacto'!$E$16),"Menor",IF(OR(K12='Tabla Impacto'!$C$17,K12='Tabla Impacto'!$E$17),"Moderado",IF(OR(K12='Tabla Impacto'!$C$18,K12='Tabla Impacto'!$E$18),"Mayor",IF(OR(K12='Tabla Impacto'!$C$19,K12='Tabla Impacto'!$E$19),"Catastrófico","")))))</f>
        <v>Mayor</v>
      </c>
      <c r="M12" s="230">
        <f>IF(L12="","",IF(L12="Leve",0.2,IF(L12="Menor",0.4,IF(L12="Moderado",0.6,IF(L12="Mayor",0.8,IF(L12="Catastrófico",1,))))))</f>
        <v>0.8</v>
      </c>
      <c r="N12" s="22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98" t="s">
        <v>113</v>
      </c>
      <c r="Q12" s="89" t="str">
        <f>IF(OR(R12="Preventivo",R12="Detectivo"),"Probabilidad",IF(R12="Correctivo","Impacto",""))</f>
        <v>Probabilidad</v>
      </c>
      <c r="R12" s="84" t="s">
        <v>114</v>
      </c>
      <c r="S12" s="84" t="s">
        <v>115</v>
      </c>
      <c r="T12" s="85" t="str">
        <f>IF(AND(R12="Preventivo",S12="Automático"),"50%",IF(AND(R12="Preventivo",S12="Manual"),"40%",IF(AND(R12="Detectivo",S12="Automático"),"40%",IF(AND(R12="Detectivo",S12="Manual"),"30%",IF(AND(R12="Correctivo",S12="Automático"),"35%",IF(AND(R12="Correctivo",S12="Manual"),"25%",""))))))</f>
        <v>40%</v>
      </c>
      <c r="U12" s="84" t="s">
        <v>116</v>
      </c>
      <c r="V12" s="84" t="s">
        <v>117</v>
      </c>
      <c r="W12" s="84" t="s">
        <v>118</v>
      </c>
      <c r="X12" s="86">
        <f>IFERROR(IF(Q12="Probabilidad",(I12-(+I12*T12)),IF(Q12="Impacto",I12,"")),"")</f>
        <v>0.36</v>
      </c>
      <c r="Y12" s="87" t="str">
        <f>IFERROR(IF(X12="","",IF(X12&lt;=0.2,"Muy Baja",IF(X12&lt;=0.4,"Baja",IF(X12&lt;=0.6,"Media",IF(X12&lt;=0.8,"Alta","Muy Alta"))))),"")</f>
        <v>Baja</v>
      </c>
      <c r="Z12" s="88">
        <f>+X12</f>
        <v>0.36</v>
      </c>
      <c r="AA12" s="87" t="str">
        <f>IFERROR(IF(AB12="","",IF(AB12&lt;=0.2,"Leve",IF(AB12&lt;=0.4,"Menor",IF(AB12&lt;=0.6,"Moderado",IF(AB12&lt;=0.8,"Mayor","Catastrófico"))))),"")</f>
        <v>Mayor</v>
      </c>
      <c r="AB12" s="88">
        <f>IFERROR(IF(Q12="Impacto",(M12-(+M12*T12)),IF(Q12="Probabilidad",M12,"")),"")</f>
        <v>0.8</v>
      </c>
      <c r="AC12" s="9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90" t="s">
        <v>119</v>
      </c>
      <c r="AE12" s="158" t="s">
        <v>120</v>
      </c>
      <c r="AF12" s="153" t="s">
        <v>121</v>
      </c>
      <c r="AG12" s="159" t="s">
        <v>122</v>
      </c>
      <c r="AH12" s="157">
        <v>45689</v>
      </c>
      <c r="AI12" s="157">
        <v>46010</v>
      </c>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row>
    <row r="13" spans="1:67" ht="18" customHeight="1" x14ac:dyDescent="0.3">
      <c r="A13" s="219"/>
      <c r="B13" s="210"/>
      <c r="C13" s="210"/>
      <c r="D13" s="222"/>
      <c r="E13" s="225"/>
      <c r="F13" s="210"/>
      <c r="G13" s="213"/>
      <c r="H13" s="216"/>
      <c r="I13" s="231"/>
      <c r="J13" s="234"/>
      <c r="K13" s="231">
        <f>IF(NOT(ISERROR(MATCH(J13,_xlfn.ANCHORARRAY(E24),0))),I26&amp;"Por favor no seleccionar los criterios de impacto",J13)</f>
        <v>0</v>
      </c>
      <c r="L13" s="216"/>
      <c r="M13" s="231"/>
      <c r="N13" s="228"/>
      <c r="O13" s="6">
        <v>2</v>
      </c>
      <c r="P13" s="98"/>
      <c r="Q13" s="89" t="str">
        <f>IF(OR(R13="Preventivo",R13="Detectivo"),"Probabilidad",IF(R13="Correctivo","Impacto",""))</f>
        <v/>
      </c>
      <c r="R13" s="84"/>
      <c r="S13" s="84"/>
      <c r="T13" s="85" t="str">
        <f t="shared" ref="T13:T17" si="0">IF(AND(R13="Preventivo",S13="Automático"),"50%",IF(AND(R13="Preventivo",S13="Manual"),"40%",IF(AND(R13="Detectivo",S13="Automático"),"40%",IF(AND(R13="Detectivo",S13="Manual"),"30%",IF(AND(R13="Correctivo",S13="Automático"),"35%",IF(AND(R13="Correctivo",S13="Manual"),"25%",""))))))</f>
        <v/>
      </c>
      <c r="U13" s="84"/>
      <c r="V13" s="84"/>
      <c r="W13" s="84"/>
      <c r="X13" s="86" t="str">
        <f>IFERROR(IF(AND(Q12="Probabilidad",Q13="Probabilidad"),(Z12-(+Z12*T13)),IF(Q13="Probabilidad",(I12-(+I12*T13)),IF(Q13="Impacto",Z12,""))),"")</f>
        <v/>
      </c>
      <c r="Y13" s="87" t="str">
        <f t="shared" ref="Y13:Y71" si="1">IFERROR(IF(X13="","",IF(X13&lt;=0.2,"Muy Baja",IF(X13&lt;=0.4,"Baja",IF(X13&lt;=0.6,"Media",IF(X13&lt;=0.8,"Alta","Muy Alta"))))),"")</f>
        <v/>
      </c>
      <c r="Z13" s="88" t="str">
        <f t="shared" ref="Z13:Z17" si="2">+X13</f>
        <v/>
      </c>
      <c r="AA13" s="87" t="str">
        <f t="shared" ref="AA13:AA71" si="3">IFERROR(IF(AB13="","",IF(AB13&lt;=0.2,"Leve",IF(AB13&lt;=0.4,"Menor",IF(AB13&lt;=0.6,"Moderado",IF(AB13&lt;=0.8,"Mayor","Catastrófico"))))),"")</f>
        <v/>
      </c>
      <c r="AB13" s="88" t="str">
        <f>IFERROR(IF(AND(Q12="Impacto",Q13="Impacto"),(AB12-(+AB12*T13)),IF(Q13="Impacto",(M12-(+M12*T13)),IF(Q13="Probabilidad",AB12,""))),"")</f>
        <v/>
      </c>
      <c r="AC13" s="91"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90"/>
      <c r="AE13" s="153"/>
      <c r="AF13" s="153"/>
      <c r="AG13" s="153"/>
      <c r="AH13" s="157"/>
      <c r="AI13" s="157"/>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row>
    <row r="14" spans="1:67" ht="18" customHeight="1" x14ac:dyDescent="0.3">
      <c r="A14" s="219"/>
      <c r="B14" s="210"/>
      <c r="C14" s="210"/>
      <c r="D14" s="222"/>
      <c r="E14" s="225"/>
      <c r="F14" s="210"/>
      <c r="G14" s="213"/>
      <c r="H14" s="216"/>
      <c r="I14" s="231"/>
      <c r="J14" s="234"/>
      <c r="K14" s="231">
        <f>IF(NOT(ISERROR(MATCH(J14,_xlfn.ANCHORARRAY(E25),0))),I27&amp;"Por favor no seleccionar los criterios de impacto",J14)</f>
        <v>0</v>
      </c>
      <c r="L14" s="216"/>
      <c r="M14" s="231"/>
      <c r="N14" s="228"/>
      <c r="O14" s="72">
        <v>3</v>
      </c>
      <c r="P14" s="99"/>
      <c r="Q14" s="73"/>
      <c r="R14" s="74"/>
      <c r="S14" s="74"/>
      <c r="T14" s="75"/>
      <c r="U14" s="83"/>
      <c r="V14" s="83"/>
      <c r="W14" s="83"/>
      <c r="X14" s="76"/>
      <c r="Y14" s="77"/>
      <c r="Z14" s="78"/>
      <c r="AA14" s="77"/>
      <c r="AB14" s="78"/>
      <c r="AC14" s="79"/>
      <c r="AD14" s="80"/>
      <c r="AE14" s="160"/>
      <c r="AF14" s="161"/>
      <c r="AG14" s="161"/>
      <c r="AH14" s="168"/>
      <c r="AI14" s="16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row>
    <row r="15" spans="1:67" ht="18" customHeight="1" x14ac:dyDescent="0.3">
      <c r="A15" s="219"/>
      <c r="B15" s="210"/>
      <c r="C15" s="210"/>
      <c r="D15" s="222"/>
      <c r="E15" s="225"/>
      <c r="F15" s="210"/>
      <c r="G15" s="213"/>
      <c r="H15" s="216"/>
      <c r="I15" s="231"/>
      <c r="J15" s="234"/>
      <c r="K15" s="231">
        <f>IF(NOT(ISERROR(MATCH(J15,_xlfn.ANCHORARRAY(E26),0))),I28&amp;"Por favor no seleccionar los criterios de impacto",J15)</f>
        <v>0</v>
      </c>
      <c r="L15" s="216"/>
      <c r="M15" s="231"/>
      <c r="N15" s="228"/>
      <c r="O15" s="72">
        <v>4</v>
      </c>
      <c r="P15" s="98"/>
      <c r="Q15" s="73"/>
      <c r="R15" s="74"/>
      <c r="S15" s="74"/>
      <c r="T15" s="75"/>
      <c r="U15" s="74"/>
      <c r="V15" s="74"/>
      <c r="W15" s="74"/>
      <c r="X15" s="76"/>
      <c r="Y15" s="77"/>
      <c r="Z15" s="78"/>
      <c r="AA15" s="77"/>
      <c r="AB15" s="78"/>
      <c r="AC15" s="79"/>
      <c r="AD15" s="80"/>
      <c r="AE15" s="160"/>
      <c r="AF15" s="161"/>
      <c r="AG15" s="161"/>
      <c r="AH15" s="168"/>
      <c r="AI15" s="16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row>
    <row r="16" spans="1:67" ht="18" customHeight="1" x14ac:dyDescent="0.3">
      <c r="A16" s="219"/>
      <c r="B16" s="210"/>
      <c r="C16" s="210"/>
      <c r="D16" s="222"/>
      <c r="E16" s="225"/>
      <c r="F16" s="210"/>
      <c r="G16" s="213"/>
      <c r="H16" s="216"/>
      <c r="I16" s="231"/>
      <c r="J16" s="234"/>
      <c r="K16" s="231">
        <f>IF(NOT(ISERROR(MATCH(J16,_xlfn.ANCHORARRAY(E27),0))),I29&amp;"Por favor no seleccionar los criterios de impacto",J16)</f>
        <v>0</v>
      </c>
      <c r="L16" s="216"/>
      <c r="M16" s="231"/>
      <c r="N16" s="228"/>
      <c r="O16" s="72">
        <v>5</v>
      </c>
      <c r="P16" s="98"/>
      <c r="Q16" s="73" t="str">
        <f t="shared" ref="Q16:Q17" si="5">IF(OR(R16="Preventivo",R16="Detectivo"),"Probabilidad",IF(R16="Correctivo","Impacto",""))</f>
        <v/>
      </c>
      <c r="R16" s="74"/>
      <c r="S16" s="74"/>
      <c r="T16" s="75" t="str">
        <f t="shared" si="0"/>
        <v/>
      </c>
      <c r="U16" s="74"/>
      <c r="V16" s="74"/>
      <c r="W16" s="74"/>
      <c r="X16" s="76" t="str">
        <f t="shared" ref="X16:X17" si="6">IFERROR(IF(AND(Q15="Probabilidad",Q16="Probabilidad"),(Z15-(+Z15*T16)),IF(AND(Q15="Impacto",Q16="Probabilidad"),(Z14-(+Z14*T16)),IF(Q16="Impacto",Z15,""))),"")</f>
        <v/>
      </c>
      <c r="Y16" s="77" t="str">
        <f t="shared" si="1"/>
        <v/>
      </c>
      <c r="Z16" s="78" t="str">
        <f t="shared" si="2"/>
        <v/>
      </c>
      <c r="AA16" s="77" t="str">
        <f t="shared" si="3"/>
        <v/>
      </c>
      <c r="AB16" s="78" t="str">
        <f t="shared" ref="AB16:AB17" si="7">IFERROR(IF(AND(Q15="Impacto",Q16="Impacto"),(AB15-(+AB15*T16)),IF(AND(Q15="Probabilidad",Q16="Impacto"),(AB14-(+AB14*T16)),IF(Q16="Probabilidad",AB15,""))),"")</f>
        <v/>
      </c>
      <c r="AC16" s="79" t="str">
        <f t="shared" si="4"/>
        <v/>
      </c>
      <c r="AD16" s="80"/>
      <c r="AE16" s="160"/>
      <c r="AF16" s="161"/>
      <c r="AG16" s="161"/>
      <c r="AH16" s="168"/>
      <c r="AI16" s="16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row>
    <row r="17" spans="1:67" ht="18" customHeight="1" x14ac:dyDescent="0.3">
      <c r="A17" s="220"/>
      <c r="B17" s="211"/>
      <c r="C17" s="211"/>
      <c r="D17" s="223"/>
      <c r="E17" s="226"/>
      <c r="F17" s="211"/>
      <c r="G17" s="214"/>
      <c r="H17" s="217"/>
      <c r="I17" s="232"/>
      <c r="J17" s="235"/>
      <c r="K17" s="232">
        <f>IF(NOT(ISERROR(MATCH(J17,_xlfn.ANCHORARRAY(E28),0))),I30&amp;"Por favor no seleccionar los criterios de impacto",J17)</f>
        <v>0</v>
      </c>
      <c r="L17" s="217"/>
      <c r="M17" s="232"/>
      <c r="N17" s="229"/>
      <c r="O17" s="72">
        <v>6</v>
      </c>
      <c r="P17" s="98"/>
      <c r="Q17" s="73" t="str">
        <f t="shared" si="5"/>
        <v/>
      </c>
      <c r="R17" s="74"/>
      <c r="S17" s="74"/>
      <c r="T17" s="75" t="str">
        <f t="shared" si="0"/>
        <v/>
      </c>
      <c r="U17" s="74"/>
      <c r="V17" s="74"/>
      <c r="W17" s="74"/>
      <c r="X17" s="76" t="str">
        <f t="shared" si="6"/>
        <v/>
      </c>
      <c r="Y17" s="77" t="str">
        <f t="shared" si="1"/>
        <v/>
      </c>
      <c r="Z17" s="78" t="str">
        <f t="shared" si="2"/>
        <v/>
      </c>
      <c r="AA17" s="77" t="str">
        <f t="shared" si="3"/>
        <v/>
      </c>
      <c r="AB17" s="78" t="str">
        <f t="shared" si="7"/>
        <v/>
      </c>
      <c r="AC17" s="79" t="str">
        <f t="shared" si="4"/>
        <v/>
      </c>
      <c r="AD17" s="80"/>
      <c r="AE17" s="160"/>
      <c r="AF17" s="161"/>
      <c r="AG17" s="161"/>
      <c r="AH17" s="168"/>
      <c r="AI17" s="16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row>
    <row r="18" spans="1:67" ht="72" customHeight="1" x14ac:dyDescent="0.3">
      <c r="A18" s="218">
        <v>2</v>
      </c>
      <c r="B18" s="209" t="s">
        <v>108</v>
      </c>
      <c r="C18" s="273" t="s">
        <v>123</v>
      </c>
      <c r="D18" s="221" t="s">
        <v>124</v>
      </c>
      <c r="E18" s="224" t="s">
        <v>125</v>
      </c>
      <c r="F18" s="209" t="s">
        <v>126</v>
      </c>
      <c r="G18" s="244">
        <v>247</v>
      </c>
      <c r="H18" s="247" t="str">
        <f>IF(G18&lt;=0,"",IF(G18&lt;=2,"Muy Baja",IF(G18&lt;=24,"Baja",IF(G18&lt;=500,"Media",IF(G18&lt;=5000,"Alta","Muy Alta")))))</f>
        <v>Media</v>
      </c>
      <c r="I18" s="250">
        <f>IF(H18="","",IF(H18="Muy Baja",0.2,IF(H18="Baja",0.4,IF(H18="Media",0.6,IF(H18="Alta",0.8,IF(H18="Muy Alta",1,))))))</f>
        <v>0.6</v>
      </c>
      <c r="J18" s="253" t="s">
        <v>127</v>
      </c>
      <c r="K18" s="250" t="str">
        <f>IF(NOT(ISERROR(MATCH(J18,'Tabla Impacto'!$B$225:$B$227,0))),'Tabla Impacto'!$G$227&amp;"Por favor no seleccionar los criterios de impacto(Afectación Económica o presupuestal y Pérdida Reputacional)",J18)</f>
        <v xml:space="preserve">     Entre 10 y 50 SMLMV </v>
      </c>
      <c r="L18" s="247" t="str">
        <f>IF(OR(K18='Tabla Impacto'!$C$15,K18='Tabla Impacto'!$E$15),"Leve",IF(OR(K18='Tabla Impacto'!$C$16,K18='Tabla Impacto'!$E$16),"Menor",IF(OR(K18='Tabla Impacto'!$C$17,K18='Tabla Impacto'!$E$17),"Moderado",IF(OR(K18='Tabla Impacto'!$C$18,K18='Tabla Impacto'!$E$18),"Mayor",IF(OR(K18='Tabla Impacto'!$C$19,K18='Tabla Impacto'!$E$19),"Catastrófico","")))))</f>
        <v>Menor</v>
      </c>
      <c r="M18" s="250">
        <f>IF(L18="","",IF(L18="Leve",0.2,IF(L18="Menor",0.4,IF(L18="Moderado",0.6,IF(L18="Mayor",0.8,IF(L18="Catastrófico",1,))))))</f>
        <v>0.4</v>
      </c>
      <c r="N18" s="266"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72">
        <v>1</v>
      </c>
      <c r="P18" s="98" t="s">
        <v>128</v>
      </c>
      <c r="Q18" s="89" t="str">
        <f>IF(OR(R18="Preventivo",R18="Detectivo"),"Probabilidad",IF(R18="Correctivo","Impacto",""))</f>
        <v>Probabilidad</v>
      </c>
      <c r="R18" s="92" t="s">
        <v>114</v>
      </c>
      <c r="S18" s="92" t="s">
        <v>115</v>
      </c>
      <c r="T18" s="93" t="str">
        <f>IF(AND(R18="Preventivo",S18="Automático"),"50%",IF(AND(R18="Preventivo",S18="Manual"),"40%",IF(AND(R18="Detectivo",S18="Automático"),"40%",IF(AND(R18="Detectivo",S18="Manual"),"30%",IF(AND(R18="Correctivo",S18="Automático"),"35%",IF(AND(R18="Correctivo",S18="Manual"),"25%",""))))))</f>
        <v>40%</v>
      </c>
      <c r="U18" s="92" t="s">
        <v>116</v>
      </c>
      <c r="V18" s="92" t="s">
        <v>117</v>
      </c>
      <c r="W18" s="92" t="s">
        <v>118</v>
      </c>
      <c r="X18" s="86">
        <f>IFERROR(IF(Q18="Probabilidad",(I18-(+I18*T18)),IF(Q18="Impacto",I18,"")),"")</f>
        <v>0.36</v>
      </c>
      <c r="Y18" s="94" t="str">
        <f>IFERROR(IF(X18="","",IF(X18&lt;=0.2,"Muy Baja",IF(X18&lt;=0.4,"Baja",IF(X18&lt;=0.6,"Media",IF(X18&lt;=0.8,"Alta","Muy Alta"))))),"")</f>
        <v>Baja</v>
      </c>
      <c r="Z18" s="95">
        <f>+X18</f>
        <v>0.36</v>
      </c>
      <c r="AA18" s="94" t="str">
        <f>IFERROR(IF(AB18="","",IF(AB18&lt;=0.2,"Leve",IF(AB18&lt;=0.4,"Menor",IF(AB18&lt;=0.6,"Moderado",IF(AB18&lt;=0.8,"Mayor","Catastrófico"))))),"")</f>
        <v>Menor</v>
      </c>
      <c r="AB18" s="95">
        <f>IFERROR(IF(Q18="Impacto",(M18-(+M18*T18)),IF(Q18="Probabilidad",M18,"")),"")</f>
        <v>0.4</v>
      </c>
      <c r="AC18" s="96"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97" t="s">
        <v>119</v>
      </c>
      <c r="AE18" s="158" t="s">
        <v>129</v>
      </c>
      <c r="AF18" s="153" t="s">
        <v>130</v>
      </c>
      <c r="AG18" s="153" t="s">
        <v>131</v>
      </c>
      <c r="AH18" s="157">
        <v>45658</v>
      </c>
      <c r="AI18" s="157">
        <v>46021</v>
      </c>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row>
    <row r="19" spans="1:67" ht="18" customHeight="1" x14ac:dyDescent="0.3">
      <c r="A19" s="219"/>
      <c r="B19" s="210"/>
      <c r="C19" s="274"/>
      <c r="D19" s="222"/>
      <c r="E19" s="225"/>
      <c r="F19" s="210"/>
      <c r="G19" s="245"/>
      <c r="H19" s="248"/>
      <c r="I19" s="251"/>
      <c r="J19" s="254"/>
      <c r="K19" s="251">
        <f>IF(NOT(ISERROR(MATCH(J19,_xlfn.ANCHORARRAY(E30),0))),I32&amp;"Por favor no seleccionar los criterios de impacto",J19)</f>
        <v>0</v>
      </c>
      <c r="L19" s="248"/>
      <c r="M19" s="251"/>
      <c r="N19" s="267"/>
      <c r="O19" s="72">
        <v>2</v>
      </c>
      <c r="P19" s="98"/>
      <c r="Q19" s="89" t="str">
        <f>IF(OR(R19="Preventivo",R19="Detectivo"),"Probabilidad",IF(R19="Correctivo","Impacto",""))</f>
        <v/>
      </c>
      <c r="R19" s="92"/>
      <c r="S19" s="92"/>
      <c r="T19" s="93" t="str">
        <f t="shared" ref="T19:T23" si="8">IF(AND(R19="Preventivo",S19="Automático"),"50%",IF(AND(R19="Preventivo",S19="Manual"),"40%",IF(AND(R19="Detectivo",S19="Automático"),"40%",IF(AND(R19="Detectivo",S19="Manual"),"30%",IF(AND(R19="Correctivo",S19="Automático"),"35%",IF(AND(R19="Correctivo",S19="Manual"),"25%",""))))))</f>
        <v/>
      </c>
      <c r="U19" s="92"/>
      <c r="V19" s="92"/>
      <c r="W19" s="92"/>
      <c r="X19" s="86" t="str">
        <f>IFERROR(IF(AND(Q18="Probabilidad",Q19="Probabilidad"),(Z18-(+Z18*T19)),IF(Q19="Probabilidad",(I18-(+I18*T19)),IF(Q19="Impacto",Z18,""))),"")</f>
        <v/>
      </c>
      <c r="Y19" s="94" t="str">
        <f t="shared" si="1"/>
        <v/>
      </c>
      <c r="Z19" s="95" t="str">
        <f t="shared" ref="Z19:Z23" si="9">+X19</f>
        <v/>
      </c>
      <c r="AA19" s="94" t="str">
        <f t="shared" si="3"/>
        <v/>
      </c>
      <c r="AB19" s="95" t="str">
        <f>IFERROR(IF(AND(Q18="Impacto",Q19="Impacto"),(AB18-(+AB18*T19)),IF(Q19="Impacto",(M18-(+M18*T19)),IF(Q19="Probabilidad",AB18,""))),"")</f>
        <v/>
      </c>
      <c r="AC19" s="96"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97"/>
      <c r="AE19" s="153"/>
      <c r="AF19" s="153"/>
      <c r="AG19" s="153"/>
      <c r="AH19" s="157"/>
      <c r="AI19" s="157"/>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ht="18" customHeight="1" x14ac:dyDescent="0.3">
      <c r="A20" s="219"/>
      <c r="B20" s="210"/>
      <c r="C20" s="274"/>
      <c r="D20" s="222"/>
      <c r="E20" s="225"/>
      <c r="F20" s="210"/>
      <c r="G20" s="245"/>
      <c r="H20" s="248"/>
      <c r="I20" s="251"/>
      <c r="J20" s="254"/>
      <c r="K20" s="251">
        <f>IF(NOT(ISERROR(MATCH(J20,_xlfn.ANCHORARRAY(E31),0))),I33&amp;"Por favor no seleccionar los criterios de impacto",J20)</f>
        <v>0</v>
      </c>
      <c r="L20" s="248"/>
      <c r="M20" s="251"/>
      <c r="N20" s="267"/>
      <c r="O20" s="72">
        <v>3</v>
      </c>
      <c r="P20" s="100"/>
      <c r="Q20" s="89" t="str">
        <f>IF(OR(R20="Preventivo",R20="Detectivo"),"Probabilidad",IF(R20="Correctivo","Impacto",""))</f>
        <v/>
      </c>
      <c r="R20" s="92"/>
      <c r="S20" s="92"/>
      <c r="T20" s="93" t="str">
        <f t="shared" si="8"/>
        <v/>
      </c>
      <c r="U20" s="92"/>
      <c r="V20" s="92"/>
      <c r="W20" s="92"/>
      <c r="X20" s="86" t="str">
        <f>IFERROR(IF(AND(Q19="Probabilidad",Q20="Probabilidad"),(Z19-(+Z19*T20)),IF(AND(Q19="Impacto",Q20="Probabilidad"),(Z18-(+Z18*T20)),IF(Q20="Impacto",Z19,""))),"")</f>
        <v/>
      </c>
      <c r="Y20" s="94" t="str">
        <f t="shared" si="1"/>
        <v/>
      </c>
      <c r="Z20" s="95" t="str">
        <f t="shared" si="9"/>
        <v/>
      </c>
      <c r="AA20" s="94" t="str">
        <f t="shared" si="3"/>
        <v/>
      </c>
      <c r="AB20" s="95" t="str">
        <f>IFERROR(IF(AND(Q19="Impacto",Q20="Impacto"),(AB19-(+AB19*T20)),IF(AND(Q19="Probabilidad",Q20="Impacto"),(AB18-(+AB18*T20)),IF(Q20="Probabilidad",AB19,""))),"")</f>
        <v/>
      </c>
      <c r="AC20" s="96" t="str">
        <f t="shared" si="10"/>
        <v/>
      </c>
      <c r="AD20" s="97"/>
      <c r="AE20" s="153"/>
      <c r="AF20" s="162"/>
      <c r="AG20" s="162"/>
      <c r="AH20" s="157"/>
      <c r="AI20" s="157"/>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row>
    <row r="21" spans="1:67" ht="18" customHeight="1" x14ac:dyDescent="0.3">
      <c r="A21" s="219"/>
      <c r="B21" s="210"/>
      <c r="C21" s="274"/>
      <c r="D21" s="222"/>
      <c r="E21" s="225"/>
      <c r="F21" s="210"/>
      <c r="G21" s="245"/>
      <c r="H21" s="248"/>
      <c r="I21" s="251"/>
      <c r="J21" s="254"/>
      <c r="K21" s="251">
        <f>IF(NOT(ISERROR(MATCH(J21,_xlfn.ANCHORARRAY(E32),0))),I34&amp;"Por favor no seleccionar los criterios de impacto",J21)</f>
        <v>0</v>
      </c>
      <c r="L21" s="248"/>
      <c r="M21" s="251"/>
      <c r="N21" s="267"/>
      <c r="O21" s="72">
        <v>4</v>
      </c>
      <c r="P21" s="98"/>
      <c r="Q21" s="73" t="str">
        <f t="shared" ref="Q21:Q23" si="11">IF(OR(R21="Preventivo",R21="Detectivo"),"Probabilidad",IF(R21="Correctivo","Impacto",""))</f>
        <v/>
      </c>
      <c r="R21" s="74"/>
      <c r="S21" s="74"/>
      <c r="T21" s="75" t="str">
        <f t="shared" si="8"/>
        <v/>
      </c>
      <c r="U21" s="74"/>
      <c r="V21" s="74"/>
      <c r="W21" s="74"/>
      <c r="X21" s="76" t="str">
        <f t="shared" ref="X21:X23" si="12">IFERROR(IF(AND(Q20="Probabilidad",Q21="Probabilidad"),(Z20-(+Z20*T21)),IF(AND(Q20="Impacto",Q21="Probabilidad"),(Z19-(+Z19*T21)),IF(Q21="Impacto",Z20,""))),"")</f>
        <v/>
      </c>
      <c r="Y21" s="77" t="str">
        <f t="shared" si="1"/>
        <v/>
      </c>
      <c r="Z21" s="78" t="str">
        <f t="shared" si="9"/>
        <v/>
      </c>
      <c r="AA21" s="77" t="str">
        <f t="shared" si="3"/>
        <v/>
      </c>
      <c r="AB21" s="78" t="str">
        <f t="shared" ref="AB21:AB23" si="13">IFERROR(IF(AND(Q20="Impacto",Q21="Impacto"),(AB20-(+AB20*T21)),IF(AND(Q20="Probabilidad",Q21="Impacto"),(AB19-(+AB19*T21)),IF(Q21="Probabilidad",AB20,""))),"")</f>
        <v/>
      </c>
      <c r="AC21" s="79"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80"/>
      <c r="AE21" s="160"/>
      <c r="AF21" s="161"/>
      <c r="AG21" s="161"/>
      <c r="AH21" s="168"/>
      <c r="AI21" s="16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row>
    <row r="22" spans="1:67" ht="18" customHeight="1" x14ac:dyDescent="0.3">
      <c r="A22" s="219"/>
      <c r="B22" s="210"/>
      <c r="C22" s="274"/>
      <c r="D22" s="222"/>
      <c r="E22" s="225"/>
      <c r="F22" s="210"/>
      <c r="G22" s="245"/>
      <c r="H22" s="248"/>
      <c r="I22" s="251"/>
      <c r="J22" s="254"/>
      <c r="K22" s="251">
        <f>IF(NOT(ISERROR(MATCH(J22,_xlfn.ANCHORARRAY(E33),0))),I35&amp;"Por favor no seleccionar los criterios de impacto",J22)</f>
        <v>0</v>
      </c>
      <c r="L22" s="248"/>
      <c r="M22" s="251"/>
      <c r="N22" s="267"/>
      <c r="O22" s="72">
        <v>5</v>
      </c>
      <c r="P22" s="98"/>
      <c r="Q22" s="73" t="str">
        <f t="shared" si="11"/>
        <v/>
      </c>
      <c r="R22" s="74"/>
      <c r="S22" s="74"/>
      <c r="T22" s="75" t="str">
        <f t="shared" si="8"/>
        <v/>
      </c>
      <c r="U22" s="74"/>
      <c r="V22" s="74"/>
      <c r="W22" s="74"/>
      <c r="X22" s="76" t="str">
        <f t="shared" si="12"/>
        <v/>
      </c>
      <c r="Y22" s="77" t="str">
        <f t="shared" si="1"/>
        <v/>
      </c>
      <c r="Z22" s="78" t="str">
        <f t="shared" si="9"/>
        <v/>
      </c>
      <c r="AA22" s="77" t="str">
        <f t="shared" si="3"/>
        <v/>
      </c>
      <c r="AB22" s="78" t="str">
        <f t="shared" si="13"/>
        <v/>
      </c>
      <c r="AC22" s="79"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80"/>
      <c r="AE22" s="160"/>
      <c r="AF22" s="161"/>
      <c r="AG22" s="161"/>
      <c r="AH22" s="168"/>
      <c r="AI22" s="16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row>
    <row r="23" spans="1:67" ht="18" customHeight="1" x14ac:dyDescent="0.3">
      <c r="A23" s="220"/>
      <c r="B23" s="211"/>
      <c r="C23" s="275"/>
      <c r="D23" s="223"/>
      <c r="E23" s="226"/>
      <c r="F23" s="211"/>
      <c r="G23" s="246"/>
      <c r="H23" s="249"/>
      <c r="I23" s="252"/>
      <c r="J23" s="255"/>
      <c r="K23" s="252">
        <f>IF(NOT(ISERROR(MATCH(J23,_xlfn.ANCHORARRAY(E34),0))),I36&amp;"Por favor no seleccionar los criterios de impacto",J23)</f>
        <v>0</v>
      </c>
      <c r="L23" s="249"/>
      <c r="M23" s="252"/>
      <c r="N23" s="268"/>
      <c r="O23" s="72">
        <v>6</v>
      </c>
      <c r="P23" s="98"/>
      <c r="Q23" s="73" t="str">
        <f t="shared" si="11"/>
        <v/>
      </c>
      <c r="R23" s="74"/>
      <c r="S23" s="74"/>
      <c r="T23" s="75" t="str">
        <f t="shared" si="8"/>
        <v/>
      </c>
      <c r="U23" s="74"/>
      <c r="V23" s="74"/>
      <c r="W23" s="74"/>
      <c r="X23" s="76" t="str">
        <f t="shared" si="12"/>
        <v/>
      </c>
      <c r="Y23" s="77" t="str">
        <f t="shared" si="1"/>
        <v/>
      </c>
      <c r="Z23" s="78" t="str">
        <f t="shared" si="9"/>
        <v/>
      </c>
      <c r="AA23" s="77" t="str">
        <f t="shared" si="3"/>
        <v/>
      </c>
      <c r="AB23" s="78" t="str">
        <f t="shared" si="13"/>
        <v/>
      </c>
      <c r="AC23" s="79" t="str">
        <f t="shared" si="14"/>
        <v/>
      </c>
      <c r="AD23" s="80"/>
      <c r="AE23" s="160"/>
      <c r="AF23" s="161"/>
      <c r="AG23" s="161"/>
      <c r="AH23" s="168"/>
      <c r="AI23" s="16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row>
    <row r="24" spans="1:67" ht="56.25" customHeight="1" x14ac:dyDescent="0.3">
      <c r="A24" s="218">
        <v>3</v>
      </c>
      <c r="B24" s="209" t="s">
        <v>108</v>
      </c>
      <c r="C24" s="253" t="s">
        <v>132</v>
      </c>
      <c r="D24" s="276" t="s">
        <v>410</v>
      </c>
      <c r="E24" s="224" t="s">
        <v>133</v>
      </c>
      <c r="F24" s="209" t="s">
        <v>126</v>
      </c>
      <c r="G24" s="244">
        <v>4</v>
      </c>
      <c r="H24" s="247" t="str">
        <f>IF(G24&lt;=0,"",IF(G24&lt;=2,"Muy Baja",IF(G24&lt;=24,"Baja",IF(G24&lt;=500,"Media",IF(G24&lt;=5000,"Alta","Muy Alta")))))</f>
        <v>Baja</v>
      </c>
      <c r="I24" s="250">
        <f>IF(H24="","",IF(H24="Muy Baja",0.2,IF(H24="Baja",0.4,IF(H24="Media",0.6,IF(H24="Alta",0.8,IF(H24="Muy Alta",1,))))))</f>
        <v>0.4</v>
      </c>
      <c r="J24" s="253" t="s">
        <v>134</v>
      </c>
      <c r="K24" s="250" t="str">
        <f>IF(NOT(ISERROR(MATCH(J24,'Tabla Impacto'!$B$225:$B$227,0))),'Tabla Impacto'!$G$227&amp;"Por favor no seleccionar los criterios de impacto(Afectación Económica o presupuestal y Pérdida Reputacional)",J24)</f>
        <v xml:space="preserve">     Afectación menor a 10 SMLMV .</v>
      </c>
      <c r="L24" s="247" t="str">
        <f>IF(OR(K24='Tabla Impacto'!$C$15,K24='Tabla Impacto'!$E$15),"Leve",IF(OR(K24='Tabla Impacto'!$C$16,K24='Tabla Impacto'!$E$16),"Menor",IF(OR(K24='Tabla Impacto'!$C$17,K24='Tabla Impacto'!$E$17),"Moderado",IF(OR(K24='Tabla Impacto'!$C$18,K24='Tabla Impacto'!$E$18),"Mayor",IF(OR(K24='Tabla Impacto'!$C$19,K24='Tabla Impacto'!$E$19),"Catastrófico","")))))</f>
        <v>Leve</v>
      </c>
      <c r="M24" s="250">
        <f>IF(L24="","",IF(L24="Leve",0.2,IF(L24="Menor",0.4,IF(L24="Moderado",0.6,IF(L24="Mayor",0.8,IF(L24="Catastrófico",1,))))))</f>
        <v>0.2</v>
      </c>
      <c r="N24" s="266"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Bajo</v>
      </c>
      <c r="O24" s="72">
        <v>1</v>
      </c>
      <c r="P24" s="152" t="s">
        <v>135</v>
      </c>
      <c r="Q24" s="89" t="str">
        <f>IF(OR(R24="Preventivo",R24="Detectivo"),"Probabilidad",IF(R24="Correctivo","Impacto",""))</f>
        <v>Probabilidad</v>
      </c>
      <c r="R24" s="92" t="s">
        <v>114</v>
      </c>
      <c r="S24" s="92" t="s">
        <v>115</v>
      </c>
      <c r="T24" s="93" t="str">
        <f>IF(AND(R24="Preventivo",S24="Automático"),"50%",IF(AND(R24="Preventivo",S24="Manual"),"40%",IF(AND(R24="Detectivo",S24="Automático"),"40%",IF(AND(R24="Detectivo",S24="Manual"),"30%",IF(AND(R24="Correctivo",S24="Automático"),"35%",IF(AND(R24="Correctivo",S24="Manual"),"25%",""))))))</f>
        <v>40%</v>
      </c>
      <c r="U24" s="92" t="s">
        <v>116</v>
      </c>
      <c r="V24" s="92" t="s">
        <v>117</v>
      </c>
      <c r="W24" s="92" t="s">
        <v>118</v>
      </c>
      <c r="X24" s="86">
        <f>IFERROR(IF(Q24="Probabilidad",(I24-(+I24*T24)),IF(Q24="Impacto",I24,"")),"")</f>
        <v>0.24</v>
      </c>
      <c r="Y24" s="94" t="str">
        <f>IFERROR(IF(X24="","",IF(X24&lt;=0.2,"Muy Baja",IF(X24&lt;=0.4,"Baja",IF(X24&lt;=0.6,"Media",IF(X24&lt;=0.8,"Alta","Muy Alta"))))),"")</f>
        <v>Baja</v>
      </c>
      <c r="Z24" s="95">
        <f>+X24</f>
        <v>0.24</v>
      </c>
      <c r="AA24" s="94" t="str">
        <f>IFERROR(IF(AB24="","",IF(AB24&lt;=0.2,"Leve",IF(AB24&lt;=0.4,"Menor",IF(AB24&lt;=0.6,"Moderado",IF(AB24&lt;=0.8,"Mayor","Catastrófico"))))),"")</f>
        <v>Leve</v>
      </c>
      <c r="AB24" s="95">
        <f>IFERROR(IF(Q24="Impacto",(M24-(+M24*T24)),IF(Q24="Probabilidad",M24,"")),"")</f>
        <v>0.2</v>
      </c>
      <c r="AC24" s="96"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Bajo</v>
      </c>
      <c r="AD24" s="97" t="s">
        <v>119</v>
      </c>
      <c r="AE24" s="158" t="s">
        <v>136</v>
      </c>
      <c r="AF24" s="153" t="s">
        <v>137</v>
      </c>
      <c r="AG24" s="153" t="s">
        <v>138</v>
      </c>
      <c r="AH24" s="156">
        <v>45658</v>
      </c>
      <c r="AI24" s="157">
        <v>46010</v>
      </c>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67" ht="18" customHeight="1" x14ac:dyDescent="0.3">
      <c r="A25" s="219"/>
      <c r="B25" s="210"/>
      <c r="C25" s="254"/>
      <c r="D25" s="277"/>
      <c r="E25" s="225"/>
      <c r="F25" s="210"/>
      <c r="G25" s="245"/>
      <c r="H25" s="248"/>
      <c r="I25" s="251"/>
      <c r="J25" s="254"/>
      <c r="K25" s="251">
        <f>IF(NOT(ISERROR(MATCH(J25,_xlfn.ANCHORARRAY(E36),0))),I38&amp;"Por favor no seleccionar los criterios de impacto",J25)</f>
        <v>0</v>
      </c>
      <c r="L25" s="248"/>
      <c r="M25" s="251"/>
      <c r="N25" s="267"/>
      <c r="O25" s="72">
        <v>2</v>
      </c>
      <c r="P25" s="98"/>
      <c r="Q25" s="73" t="str">
        <f>IF(OR(R25="Preventivo",R25="Detectivo"),"Probabilidad",IF(R25="Correctivo","Impacto",""))</f>
        <v/>
      </c>
      <c r="R25" s="92"/>
      <c r="S25" s="92"/>
      <c r="T25" s="93" t="str">
        <f t="shared" ref="T25:T29" si="15">IF(AND(R25="Preventivo",S25="Automático"),"50%",IF(AND(R25="Preventivo",S25="Manual"),"40%",IF(AND(R25="Detectivo",S25="Automático"),"40%",IF(AND(R25="Detectivo",S25="Manual"),"30%",IF(AND(R25="Correctivo",S25="Automático"),"35%",IF(AND(R25="Correctivo",S25="Manual"),"25%",""))))))</f>
        <v/>
      </c>
      <c r="U25" s="92"/>
      <c r="V25" s="92"/>
      <c r="W25" s="92"/>
      <c r="X25" s="86" t="str">
        <f>IFERROR(IF(AND(Q24="Probabilidad",Q25="Probabilidad"),(Z24-(+Z24*T25)),IF(Q25="Probabilidad",(I24-(+I24*T25)),IF(Q25="Impacto",Z24,""))),"")</f>
        <v/>
      </c>
      <c r="Y25" s="94" t="str">
        <f t="shared" si="1"/>
        <v/>
      </c>
      <c r="Z25" s="95" t="str">
        <f t="shared" ref="Z25:Z29" si="16">+X25</f>
        <v/>
      </c>
      <c r="AA25" s="94" t="str">
        <f t="shared" si="3"/>
        <v/>
      </c>
      <c r="AB25" s="95" t="str">
        <f>IFERROR(IF(AND(Q24="Impacto",Q25="Impacto"),(AB24-(+AB24*T25)),IF(Q25="Impacto",(M24-(+M24*T25)),IF(Q25="Probabilidad",AB24,""))),"")</f>
        <v/>
      </c>
      <c r="AC25" s="96"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97"/>
      <c r="AE25" s="153"/>
      <c r="AF25" s="163"/>
      <c r="AG25" s="163"/>
      <c r="AH25" s="157"/>
      <c r="AI25" s="157"/>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67" ht="18" customHeight="1" x14ac:dyDescent="0.3">
      <c r="A26" s="219"/>
      <c r="B26" s="210"/>
      <c r="C26" s="254"/>
      <c r="D26" s="277"/>
      <c r="E26" s="225"/>
      <c r="F26" s="210"/>
      <c r="G26" s="245"/>
      <c r="H26" s="248"/>
      <c r="I26" s="251"/>
      <c r="J26" s="254"/>
      <c r="K26" s="251">
        <f>IF(NOT(ISERROR(MATCH(J26,_xlfn.ANCHORARRAY(E37),0))),I39&amp;"Por favor no seleccionar los criterios de impacto",J26)</f>
        <v>0</v>
      </c>
      <c r="L26" s="248"/>
      <c r="M26" s="251"/>
      <c r="N26" s="267"/>
      <c r="O26" s="72">
        <v>3</v>
      </c>
      <c r="P26" s="99"/>
      <c r="Q26" s="73" t="str">
        <f>IF(OR(R26="Preventivo",R26="Detectivo"),"Probabilidad",IF(R26="Correctivo","Impacto",""))</f>
        <v/>
      </c>
      <c r="R26" s="74"/>
      <c r="S26" s="74"/>
      <c r="T26" s="75" t="str">
        <f t="shared" si="15"/>
        <v/>
      </c>
      <c r="U26" s="74"/>
      <c r="V26" s="74"/>
      <c r="W26" s="74"/>
      <c r="X26" s="76" t="str">
        <f>IFERROR(IF(AND(Q25="Probabilidad",Q26="Probabilidad"),(Z25-(+Z25*T26)),IF(AND(Q25="Impacto",Q26="Probabilidad"),(Z24-(+Z24*T26)),IF(Q26="Impacto",Z25,""))),"")</f>
        <v/>
      </c>
      <c r="Y26" s="77" t="str">
        <f t="shared" si="1"/>
        <v/>
      </c>
      <c r="Z26" s="78" t="str">
        <f t="shared" si="16"/>
        <v/>
      </c>
      <c r="AA26" s="77" t="str">
        <f t="shared" si="3"/>
        <v/>
      </c>
      <c r="AB26" s="78" t="str">
        <f>IFERROR(IF(AND(Q25="Impacto",Q26="Impacto"),(AB25-(+AB25*T26)),IF(AND(Q25="Probabilidad",Q26="Impacto"),(AB24-(+AB24*T26)),IF(Q26="Probabilidad",AB25,""))),"")</f>
        <v/>
      </c>
      <c r="AC26" s="79" t="str">
        <f t="shared" si="17"/>
        <v/>
      </c>
      <c r="AD26" s="80"/>
      <c r="AE26" s="160"/>
      <c r="AF26" s="161"/>
      <c r="AG26" s="164"/>
      <c r="AH26" s="157"/>
      <c r="AI26" s="157"/>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row>
    <row r="27" spans="1:67" ht="18" customHeight="1" x14ac:dyDescent="0.3">
      <c r="A27" s="219"/>
      <c r="B27" s="210"/>
      <c r="C27" s="254"/>
      <c r="D27" s="277"/>
      <c r="E27" s="225"/>
      <c r="F27" s="210"/>
      <c r="G27" s="245"/>
      <c r="H27" s="248"/>
      <c r="I27" s="251"/>
      <c r="J27" s="254"/>
      <c r="K27" s="251">
        <f>IF(NOT(ISERROR(MATCH(J27,_xlfn.ANCHORARRAY(E38),0))),I40&amp;"Por favor no seleccionar los criterios de impacto",J27)</f>
        <v>0</v>
      </c>
      <c r="L27" s="248"/>
      <c r="M27" s="251"/>
      <c r="N27" s="267"/>
      <c r="O27" s="72">
        <v>4</v>
      </c>
      <c r="P27" s="98"/>
      <c r="Q27" s="73" t="str">
        <f t="shared" ref="Q27:Q29" si="18">IF(OR(R27="Preventivo",R27="Detectivo"),"Probabilidad",IF(R27="Correctivo","Impacto",""))</f>
        <v/>
      </c>
      <c r="R27" s="74"/>
      <c r="S27" s="74"/>
      <c r="T27" s="75" t="str">
        <f t="shared" si="15"/>
        <v/>
      </c>
      <c r="U27" s="74"/>
      <c r="V27" s="74"/>
      <c r="W27" s="74"/>
      <c r="X27" s="76" t="str">
        <f t="shared" ref="X27:X29" si="19">IFERROR(IF(AND(Q26="Probabilidad",Q27="Probabilidad"),(Z26-(+Z26*T27)),IF(AND(Q26="Impacto",Q27="Probabilidad"),(Z25-(+Z25*T27)),IF(Q27="Impacto",Z26,""))),"")</f>
        <v/>
      </c>
      <c r="Y27" s="77" t="str">
        <f t="shared" si="1"/>
        <v/>
      </c>
      <c r="Z27" s="78" t="str">
        <f t="shared" si="16"/>
        <v/>
      </c>
      <c r="AA27" s="77" t="str">
        <f t="shared" si="3"/>
        <v/>
      </c>
      <c r="AB27" s="78" t="str">
        <f t="shared" ref="AB27:AB29" si="20">IFERROR(IF(AND(Q26="Impacto",Q27="Impacto"),(AB26-(+AB26*T27)),IF(AND(Q26="Probabilidad",Q27="Impacto"),(AB25-(+AB25*T27)),IF(Q27="Probabilidad",AB26,""))),"")</f>
        <v/>
      </c>
      <c r="AC27" s="79"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80"/>
      <c r="AE27" s="160"/>
      <c r="AF27" s="161"/>
      <c r="AG27" s="164"/>
      <c r="AH27" s="157"/>
      <c r="AI27" s="157"/>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row>
    <row r="28" spans="1:67" ht="18" customHeight="1" x14ac:dyDescent="0.3">
      <c r="A28" s="219"/>
      <c r="B28" s="210"/>
      <c r="C28" s="254"/>
      <c r="D28" s="277"/>
      <c r="E28" s="225"/>
      <c r="F28" s="210"/>
      <c r="G28" s="245"/>
      <c r="H28" s="248"/>
      <c r="I28" s="251"/>
      <c r="J28" s="254"/>
      <c r="K28" s="251">
        <f>IF(NOT(ISERROR(MATCH(J28,_xlfn.ANCHORARRAY(E39),0))),I41&amp;"Por favor no seleccionar los criterios de impacto",J28)</f>
        <v>0</v>
      </c>
      <c r="L28" s="248"/>
      <c r="M28" s="251"/>
      <c r="N28" s="267"/>
      <c r="O28" s="72">
        <v>5</v>
      </c>
      <c r="P28" s="98"/>
      <c r="Q28" s="73" t="str">
        <f t="shared" si="18"/>
        <v/>
      </c>
      <c r="R28" s="74"/>
      <c r="S28" s="74"/>
      <c r="T28" s="75" t="str">
        <f t="shared" si="15"/>
        <v/>
      </c>
      <c r="U28" s="74"/>
      <c r="V28" s="74"/>
      <c r="W28" s="74"/>
      <c r="X28" s="76" t="str">
        <f t="shared" si="19"/>
        <v/>
      </c>
      <c r="Y28" s="77" t="str">
        <f t="shared" si="1"/>
        <v/>
      </c>
      <c r="Z28" s="78" t="str">
        <f t="shared" si="16"/>
        <v/>
      </c>
      <c r="AA28" s="77" t="str">
        <f t="shared" si="3"/>
        <v/>
      </c>
      <c r="AB28" s="78" t="str">
        <f t="shared" si="20"/>
        <v/>
      </c>
      <c r="AC28" s="79"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80"/>
      <c r="AE28" s="160"/>
      <c r="AF28" s="161"/>
      <c r="AG28" s="164"/>
      <c r="AH28" s="157"/>
      <c r="AI28" s="157"/>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row>
    <row r="29" spans="1:67" ht="18" customHeight="1" x14ac:dyDescent="0.3">
      <c r="A29" s="220"/>
      <c r="B29" s="211"/>
      <c r="C29" s="255"/>
      <c r="D29" s="278"/>
      <c r="E29" s="226"/>
      <c r="F29" s="211"/>
      <c r="G29" s="246"/>
      <c r="H29" s="249"/>
      <c r="I29" s="252"/>
      <c r="J29" s="255"/>
      <c r="K29" s="252">
        <f>IF(NOT(ISERROR(MATCH(J29,_xlfn.ANCHORARRAY(E40),0))),I42&amp;"Por favor no seleccionar los criterios de impacto",J29)</f>
        <v>0</v>
      </c>
      <c r="L29" s="249"/>
      <c r="M29" s="252"/>
      <c r="N29" s="268"/>
      <c r="O29" s="72">
        <v>6</v>
      </c>
      <c r="P29" s="98"/>
      <c r="Q29" s="73" t="str">
        <f t="shared" si="18"/>
        <v/>
      </c>
      <c r="R29" s="74"/>
      <c r="S29" s="74"/>
      <c r="T29" s="75" t="str">
        <f t="shared" si="15"/>
        <v/>
      </c>
      <c r="U29" s="74"/>
      <c r="V29" s="74"/>
      <c r="W29" s="74"/>
      <c r="X29" s="76" t="str">
        <f t="shared" si="19"/>
        <v/>
      </c>
      <c r="Y29" s="77" t="str">
        <f t="shared" si="1"/>
        <v/>
      </c>
      <c r="Z29" s="78" t="str">
        <f t="shared" si="16"/>
        <v/>
      </c>
      <c r="AA29" s="77" t="str">
        <f t="shared" si="3"/>
        <v/>
      </c>
      <c r="AB29" s="78" t="str">
        <f t="shared" si="20"/>
        <v/>
      </c>
      <c r="AC29" s="79" t="str">
        <f t="shared" si="21"/>
        <v/>
      </c>
      <c r="AD29" s="80"/>
      <c r="AE29" s="160"/>
      <c r="AF29" s="161"/>
      <c r="AG29" s="164"/>
      <c r="AH29" s="157"/>
      <c r="AI29" s="157"/>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row>
    <row r="30" spans="1:67" ht="93" customHeight="1" x14ac:dyDescent="0.3">
      <c r="A30" s="218">
        <v>4</v>
      </c>
      <c r="B30" s="209" t="s">
        <v>108</v>
      </c>
      <c r="C30" s="270" t="s">
        <v>139</v>
      </c>
      <c r="D30" s="224" t="s">
        <v>140</v>
      </c>
      <c r="E30" s="224" t="s">
        <v>141</v>
      </c>
      <c r="F30" s="209" t="s">
        <v>126</v>
      </c>
      <c r="G30" s="212">
        <v>220</v>
      </c>
      <c r="H30" s="247" t="str">
        <f>IF(G30&lt;=0,"",IF(G30&lt;=2,"Muy Baja",IF(G30&lt;=24,"Baja",IF(G30&lt;=500,"Media",IF(G30&lt;=5000,"Alta","Muy Alta")))))</f>
        <v>Media</v>
      </c>
      <c r="I30" s="250">
        <f>IF(H30="","",IF(H30="Muy Baja",0.2,IF(H30="Baja",0.4,IF(H30="Media",0.6,IF(H30="Alta",0.8,IF(H30="Muy Alta",1,))))))</f>
        <v>0.6</v>
      </c>
      <c r="J30" s="253" t="s">
        <v>112</v>
      </c>
      <c r="K30" s="250" t="str">
        <f>IF(NOT(ISERROR(MATCH(J30,'Tabla Impacto'!$B$225:$B$227,0))),'Tabla Impacto'!$G$227&amp;"Por favor no seleccionar los criterios de impacto(Afectación Económica o presupuestal y Pérdida Reputacional)",J30)</f>
        <v xml:space="preserve">     Entre 100 y 500 SMLMV </v>
      </c>
      <c r="L30" s="247" t="str">
        <f>IF(OR(K30='Tabla Impacto'!$C$15,K30='Tabla Impacto'!$E$15),"Leve",IF(OR(K30='Tabla Impacto'!$C$16,K30='Tabla Impacto'!$E$16),"Menor",IF(OR(K30='Tabla Impacto'!$C$17,K30='Tabla Impacto'!$E$17),"Moderado",IF(OR(K30='Tabla Impacto'!$C$18,K30='Tabla Impacto'!$E$18),"Mayor",IF(OR(K30='Tabla Impacto'!$C$19,K30='Tabla Impacto'!$E$19),"Catastrófico","")))))</f>
        <v>Mayor</v>
      </c>
      <c r="M30" s="250">
        <f>IF(L30="","",IF(L30="Leve",0.2,IF(L30="Menor",0.4,IF(L30="Moderado",0.6,IF(L30="Mayor",0.8,IF(L30="Catastrófico",1,))))))</f>
        <v>0.8</v>
      </c>
      <c r="N30" s="266"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Alto</v>
      </c>
      <c r="O30" s="72">
        <v>1</v>
      </c>
      <c r="P30" s="158" t="s">
        <v>142</v>
      </c>
      <c r="Q30" s="89" t="str">
        <f>IF(OR(R30="Preventivo",R30="Detectivo"),"Probabilidad",IF(R30="Correctivo","Impacto",""))</f>
        <v>Probabilidad</v>
      </c>
      <c r="R30" s="92" t="s">
        <v>114</v>
      </c>
      <c r="S30" s="92" t="s">
        <v>115</v>
      </c>
      <c r="T30" s="93" t="str">
        <f t="shared" ref="T30:T35" si="22">IF(AND(R30="Preventivo",S30="Automático"),"50%",IF(AND(R30="Preventivo",S30="Manual"),"40%",IF(AND(R30="Detectivo",S30="Automático"),"40%",IF(AND(R30="Detectivo",S30="Manual"),"30%",IF(AND(R30="Correctivo",S30="Automático"),"35%",IF(AND(R30="Correctivo",S30="Manual"),"25%",""))))))</f>
        <v>40%</v>
      </c>
      <c r="U30" s="92" t="s">
        <v>116</v>
      </c>
      <c r="V30" s="92" t="s">
        <v>117</v>
      </c>
      <c r="W30" s="92" t="s">
        <v>118</v>
      </c>
      <c r="X30" s="86">
        <f>IFERROR(IF(Q30="Probabilidad",(I30-(+I30*T30)),IF(Q30="Impacto",I30,"")),"")</f>
        <v>0.36</v>
      </c>
      <c r="Y30" s="94" t="str">
        <f>IFERROR(IF(X30="","",IF(X30&lt;=0.2,"Muy Baja",IF(X30&lt;=0.4,"Baja",IF(X30&lt;=0.6,"Media",IF(X30&lt;=0.8,"Alta","Muy Alta"))))),"")</f>
        <v>Baja</v>
      </c>
      <c r="Z30" s="95">
        <f>+X30</f>
        <v>0.36</v>
      </c>
      <c r="AA30" s="94" t="str">
        <f>IFERROR(IF(AB30="","",IF(AB30&lt;=0.2,"Leve",IF(AB30&lt;=0.4,"Menor",IF(AB30&lt;=0.6,"Moderado",IF(AB30&lt;=0.8,"Mayor","Catastrófico"))))),"")</f>
        <v>Mayor</v>
      </c>
      <c r="AB30" s="95">
        <f>IFERROR(IF(Q30="Impacto",(M30-(+M30*T30)),IF(Q30="Probabilidad",M30,"")),"")</f>
        <v>0.8</v>
      </c>
      <c r="AC30" s="96"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Alto</v>
      </c>
      <c r="AD30" s="97" t="s">
        <v>119</v>
      </c>
      <c r="AE30" s="165" t="s">
        <v>143</v>
      </c>
      <c r="AF30" s="154" t="s">
        <v>144</v>
      </c>
      <c r="AG30" s="154" t="s">
        <v>145</v>
      </c>
      <c r="AH30" s="166">
        <v>45717</v>
      </c>
      <c r="AI30" s="166">
        <v>46014</v>
      </c>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row>
    <row r="31" spans="1:67" ht="18" customHeight="1" x14ac:dyDescent="0.3">
      <c r="A31" s="219"/>
      <c r="B31" s="210"/>
      <c r="C31" s="271"/>
      <c r="D31" s="225"/>
      <c r="E31" s="225"/>
      <c r="F31" s="210"/>
      <c r="G31" s="213"/>
      <c r="H31" s="248"/>
      <c r="I31" s="251"/>
      <c r="J31" s="254"/>
      <c r="K31" s="251">
        <f>IF(NOT(ISERROR(MATCH(J31,_xlfn.ANCHORARRAY(E42),0))),I44&amp;"Por favor no seleccionar los criterios de impacto",J31)</f>
        <v>0</v>
      </c>
      <c r="L31" s="248"/>
      <c r="M31" s="251"/>
      <c r="N31" s="267"/>
      <c r="O31" s="72">
        <v>2</v>
      </c>
      <c r="P31" s="98"/>
      <c r="Q31" s="73" t="str">
        <f>IF(OR(R31="Preventivo",R31="Detectivo"),"Probabilidad",IF(R31="Correctivo","Impacto",""))</f>
        <v/>
      </c>
      <c r="R31" s="74"/>
      <c r="S31" s="74"/>
      <c r="T31" s="75" t="str">
        <f t="shared" si="22"/>
        <v/>
      </c>
      <c r="U31" s="74"/>
      <c r="V31" s="74"/>
      <c r="W31" s="74"/>
      <c r="X31" s="76" t="str">
        <f>IFERROR(IF(AND(Q30="Probabilidad",Q31="Probabilidad"),(Z30-(+Z30*T31)),IF(Q31="Probabilidad",(I30-(+I30*T31)),IF(Q31="Impacto",Z30,""))),"")</f>
        <v/>
      </c>
      <c r="Y31" s="77" t="str">
        <f t="shared" si="1"/>
        <v/>
      </c>
      <c r="Z31" s="78" t="str">
        <f t="shared" ref="Z31:Z35" si="23">+X31</f>
        <v/>
      </c>
      <c r="AA31" s="77" t="str">
        <f t="shared" si="3"/>
        <v/>
      </c>
      <c r="AB31" s="78" t="str">
        <f>IFERROR(IF(AND(Q30="Impacto",Q31="Impacto"),(AB30-(+AB30*T31)),IF(Q31="Impacto",(M30-(+M30*T31)),IF(Q31="Probabilidad",AB30,""))),"")</f>
        <v/>
      </c>
      <c r="AC31" s="79"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80"/>
      <c r="AE31" s="160"/>
      <c r="AF31" s="161"/>
      <c r="AG31" s="161"/>
      <c r="AH31" s="168"/>
      <c r="AI31" s="16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row>
    <row r="32" spans="1:67" ht="18" customHeight="1" x14ac:dyDescent="0.3">
      <c r="A32" s="219"/>
      <c r="B32" s="210"/>
      <c r="C32" s="271"/>
      <c r="D32" s="225"/>
      <c r="E32" s="225"/>
      <c r="F32" s="210"/>
      <c r="G32" s="213"/>
      <c r="H32" s="248"/>
      <c r="I32" s="251"/>
      <c r="J32" s="254"/>
      <c r="K32" s="251">
        <f>IF(NOT(ISERROR(MATCH(J32,_xlfn.ANCHORARRAY(E43),0))),I45&amp;"Por favor no seleccionar los criterios de impacto",J32)</f>
        <v>0</v>
      </c>
      <c r="L32" s="248"/>
      <c r="M32" s="251"/>
      <c r="N32" s="267"/>
      <c r="O32" s="72">
        <v>3</v>
      </c>
      <c r="P32" s="99"/>
      <c r="Q32" s="73" t="str">
        <f>IF(OR(R32="Preventivo",R32="Detectivo"),"Probabilidad",IF(R32="Correctivo","Impacto",""))</f>
        <v/>
      </c>
      <c r="R32" s="74"/>
      <c r="S32" s="74"/>
      <c r="T32" s="75" t="str">
        <f t="shared" si="22"/>
        <v/>
      </c>
      <c r="U32" s="74"/>
      <c r="V32" s="74"/>
      <c r="W32" s="74"/>
      <c r="X32" s="76" t="str">
        <f>IFERROR(IF(AND(Q31="Probabilidad",Q32="Probabilidad"),(Z31-(+Z31*T32)),IF(AND(Q31="Impacto",Q32="Probabilidad"),(Z30-(+Z30*T32)),IF(Q32="Impacto",Z31,""))),"")</f>
        <v/>
      </c>
      <c r="Y32" s="77" t="str">
        <f t="shared" si="1"/>
        <v/>
      </c>
      <c r="Z32" s="78" t="str">
        <f t="shared" si="23"/>
        <v/>
      </c>
      <c r="AA32" s="77" t="str">
        <f t="shared" si="3"/>
        <v/>
      </c>
      <c r="AB32" s="78" t="str">
        <f>IFERROR(IF(AND(Q31="Impacto",Q32="Impacto"),(AB31-(+AB31*T32)),IF(AND(Q31="Probabilidad",Q32="Impacto"),(AB30-(+AB30*T32)),IF(Q32="Probabilidad",AB31,""))),"")</f>
        <v/>
      </c>
      <c r="AC32" s="79" t="str">
        <f t="shared" si="24"/>
        <v/>
      </c>
      <c r="AD32" s="80"/>
      <c r="AE32" s="160"/>
      <c r="AF32" s="161"/>
      <c r="AG32" s="161"/>
      <c r="AH32" s="168"/>
      <c r="AI32" s="16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row>
    <row r="33" spans="1:67" ht="18" customHeight="1" x14ac:dyDescent="0.3">
      <c r="A33" s="219"/>
      <c r="B33" s="210"/>
      <c r="C33" s="271"/>
      <c r="D33" s="225"/>
      <c r="E33" s="225"/>
      <c r="F33" s="210"/>
      <c r="G33" s="213"/>
      <c r="H33" s="248"/>
      <c r="I33" s="251"/>
      <c r="J33" s="254"/>
      <c r="K33" s="251">
        <f>IF(NOT(ISERROR(MATCH(J33,_xlfn.ANCHORARRAY(E44),0))),I46&amp;"Por favor no seleccionar los criterios de impacto",J33)</f>
        <v>0</v>
      </c>
      <c r="L33" s="248"/>
      <c r="M33" s="251"/>
      <c r="N33" s="267"/>
      <c r="O33" s="72">
        <v>4</v>
      </c>
      <c r="P33" s="98"/>
      <c r="Q33" s="73" t="str">
        <f t="shared" ref="Q33:Q35" si="25">IF(OR(R33="Preventivo",R33="Detectivo"),"Probabilidad",IF(R33="Correctivo","Impacto",""))</f>
        <v/>
      </c>
      <c r="R33" s="74"/>
      <c r="S33" s="74"/>
      <c r="T33" s="75" t="str">
        <f t="shared" si="22"/>
        <v/>
      </c>
      <c r="U33" s="74"/>
      <c r="V33" s="74"/>
      <c r="W33" s="74"/>
      <c r="X33" s="76" t="str">
        <f t="shared" ref="X33:X35" si="26">IFERROR(IF(AND(Q32="Probabilidad",Q33="Probabilidad"),(Z32-(+Z32*T33)),IF(AND(Q32="Impacto",Q33="Probabilidad"),(Z31-(+Z31*T33)),IF(Q33="Impacto",Z32,""))),"")</f>
        <v/>
      </c>
      <c r="Y33" s="77" t="str">
        <f t="shared" si="1"/>
        <v/>
      </c>
      <c r="Z33" s="78" t="str">
        <f t="shared" si="23"/>
        <v/>
      </c>
      <c r="AA33" s="77" t="str">
        <f t="shared" si="3"/>
        <v/>
      </c>
      <c r="AB33" s="78" t="str">
        <f t="shared" ref="AB33:AB35" si="27">IFERROR(IF(AND(Q32="Impacto",Q33="Impacto"),(AB32-(+AB32*T33)),IF(AND(Q32="Probabilidad",Q33="Impacto"),(AB31-(+AB31*T33)),IF(Q33="Probabilidad",AB32,""))),"")</f>
        <v/>
      </c>
      <c r="AC33" s="79"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80"/>
      <c r="AE33" s="160"/>
      <c r="AF33" s="161"/>
      <c r="AG33" s="161"/>
      <c r="AH33" s="168"/>
      <c r="AI33" s="16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row>
    <row r="34" spans="1:67" ht="18" customHeight="1" x14ac:dyDescent="0.3">
      <c r="A34" s="219"/>
      <c r="B34" s="210"/>
      <c r="C34" s="271"/>
      <c r="D34" s="225"/>
      <c r="E34" s="225"/>
      <c r="F34" s="210"/>
      <c r="G34" s="213"/>
      <c r="H34" s="248"/>
      <c r="I34" s="251"/>
      <c r="J34" s="254"/>
      <c r="K34" s="251">
        <f>IF(NOT(ISERROR(MATCH(J34,_xlfn.ANCHORARRAY(E45),0))),I47&amp;"Por favor no seleccionar los criterios de impacto",J34)</f>
        <v>0</v>
      </c>
      <c r="L34" s="248"/>
      <c r="M34" s="251"/>
      <c r="N34" s="267"/>
      <c r="O34" s="72">
        <v>5</v>
      </c>
      <c r="P34" s="98"/>
      <c r="Q34" s="73" t="str">
        <f t="shared" si="25"/>
        <v/>
      </c>
      <c r="R34" s="74"/>
      <c r="S34" s="74"/>
      <c r="T34" s="75" t="str">
        <f t="shared" si="22"/>
        <v/>
      </c>
      <c r="U34" s="74"/>
      <c r="V34" s="74"/>
      <c r="W34" s="74"/>
      <c r="X34" s="76" t="str">
        <f t="shared" si="26"/>
        <v/>
      </c>
      <c r="Y34" s="77" t="str">
        <f>IFERROR(IF(X34="","",IF(X34&lt;=0.2,"Muy Baja",IF(X34&lt;=0.4,"Baja",IF(X34&lt;=0.6,"Media",IF(X34&lt;=0.8,"Alta","Muy Alta"))))),"")</f>
        <v/>
      </c>
      <c r="Z34" s="78" t="str">
        <f t="shared" si="23"/>
        <v/>
      </c>
      <c r="AA34" s="77" t="str">
        <f t="shared" si="3"/>
        <v/>
      </c>
      <c r="AB34" s="78" t="str">
        <f t="shared" si="27"/>
        <v/>
      </c>
      <c r="AC34" s="79"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80"/>
      <c r="AE34" s="160"/>
      <c r="AF34" s="161"/>
      <c r="AG34" s="161"/>
      <c r="AH34" s="168"/>
      <c r="AI34" s="16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row>
    <row r="35" spans="1:67" ht="18" customHeight="1" x14ac:dyDescent="0.3">
      <c r="A35" s="220"/>
      <c r="B35" s="211"/>
      <c r="C35" s="272"/>
      <c r="D35" s="226"/>
      <c r="E35" s="226"/>
      <c r="F35" s="211"/>
      <c r="G35" s="214"/>
      <c r="H35" s="249"/>
      <c r="I35" s="252"/>
      <c r="J35" s="255"/>
      <c r="K35" s="252">
        <f>IF(NOT(ISERROR(MATCH(J35,_xlfn.ANCHORARRAY(E46),0))),I48&amp;"Por favor no seleccionar los criterios de impacto",J35)</f>
        <v>0</v>
      </c>
      <c r="L35" s="249"/>
      <c r="M35" s="252"/>
      <c r="N35" s="268"/>
      <c r="O35" s="72">
        <v>6</v>
      </c>
      <c r="P35" s="98"/>
      <c r="Q35" s="73" t="str">
        <f t="shared" si="25"/>
        <v/>
      </c>
      <c r="R35" s="74"/>
      <c r="S35" s="74"/>
      <c r="T35" s="75" t="str">
        <f t="shared" si="22"/>
        <v/>
      </c>
      <c r="U35" s="74"/>
      <c r="V35" s="74"/>
      <c r="W35" s="74"/>
      <c r="X35" s="76" t="str">
        <f t="shared" si="26"/>
        <v/>
      </c>
      <c r="Y35" s="77" t="str">
        <f t="shared" si="1"/>
        <v/>
      </c>
      <c r="Z35" s="78" t="str">
        <f t="shared" si="23"/>
        <v/>
      </c>
      <c r="AA35" s="77" t="str">
        <f t="shared" si="3"/>
        <v/>
      </c>
      <c r="AB35" s="78" t="str">
        <f t="shared" si="27"/>
        <v/>
      </c>
      <c r="AC35" s="79" t="str">
        <f t="shared" si="28"/>
        <v/>
      </c>
      <c r="AD35" s="80"/>
      <c r="AE35" s="160"/>
      <c r="AF35" s="161"/>
      <c r="AG35" s="161"/>
      <c r="AH35" s="168"/>
      <c r="AI35" s="16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row>
    <row r="36" spans="1:67" ht="57" customHeight="1" x14ac:dyDescent="0.3">
      <c r="A36" s="218">
        <v>5</v>
      </c>
      <c r="B36" s="209" t="s">
        <v>108</v>
      </c>
      <c r="C36" s="270" t="s">
        <v>146</v>
      </c>
      <c r="D36" s="224" t="s">
        <v>147</v>
      </c>
      <c r="E36" s="224" t="s">
        <v>148</v>
      </c>
      <c r="F36" s="209" t="s">
        <v>126</v>
      </c>
      <c r="G36" s="244">
        <v>1</v>
      </c>
      <c r="H36" s="247" t="str">
        <f>IF(G36&lt;=0,"",IF(G36&lt;=2,"Muy Baja",IF(G36&lt;=24,"Baja",IF(G36&lt;=500,"Media",IF(G36&lt;=5000,"Alta","Muy Alta")))))</f>
        <v>Muy Baja</v>
      </c>
      <c r="I36" s="250">
        <f>IF(H36="","",IF(H36="Muy Baja",0.2,IF(H36="Baja",0.4,IF(H36="Media",0.6,IF(H36="Alta",0.8,IF(H36="Muy Alta",1,))))))</f>
        <v>0.2</v>
      </c>
      <c r="J36" s="253" t="s">
        <v>149</v>
      </c>
      <c r="K36" s="250" t="str">
        <f>IF(NOT(ISERROR(MATCH(J36,'Tabla Impacto'!$B$225:$B$227,0))),'Tabla Impacto'!$G$227&amp;"Por favor no seleccionar los criterios de impacto(Afectación Económica o presupuestal y Pérdida Reputacional)",J36)</f>
        <v xml:space="preserve">     Entre 50 y 100 SMLMV </v>
      </c>
      <c r="L36" s="247" t="str">
        <f>IF(OR(K36='Tabla Impacto'!$C$15,K36='Tabla Impacto'!$E$15),"Leve",IF(OR(K36='Tabla Impacto'!$C$16,K36='Tabla Impacto'!$E$16),"Menor",IF(OR(K36='Tabla Impacto'!$C$17,K36='Tabla Impacto'!$E$17),"Moderado",IF(OR(K36='Tabla Impacto'!$C$18,K36='Tabla Impacto'!$E$18),"Mayor",IF(OR(K36='Tabla Impacto'!$C$19,K36='Tabla Impacto'!$E$19),"Catastrófico","")))))</f>
        <v>Moderado</v>
      </c>
      <c r="M36" s="250">
        <f>IF(L36="","",IF(L36="Leve",0.2,IF(L36="Menor",0.4,IF(L36="Moderado",0.6,IF(L36="Mayor",0.8,IF(L36="Catastrófico",1,))))))</f>
        <v>0.6</v>
      </c>
      <c r="N36" s="266"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Moderado</v>
      </c>
      <c r="O36" s="72">
        <v>1</v>
      </c>
      <c r="P36" s="155" t="s">
        <v>150</v>
      </c>
      <c r="Q36" s="89" t="str">
        <f>IF(OR(R36="Preventivo",R36="Detectivo"),"Probabilidad",IF(R36="Correctivo","Impacto",""))</f>
        <v>Probabilidad</v>
      </c>
      <c r="R36" s="92" t="s">
        <v>114</v>
      </c>
      <c r="S36" s="92" t="s">
        <v>115</v>
      </c>
      <c r="T36" s="93" t="str">
        <f t="shared" ref="T36:T41" si="29">IF(AND(R36="Preventivo",S36="Automático"),"50%",IF(AND(R36="Preventivo",S36="Manual"),"40%",IF(AND(R36="Detectivo",S36="Automático"),"40%",IF(AND(R36="Detectivo",S36="Manual"),"30%",IF(AND(R36="Correctivo",S36="Automático"),"35%",IF(AND(R36="Correctivo",S36="Manual"),"25%",""))))))</f>
        <v>40%</v>
      </c>
      <c r="U36" s="92" t="s">
        <v>116</v>
      </c>
      <c r="V36" s="92" t="s">
        <v>117</v>
      </c>
      <c r="W36" s="92" t="s">
        <v>118</v>
      </c>
      <c r="X36" s="86">
        <f>IFERROR(IF(Q36="Probabilidad",(I36-(+I36*T36)),IF(Q36="Impacto",I36,"")),"")</f>
        <v>0.12</v>
      </c>
      <c r="Y36" s="94" t="str">
        <f>IFERROR(IF(X36="","",IF(X36&lt;=0.2,"Muy Baja",IF(X36&lt;=0.4,"Baja",IF(X36&lt;=0.6,"Media",IF(X36&lt;=0.8,"Alta","Muy Alta"))))),"")</f>
        <v>Muy Baja</v>
      </c>
      <c r="Z36" s="95">
        <f>+X36</f>
        <v>0.12</v>
      </c>
      <c r="AA36" s="94" t="str">
        <f>IFERROR(IF(AB36="","",IF(AB36&lt;=0.2,"Leve",IF(AB36&lt;=0.4,"Menor",IF(AB36&lt;=0.6,"Moderado",IF(AB36&lt;=0.8,"Mayor","Catastrófico"))))),"")</f>
        <v>Moderado</v>
      </c>
      <c r="AB36" s="95">
        <f>IFERROR(IF(Q36="Impacto",(M36-(+M36*T36)),IF(Q36="Probabilidad",M36,"")),"")</f>
        <v>0.6</v>
      </c>
      <c r="AC36" s="96"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97" t="s">
        <v>119</v>
      </c>
      <c r="AE36" s="165" t="s">
        <v>151</v>
      </c>
      <c r="AF36" s="154" t="s">
        <v>152</v>
      </c>
      <c r="AG36" s="154" t="s">
        <v>153</v>
      </c>
      <c r="AH36" s="166">
        <v>45717</v>
      </c>
      <c r="AI36" s="166">
        <v>45899</v>
      </c>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row>
    <row r="37" spans="1:67" ht="18" customHeight="1" x14ac:dyDescent="0.3">
      <c r="A37" s="219"/>
      <c r="B37" s="210"/>
      <c r="C37" s="271"/>
      <c r="D37" s="225"/>
      <c r="E37" s="225"/>
      <c r="F37" s="210"/>
      <c r="G37" s="245"/>
      <c r="H37" s="248"/>
      <c r="I37" s="251"/>
      <c r="J37" s="254"/>
      <c r="K37" s="251">
        <f>IF(NOT(ISERROR(MATCH(J37,_xlfn.ANCHORARRAY(E48),0))),I50&amp;"Por favor no seleccionar los criterios de impacto",J37)</f>
        <v>0</v>
      </c>
      <c r="L37" s="248"/>
      <c r="M37" s="251"/>
      <c r="N37" s="267"/>
      <c r="O37" s="72">
        <v>2</v>
      </c>
      <c r="P37" s="98"/>
      <c r="Q37" s="73" t="str">
        <f>IF(OR(R37="Preventivo",R37="Detectivo"),"Probabilidad",IF(R37="Correctivo","Impacto",""))</f>
        <v/>
      </c>
      <c r="R37" s="74"/>
      <c r="S37" s="74"/>
      <c r="T37" s="75" t="str">
        <f t="shared" si="29"/>
        <v/>
      </c>
      <c r="U37" s="74"/>
      <c r="V37" s="74"/>
      <c r="W37" s="74"/>
      <c r="X37" s="76" t="str">
        <f>IFERROR(IF(AND(Q36="Probabilidad",Q37="Probabilidad"),(Z36-(+Z36*T37)),IF(Q37="Probabilidad",(I36-(+I36*T37)),IF(Q37="Impacto",Z36,""))),"")</f>
        <v/>
      </c>
      <c r="Y37" s="77" t="str">
        <f t="shared" si="1"/>
        <v/>
      </c>
      <c r="Z37" s="78" t="str">
        <f t="shared" ref="Z37:Z41" si="30">+X37</f>
        <v/>
      </c>
      <c r="AA37" s="77" t="str">
        <f t="shared" si="3"/>
        <v/>
      </c>
      <c r="AB37" s="78" t="str">
        <f>IFERROR(IF(AND(Q36="Impacto",Q37="Impacto"),(AB36-(+AB36*T37)),IF(Q37="Impacto",(M36-(+M36*T37)),IF(Q37="Probabilidad",AB36,""))),"")</f>
        <v/>
      </c>
      <c r="AC37" s="79"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80"/>
      <c r="AE37" s="160"/>
      <c r="AF37" s="161"/>
      <c r="AG37" s="161"/>
      <c r="AH37" s="168"/>
      <c r="AI37" s="16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row>
    <row r="38" spans="1:67" ht="18" customHeight="1" x14ac:dyDescent="0.3">
      <c r="A38" s="219"/>
      <c r="B38" s="210"/>
      <c r="C38" s="271"/>
      <c r="D38" s="225"/>
      <c r="E38" s="225"/>
      <c r="F38" s="210"/>
      <c r="G38" s="245"/>
      <c r="H38" s="248"/>
      <c r="I38" s="251"/>
      <c r="J38" s="254"/>
      <c r="K38" s="251">
        <f>IF(NOT(ISERROR(MATCH(J38,_xlfn.ANCHORARRAY(E49),0))),I51&amp;"Por favor no seleccionar los criterios de impacto",J38)</f>
        <v>0</v>
      </c>
      <c r="L38" s="248"/>
      <c r="M38" s="251"/>
      <c r="N38" s="267"/>
      <c r="O38" s="72">
        <v>3</v>
      </c>
      <c r="P38" s="99"/>
      <c r="Q38" s="73" t="str">
        <f>IF(OR(R38="Preventivo",R38="Detectivo"),"Probabilidad",IF(R38="Correctivo","Impacto",""))</f>
        <v/>
      </c>
      <c r="R38" s="74"/>
      <c r="S38" s="74"/>
      <c r="T38" s="75" t="str">
        <f t="shared" si="29"/>
        <v/>
      </c>
      <c r="U38" s="74"/>
      <c r="V38" s="74"/>
      <c r="W38" s="74"/>
      <c r="X38" s="76" t="str">
        <f>IFERROR(IF(AND(Q37="Probabilidad",Q38="Probabilidad"),(Z37-(+Z37*T38)),IF(AND(Q37="Impacto",Q38="Probabilidad"),(Z36-(+Z36*T38)),IF(Q38="Impacto",Z37,""))),"")</f>
        <v/>
      </c>
      <c r="Y38" s="77" t="str">
        <f t="shared" si="1"/>
        <v/>
      </c>
      <c r="Z38" s="78" t="str">
        <f t="shared" si="30"/>
        <v/>
      </c>
      <c r="AA38" s="77" t="str">
        <f t="shared" si="3"/>
        <v/>
      </c>
      <c r="AB38" s="78" t="str">
        <f>IFERROR(IF(AND(Q37="Impacto",Q38="Impacto"),(AB37-(+AB37*T38)),IF(AND(Q37="Probabilidad",Q38="Impacto"),(AB36-(+AB36*T38)),IF(Q38="Probabilidad",AB37,""))),"")</f>
        <v/>
      </c>
      <c r="AC38" s="79" t="str">
        <f t="shared" si="31"/>
        <v/>
      </c>
      <c r="AD38" s="80"/>
      <c r="AE38" s="160"/>
      <c r="AF38" s="161"/>
      <c r="AG38" s="161"/>
      <c r="AH38" s="168"/>
      <c r="AI38" s="16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row>
    <row r="39" spans="1:67" ht="18" customHeight="1" x14ac:dyDescent="0.3">
      <c r="A39" s="219"/>
      <c r="B39" s="210"/>
      <c r="C39" s="271"/>
      <c r="D39" s="225"/>
      <c r="E39" s="225"/>
      <c r="F39" s="210"/>
      <c r="G39" s="245"/>
      <c r="H39" s="248"/>
      <c r="I39" s="251"/>
      <c r="J39" s="254"/>
      <c r="K39" s="251">
        <f>IF(NOT(ISERROR(MATCH(J39,_xlfn.ANCHORARRAY(E50),0))),I52&amp;"Por favor no seleccionar los criterios de impacto",J39)</f>
        <v>0</v>
      </c>
      <c r="L39" s="248"/>
      <c r="M39" s="251"/>
      <c r="N39" s="267"/>
      <c r="O39" s="72">
        <v>4</v>
      </c>
      <c r="P39" s="98"/>
      <c r="Q39" s="73" t="str">
        <f t="shared" ref="Q39:Q41" si="32">IF(OR(R39="Preventivo",R39="Detectivo"),"Probabilidad",IF(R39="Correctivo","Impacto",""))</f>
        <v/>
      </c>
      <c r="R39" s="74"/>
      <c r="S39" s="74"/>
      <c r="T39" s="75" t="str">
        <f t="shared" si="29"/>
        <v/>
      </c>
      <c r="U39" s="74"/>
      <c r="V39" s="74"/>
      <c r="W39" s="74"/>
      <c r="X39" s="76" t="str">
        <f t="shared" ref="X39:X41" si="33">IFERROR(IF(AND(Q38="Probabilidad",Q39="Probabilidad"),(Z38-(+Z38*T39)),IF(AND(Q38="Impacto",Q39="Probabilidad"),(Z37-(+Z37*T39)),IF(Q39="Impacto",Z38,""))),"")</f>
        <v/>
      </c>
      <c r="Y39" s="77" t="str">
        <f t="shared" si="1"/>
        <v/>
      </c>
      <c r="Z39" s="78" t="str">
        <f t="shared" si="30"/>
        <v/>
      </c>
      <c r="AA39" s="77" t="str">
        <f t="shared" si="3"/>
        <v/>
      </c>
      <c r="AB39" s="78" t="str">
        <f t="shared" ref="AB39:AB41" si="34">IFERROR(IF(AND(Q38="Impacto",Q39="Impacto"),(AB38-(+AB38*T39)),IF(AND(Q38="Probabilidad",Q39="Impacto"),(AB37-(+AB37*T39)),IF(Q39="Probabilidad",AB38,""))),"")</f>
        <v/>
      </c>
      <c r="AC39" s="79"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80"/>
      <c r="AE39" s="160"/>
      <c r="AF39" s="161"/>
      <c r="AG39" s="161"/>
      <c r="AH39" s="168"/>
      <c r="AI39" s="16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row>
    <row r="40" spans="1:67" ht="18" customHeight="1" x14ac:dyDescent="0.3">
      <c r="A40" s="219"/>
      <c r="B40" s="210"/>
      <c r="C40" s="271"/>
      <c r="D40" s="225"/>
      <c r="E40" s="225"/>
      <c r="F40" s="210"/>
      <c r="G40" s="245"/>
      <c r="H40" s="248"/>
      <c r="I40" s="251"/>
      <c r="J40" s="254"/>
      <c r="K40" s="251">
        <f>IF(NOT(ISERROR(MATCH(J40,_xlfn.ANCHORARRAY(E51),0))),I53&amp;"Por favor no seleccionar los criterios de impacto",J40)</f>
        <v>0</v>
      </c>
      <c r="L40" s="248"/>
      <c r="M40" s="251"/>
      <c r="N40" s="267"/>
      <c r="O40" s="72">
        <v>5</v>
      </c>
      <c r="P40" s="98"/>
      <c r="Q40" s="73" t="str">
        <f t="shared" si="32"/>
        <v/>
      </c>
      <c r="R40" s="74"/>
      <c r="S40" s="74"/>
      <c r="T40" s="75" t="str">
        <f t="shared" si="29"/>
        <v/>
      </c>
      <c r="U40" s="74"/>
      <c r="V40" s="74"/>
      <c r="W40" s="74"/>
      <c r="X40" s="76" t="str">
        <f t="shared" si="33"/>
        <v/>
      </c>
      <c r="Y40" s="77" t="str">
        <f t="shared" si="1"/>
        <v/>
      </c>
      <c r="Z40" s="78" t="str">
        <f t="shared" si="30"/>
        <v/>
      </c>
      <c r="AA40" s="77" t="str">
        <f t="shared" si="3"/>
        <v/>
      </c>
      <c r="AB40" s="78" t="str">
        <f t="shared" si="34"/>
        <v/>
      </c>
      <c r="AC40" s="79"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80"/>
      <c r="AE40" s="160"/>
      <c r="AF40" s="161"/>
      <c r="AG40" s="161"/>
      <c r="AH40" s="168"/>
      <c r="AI40" s="16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row>
    <row r="41" spans="1:67" ht="18" customHeight="1" x14ac:dyDescent="0.3">
      <c r="A41" s="220"/>
      <c r="B41" s="211"/>
      <c r="C41" s="272"/>
      <c r="D41" s="226"/>
      <c r="E41" s="226"/>
      <c r="F41" s="211"/>
      <c r="G41" s="246"/>
      <c r="H41" s="249"/>
      <c r="I41" s="252"/>
      <c r="J41" s="255"/>
      <c r="K41" s="252">
        <f>IF(NOT(ISERROR(MATCH(J41,_xlfn.ANCHORARRAY(E52),0))),I54&amp;"Por favor no seleccionar los criterios de impacto",J41)</f>
        <v>0</v>
      </c>
      <c r="L41" s="249"/>
      <c r="M41" s="252"/>
      <c r="N41" s="268"/>
      <c r="O41" s="72">
        <v>6</v>
      </c>
      <c r="P41" s="98"/>
      <c r="Q41" s="73" t="str">
        <f t="shared" si="32"/>
        <v/>
      </c>
      <c r="R41" s="74"/>
      <c r="S41" s="74"/>
      <c r="T41" s="75" t="str">
        <f t="shared" si="29"/>
        <v/>
      </c>
      <c r="U41" s="74"/>
      <c r="V41" s="74"/>
      <c r="W41" s="74"/>
      <c r="X41" s="76" t="str">
        <f t="shared" si="33"/>
        <v/>
      </c>
      <c r="Y41" s="77" t="str">
        <f t="shared" si="1"/>
        <v/>
      </c>
      <c r="Z41" s="78" t="str">
        <f t="shared" si="30"/>
        <v/>
      </c>
      <c r="AA41" s="77" t="str">
        <f t="shared" si="3"/>
        <v/>
      </c>
      <c r="AB41" s="78" t="str">
        <f t="shared" si="34"/>
        <v/>
      </c>
      <c r="AC41" s="79" t="str">
        <f t="shared" si="35"/>
        <v/>
      </c>
      <c r="AD41" s="80"/>
      <c r="AE41" s="160"/>
      <c r="AF41" s="161"/>
      <c r="AG41" s="161"/>
      <c r="AH41" s="168"/>
      <c r="AI41" s="16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67" ht="99.75" customHeight="1" x14ac:dyDescent="0.3">
      <c r="A42" s="218">
        <v>6</v>
      </c>
      <c r="B42" s="209" t="s">
        <v>108</v>
      </c>
      <c r="C42" s="305" t="s">
        <v>154</v>
      </c>
      <c r="D42" s="308" t="s">
        <v>155</v>
      </c>
      <c r="E42" s="224" t="s">
        <v>156</v>
      </c>
      <c r="F42" s="209" t="s">
        <v>126</v>
      </c>
      <c r="G42" s="294">
        <v>6000</v>
      </c>
      <c r="H42" s="247" t="str">
        <f>IF(G42&lt;=0,"",IF(G42&lt;=2,"Muy Baja",IF(G42&lt;=24,"Baja",IF(G42&lt;=500,"Media",IF(G42&lt;=5000,"Alta","Muy Alta")))))</f>
        <v>Muy Alta</v>
      </c>
      <c r="I42" s="250">
        <f>IF(H42="","",IF(H42="Muy Baja",0.2,IF(H42="Baja",0.4,IF(H42="Media",0.6,IF(H42="Alta",0.8,IF(H42="Muy Alta",1,))))))</f>
        <v>1</v>
      </c>
      <c r="J42" s="253" t="s">
        <v>157</v>
      </c>
      <c r="K42" s="250" t="str">
        <f>IF(NOT(ISERROR(MATCH(J42,'Tabla Impacto'!$B$225:$B$227,0))),'Tabla Impacto'!$G$227&amp;"Por favor no seleccionar los criterios de impacto(Afectación Económica o presupuestal y Pérdida Reputacional)",J42)</f>
        <v xml:space="preserve">     Mayor a 500 SMLMV </v>
      </c>
      <c r="L42" s="247" t="str">
        <f>IF(OR(K42='Tabla Impacto'!$C$15,K42='Tabla Impacto'!$E$15),"Leve",IF(OR(K42='Tabla Impacto'!$C$16,K42='Tabla Impacto'!$E$16),"Menor",IF(OR(K42='Tabla Impacto'!$C$17,K42='Tabla Impacto'!$E$17),"Moderado",IF(OR(K42='Tabla Impacto'!$C$18,K42='Tabla Impacto'!$E$18),"Mayor",IF(OR(K42='Tabla Impacto'!$C$19,K42='Tabla Impacto'!$E$19),"Catastrófico","")))))</f>
        <v>Catastrófico</v>
      </c>
      <c r="M42" s="250">
        <f>IF(L42="","",IF(L42="Leve",0.2,IF(L42="Menor",0.4,IF(L42="Moderado",0.6,IF(L42="Mayor",0.8,IF(L42="Catastrófico",1,))))))</f>
        <v>1</v>
      </c>
      <c r="N42" s="266"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Extremo</v>
      </c>
      <c r="O42" s="72">
        <v>1</v>
      </c>
      <c r="P42" s="165" t="s">
        <v>158</v>
      </c>
      <c r="Q42" s="89" t="str">
        <f>IF(OR(R42="Preventivo",R42="Detectivo"),"Probabilidad",IF(R42="Correctivo","Impacto",""))</f>
        <v>Probabilidad</v>
      </c>
      <c r="R42" s="92" t="s">
        <v>114</v>
      </c>
      <c r="S42" s="92" t="s">
        <v>115</v>
      </c>
      <c r="T42" s="93" t="str">
        <f t="shared" ref="T42:T47" si="36">IF(AND(R42="Preventivo",S42="Automático"),"50%",IF(AND(R42="Preventivo",S42="Manual"),"40%",IF(AND(R42="Detectivo",S42="Automático"),"40%",IF(AND(R42="Detectivo",S42="Manual"),"30%",IF(AND(R42="Correctivo",S42="Automático"),"35%",IF(AND(R42="Correctivo",S42="Manual"),"25%",""))))))</f>
        <v>40%</v>
      </c>
      <c r="U42" s="92" t="s">
        <v>116</v>
      </c>
      <c r="V42" s="92" t="s">
        <v>117</v>
      </c>
      <c r="W42" s="92" t="s">
        <v>118</v>
      </c>
      <c r="X42" s="86">
        <f>IFERROR(IF(Q42="Probabilidad",(I42-(+I42*T42)),IF(Q42="Impacto",I42,"")),"")</f>
        <v>0.6</v>
      </c>
      <c r="Y42" s="94" t="str">
        <f>IFERROR(IF(X42="","",IF(X42&lt;=0.2,"Muy Baja",IF(X42&lt;=0.4,"Baja",IF(X42&lt;=0.6,"Media",IF(X42&lt;=0.8,"Alta","Muy Alta"))))),"")</f>
        <v>Media</v>
      </c>
      <c r="Z42" s="95">
        <f>+X42</f>
        <v>0.6</v>
      </c>
      <c r="AA42" s="94" t="str">
        <f>IFERROR(IF(AB42="","",IF(AB42&lt;=0.2,"Leve",IF(AB42&lt;=0.4,"Menor",IF(AB42&lt;=0.6,"Moderado",IF(AB42&lt;=0.8,"Mayor","Catastrófico"))))),"")</f>
        <v>Catastrófico</v>
      </c>
      <c r="AB42" s="95">
        <f>IFERROR(IF(Q42="Impacto",(M42-(+M42*T42)),IF(Q42="Probabilidad",M42,"")),"")</f>
        <v>1</v>
      </c>
      <c r="AC42" s="96"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Extremo</v>
      </c>
      <c r="AD42" s="97" t="s">
        <v>119</v>
      </c>
      <c r="AE42" s="165" t="s">
        <v>159</v>
      </c>
      <c r="AF42" s="154" t="s">
        <v>160</v>
      </c>
      <c r="AG42" s="154" t="s">
        <v>161</v>
      </c>
      <c r="AH42" s="166">
        <v>45658</v>
      </c>
      <c r="AI42" s="166">
        <v>46021</v>
      </c>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67" ht="18" customHeight="1" x14ac:dyDescent="0.3">
      <c r="A43" s="219"/>
      <c r="B43" s="210"/>
      <c r="C43" s="306"/>
      <c r="D43" s="309"/>
      <c r="E43" s="225"/>
      <c r="F43" s="210"/>
      <c r="G43" s="295"/>
      <c r="H43" s="248"/>
      <c r="I43" s="251"/>
      <c r="J43" s="254"/>
      <c r="K43" s="251">
        <f>IF(NOT(ISERROR(MATCH(J43,_xlfn.ANCHORARRAY(E54),0))),I56&amp;"Por favor no seleccionar los criterios de impacto",J43)</f>
        <v>0</v>
      </c>
      <c r="L43" s="248"/>
      <c r="M43" s="251"/>
      <c r="N43" s="267"/>
      <c r="O43" s="72">
        <v>2</v>
      </c>
      <c r="P43" s="98"/>
      <c r="Q43" s="73" t="str">
        <f>IF(OR(R43="Preventivo",R43="Detectivo"),"Probabilidad",IF(R43="Correctivo","Impacto",""))</f>
        <v/>
      </c>
      <c r="R43" s="74"/>
      <c r="S43" s="74"/>
      <c r="T43" s="75" t="str">
        <f t="shared" si="36"/>
        <v/>
      </c>
      <c r="U43" s="74"/>
      <c r="V43" s="74"/>
      <c r="W43" s="74"/>
      <c r="X43" s="76" t="str">
        <f>IFERROR(IF(AND(Q42="Probabilidad",Q43="Probabilidad"),(Z42-(+Z42*T43)),IF(Q43="Probabilidad",(I42-(+I42*T43)),IF(Q43="Impacto",Z42,""))),"")</f>
        <v/>
      </c>
      <c r="Y43" s="77" t="str">
        <f t="shared" si="1"/>
        <v/>
      </c>
      <c r="Z43" s="78" t="str">
        <f t="shared" ref="Z43:Z47" si="37">+X43</f>
        <v/>
      </c>
      <c r="AA43" s="77" t="str">
        <f t="shared" si="3"/>
        <v/>
      </c>
      <c r="AB43" s="78" t="str">
        <f>IFERROR(IF(AND(Q42="Impacto",Q43="Impacto"),(AB42-(+AB42*T43)),IF(Q43="Impacto",(M42-(+M42*T43)),IF(Q43="Probabilidad",AB42,""))),"")</f>
        <v/>
      </c>
      <c r="AC43" s="79"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80"/>
      <c r="AE43" s="160"/>
      <c r="AF43" s="161"/>
      <c r="AG43" s="161"/>
      <c r="AH43" s="168"/>
      <c r="AI43" s="16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row>
    <row r="44" spans="1:67" ht="18" customHeight="1" x14ac:dyDescent="0.3">
      <c r="A44" s="219"/>
      <c r="B44" s="210"/>
      <c r="C44" s="306"/>
      <c r="D44" s="309"/>
      <c r="E44" s="225"/>
      <c r="F44" s="210"/>
      <c r="G44" s="295"/>
      <c r="H44" s="248"/>
      <c r="I44" s="251"/>
      <c r="J44" s="254"/>
      <c r="K44" s="251">
        <f>IF(NOT(ISERROR(MATCH(J44,_xlfn.ANCHORARRAY(E55),0))),I57&amp;"Por favor no seleccionar los criterios de impacto",J44)</f>
        <v>0</v>
      </c>
      <c r="L44" s="248"/>
      <c r="M44" s="251"/>
      <c r="N44" s="267"/>
      <c r="O44" s="72">
        <v>3</v>
      </c>
      <c r="P44" s="99"/>
      <c r="Q44" s="73" t="str">
        <f>IF(OR(R44="Preventivo",R44="Detectivo"),"Probabilidad",IF(R44="Correctivo","Impacto",""))</f>
        <v/>
      </c>
      <c r="R44" s="74"/>
      <c r="S44" s="74"/>
      <c r="T44" s="75" t="str">
        <f t="shared" si="36"/>
        <v/>
      </c>
      <c r="U44" s="74"/>
      <c r="V44" s="74"/>
      <c r="W44" s="74"/>
      <c r="X44" s="76" t="str">
        <f>IFERROR(IF(AND(Q43="Probabilidad",Q44="Probabilidad"),(Z43-(+Z43*T44)),IF(AND(Q43="Impacto",Q44="Probabilidad"),(Z42-(+Z42*T44)),IF(Q44="Impacto",Z43,""))),"")</f>
        <v/>
      </c>
      <c r="Y44" s="77" t="str">
        <f t="shared" si="1"/>
        <v/>
      </c>
      <c r="Z44" s="78" t="str">
        <f t="shared" si="37"/>
        <v/>
      </c>
      <c r="AA44" s="77" t="str">
        <f t="shared" si="3"/>
        <v/>
      </c>
      <c r="AB44" s="78" t="str">
        <f>IFERROR(IF(AND(Q43="Impacto",Q44="Impacto"),(AB43-(+AB43*T44)),IF(AND(Q43="Probabilidad",Q44="Impacto"),(AB42-(+AB42*T44)),IF(Q44="Probabilidad",AB43,""))),"")</f>
        <v/>
      </c>
      <c r="AC44" s="79" t="str">
        <f t="shared" si="38"/>
        <v/>
      </c>
      <c r="AD44" s="80"/>
      <c r="AE44" s="160"/>
      <c r="AF44" s="161"/>
      <c r="AG44" s="161"/>
      <c r="AH44" s="168"/>
      <c r="AI44" s="16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row>
    <row r="45" spans="1:67" ht="18" customHeight="1" x14ac:dyDescent="0.3">
      <c r="A45" s="219"/>
      <c r="B45" s="210"/>
      <c r="C45" s="306"/>
      <c r="D45" s="309"/>
      <c r="E45" s="225"/>
      <c r="F45" s="210"/>
      <c r="G45" s="295"/>
      <c r="H45" s="248"/>
      <c r="I45" s="251"/>
      <c r="J45" s="254"/>
      <c r="K45" s="251">
        <f>IF(NOT(ISERROR(MATCH(J45,_xlfn.ANCHORARRAY(E56),0))),I58&amp;"Por favor no seleccionar los criterios de impacto",J45)</f>
        <v>0</v>
      </c>
      <c r="L45" s="248"/>
      <c r="M45" s="251"/>
      <c r="N45" s="267"/>
      <c r="O45" s="72">
        <v>4</v>
      </c>
      <c r="P45" s="98"/>
      <c r="Q45" s="73" t="str">
        <f t="shared" ref="Q45:Q47" si="39">IF(OR(R45="Preventivo",R45="Detectivo"),"Probabilidad",IF(R45="Correctivo","Impacto",""))</f>
        <v/>
      </c>
      <c r="R45" s="74"/>
      <c r="S45" s="74"/>
      <c r="T45" s="75" t="str">
        <f t="shared" si="36"/>
        <v/>
      </c>
      <c r="U45" s="74"/>
      <c r="V45" s="74"/>
      <c r="W45" s="74"/>
      <c r="X45" s="76" t="str">
        <f t="shared" ref="X45:X47" si="40">IFERROR(IF(AND(Q44="Probabilidad",Q45="Probabilidad"),(Z44-(+Z44*T45)),IF(AND(Q44="Impacto",Q45="Probabilidad"),(Z43-(+Z43*T45)),IF(Q45="Impacto",Z44,""))),"")</f>
        <v/>
      </c>
      <c r="Y45" s="77" t="str">
        <f t="shared" si="1"/>
        <v/>
      </c>
      <c r="Z45" s="78" t="str">
        <f t="shared" si="37"/>
        <v/>
      </c>
      <c r="AA45" s="77" t="str">
        <f t="shared" si="3"/>
        <v/>
      </c>
      <c r="AB45" s="78" t="str">
        <f t="shared" ref="AB45:AB47" si="41">IFERROR(IF(AND(Q44="Impacto",Q45="Impacto"),(AB44-(+AB44*T45)),IF(AND(Q44="Probabilidad",Q45="Impacto"),(AB43-(+AB43*T45)),IF(Q45="Probabilidad",AB44,""))),"")</f>
        <v/>
      </c>
      <c r="AC45" s="79"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80"/>
      <c r="AE45" s="160"/>
      <c r="AF45" s="161"/>
      <c r="AG45" s="161"/>
      <c r="AH45" s="168"/>
      <c r="AI45" s="16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row>
    <row r="46" spans="1:67" ht="18" customHeight="1" x14ac:dyDescent="0.3">
      <c r="A46" s="219"/>
      <c r="B46" s="210"/>
      <c r="C46" s="306"/>
      <c r="D46" s="309"/>
      <c r="E46" s="225"/>
      <c r="F46" s="210"/>
      <c r="G46" s="295"/>
      <c r="H46" s="248"/>
      <c r="I46" s="251"/>
      <c r="J46" s="254"/>
      <c r="K46" s="251">
        <f>IF(NOT(ISERROR(MATCH(J46,_xlfn.ANCHORARRAY(E57),0))),I59&amp;"Por favor no seleccionar los criterios de impacto",J46)</f>
        <v>0</v>
      </c>
      <c r="L46" s="248"/>
      <c r="M46" s="251"/>
      <c r="N46" s="267"/>
      <c r="O46" s="72">
        <v>5</v>
      </c>
      <c r="P46" s="98"/>
      <c r="Q46" s="73" t="str">
        <f t="shared" si="39"/>
        <v/>
      </c>
      <c r="R46" s="74"/>
      <c r="S46" s="74"/>
      <c r="T46" s="75" t="str">
        <f t="shared" si="36"/>
        <v/>
      </c>
      <c r="U46" s="74"/>
      <c r="V46" s="74"/>
      <c r="W46" s="74"/>
      <c r="X46" s="76" t="str">
        <f t="shared" si="40"/>
        <v/>
      </c>
      <c r="Y46" s="77" t="str">
        <f t="shared" si="1"/>
        <v/>
      </c>
      <c r="Z46" s="78" t="str">
        <f t="shared" si="37"/>
        <v/>
      </c>
      <c r="AA46" s="77" t="str">
        <f t="shared" si="3"/>
        <v/>
      </c>
      <c r="AB46" s="78" t="str">
        <f t="shared" si="41"/>
        <v/>
      </c>
      <c r="AC46" s="79"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80"/>
      <c r="AE46" s="160"/>
      <c r="AF46" s="161"/>
      <c r="AG46" s="161"/>
      <c r="AH46" s="168"/>
      <c r="AI46" s="16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row>
    <row r="47" spans="1:67" ht="18" customHeight="1" x14ac:dyDescent="0.3">
      <c r="A47" s="220"/>
      <c r="B47" s="211"/>
      <c r="C47" s="307"/>
      <c r="D47" s="310"/>
      <c r="E47" s="226"/>
      <c r="F47" s="211"/>
      <c r="G47" s="296"/>
      <c r="H47" s="249"/>
      <c r="I47" s="252"/>
      <c r="J47" s="255"/>
      <c r="K47" s="252">
        <f>IF(NOT(ISERROR(MATCH(J47,_xlfn.ANCHORARRAY(E58),0))),I60&amp;"Por favor no seleccionar los criterios de impacto",J47)</f>
        <v>0</v>
      </c>
      <c r="L47" s="249"/>
      <c r="M47" s="252"/>
      <c r="N47" s="268"/>
      <c r="O47" s="72">
        <v>6</v>
      </c>
      <c r="P47" s="98"/>
      <c r="Q47" s="73" t="str">
        <f t="shared" si="39"/>
        <v/>
      </c>
      <c r="R47" s="74"/>
      <c r="S47" s="74"/>
      <c r="T47" s="75" t="str">
        <f t="shared" si="36"/>
        <v/>
      </c>
      <c r="U47" s="74"/>
      <c r="V47" s="74"/>
      <c r="W47" s="74"/>
      <c r="X47" s="76" t="str">
        <f t="shared" si="40"/>
        <v/>
      </c>
      <c r="Y47" s="77" t="str">
        <f t="shared" si="1"/>
        <v/>
      </c>
      <c r="Z47" s="78" t="str">
        <f t="shared" si="37"/>
        <v/>
      </c>
      <c r="AA47" s="77" t="str">
        <f>IFERROR(IF(AB47="","",IF(AB47&lt;=0.2,"Leve",IF(AB47&lt;=0.4,"Menor",IF(AB47&lt;=0.6,"Moderado",IF(AB47&lt;=0.8,"Mayor","Catastrófico"))))),"")</f>
        <v/>
      </c>
      <c r="AB47" s="78" t="str">
        <f t="shared" si="41"/>
        <v/>
      </c>
      <c r="AC47" s="79"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80"/>
      <c r="AE47" s="160"/>
      <c r="AF47" s="161"/>
      <c r="AG47" s="161"/>
      <c r="AH47" s="168"/>
      <c r="AI47" s="16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row>
    <row r="48" spans="1:67" ht="76.5" customHeight="1" x14ac:dyDescent="0.3">
      <c r="A48" s="218">
        <v>7</v>
      </c>
      <c r="B48" s="209" t="s">
        <v>108</v>
      </c>
      <c r="C48" s="224" t="s">
        <v>162</v>
      </c>
      <c r="D48" s="224" t="s">
        <v>163</v>
      </c>
      <c r="E48" s="224" t="s">
        <v>164</v>
      </c>
      <c r="F48" s="209" t="s">
        <v>165</v>
      </c>
      <c r="G48" s="244">
        <v>65</v>
      </c>
      <c r="H48" s="247" t="str">
        <f>IF(G48&lt;=0,"",IF(G48&lt;=2,"Muy Baja",IF(G48&lt;=24,"Baja",IF(G48&lt;=500,"Media",IF(G48&lt;=5000,"Alta","Muy Alta")))))</f>
        <v>Media</v>
      </c>
      <c r="I48" s="250">
        <f>IF(H48="","",IF(H48="Muy Baja",0.2,IF(H48="Baja",0.4,IF(H48="Media",0.6,IF(H48="Alta",0.8,IF(H48="Muy Alta",1,))))))</f>
        <v>0.6</v>
      </c>
      <c r="J48" s="253" t="s">
        <v>157</v>
      </c>
      <c r="K48" s="250" t="str">
        <f>IF(NOT(ISERROR(MATCH(J48,'Tabla Impacto'!$B$225:$B$227,0))),'Tabla Impacto'!$G$227&amp;"Por favor no seleccionar los criterios de impacto(Afectación Económica o presupuestal y Pérdida Reputacional)",J48)</f>
        <v xml:space="preserve">     Mayor a 500 SMLMV </v>
      </c>
      <c r="L48" s="247" t="str">
        <f>IF(OR(K48='Tabla Impacto'!$C$15,K48='Tabla Impacto'!$E$15),"Leve",IF(OR(K48='Tabla Impacto'!$C$16,K48='Tabla Impacto'!$E$16),"Menor",IF(OR(K48='Tabla Impacto'!$C$17,K48='Tabla Impacto'!$E$17),"Moderado",IF(OR(K48='Tabla Impacto'!$C$18,K48='Tabla Impacto'!$E$18),"Mayor",IF(OR(K48='Tabla Impacto'!$C$19,K48='Tabla Impacto'!$E$19),"Catastrófico","")))))</f>
        <v>Catastrófico</v>
      </c>
      <c r="M48" s="250">
        <f>IF(L48="","",IF(L48="Leve",0.2,IF(L48="Menor",0.4,IF(L48="Moderado",0.6,IF(L48="Mayor",0.8,IF(L48="Catastrófico",1,))))))</f>
        <v>1</v>
      </c>
      <c r="N48" s="266"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Extremo</v>
      </c>
      <c r="O48" s="72">
        <v>1</v>
      </c>
      <c r="P48" s="165" t="s">
        <v>166</v>
      </c>
      <c r="Q48" s="89" t="str">
        <f>IF(OR(R48="Preventivo",R48="Detectivo"),"Probabilidad",IF(R48="Correctivo","Impacto",""))</f>
        <v>Probabilidad</v>
      </c>
      <c r="R48" s="92" t="s">
        <v>114</v>
      </c>
      <c r="S48" s="92" t="s">
        <v>115</v>
      </c>
      <c r="T48" s="93" t="str">
        <f>IF(AND(R48="Preventivo",S48="Automático"),"50%",IF(AND(R48="Preventivo",S48="Manual"),"40%",IF(AND(R48="Detectivo",S48="Automático"),"40%",IF(AND(R48="Detectivo",S48="Manual"),"30%",IF(AND(R48="Correctivo",S48="Automático"),"35%",IF(AND(R48="Correctivo",S48="Manual"),"25%",""))))))</f>
        <v>40%</v>
      </c>
      <c r="U48" s="92" t="s">
        <v>116</v>
      </c>
      <c r="V48" s="92" t="s">
        <v>117</v>
      </c>
      <c r="W48" s="92" t="s">
        <v>118</v>
      </c>
      <c r="X48" s="86">
        <f>IFERROR(IF(Q48="Probabilidad",(I48-(+I48*T48)),IF(Q48="Impacto",I48,"")),"")</f>
        <v>0.36</v>
      </c>
      <c r="Y48" s="94" t="str">
        <f>IFERROR(IF(X48="","",IF(X48&lt;=0.2,"Muy Baja",IF(X48&lt;=0.4,"Baja",IF(X48&lt;=0.6,"Media",IF(X48&lt;=0.8,"Alta","Muy Alta"))))),"")</f>
        <v>Baja</v>
      </c>
      <c r="Z48" s="95">
        <f>+X48</f>
        <v>0.36</v>
      </c>
      <c r="AA48" s="94" t="str">
        <f>IFERROR(IF(AB48="","",IF(AB48&lt;=0.2,"Leve",IF(AB48&lt;=0.4,"Menor",IF(AB48&lt;=0.6,"Moderado",IF(AB48&lt;=0.8,"Mayor","Catastrófico"))))),"")</f>
        <v>Catastrófico</v>
      </c>
      <c r="AB48" s="95">
        <f>IFERROR(IF(Q48="Impacto",(M48-(+M48*T48)),IF(Q48="Probabilidad",M48,"")),"")</f>
        <v>1</v>
      </c>
      <c r="AC48" s="9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Extremo</v>
      </c>
      <c r="AD48" s="97" t="s">
        <v>119</v>
      </c>
      <c r="AE48" s="165" t="s">
        <v>167</v>
      </c>
      <c r="AF48" s="153" t="s">
        <v>168</v>
      </c>
      <c r="AG48" s="153" t="s">
        <v>169</v>
      </c>
      <c r="AH48" s="156">
        <v>45658</v>
      </c>
      <c r="AI48" s="157">
        <v>46021</v>
      </c>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row>
    <row r="49" spans="1:67" ht="18" customHeight="1" x14ac:dyDescent="0.3">
      <c r="A49" s="219"/>
      <c r="B49" s="210"/>
      <c r="C49" s="225"/>
      <c r="D49" s="225"/>
      <c r="E49" s="225"/>
      <c r="F49" s="210"/>
      <c r="G49" s="245"/>
      <c r="H49" s="248"/>
      <c r="I49" s="251"/>
      <c r="J49" s="254"/>
      <c r="K49" s="251">
        <f>IF(NOT(ISERROR(MATCH(J49,_xlfn.ANCHORARRAY(E60),0))),I62&amp;"Por favor no seleccionar los criterios de impacto",J49)</f>
        <v>0</v>
      </c>
      <c r="L49" s="248"/>
      <c r="M49" s="251"/>
      <c r="N49" s="267"/>
      <c r="O49" s="72">
        <v>2</v>
      </c>
      <c r="P49" s="98"/>
      <c r="Q49" s="89" t="str">
        <f>IF(OR(R49="Preventivo",R49="Detectivo"),"Probabilidad",IF(R49="Correctivo","Impacto",""))</f>
        <v/>
      </c>
      <c r="R49" s="92"/>
      <c r="S49" s="92"/>
      <c r="T49" s="93" t="str">
        <f t="shared" ref="T49:T53" si="43">IF(AND(R49="Preventivo",S49="Automático"),"50%",IF(AND(R49="Preventivo",S49="Manual"),"40%",IF(AND(R49="Detectivo",S49="Automático"),"40%",IF(AND(R49="Detectivo",S49="Manual"),"30%",IF(AND(R49="Correctivo",S49="Automático"),"35%",IF(AND(R49="Correctivo",S49="Manual"),"25%",""))))))</f>
        <v/>
      </c>
      <c r="U49" s="92"/>
      <c r="V49" s="92"/>
      <c r="W49" s="92"/>
      <c r="X49" s="86" t="str">
        <f>IFERROR(IF(AND(Q48="Probabilidad",Q49="Probabilidad"),(Z48-(+Z48*T49)),IF(Q49="Probabilidad",(I48-(+I48*T49)),IF(Q49="Impacto",Z48,""))),"")</f>
        <v/>
      </c>
      <c r="Y49" s="94" t="str">
        <f t="shared" si="1"/>
        <v/>
      </c>
      <c r="Z49" s="95" t="str">
        <f t="shared" ref="Z49:Z53" si="44">+X49</f>
        <v/>
      </c>
      <c r="AA49" s="94" t="str">
        <f t="shared" si="3"/>
        <v/>
      </c>
      <c r="AB49" s="95" t="str">
        <f>IFERROR(IF(AND(Q48="Impacto",Q49="Impacto"),(AB48-(+AB48*T49)),IF(Q49="Impacto",(M48-(+M48*T49)),IF(Q49="Probabilidad",AB48,""))),"")</f>
        <v/>
      </c>
      <c r="AC49" s="96"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97"/>
      <c r="AE49" s="160"/>
      <c r="AF49" s="161"/>
      <c r="AG49" s="161"/>
      <c r="AH49" s="168"/>
      <c r="AI49" s="16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row>
    <row r="50" spans="1:67" ht="18" customHeight="1" x14ac:dyDescent="0.3">
      <c r="A50" s="219"/>
      <c r="B50" s="210"/>
      <c r="C50" s="225"/>
      <c r="D50" s="225"/>
      <c r="E50" s="225"/>
      <c r="F50" s="210"/>
      <c r="G50" s="245"/>
      <c r="H50" s="248"/>
      <c r="I50" s="251"/>
      <c r="J50" s="254"/>
      <c r="K50" s="251">
        <f>IF(NOT(ISERROR(MATCH(J50,_xlfn.ANCHORARRAY(E61),0))),I63&amp;"Por favor no seleccionar los criterios de impacto",J50)</f>
        <v>0</v>
      </c>
      <c r="L50" s="248"/>
      <c r="M50" s="251"/>
      <c r="N50" s="267"/>
      <c r="O50" s="72">
        <v>3</v>
      </c>
      <c r="P50" s="99"/>
      <c r="Q50" s="73" t="str">
        <f>IF(OR(R50="Preventivo",R50="Detectivo"),"Probabilidad",IF(R50="Correctivo","Impacto",""))</f>
        <v/>
      </c>
      <c r="R50" s="74"/>
      <c r="S50" s="74"/>
      <c r="T50" s="75" t="str">
        <f t="shared" si="43"/>
        <v/>
      </c>
      <c r="U50" s="74"/>
      <c r="V50" s="74"/>
      <c r="W50" s="74"/>
      <c r="X50" s="76" t="str">
        <f>IFERROR(IF(AND(Q49="Probabilidad",Q50="Probabilidad"),(Z49-(+Z49*T50)),IF(AND(Q49="Impacto",Q50="Probabilidad"),(Z48-(+Z48*T50)),IF(Q50="Impacto",Z49,""))),"")</f>
        <v/>
      </c>
      <c r="Y50" s="77" t="str">
        <f t="shared" si="1"/>
        <v/>
      </c>
      <c r="Z50" s="78" t="str">
        <f t="shared" si="44"/>
        <v/>
      </c>
      <c r="AA50" s="77" t="str">
        <f t="shared" si="3"/>
        <v/>
      </c>
      <c r="AB50" s="78" t="str">
        <f>IFERROR(IF(AND(Q49="Impacto",Q50="Impacto"),(AB49-(+AB49*T50)),IF(AND(Q49="Probabilidad",Q50="Impacto"),(AB48-(+AB48*T50)),IF(Q50="Probabilidad",AB49,""))),"")</f>
        <v/>
      </c>
      <c r="AC50" s="79" t="str">
        <f t="shared" si="45"/>
        <v/>
      </c>
      <c r="AD50" s="80"/>
      <c r="AE50" s="160"/>
      <c r="AF50" s="161"/>
      <c r="AG50" s="161"/>
      <c r="AH50" s="168"/>
      <c r="AI50" s="16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row>
    <row r="51" spans="1:67" ht="18" customHeight="1" x14ac:dyDescent="0.3">
      <c r="A51" s="219"/>
      <c r="B51" s="210"/>
      <c r="C51" s="225"/>
      <c r="D51" s="225"/>
      <c r="E51" s="225"/>
      <c r="F51" s="210"/>
      <c r="G51" s="245"/>
      <c r="H51" s="248"/>
      <c r="I51" s="251"/>
      <c r="J51" s="254"/>
      <c r="K51" s="251">
        <f>IF(NOT(ISERROR(MATCH(J51,_xlfn.ANCHORARRAY(E62),0))),I64&amp;"Por favor no seleccionar los criterios de impacto",J51)</f>
        <v>0</v>
      </c>
      <c r="L51" s="248"/>
      <c r="M51" s="251"/>
      <c r="N51" s="267"/>
      <c r="O51" s="72">
        <v>4</v>
      </c>
      <c r="P51" s="98"/>
      <c r="Q51" s="73" t="str">
        <f t="shared" ref="Q51:Q53" si="46">IF(OR(R51="Preventivo",R51="Detectivo"),"Probabilidad",IF(R51="Correctivo","Impacto",""))</f>
        <v/>
      </c>
      <c r="R51" s="74"/>
      <c r="S51" s="74"/>
      <c r="T51" s="75" t="str">
        <f t="shared" si="43"/>
        <v/>
      </c>
      <c r="U51" s="74"/>
      <c r="V51" s="74"/>
      <c r="W51" s="74"/>
      <c r="X51" s="76" t="str">
        <f t="shared" ref="X51:X53" si="47">IFERROR(IF(AND(Q50="Probabilidad",Q51="Probabilidad"),(Z50-(+Z50*T51)),IF(AND(Q50="Impacto",Q51="Probabilidad"),(Z49-(+Z49*T51)),IF(Q51="Impacto",Z50,""))),"")</f>
        <v/>
      </c>
      <c r="Y51" s="77" t="str">
        <f t="shared" si="1"/>
        <v/>
      </c>
      <c r="Z51" s="78" t="str">
        <f t="shared" si="44"/>
        <v/>
      </c>
      <c r="AA51" s="77" t="str">
        <f t="shared" si="3"/>
        <v/>
      </c>
      <c r="AB51" s="78" t="str">
        <f t="shared" ref="AB51:AB53" si="48">IFERROR(IF(AND(Q50="Impacto",Q51="Impacto"),(AB50-(+AB50*T51)),IF(AND(Q50="Probabilidad",Q51="Impacto"),(AB49-(+AB49*T51)),IF(Q51="Probabilidad",AB50,""))),"")</f>
        <v/>
      </c>
      <c r="AC51" s="79"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80"/>
      <c r="AE51" s="160"/>
      <c r="AF51" s="161"/>
      <c r="AG51" s="161"/>
      <c r="AH51" s="168"/>
      <c r="AI51" s="16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row>
    <row r="52" spans="1:67" ht="18" customHeight="1" x14ac:dyDescent="0.3">
      <c r="A52" s="219"/>
      <c r="B52" s="210"/>
      <c r="C52" s="225"/>
      <c r="D52" s="225"/>
      <c r="E52" s="225"/>
      <c r="F52" s="210"/>
      <c r="G52" s="245"/>
      <c r="H52" s="248"/>
      <c r="I52" s="251"/>
      <c r="J52" s="254"/>
      <c r="K52" s="251">
        <f>IF(NOT(ISERROR(MATCH(J52,_xlfn.ANCHORARRAY(E63),0))),I65&amp;"Por favor no seleccionar los criterios de impacto",J52)</f>
        <v>0</v>
      </c>
      <c r="L52" s="248"/>
      <c r="M52" s="251"/>
      <c r="N52" s="267"/>
      <c r="O52" s="72">
        <v>5</v>
      </c>
      <c r="P52" s="98"/>
      <c r="Q52" s="73" t="str">
        <f t="shared" si="46"/>
        <v/>
      </c>
      <c r="R52" s="74"/>
      <c r="S52" s="74"/>
      <c r="T52" s="75" t="str">
        <f t="shared" si="43"/>
        <v/>
      </c>
      <c r="U52" s="74"/>
      <c r="V52" s="74"/>
      <c r="W52" s="74"/>
      <c r="X52" s="76" t="str">
        <f t="shared" si="47"/>
        <v/>
      </c>
      <c r="Y52" s="77" t="str">
        <f t="shared" si="1"/>
        <v/>
      </c>
      <c r="Z52" s="78" t="str">
        <f t="shared" si="44"/>
        <v/>
      </c>
      <c r="AA52" s="77" t="str">
        <f t="shared" si="3"/>
        <v/>
      </c>
      <c r="AB52" s="78" t="str">
        <f t="shared" si="48"/>
        <v/>
      </c>
      <c r="AC52" s="79"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80"/>
      <c r="AE52" s="167"/>
      <c r="AF52" s="161"/>
      <c r="AG52" s="161"/>
      <c r="AH52" s="168"/>
      <c r="AI52" s="16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row>
    <row r="53" spans="1:67" ht="18" customHeight="1" x14ac:dyDescent="0.3">
      <c r="A53" s="220"/>
      <c r="B53" s="211"/>
      <c r="C53" s="226"/>
      <c r="D53" s="225"/>
      <c r="E53" s="225"/>
      <c r="F53" s="211"/>
      <c r="G53" s="246"/>
      <c r="H53" s="249"/>
      <c r="I53" s="252"/>
      <c r="J53" s="255"/>
      <c r="K53" s="252">
        <f>IF(NOT(ISERROR(MATCH(J53,_xlfn.ANCHORARRAY(E64),0))),I66&amp;"Por favor no seleccionar los criterios de impacto",J53)</f>
        <v>0</v>
      </c>
      <c r="L53" s="249"/>
      <c r="M53" s="252"/>
      <c r="N53" s="268"/>
      <c r="O53" s="72">
        <v>6</v>
      </c>
      <c r="P53" s="98"/>
      <c r="Q53" s="73" t="str">
        <f t="shared" si="46"/>
        <v/>
      </c>
      <c r="R53" s="74"/>
      <c r="S53" s="74"/>
      <c r="T53" s="75" t="str">
        <f t="shared" si="43"/>
        <v/>
      </c>
      <c r="U53" s="74"/>
      <c r="V53" s="74"/>
      <c r="W53" s="74"/>
      <c r="X53" s="76" t="str">
        <f t="shared" si="47"/>
        <v/>
      </c>
      <c r="Y53" s="77" t="str">
        <f t="shared" si="1"/>
        <v/>
      </c>
      <c r="Z53" s="78" t="str">
        <f t="shared" si="44"/>
        <v/>
      </c>
      <c r="AA53" s="77" t="str">
        <f t="shared" si="3"/>
        <v/>
      </c>
      <c r="AB53" s="78" t="str">
        <f t="shared" si="48"/>
        <v/>
      </c>
      <c r="AC53" s="79" t="str">
        <f t="shared" si="49"/>
        <v/>
      </c>
      <c r="AD53" s="80"/>
      <c r="AE53" s="160"/>
      <c r="AF53" s="161"/>
      <c r="AG53" s="161"/>
      <c r="AH53" s="168"/>
      <c r="AI53" s="16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row>
    <row r="54" spans="1:67" ht="96.75" customHeight="1" x14ac:dyDescent="0.3">
      <c r="A54" s="218">
        <v>8</v>
      </c>
      <c r="B54" s="209" t="s">
        <v>108</v>
      </c>
      <c r="C54" s="209" t="s">
        <v>170</v>
      </c>
      <c r="D54" s="221" t="s">
        <v>171</v>
      </c>
      <c r="E54" s="224" t="s">
        <v>172</v>
      </c>
      <c r="F54" s="209" t="s">
        <v>126</v>
      </c>
      <c r="G54" s="212">
        <v>1</v>
      </c>
      <c r="H54" s="247" t="str">
        <f>IF(G54&lt;=0,"",IF(G54&lt;=2,"Muy Baja",IF(G54&lt;=24,"Baja",IF(G54&lt;=500,"Media",IF(G54&lt;=5000,"Alta","Muy Alta")))))</f>
        <v>Muy Baja</v>
      </c>
      <c r="I54" s="250">
        <f>IF(H54="","",IF(H54="Muy Baja",0.2,IF(H54="Baja",0.4,IF(H54="Media",0.6,IF(H54="Alta",0.8,IF(H54="Muy Alta",1,))))))</f>
        <v>0.2</v>
      </c>
      <c r="J54" s="253" t="s">
        <v>134</v>
      </c>
      <c r="K54" s="250" t="str">
        <f>IF(NOT(ISERROR(MATCH(J54,'Tabla Impacto'!$B$225:$B$227,0))),'Tabla Impacto'!$G$227&amp;"Por favor no seleccionar los criterios de impacto(Afectación Económica o presupuestal y Pérdida Reputacional)",J54)</f>
        <v xml:space="preserve">     Afectación menor a 10 SMLMV .</v>
      </c>
      <c r="L54" s="247" t="str">
        <f>IF(OR(K54='Tabla Impacto'!$C$15,K54='Tabla Impacto'!$E$15),"Leve",IF(OR(K54='Tabla Impacto'!$C$16,K54='Tabla Impacto'!$E$16),"Menor",IF(OR(K54='Tabla Impacto'!$C$17,K54='Tabla Impacto'!$E$17),"Moderado",IF(OR(K54='Tabla Impacto'!$C$18,K54='Tabla Impacto'!$E$18),"Mayor",IF(OR(K54='Tabla Impacto'!$C$19,K54='Tabla Impacto'!$E$19),"Catastrófico","")))))</f>
        <v>Leve</v>
      </c>
      <c r="M54" s="250">
        <f>IF(L54="","",IF(L54="Leve",0.2,IF(L54="Menor",0.4,IF(L54="Moderado",0.6,IF(L54="Mayor",0.8,IF(L54="Catastrófico",1,))))))</f>
        <v>0.2</v>
      </c>
      <c r="N54" s="266"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Bajo</v>
      </c>
      <c r="O54" s="72">
        <v>1</v>
      </c>
      <c r="P54" s="165" t="s">
        <v>173</v>
      </c>
      <c r="Q54" s="89" t="str">
        <f>IF(OR(R54="Preventivo",R54="Detectivo"),"Probabilidad",IF(R54="Correctivo","Impacto",""))</f>
        <v>Probabilidad</v>
      </c>
      <c r="R54" s="92" t="s">
        <v>114</v>
      </c>
      <c r="S54" s="92" t="s">
        <v>115</v>
      </c>
      <c r="T54" s="93" t="str">
        <f>IF(AND(R54="Preventivo",S54="Automático"),"50%",IF(AND(R54="Preventivo",S54="Manual"),"40%",IF(AND(R54="Detectivo",S54="Automático"),"40%",IF(AND(R54="Detectivo",S54="Manual"),"30%",IF(AND(R54="Correctivo",S54="Automático"),"35%",IF(AND(R54="Correctivo",S54="Manual"),"25%",""))))))</f>
        <v>40%</v>
      </c>
      <c r="U54" s="92" t="s">
        <v>116</v>
      </c>
      <c r="V54" s="92" t="s">
        <v>117</v>
      </c>
      <c r="W54" s="92" t="s">
        <v>118</v>
      </c>
      <c r="X54" s="86">
        <f>IFERROR(IF(Q54="Probabilidad",(I54-(+I54*T54)),IF(Q54="Impacto",I54,"")),"")</f>
        <v>0.12</v>
      </c>
      <c r="Y54" s="94" t="str">
        <f>IFERROR(IF(X54="","",IF(X54&lt;=0.2,"Muy Baja",IF(X54&lt;=0.4,"Baja",IF(X54&lt;=0.6,"Media",IF(X54&lt;=0.8,"Alta","Muy Alta"))))),"")</f>
        <v>Muy Baja</v>
      </c>
      <c r="Z54" s="95">
        <f>+X54</f>
        <v>0.12</v>
      </c>
      <c r="AA54" s="94" t="str">
        <f>IFERROR(IF(AB54="","",IF(AB54&lt;=0.2,"Leve",IF(AB54&lt;=0.4,"Menor",IF(AB54&lt;=0.6,"Moderado",IF(AB54&lt;=0.8,"Mayor","Catastrófico"))))),"")</f>
        <v>Leve</v>
      </c>
      <c r="AB54" s="95">
        <f>IFERROR(IF(Q54="Impacto",(M54-(+M54*T54)),IF(Q54="Probabilidad",M54,"")),"")</f>
        <v>0.2</v>
      </c>
      <c r="AC54" s="9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Bajo</v>
      </c>
      <c r="AD54" s="97" t="s">
        <v>119</v>
      </c>
      <c r="AE54" s="165" t="s">
        <v>174</v>
      </c>
      <c r="AF54" s="154" t="s">
        <v>175</v>
      </c>
      <c r="AG54" s="154" t="s">
        <v>176</v>
      </c>
      <c r="AH54" s="156">
        <v>45777</v>
      </c>
      <c r="AI54" s="157">
        <v>45869</v>
      </c>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row>
    <row r="55" spans="1:67" ht="18" customHeight="1" x14ac:dyDescent="0.3">
      <c r="A55" s="219"/>
      <c r="B55" s="210"/>
      <c r="C55" s="210"/>
      <c r="D55" s="222"/>
      <c r="E55" s="225"/>
      <c r="F55" s="210"/>
      <c r="G55" s="213"/>
      <c r="H55" s="248"/>
      <c r="I55" s="251"/>
      <c r="J55" s="254"/>
      <c r="K55" s="251">
        <f>IF(NOT(ISERROR(MATCH(J55,_xlfn.ANCHORARRAY(E66),0))),I68&amp;"Por favor no seleccionar los criterios de impacto",J55)</f>
        <v>0</v>
      </c>
      <c r="L55" s="248"/>
      <c r="M55" s="251"/>
      <c r="N55" s="267"/>
      <c r="O55" s="72">
        <v>2</v>
      </c>
      <c r="P55" s="98"/>
      <c r="Q55" s="73" t="str">
        <f>IF(OR(R55="Preventivo",R55="Detectivo"),"Probabilidad",IF(R55="Correctivo","Impacto",""))</f>
        <v/>
      </c>
      <c r="R55" s="74"/>
      <c r="S55" s="74"/>
      <c r="T55" s="75" t="str">
        <f t="shared" ref="T55:T59" si="50">IF(AND(R55="Preventivo",S55="Automático"),"50%",IF(AND(R55="Preventivo",S55="Manual"),"40%",IF(AND(R55="Detectivo",S55="Automático"),"40%",IF(AND(R55="Detectivo",S55="Manual"),"30%",IF(AND(R55="Correctivo",S55="Automático"),"35%",IF(AND(R55="Correctivo",S55="Manual"),"25%",""))))))</f>
        <v/>
      </c>
      <c r="U55" s="74"/>
      <c r="V55" s="74"/>
      <c r="W55" s="74"/>
      <c r="X55" s="76" t="str">
        <f>IFERROR(IF(AND(Q54="Probabilidad",Q55="Probabilidad"),(Z54-(+Z54*T55)),IF(Q55="Probabilidad",(I54-(+I54*T55)),IF(Q55="Impacto",Z54,""))),"")</f>
        <v/>
      </c>
      <c r="Y55" s="77" t="str">
        <f t="shared" si="1"/>
        <v/>
      </c>
      <c r="Z55" s="78" t="str">
        <f t="shared" ref="Z55:Z59" si="51">+X55</f>
        <v/>
      </c>
      <c r="AA55" s="77" t="str">
        <f t="shared" si="3"/>
        <v/>
      </c>
      <c r="AB55" s="78" t="str">
        <f>IFERROR(IF(AND(Q54="Impacto",Q55="Impacto"),(AB54-(+AB54*T55)),IF(Q55="Impacto",(M54-(+M54*T55)),IF(Q55="Probabilidad",AB54,""))),"")</f>
        <v/>
      </c>
      <c r="AC55" s="79"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80"/>
      <c r="AE55" s="160"/>
      <c r="AF55" s="161"/>
      <c r="AG55" s="161"/>
      <c r="AH55" s="168"/>
      <c r="AI55" s="16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row>
    <row r="56" spans="1:67" ht="18" customHeight="1" x14ac:dyDescent="0.3">
      <c r="A56" s="219"/>
      <c r="B56" s="210"/>
      <c r="C56" s="210"/>
      <c r="D56" s="222"/>
      <c r="E56" s="225"/>
      <c r="F56" s="210"/>
      <c r="G56" s="213"/>
      <c r="H56" s="248"/>
      <c r="I56" s="251"/>
      <c r="J56" s="254"/>
      <c r="K56" s="251">
        <f>IF(NOT(ISERROR(MATCH(J56,_xlfn.ANCHORARRAY(E67),0))),I69&amp;"Por favor no seleccionar los criterios de impacto",J56)</f>
        <v>0</v>
      </c>
      <c r="L56" s="248"/>
      <c r="M56" s="251"/>
      <c r="N56" s="267"/>
      <c r="O56" s="72">
        <v>3</v>
      </c>
      <c r="P56" s="99"/>
      <c r="Q56" s="73" t="str">
        <f>IF(OR(R56="Preventivo",R56="Detectivo"),"Probabilidad",IF(R56="Correctivo","Impacto",""))</f>
        <v/>
      </c>
      <c r="R56" s="74"/>
      <c r="S56" s="74"/>
      <c r="T56" s="75" t="str">
        <f t="shared" si="50"/>
        <v/>
      </c>
      <c r="U56" s="74"/>
      <c r="V56" s="74"/>
      <c r="W56" s="74"/>
      <c r="X56" s="76" t="str">
        <f>IFERROR(IF(AND(Q55="Probabilidad",Q56="Probabilidad"),(Z55-(+Z55*T56)),IF(AND(Q55="Impacto",Q56="Probabilidad"),(Z54-(+Z54*T56)),IF(Q56="Impacto",Z55,""))),"")</f>
        <v/>
      </c>
      <c r="Y56" s="77" t="str">
        <f t="shared" si="1"/>
        <v/>
      </c>
      <c r="Z56" s="78" t="str">
        <f t="shared" si="51"/>
        <v/>
      </c>
      <c r="AA56" s="77" t="str">
        <f t="shared" si="3"/>
        <v/>
      </c>
      <c r="AB56" s="78" t="str">
        <f>IFERROR(IF(AND(Q55="Impacto",Q56="Impacto"),(AB55-(+AB55*T56)),IF(AND(Q55="Probabilidad",Q56="Impacto"),(AB54-(+AB54*T56)),IF(Q56="Probabilidad",AB55,""))),"")</f>
        <v/>
      </c>
      <c r="AC56" s="79" t="str">
        <f t="shared" si="52"/>
        <v/>
      </c>
      <c r="AD56" s="80"/>
      <c r="AE56" s="160"/>
      <c r="AF56" s="161"/>
      <c r="AG56" s="161"/>
      <c r="AH56" s="168"/>
      <c r="AI56" s="16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row>
    <row r="57" spans="1:67" ht="18" customHeight="1" x14ac:dyDescent="0.3">
      <c r="A57" s="219"/>
      <c r="B57" s="210"/>
      <c r="C57" s="210"/>
      <c r="D57" s="222"/>
      <c r="E57" s="225"/>
      <c r="F57" s="210"/>
      <c r="G57" s="213"/>
      <c r="H57" s="248"/>
      <c r="I57" s="251"/>
      <c r="J57" s="254"/>
      <c r="K57" s="251">
        <f>IF(NOT(ISERROR(MATCH(J57,_xlfn.ANCHORARRAY(E68),0))),I70&amp;"Por favor no seleccionar los criterios de impacto",J57)</f>
        <v>0</v>
      </c>
      <c r="L57" s="248"/>
      <c r="M57" s="251"/>
      <c r="N57" s="267"/>
      <c r="O57" s="72">
        <v>4</v>
      </c>
      <c r="P57" s="98"/>
      <c r="Q57" s="73" t="str">
        <f t="shared" ref="Q57:Q59" si="53">IF(OR(R57="Preventivo",R57="Detectivo"),"Probabilidad",IF(R57="Correctivo","Impacto",""))</f>
        <v/>
      </c>
      <c r="R57" s="74"/>
      <c r="S57" s="74"/>
      <c r="T57" s="75" t="str">
        <f t="shared" si="50"/>
        <v/>
      </c>
      <c r="U57" s="74"/>
      <c r="V57" s="74"/>
      <c r="W57" s="74"/>
      <c r="X57" s="76" t="str">
        <f t="shared" ref="X57:X59" si="54">IFERROR(IF(AND(Q56="Probabilidad",Q57="Probabilidad"),(Z56-(+Z56*T57)),IF(AND(Q56="Impacto",Q57="Probabilidad"),(Z55-(+Z55*T57)),IF(Q57="Impacto",Z56,""))),"")</f>
        <v/>
      </c>
      <c r="Y57" s="77" t="str">
        <f t="shared" si="1"/>
        <v/>
      </c>
      <c r="Z57" s="78" t="str">
        <f t="shared" si="51"/>
        <v/>
      </c>
      <c r="AA57" s="77" t="str">
        <f t="shared" si="3"/>
        <v/>
      </c>
      <c r="AB57" s="78" t="str">
        <f t="shared" ref="AB57:AB59" si="55">IFERROR(IF(AND(Q56="Impacto",Q57="Impacto"),(AB56-(+AB56*T57)),IF(AND(Q56="Probabilidad",Q57="Impacto"),(AB55-(+AB55*T57)),IF(Q57="Probabilidad",AB56,""))),"")</f>
        <v/>
      </c>
      <c r="AC57" s="79"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80"/>
      <c r="AE57" s="160"/>
      <c r="AF57" s="161"/>
      <c r="AG57" s="161"/>
      <c r="AH57" s="168"/>
      <c r="AI57" s="16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row>
    <row r="58" spans="1:67" ht="18" customHeight="1" x14ac:dyDescent="0.3">
      <c r="A58" s="219"/>
      <c r="B58" s="210"/>
      <c r="C58" s="210"/>
      <c r="D58" s="222"/>
      <c r="E58" s="225"/>
      <c r="F58" s="210"/>
      <c r="G58" s="213"/>
      <c r="H58" s="248"/>
      <c r="I58" s="251"/>
      <c r="J58" s="254"/>
      <c r="K58" s="251">
        <f>IF(NOT(ISERROR(MATCH(J58,_xlfn.ANCHORARRAY(E69),0))),I71&amp;"Por favor no seleccionar los criterios de impacto",J58)</f>
        <v>0</v>
      </c>
      <c r="L58" s="248"/>
      <c r="M58" s="251"/>
      <c r="N58" s="267"/>
      <c r="O58" s="72">
        <v>5</v>
      </c>
      <c r="P58" s="98"/>
      <c r="Q58" s="73" t="str">
        <f t="shared" si="53"/>
        <v/>
      </c>
      <c r="R58" s="74"/>
      <c r="S58" s="74"/>
      <c r="T58" s="75" t="str">
        <f t="shared" si="50"/>
        <v/>
      </c>
      <c r="U58" s="74"/>
      <c r="V58" s="74"/>
      <c r="W58" s="74"/>
      <c r="X58" s="76" t="str">
        <f t="shared" si="54"/>
        <v/>
      </c>
      <c r="Y58" s="77" t="str">
        <f t="shared" si="1"/>
        <v/>
      </c>
      <c r="Z58" s="78" t="str">
        <f t="shared" si="51"/>
        <v/>
      </c>
      <c r="AA58" s="77" t="str">
        <f t="shared" si="3"/>
        <v/>
      </c>
      <c r="AB58" s="78" t="str">
        <f t="shared" si="55"/>
        <v/>
      </c>
      <c r="AC58" s="79"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80"/>
      <c r="AE58" s="160"/>
      <c r="AF58" s="161"/>
      <c r="AG58" s="161"/>
      <c r="AH58" s="168"/>
      <c r="AI58" s="16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row>
    <row r="59" spans="1:67" ht="37.5" customHeight="1" x14ac:dyDescent="0.3">
      <c r="A59" s="220"/>
      <c r="B59" s="211"/>
      <c r="C59" s="211"/>
      <c r="D59" s="223"/>
      <c r="E59" s="226"/>
      <c r="F59" s="211"/>
      <c r="G59" s="214"/>
      <c r="H59" s="249"/>
      <c r="I59" s="252"/>
      <c r="J59" s="255"/>
      <c r="K59" s="252">
        <f>IF(NOT(ISERROR(MATCH(J59,_xlfn.ANCHORARRAY(E70),0))),I85&amp;"Por favor no seleccionar los criterios de impacto",J59)</f>
        <v>0</v>
      </c>
      <c r="L59" s="249"/>
      <c r="M59" s="252"/>
      <c r="N59" s="268"/>
      <c r="O59" s="72">
        <v>6</v>
      </c>
      <c r="P59" s="98"/>
      <c r="Q59" s="73" t="str">
        <f t="shared" si="53"/>
        <v/>
      </c>
      <c r="R59" s="74"/>
      <c r="S59" s="74"/>
      <c r="T59" s="75" t="str">
        <f t="shared" si="50"/>
        <v/>
      </c>
      <c r="U59" s="74"/>
      <c r="V59" s="74"/>
      <c r="W59" s="74"/>
      <c r="X59" s="76" t="str">
        <f t="shared" si="54"/>
        <v/>
      </c>
      <c r="Y59" s="77" t="str">
        <f t="shared" si="1"/>
        <v/>
      </c>
      <c r="Z59" s="78" t="str">
        <f t="shared" si="51"/>
        <v/>
      </c>
      <c r="AA59" s="77" t="str">
        <f t="shared" si="3"/>
        <v/>
      </c>
      <c r="AB59" s="78" t="str">
        <f t="shared" si="55"/>
        <v/>
      </c>
      <c r="AC59" s="79" t="str">
        <f t="shared" si="56"/>
        <v/>
      </c>
      <c r="AD59" s="80"/>
      <c r="AE59" s="160"/>
      <c r="AF59" s="161"/>
      <c r="AG59" s="161"/>
      <c r="AH59" s="168"/>
      <c r="AI59" s="16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row>
    <row r="60" spans="1:67" ht="75" customHeight="1" x14ac:dyDescent="0.3">
      <c r="A60" s="218">
        <v>9</v>
      </c>
      <c r="B60" s="209" t="s">
        <v>108</v>
      </c>
      <c r="C60" s="298" t="s">
        <v>177</v>
      </c>
      <c r="D60" s="301" t="s">
        <v>178</v>
      </c>
      <c r="E60" s="303" t="s">
        <v>179</v>
      </c>
      <c r="F60" s="209" t="s">
        <v>126</v>
      </c>
      <c r="G60" s="244">
        <v>330</v>
      </c>
      <c r="H60" s="247" t="str">
        <f>IF(G60&lt;=0,"",IF(G60&lt;=2,"Muy Baja",IF(G60&lt;=24,"Baja",IF(G60&lt;=500,"Media",IF(G60&lt;=5000,"Alta","Muy Alta")))))</f>
        <v>Media</v>
      </c>
      <c r="I60" s="250">
        <f>IF(H60="","",IF(H60="Muy Baja",0.2,IF(H60="Baja",0.4,IF(H60="Media",0.6,IF(H60="Alta",0.8,IF(H60="Muy Alta",1,))))))</f>
        <v>0.6</v>
      </c>
      <c r="J60" s="253" t="s">
        <v>157</v>
      </c>
      <c r="K60" s="250" t="str">
        <f>IF(NOT(ISERROR(MATCH(J60,'Tabla Impacto'!$B$225:$B$227,0))),'Tabla Impacto'!$G$227&amp;"Por favor no seleccionar los criterios de impacto(Afectación Económica o presupuestal y Pérdida Reputacional)",J60)</f>
        <v xml:space="preserve">     Mayor a 500 SMLMV </v>
      </c>
      <c r="L60" s="247" t="str">
        <f>IF(OR(K60='Tabla Impacto'!$C$15,K60='Tabla Impacto'!$E$15),"Leve",IF(OR(K60='Tabla Impacto'!$C$16,K60='Tabla Impacto'!$E$16),"Menor",IF(OR(K60='Tabla Impacto'!$C$17,K60='Tabla Impacto'!$E$17),"Moderado",IF(OR(K60='Tabla Impacto'!$C$18,K60='Tabla Impacto'!$E$18),"Mayor",IF(OR(K60='Tabla Impacto'!$C$19,K60='Tabla Impacto'!$E$19),"Catastrófico","")))))</f>
        <v>Catastrófico</v>
      </c>
      <c r="M60" s="250">
        <f>IF(L60="","",IF(L60="Leve",0.2,IF(L60="Menor",0.4,IF(L60="Moderado",0.6,IF(L60="Mayor",0.8,IF(L60="Catastrófico",1,))))))</f>
        <v>1</v>
      </c>
      <c r="N60" s="266"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Extremo</v>
      </c>
      <c r="O60" s="72">
        <v>1</v>
      </c>
      <c r="P60" s="155" t="s">
        <v>180</v>
      </c>
      <c r="Q60" s="89" t="str">
        <f>IF(OR(R60="Preventivo",R60="Detectivo"),"Probabilidad",IF(R60="Correctivo","Impacto",""))</f>
        <v>Probabilidad</v>
      </c>
      <c r="R60" s="92" t="s">
        <v>114</v>
      </c>
      <c r="S60" s="92" t="s">
        <v>115</v>
      </c>
      <c r="T60" s="93" t="str">
        <f>IF(AND(R60="Preventivo",S60="Automático"),"50%",IF(AND(R60="Preventivo",S60="Manual"),"40%",IF(AND(R60="Detectivo",S60="Automático"),"40%",IF(AND(R60="Detectivo",S60="Manual"),"30%",IF(AND(R60="Correctivo",S60="Automático"),"35%",IF(AND(R60="Correctivo",S60="Manual"),"25%",""))))))</f>
        <v>40%</v>
      </c>
      <c r="U60" s="92" t="s">
        <v>116</v>
      </c>
      <c r="V60" s="92" t="s">
        <v>117</v>
      </c>
      <c r="W60" s="92" t="s">
        <v>118</v>
      </c>
      <c r="X60" s="86">
        <f>IFERROR(IF(Q60="Probabilidad",(I60-(+I60*T60)),IF(Q60="Impacto",I60,"")),"")</f>
        <v>0.36</v>
      </c>
      <c r="Y60" s="94" t="str">
        <f>IFERROR(IF(X60="","",IF(X60&lt;=0.2,"Muy Baja",IF(X60&lt;=0.4,"Baja",IF(X60&lt;=0.6,"Media",IF(X60&lt;=0.8,"Alta","Muy Alta"))))),"")</f>
        <v>Baja</v>
      </c>
      <c r="Z60" s="95">
        <f>+X60</f>
        <v>0.36</v>
      </c>
      <c r="AA60" s="94" t="str">
        <f>IFERROR(IF(AB60="","",IF(AB60&lt;=0.2,"Leve",IF(AB60&lt;=0.4,"Menor",IF(AB60&lt;=0.6,"Moderado",IF(AB60&lt;=0.8,"Mayor","Catastrófico"))))),"")</f>
        <v>Catastrófico</v>
      </c>
      <c r="AB60" s="95">
        <f>IFERROR(IF(Q60="Impacto",(M60-(+M60*T60)),IF(Q60="Probabilidad",M60,"")),"")</f>
        <v>1</v>
      </c>
      <c r="AC60" s="9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Extremo</v>
      </c>
      <c r="AD60" s="97" t="s">
        <v>119</v>
      </c>
      <c r="AE60" s="165" t="s">
        <v>181</v>
      </c>
      <c r="AF60" s="154" t="s">
        <v>182</v>
      </c>
      <c r="AG60" s="153" t="s">
        <v>183</v>
      </c>
      <c r="AH60" s="156">
        <v>45658</v>
      </c>
      <c r="AI60" s="157">
        <v>46010</v>
      </c>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row>
    <row r="61" spans="1:67" ht="18" customHeight="1" x14ac:dyDescent="0.3">
      <c r="A61" s="219"/>
      <c r="B61" s="210"/>
      <c r="C61" s="299"/>
      <c r="D61" s="301"/>
      <c r="E61" s="303"/>
      <c r="F61" s="210"/>
      <c r="G61" s="245"/>
      <c r="H61" s="248"/>
      <c r="I61" s="251"/>
      <c r="J61" s="254"/>
      <c r="K61" s="251">
        <f>IF(NOT(ISERROR(MATCH(J61,_xlfn.ANCHORARRAY(E85),0))),I87&amp;"Por favor no seleccionar los criterios de impacto",J61)</f>
        <v>0</v>
      </c>
      <c r="L61" s="248"/>
      <c r="M61" s="251"/>
      <c r="N61" s="267"/>
      <c r="O61" s="72">
        <v>2</v>
      </c>
      <c r="P61" s="98"/>
      <c r="Q61" s="73" t="str">
        <f>IF(OR(R61="Preventivo",R61="Detectivo"),"Probabilidad",IF(R61="Correctivo","Impacto",""))</f>
        <v/>
      </c>
      <c r="R61" s="74"/>
      <c r="S61" s="74"/>
      <c r="T61" s="75" t="str">
        <f t="shared" ref="T61:T65" si="57">IF(AND(R61="Preventivo",S61="Automático"),"50%",IF(AND(R61="Preventivo",S61="Manual"),"40%",IF(AND(R61="Detectivo",S61="Automático"),"40%",IF(AND(R61="Detectivo",S61="Manual"),"30%",IF(AND(R61="Correctivo",S61="Automático"),"35%",IF(AND(R61="Correctivo",S61="Manual"),"25%",""))))))</f>
        <v/>
      </c>
      <c r="U61" s="74"/>
      <c r="V61" s="74"/>
      <c r="W61" s="74"/>
      <c r="X61" s="76" t="str">
        <f>IFERROR(IF(AND(Q60="Probabilidad",Q61="Probabilidad"),(Z60-(+Z60*T61)),IF(Q61="Probabilidad",(I60-(+I60*T61)),IF(Q61="Impacto",Z60,""))),"")</f>
        <v/>
      </c>
      <c r="Y61" s="77" t="str">
        <f t="shared" si="1"/>
        <v/>
      </c>
      <c r="Z61" s="78" t="str">
        <f t="shared" ref="Z61:Z65" si="58">+X61</f>
        <v/>
      </c>
      <c r="AA61" s="77" t="str">
        <f t="shared" si="3"/>
        <v/>
      </c>
      <c r="AB61" s="78" t="str">
        <f>IFERROR(IF(AND(Q60="Impacto",Q61="Impacto"),(AB60-(+AB60*T61)),IF(Q61="Impacto",(M60-(+M60*T61)),IF(Q61="Probabilidad",AB60,""))),"")</f>
        <v/>
      </c>
      <c r="AC61" s="79"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80"/>
      <c r="AE61" s="160"/>
      <c r="AF61" s="161"/>
      <c r="AG61" s="161"/>
      <c r="AH61" s="168"/>
      <c r="AI61" s="16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row>
    <row r="62" spans="1:67" ht="18" customHeight="1" x14ac:dyDescent="0.3">
      <c r="A62" s="219"/>
      <c r="B62" s="210"/>
      <c r="C62" s="299"/>
      <c r="D62" s="301"/>
      <c r="E62" s="303"/>
      <c r="F62" s="210"/>
      <c r="G62" s="245"/>
      <c r="H62" s="248"/>
      <c r="I62" s="251"/>
      <c r="J62" s="254"/>
      <c r="K62" s="251">
        <f>IF(NOT(ISERROR(MATCH(J62,_xlfn.ANCHORARRAY(E86),0))),I88&amp;"Por favor no seleccionar los criterios de impacto",J62)</f>
        <v>0</v>
      </c>
      <c r="L62" s="248"/>
      <c r="M62" s="251"/>
      <c r="N62" s="267"/>
      <c r="O62" s="72">
        <v>3</v>
      </c>
      <c r="P62" s="99"/>
      <c r="Q62" s="73" t="str">
        <f>IF(OR(R62="Preventivo",R62="Detectivo"),"Probabilidad",IF(R62="Correctivo","Impacto",""))</f>
        <v/>
      </c>
      <c r="R62" s="74"/>
      <c r="S62" s="74"/>
      <c r="T62" s="75" t="str">
        <f t="shared" si="57"/>
        <v/>
      </c>
      <c r="U62" s="74"/>
      <c r="V62" s="74"/>
      <c r="W62" s="74"/>
      <c r="X62" s="76" t="str">
        <f>IFERROR(IF(AND(Q61="Probabilidad",Q62="Probabilidad"),(Z61-(+Z61*T62)),IF(AND(Q61="Impacto",Q62="Probabilidad"),(Z60-(+Z60*T62)),IF(Q62="Impacto",Z61,""))),"")</f>
        <v/>
      </c>
      <c r="Y62" s="77" t="str">
        <f t="shared" si="1"/>
        <v/>
      </c>
      <c r="Z62" s="78" t="str">
        <f t="shared" si="58"/>
        <v/>
      </c>
      <c r="AA62" s="77" t="str">
        <f t="shared" si="3"/>
        <v/>
      </c>
      <c r="AB62" s="78" t="str">
        <f>IFERROR(IF(AND(Q61="Impacto",Q62="Impacto"),(AB61-(+AB61*T62)),IF(AND(Q61="Probabilidad",Q62="Impacto"),(AB60-(+AB60*T62)),IF(Q62="Probabilidad",AB61,""))),"")</f>
        <v/>
      </c>
      <c r="AC62" s="79" t="str">
        <f t="shared" si="59"/>
        <v/>
      </c>
      <c r="AD62" s="80"/>
      <c r="AE62" s="160"/>
      <c r="AF62" s="161"/>
      <c r="AG62" s="161"/>
      <c r="AH62" s="168"/>
      <c r="AI62" s="16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row>
    <row r="63" spans="1:67" ht="18" customHeight="1" x14ac:dyDescent="0.3">
      <c r="A63" s="219"/>
      <c r="B63" s="210"/>
      <c r="C63" s="299"/>
      <c r="D63" s="301"/>
      <c r="E63" s="303"/>
      <c r="F63" s="210"/>
      <c r="G63" s="245"/>
      <c r="H63" s="248"/>
      <c r="I63" s="251"/>
      <c r="J63" s="254"/>
      <c r="K63" s="251">
        <f>IF(NOT(ISERROR(MATCH(J63,_xlfn.ANCHORARRAY(E87),0))),I89&amp;"Por favor no seleccionar los criterios de impacto",J63)</f>
        <v>0</v>
      </c>
      <c r="L63" s="248"/>
      <c r="M63" s="251"/>
      <c r="N63" s="267"/>
      <c r="O63" s="72">
        <v>4</v>
      </c>
      <c r="P63" s="98"/>
      <c r="Q63" s="73" t="str">
        <f t="shared" ref="Q63:Q65" si="60">IF(OR(R63="Preventivo",R63="Detectivo"),"Probabilidad",IF(R63="Correctivo","Impacto",""))</f>
        <v/>
      </c>
      <c r="R63" s="74"/>
      <c r="S63" s="74"/>
      <c r="T63" s="75" t="str">
        <f t="shared" si="57"/>
        <v/>
      </c>
      <c r="U63" s="74"/>
      <c r="V63" s="74"/>
      <c r="W63" s="74"/>
      <c r="X63" s="76" t="str">
        <f t="shared" ref="X63:X64" si="61">IFERROR(IF(AND(Q62="Probabilidad",Q63="Probabilidad"),(Z62-(+Z62*T63)),IF(AND(Q62="Impacto",Q63="Probabilidad"),(Z61-(+Z61*T63)),IF(Q63="Impacto",Z62,""))),"")</f>
        <v/>
      </c>
      <c r="Y63" s="77" t="str">
        <f t="shared" si="1"/>
        <v/>
      </c>
      <c r="Z63" s="78" t="str">
        <f t="shared" si="58"/>
        <v/>
      </c>
      <c r="AA63" s="77" t="str">
        <f t="shared" si="3"/>
        <v/>
      </c>
      <c r="AB63" s="78" t="str">
        <f t="shared" ref="AB63:AB64" si="62">IFERROR(IF(AND(Q62="Impacto",Q63="Impacto"),(AB62-(+AB62*T63)),IF(AND(Q62="Probabilidad",Q63="Impacto"),(AB61-(+AB61*T63)),IF(Q63="Probabilidad",AB62,""))),"")</f>
        <v/>
      </c>
      <c r="AC63" s="79"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80"/>
      <c r="AE63" s="160"/>
      <c r="AF63" s="161"/>
      <c r="AG63" s="161"/>
      <c r="AH63" s="168"/>
      <c r="AI63" s="16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row>
    <row r="64" spans="1:67" ht="18" customHeight="1" x14ac:dyDescent="0.3">
      <c r="A64" s="219"/>
      <c r="B64" s="210"/>
      <c r="C64" s="299"/>
      <c r="D64" s="301"/>
      <c r="E64" s="303"/>
      <c r="F64" s="210"/>
      <c r="G64" s="245"/>
      <c r="H64" s="248"/>
      <c r="I64" s="251"/>
      <c r="J64" s="254"/>
      <c r="K64" s="251">
        <f>IF(NOT(ISERROR(MATCH(J64,_xlfn.ANCHORARRAY(E88),0))),I90&amp;"Por favor no seleccionar los criterios de impacto",J64)</f>
        <v>0</v>
      </c>
      <c r="L64" s="248"/>
      <c r="M64" s="251"/>
      <c r="N64" s="267"/>
      <c r="O64" s="72">
        <v>5</v>
      </c>
      <c r="P64" s="98"/>
      <c r="Q64" s="73" t="str">
        <f t="shared" si="60"/>
        <v/>
      </c>
      <c r="R64" s="74"/>
      <c r="S64" s="74"/>
      <c r="T64" s="75" t="str">
        <f t="shared" si="57"/>
        <v/>
      </c>
      <c r="U64" s="74"/>
      <c r="V64" s="74"/>
      <c r="W64" s="74"/>
      <c r="X64" s="76" t="str">
        <f t="shared" si="61"/>
        <v/>
      </c>
      <c r="Y64" s="77" t="str">
        <f t="shared" si="1"/>
        <v/>
      </c>
      <c r="Z64" s="78" t="str">
        <f t="shared" si="58"/>
        <v/>
      </c>
      <c r="AA64" s="77" t="str">
        <f t="shared" si="3"/>
        <v/>
      </c>
      <c r="AB64" s="78" t="str">
        <f t="shared" si="62"/>
        <v/>
      </c>
      <c r="AC64" s="79"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80"/>
      <c r="AE64" s="160"/>
      <c r="AF64" s="161"/>
      <c r="AG64" s="161"/>
      <c r="AH64" s="168"/>
      <c r="AI64" s="16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row>
    <row r="65" spans="1:67" ht="18" customHeight="1" x14ac:dyDescent="0.3">
      <c r="A65" s="220"/>
      <c r="B65" s="211"/>
      <c r="C65" s="300"/>
      <c r="D65" s="302"/>
      <c r="E65" s="304"/>
      <c r="F65" s="211"/>
      <c r="G65" s="246"/>
      <c r="H65" s="249"/>
      <c r="I65" s="252"/>
      <c r="J65" s="255"/>
      <c r="K65" s="252">
        <f>IF(NOT(ISERROR(MATCH(J65,_xlfn.ANCHORARRAY(E89),0))),I91&amp;"Por favor no seleccionar los criterios de impacto",J65)</f>
        <v>0</v>
      </c>
      <c r="L65" s="249"/>
      <c r="M65" s="252"/>
      <c r="N65" s="268"/>
      <c r="O65" s="72">
        <v>6</v>
      </c>
      <c r="P65" s="98"/>
      <c r="Q65" s="73" t="str">
        <f t="shared" si="60"/>
        <v/>
      </c>
      <c r="R65" s="74"/>
      <c r="S65" s="74"/>
      <c r="T65" s="75" t="str">
        <f t="shared" si="57"/>
        <v/>
      </c>
      <c r="U65" s="74"/>
      <c r="V65" s="74"/>
      <c r="W65" s="74"/>
      <c r="X65" s="76" t="str">
        <f>IFERROR(IF(AND(Q64="Probabilidad",Q65="Probabilidad"),(Z64-(+Z64*T65)),IF(AND(Q64="Impacto",Q65="Probabilidad"),(Z63-(+Z63*T65)),IF(Q65="Impacto",Z64,""))),"")</f>
        <v/>
      </c>
      <c r="Y65" s="77" t="str">
        <f t="shared" si="1"/>
        <v/>
      </c>
      <c r="Z65" s="78" t="str">
        <f t="shared" si="58"/>
        <v/>
      </c>
      <c r="AA65" s="77" t="str">
        <f t="shared" si="3"/>
        <v/>
      </c>
      <c r="AB65" s="78" t="str">
        <f>IFERROR(IF(AND(Q64="Impacto",Q65="Impacto"),(AB64-(+AB64*T65)),IF(AND(Q64="Probabilidad",Q65="Impacto"),(AB63-(+AB63*T65)),IF(Q65="Probabilidad",AB64,""))),"")</f>
        <v/>
      </c>
      <c r="AC65" s="79" t="str">
        <f t="shared" si="63"/>
        <v/>
      </c>
      <c r="AD65" s="80"/>
      <c r="AE65" s="160"/>
      <c r="AF65" s="161"/>
      <c r="AG65" s="161"/>
      <c r="AH65" s="168"/>
      <c r="AI65" s="16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row>
    <row r="66" spans="1:67" ht="68.25" customHeight="1" x14ac:dyDescent="0.3">
      <c r="A66" s="218">
        <v>10</v>
      </c>
      <c r="B66" s="209" t="s">
        <v>108</v>
      </c>
      <c r="C66" s="209" t="s">
        <v>184</v>
      </c>
      <c r="D66" s="221" t="s">
        <v>185</v>
      </c>
      <c r="E66" s="224" t="s">
        <v>186</v>
      </c>
      <c r="F66" s="209" t="s">
        <v>126</v>
      </c>
      <c r="G66" s="212">
        <v>300</v>
      </c>
      <c r="H66" s="247" t="str">
        <f>IF(G66&lt;=0,"",IF(G66&lt;=2,"Muy Baja",IF(G66&lt;=24,"Baja",IF(G66&lt;=500,"Media",IF(G66&lt;=5000,"Alta","Muy Alta")))))</f>
        <v>Media</v>
      </c>
      <c r="I66" s="250">
        <f>IF(H66="","",IF(H66="Muy Baja",0.2,IF(H66="Baja",0.4,IF(H66="Media",0.6,IF(H66="Alta",0.8,IF(H66="Muy Alta",1,))))))</f>
        <v>0.6</v>
      </c>
      <c r="J66" s="253" t="s">
        <v>127</v>
      </c>
      <c r="K66" s="250" t="str">
        <f>IF(NOT(ISERROR(MATCH(J66,'Tabla Impacto'!$B$225:$B$227,0))),'Tabla Impacto'!$G$227&amp;"Por favor no seleccionar los criterios de impacto(Afectación Económica o presupuestal y Pérdida Reputacional)",J66)</f>
        <v xml:space="preserve">     Entre 10 y 50 SMLMV </v>
      </c>
      <c r="L66" s="247" t="str">
        <f>IF(OR(K66='Tabla Impacto'!$C$15,K66='Tabla Impacto'!$E$15),"Leve",IF(OR(K66='Tabla Impacto'!$C$16,K66='Tabla Impacto'!$E$16),"Menor",IF(OR(K66='Tabla Impacto'!$C$17,K66='Tabla Impacto'!$E$17),"Moderado",IF(OR(K66='Tabla Impacto'!$C$18,K66='Tabla Impacto'!$E$18),"Mayor",IF(OR(K66='Tabla Impacto'!$C$19,K66='Tabla Impacto'!$E$19),"Catastrófico","")))))</f>
        <v>Menor</v>
      </c>
      <c r="M66" s="250">
        <f>IF(L66="","",IF(L66="Leve",0.2,IF(L66="Menor",0.4,IF(L66="Moderado",0.6,IF(L66="Mayor",0.8,IF(L66="Catastrófico",1,))))))</f>
        <v>0.4</v>
      </c>
      <c r="N66" s="266"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Moderado</v>
      </c>
      <c r="O66" s="72">
        <v>1</v>
      </c>
      <c r="P66" s="98" t="s">
        <v>187</v>
      </c>
      <c r="Q66" s="89" t="str">
        <f>IF(OR(R66="Preventivo",R66="Detectivo"),"Probabilidad",IF(R66="Correctivo","Impacto",""))</f>
        <v>Probabilidad</v>
      </c>
      <c r="R66" s="92" t="s">
        <v>114</v>
      </c>
      <c r="S66" s="92" t="s">
        <v>115</v>
      </c>
      <c r="T66" s="93" t="str">
        <f>IF(AND(R66="Preventivo",S66="Automático"),"50%",IF(AND(R66="Preventivo",S66="Manual"),"40%",IF(AND(R66="Detectivo",S66="Automático"),"40%",IF(AND(R66="Detectivo",S66="Manual"),"30%",IF(AND(R66="Correctivo",S66="Automático"),"35%",IF(AND(R66="Correctivo",S66="Manual"),"25%",""))))))</f>
        <v>40%</v>
      </c>
      <c r="U66" s="92" t="s">
        <v>116</v>
      </c>
      <c r="V66" s="92" t="s">
        <v>117</v>
      </c>
      <c r="W66" s="92" t="s">
        <v>118</v>
      </c>
      <c r="X66" s="86">
        <f>IFERROR(IF(Q66="Probabilidad",(I66-(+I66*T66)),IF(Q66="Impacto",I66,"")),"")</f>
        <v>0.36</v>
      </c>
      <c r="Y66" s="94" t="str">
        <f>IFERROR(IF(X66="","",IF(X66&lt;=0.2,"Muy Baja",IF(X66&lt;=0.4,"Baja",IF(X66&lt;=0.6,"Media",IF(X66&lt;=0.8,"Alta","Muy Alta"))))),"")</f>
        <v>Baja</v>
      </c>
      <c r="Z66" s="95">
        <f>+X66</f>
        <v>0.36</v>
      </c>
      <c r="AA66" s="94" t="str">
        <f>IFERROR(IF(AB66="","",IF(AB66&lt;=0.2,"Leve",IF(AB66&lt;=0.4,"Menor",IF(AB66&lt;=0.6,"Moderado",IF(AB66&lt;=0.8,"Mayor","Catastrófico"))))),"")</f>
        <v>Menor</v>
      </c>
      <c r="AB66" s="95">
        <f>IFERROR(IF(Q66="Impacto",(M66-(+M66*T66)),IF(Q66="Probabilidad",M66,"")),"")</f>
        <v>0.4</v>
      </c>
      <c r="AC66" s="9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Moderado</v>
      </c>
      <c r="AD66" s="97"/>
      <c r="AE66" s="165" t="s">
        <v>188</v>
      </c>
      <c r="AF66" s="154" t="s">
        <v>189</v>
      </c>
      <c r="AG66" s="153" t="s">
        <v>190</v>
      </c>
      <c r="AH66" s="170">
        <v>45658</v>
      </c>
      <c r="AI66" s="170">
        <v>46014</v>
      </c>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row>
    <row r="67" spans="1:67" ht="18" customHeight="1" x14ac:dyDescent="0.3">
      <c r="A67" s="219"/>
      <c r="B67" s="210"/>
      <c r="C67" s="210"/>
      <c r="D67" s="222"/>
      <c r="E67" s="225"/>
      <c r="F67" s="210"/>
      <c r="G67" s="213"/>
      <c r="H67" s="248"/>
      <c r="I67" s="251"/>
      <c r="J67" s="254"/>
      <c r="K67" s="251">
        <f>IF(NOT(ISERROR(MATCH(J67,_xlfn.ANCHORARRAY(E91),0))),I93&amp;"Por favor no seleccionar los criterios de impacto",J67)</f>
        <v>0</v>
      </c>
      <c r="L67" s="248"/>
      <c r="M67" s="251"/>
      <c r="N67" s="267"/>
      <c r="O67" s="72">
        <v>2</v>
      </c>
      <c r="P67" s="98"/>
      <c r="Q67" s="73" t="str">
        <f>IF(OR(R67="Preventivo",R67="Detectivo"),"Probabilidad",IF(R67="Correctivo","Impacto",""))</f>
        <v/>
      </c>
      <c r="R67" s="74"/>
      <c r="S67" s="74"/>
      <c r="T67" s="75" t="str">
        <f t="shared" ref="T67:T71" si="64">IF(AND(R67="Preventivo",S67="Automático"),"50%",IF(AND(R67="Preventivo",S67="Manual"),"40%",IF(AND(R67="Detectivo",S67="Automático"),"40%",IF(AND(R67="Detectivo",S67="Manual"),"30%",IF(AND(R67="Correctivo",S67="Automático"),"35%",IF(AND(R67="Correctivo",S67="Manual"),"25%",""))))))</f>
        <v/>
      </c>
      <c r="U67" s="74"/>
      <c r="V67" s="74"/>
      <c r="W67" s="74"/>
      <c r="X67" s="76" t="str">
        <f>IFERROR(IF(AND(Q66="Probabilidad",Q67="Probabilidad"),(Z66-(+Z66*T67)),IF(Q67="Probabilidad",(I66-(+I66*T67)),IF(Q67="Impacto",Z66,""))),"")</f>
        <v/>
      </c>
      <c r="Y67" s="77" t="str">
        <f t="shared" si="1"/>
        <v/>
      </c>
      <c r="Z67" s="78" t="str">
        <f t="shared" ref="Z67:Z71" si="65">+X67</f>
        <v/>
      </c>
      <c r="AA67" s="77" t="str">
        <f t="shared" si="3"/>
        <v/>
      </c>
      <c r="AB67" s="78" t="str">
        <f>IFERROR(IF(AND(Q66="Impacto",Q67="Impacto"),(AB66-(+AB66*T67)),IF(Q67="Impacto",(M66-(+M66*T67)),IF(Q67="Probabilidad",AB66,""))),"")</f>
        <v/>
      </c>
      <c r="AC67" s="79"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80"/>
      <c r="AE67" s="160"/>
      <c r="AF67" s="161"/>
      <c r="AG67" s="161"/>
      <c r="AH67" s="168"/>
      <c r="AI67" s="168"/>
    </row>
    <row r="68" spans="1:67" ht="18" customHeight="1" x14ac:dyDescent="0.3">
      <c r="A68" s="219"/>
      <c r="B68" s="210"/>
      <c r="C68" s="210"/>
      <c r="D68" s="222"/>
      <c r="E68" s="225"/>
      <c r="F68" s="210"/>
      <c r="G68" s="213"/>
      <c r="H68" s="248"/>
      <c r="I68" s="251"/>
      <c r="J68" s="254"/>
      <c r="K68" s="251">
        <f>IF(NOT(ISERROR(MATCH(J68,_xlfn.ANCHORARRAY(E92),0))),I94&amp;"Por favor no seleccionar los criterios de impacto",J68)</f>
        <v>0</v>
      </c>
      <c r="L68" s="248"/>
      <c r="M68" s="251"/>
      <c r="N68" s="267"/>
      <c r="O68" s="72">
        <v>3</v>
      </c>
      <c r="P68" s="99"/>
      <c r="Q68" s="73" t="str">
        <f>IF(OR(R68="Preventivo",R68="Detectivo"),"Probabilidad",IF(R68="Correctivo","Impacto",""))</f>
        <v/>
      </c>
      <c r="R68" s="74"/>
      <c r="S68" s="74"/>
      <c r="T68" s="75" t="str">
        <f t="shared" si="64"/>
        <v/>
      </c>
      <c r="U68" s="74"/>
      <c r="V68" s="74"/>
      <c r="W68" s="74"/>
      <c r="X68" s="76" t="str">
        <f>IFERROR(IF(AND(Q67="Probabilidad",Q68="Probabilidad"),(Z67-(+Z67*T68)),IF(AND(Q67="Impacto",Q68="Probabilidad"),(Z66-(+Z66*T68)),IF(Q68="Impacto",Z67,""))),"")</f>
        <v/>
      </c>
      <c r="Y68" s="77" t="str">
        <f t="shared" si="1"/>
        <v/>
      </c>
      <c r="Z68" s="78" t="str">
        <f t="shared" si="65"/>
        <v/>
      </c>
      <c r="AA68" s="77" t="str">
        <f t="shared" si="3"/>
        <v/>
      </c>
      <c r="AB68" s="78" t="str">
        <f>IFERROR(IF(AND(Q67="Impacto",Q68="Impacto"),(AB67-(+AB67*T68)),IF(AND(Q67="Probabilidad",Q68="Impacto"),(AB66-(+AB66*T68)),IF(Q68="Probabilidad",AB67,""))),"")</f>
        <v/>
      </c>
      <c r="AC68" s="79" t="str">
        <f t="shared" si="66"/>
        <v/>
      </c>
      <c r="AD68" s="80"/>
      <c r="AE68" s="81"/>
      <c r="AF68" s="82"/>
      <c r="AG68" s="82"/>
      <c r="AH68" s="169"/>
      <c r="AI68" s="169"/>
    </row>
    <row r="69" spans="1:67" ht="18" customHeight="1" x14ac:dyDescent="0.3">
      <c r="A69" s="219"/>
      <c r="B69" s="210"/>
      <c r="C69" s="210"/>
      <c r="D69" s="222"/>
      <c r="E69" s="225"/>
      <c r="F69" s="210"/>
      <c r="G69" s="213"/>
      <c r="H69" s="248"/>
      <c r="I69" s="251"/>
      <c r="J69" s="254"/>
      <c r="K69" s="251">
        <f>IF(NOT(ISERROR(MATCH(J69,_xlfn.ANCHORARRAY(E93),0))),I95&amp;"Por favor no seleccionar los criterios de impacto",J69)</f>
        <v>0</v>
      </c>
      <c r="L69" s="248"/>
      <c r="M69" s="251"/>
      <c r="N69" s="267"/>
      <c r="O69" s="72">
        <v>4</v>
      </c>
      <c r="P69" s="98"/>
      <c r="Q69" s="73" t="str">
        <f t="shared" ref="Q69:Q71" si="67">IF(OR(R69="Preventivo",R69="Detectivo"),"Probabilidad",IF(R69="Correctivo","Impacto",""))</f>
        <v/>
      </c>
      <c r="R69" s="74"/>
      <c r="S69" s="74"/>
      <c r="T69" s="75" t="str">
        <f t="shared" si="64"/>
        <v/>
      </c>
      <c r="U69" s="74"/>
      <c r="V69" s="74"/>
      <c r="W69" s="74"/>
      <c r="X69" s="76" t="str">
        <f t="shared" ref="X69:X70" si="68">IFERROR(IF(AND(Q68="Probabilidad",Q69="Probabilidad"),(Z68-(+Z68*T69)),IF(AND(Q68="Impacto",Q69="Probabilidad"),(Z67-(+Z67*T69)),IF(Q69="Impacto",Z68,""))),"")</f>
        <v/>
      </c>
      <c r="Y69" s="77" t="str">
        <f t="shared" si="1"/>
        <v/>
      </c>
      <c r="Z69" s="78" t="str">
        <f t="shared" si="65"/>
        <v/>
      </c>
      <c r="AA69" s="77" t="str">
        <f t="shared" si="3"/>
        <v/>
      </c>
      <c r="AB69" s="78" t="str">
        <f t="shared" ref="AB69:AB70" si="69">IFERROR(IF(AND(Q68="Impacto",Q69="Impacto"),(AB68-(+AB68*T69)),IF(AND(Q68="Probabilidad",Q69="Impacto"),(AB67-(+AB67*T69)),IF(Q69="Probabilidad",AB68,""))),"")</f>
        <v/>
      </c>
      <c r="AC69" s="79"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80"/>
      <c r="AE69" s="81"/>
      <c r="AF69" s="82"/>
      <c r="AG69" s="82"/>
      <c r="AH69" s="169"/>
      <c r="AI69" s="169"/>
    </row>
    <row r="70" spans="1:67" ht="18" customHeight="1" x14ac:dyDescent="0.3">
      <c r="A70" s="219"/>
      <c r="B70" s="210"/>
      <c r="C70" s="210"/>
      <c r="D70" s="222"/>
      <c r="E70" s="225"/>
      <c r="F70" s="210"/>
      <c r="G70" s="213"/>
      <c r="H70" s="248"/>
      <c r="I70" s="251"/>
      <c r="J70" s="254"/>
      <c r="K70" s="251">
        <f>IF(NOT(ISERROR(MATCH(J70,_xlfn.ANCHORARRAY(E94),0))),I96&amp;"Por favor no seleccionar los criterios de impacto",J70)</f>
        <v>0</v>
      </c>
      <c r="L70" s="248"/>
      <c r="M70" s="251"/>
      <c r="N70" s="267"/>
      <c r="O70" s="72">
        <v>5</v>
      </c>
      <c r="P70" s="98"/>
      <c r="Q70" s="73" t="str">
        <f t="shared" si="67"/>
        <v/>
      </c>
      <c r="R70" s="74"/>
      <c r="S70" s="74"/>
      <c r="T70" s="75" t="str">
        <f t="shared" si="64"/>
        <v/>
      </c>
      <c r="U70" s="74"/>
      <c r="V70" s="74"/>
      <c r="W70" s="74"/>
      <c r="X70" s="76" t="str">
        <f t="shared" si="68"/>
        <v/>
      </c>
      <c r="Y70" s="77" t="str">
        <f t="shared" si="1"/>
        <v/>
      </c>
      <c r="Z70" s="78" t="str">
        <f t="shared" si="65"/>
        <v/>
      </c>
      <c r="AA70" s="77" t="str">
        <f t="shared" si="3"/>
        <v/>
      </c>
      <c r="AB70" s="78" t="str">
        <f t="shared" si="69"/>
        <v/>
      </c>
      <c r="AC70" s="79"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80"/>
      <c r="AE70" s="81"/>
      <c r="AF70" s="82"/>
      <c r="AG70" s="82"/>
      <c r="AH70" s="169"/>
      <c r="AI70" s="169"/>
    </row>
    <row r="71" spans="1:67" ht="30.75" customHeight="1" x14ac:dyDescent="0.3">
      <c r="A71" s="220"/>
      <c r="B71" s="211"/>
      <c r="C71" s="211"/>
      <c r="D71" s="223"/>
      <c r="E71" s="226"/>
      <c r="F71" s="211"/>
      <c r="G71" s="214"/>
      <c r="H71" s="249"/>
      <c r="I71" s="252"/>
      <c r="J71" s="255"/>
      <c r="K71" s="252">
        <f>IF(NOT(ISERROR(MATCH(J71,_xlfn.ANCHORARRAY(E95),0))),I97&amp;"Por favor no seleccionar los criterios de impacto",J71)</f>
        <v>0</v>
      </c>
      <c r="L71" s="249"/>
      <c r="M71" s="252"/>
      <c r="N71" s="268"/>
      <c r="O71" s="72">
        <v>6</v>
      </c>
      <c r="P71" s="98"/>
      <c r="Q71" s="73" t="str">
        <f t="shared" si="67"/>
        <v/>
      </c>
      <c r="R71" s="74"/>
      <c r="S71" s="74"/>
      <c r="T71" s="75" t="str">
        <f t="shared" si="64"/>
        <v/>
      </c>
      <c r="U71" s="74"/>
      <c r="V71" s="74"/>
      <c r="W71" s="74"/>
      <c r="X71" s="76" t="str">
        <f>IFERROR(IF(AND(Q70="Probabilidad",Q71="Probabilidad"),(Z70-(+Z70*T71)),IF(AND(Q70="Impacto",Q71="Probabilidad"),(Z69-(+Z69*T71)),IF(Q71="Impacto",Z70,""))),"")</f>
        <v/>
      </c>
      <c r="Y71" s="77" t="str">
        <f t="shared" si="1"/>
        <v/>
      </c>
      <c r="Z71" s="78" t="str">
        <f t="shared" si="65"/>
        <v/>
      </c>
      <c r="AA71" s="77" t="str">
        <f t="shared" si="3"/>
        <v/>
      </c>
      <c r="AB71" s="78" t="str">
        <f>IFERROR(IF(AND(Q70="Impacto",Q71="Impacto"),(AB70-(+AB70*T71)),IF(AND(Q70="Probabilidad",Q71="Impacto"),(AB69-(+AB69*T71)),IF(Q71="Probabilidad",AB70,""))),"")</f>
        <v/>
      </c>
      <c r="AC71" s="79" t="str">
        <f t="shared" si="70"/>
        <v/>
      </c>
      <c r="AD71" s="80"/>
      <c r="AE71" s="81"/>
      <c r="AF71" s="82"/>
      <c r="AG71" s="82"/>
      <c r="AH71" s="169"/>
      <c r="AI71" s="169"/>
    </row>
    <row r="72" spans="1:67" ht="68.25" customHeight="1" x14ac:dyDescent="0.3">
      <c r="A72" s="498">
        <v>11</v>
      </c>
      <c r="B72" s="209" t="s">
        <v>108</v>
      </c>
      <c r="C72" s="209" t="s">
        <v>411</v>
      </c>
      <c r="D72" s="221" t="s">
        <v>412</v>
      </c>
      <c r="E72" s="224" t="s">
        <v>413</v>
      </c>
      <c r="F72" s="209" t="s">
        <v>126</v>
      </c>
      <c r="G72" s="212">
        <v>1</v>
      </c>
      <c r="H72" s="247" t="str">
        <f>IF(G72&lt;=0,"",IF(G72&lt;=2,"Muy Baja",IF(G72&lt;=24,"Baja",IF(G72&lt;=500,"Media",IF(G72&lt;=5000,"Alta","Muy Alta")))))</f>
        <v>Muy Baja</v>
      </c>
      <c r="I72" s="250">
        <f>IF(H72="","",IF(H72="Muy Baja",0.2,IF(H72="Baja",0.4,IF(H72="Media",0.6,IF(H72="Alta",0.8,IF(H72="Muy Alta",1,))))))</f>
        <v>0.2</v>
      </c>
      <c r="J72" s="253" t="s">
        <v>127</v>
      </c>
      <c r="K72" s="250" t="str">
        <f>IF(NOT(ISERROR(MATCH(J72,'Tabla Impacto'!$B$225:$B$227,0))),'Tabla Impacto'!$G$227&amp;"Por favor no seleccionar los criterios de impacto(Afectación Económica o presupuestal y Pérdida Reputacional)",J72)</f>
        <v xml:space="preserve">     Entre 10 y 50 SMLMV </v>
      </c>
      <c r="L72" s="247" t="str">
        <f>IF(OR(K72='Tabla Impacto'!$C$15,K72='Tabla Impacto'!$E$15),"Leve",IF(OR(K72='Tabla Impacto'!$C$16,K72='Tabla Impacto'!$E$16),"Menor",IF(OR(K72='Tabla Impacto'!$C$17,K72='Tabla Impacto'!$E$17),"Moderado",IF(OR(K72='Tabla Impacto'!$C$18,K72='Tabla Impacto'!$E$18),"Mayor",IF(OR(K72='Tabla Impacto'!$C$19,K72='Tabla Impacto'!$E$19),"Catastrófico","")))))</f>
        <v>Menor</v>
      </c>
      <c r="M72" s="250">
        <f>IF(L72="","",IF(L72="Leve",0.2,IF(L72="Menor",0.4,IF(L72="Moderado",0.6,IF(L72="Mayor",0.8,IF(L72="Catastrófico",1,))))))</f>
        <v>0.4</v>
      </c>
      <c r="N72" s="266" t="str">
        <f>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Bajo</v>
      </c>
      <c r="O72" s="218">
        <v>1</v>
      </c>
      <c r="P72" s="501" t="s">
        <v>414</v>
      </c>
      <c r="Q72" s="89" t="str">
        <f>IF(OR(R72="Preventivo",R72="Detectivo"),"Probabilidad",IF(R72="Correctivo","Impacto",""))</f>
        <v>Probabilidad</v>
      </c>
      <c r="R72" s="92" t="s">
        <v>114</v>
      </c>
      <c r="S72" s="92" t="s">
        <v>115</v>
      </c>
      <c r="T72" s="93" t="str">
        <f>IF(AND(R72="Preventivo",S72="Automático"),"50%",IF(AND(R72="Preventivo",S72="Manual"),"40%",IF(AND(R72="Detectivo",S72="Automático"),"40%",IF(AND(R72="Detectivo",S72="Manual"),"30%",IF(AND(R72="Correctivo",S72="Automático"),"35%",IF(AND(R72="Correctivo",S72="Manual"),"25%",""))))))</f>
        <v>40%</v>
      </c>
      <c r="U72" s="92" t="s">
        <v>116</v>
      </c>
      <c r="V72" s="92" t="s">
        <v>117</v>
      </c>
      <c r="W72" s="92" t="s">
        <v>118</v>
      </c>
      <c r="X72" s="86">
        <f>IFERROR(IF(Q72="Probabilidad",(I72-(+I72*T72)),IF(Q72="Impacto",I72,"")),"")</f>
        <v>0.12</v>
      </c>
      <c r="Y72" s="94" t="str">
        <f>IFERROR(IF(X72="","",IF(X72&lt;=0.2,"Muy Baja",IF(X72&lt;=0.4,"Baja",IF(X72&lt;=0.6,"Media",IF(X72&lt;=0.8,"Alta","Muy Alta"))))),"")</f>
        <v>Muy Baja</v>
      </c>
      <c r="Z72" s="95">
        <f>+X72</f>
        <v>0.12</v>
      </c>
      <c r="AA72" s="94" t="str">
        <f>IFERROR(IF(AB72="","",IF(AB72&lt;=0.2,"Leve",IF(AB72&lt;=0.4,"Menor",IF(AB72&lt;=0.6,"Moderado",IF(AB72&lt;=0.8,"Mayor","Catastrófico"))))),"")</f>
        <v>Menor</v>
      </c>
      <c r="AB72" s="95">
        <f>IFERROR(IF(Q72="Impacto",(M72-(+M72*T72)),IF(Q72="Probabilidad",M72,"")),"")</f>
        <v>0.4</v>
      </c>
      <c r="AC72" s="96"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Bajo</v>
      </c>
      <c r="AD72" s="97" t="s">
        <v>119</v>
      </c>
      <c r="AE72" s="165" t="s">
        <v>418</v>
      </c>
      <c r="AF72" s="154" t="s">
        <v>415</v>
      </c>
      <c r="AG72" s="153" t="s">
        <v>416</v>
      </c>
      <c r="AH72" s="170">
        <v>45809</v>
      </c>
      <c r="AI72" s="170">
        <v>45838</v>
      </c>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row>
    <row r="73" spans="1:67" ht="68.25" customHeight="1" x14ac:dyDescent="0.3">
      <c r="A73" s="499"/>
      <c r="B73" s="210"/>
      <c r="C73" s="210"/>
      <c r="D73" s="222"/>
      <c r="E73" s="225"/>
      <c r="F73" s="210"/>
      <c r="G73" s="213"/>
      <c r="H73" s="248"/>
      <c r="I73" s="251"/>
      <c r="J73" s="254"/>
      <c r="K73" s="251"/>
      <c r="L73" s="248"/>
      <c r="M73" s="251"/>
      <c r="N73" s="267"/>
      <c r="O73" s="220"/>
      <c r="P73" s="502"/>
      <c r="Q73" s="89" t="str">
        <f>IF(OR(R73="Preventivo",R73="Detectivo"),"Probabilidad",IF(R73="Correctivo","Impacto",""))</f>
        <v>Probabilidad</v>
      </c>
      <c r="R73" s="92" t="s">
        <v>114</v>
      </c>
      <c r="S73" s="92" t="s">
        <v>115</v>
      </c>
      <c r="T73" s="93" t="str">
        <f>IF(AND(R73="Preventivo",S73="Automático"),"50%",IF(AND(R73="Preventivo",S73="Manual"),"40%",IF(AND(R73="Detectivo",S73="Automático"),"40%",IF(AND(R73="Detectivo",S73="Manual"),"30%",IF(AND(R73="Correctivo",S73="Automático"),"35%",IF(AND(R73="Correctivo",S73="Manual"),"25%",""))))))</f>
        <v>40%</v>
      </c>
      <c r="U73" s="92" t="s">
        <v>116</v>
      </c>
      <c r="V73" s="92" t="s">
        <v>117</v>
      </c>
      <c r="W73" s="92" t="s">
        <v>118</v>
      </c>
      <c r="X73" s="86"/>
      <c r="Y73" s="94" t="s">
        <v>216</v>
      </c>
      <c r="Z73" s="95">
        <v>0.12</v>
      </c>
      <c r="AA73" s="94" t="str">
        <f>IFERROR(IF(AB73="","",IF(AB73&lt;=0.2,"Leve",IF(AB73&lt;=0.4,"Menor",IF(AB73&lt;=0.6,"Moderado",IF(AB73&lt;=0.8,"Mayor","Catastrófico"))))),"")</f>
        <v>Leve</v>
      </c>
      <c r="AB73" s="95">
        <v>0.2</v>
      </c>
      <c r="AC73" s="96" t="s">
        <v>202</v>
      </c>
      <c r="AD73" s="97" t="s">
        <v>119</v>
      </c>
      <c r="AE73" s="165" t="s">
        <v>419</v>
      </c>
      <c r="AF73" s="154" t="s">
        <v>415</v>
      </c>
      <c r="AG73" s="154" t="s">
        <v>417</v>
      </c>
      <c r="AH73" s="170">
        <v>45809</v>
      </c>
      <c r="AI73" s="170">
        <v>45838</v>
      </c>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row>
    <row r="74" spans="1:67" ht="18" customHeight="1" x14ac:dyDescent="0.3">
      <c r="A74" s="499"/>
      <c r="B74" s="210"/>
      <c r="C74" s="210"/>
      <c r="D74" s="222"/>
      <c r="E74" s="225"/>
      <c r="F74" s="210"/>
      <c r="G74" s="213"/>
      <c r="H74" s="248"/>
      <c r="I74" s="251"/>
      <c r="J74" s="254"/>
      <c r="K74" s="251">
        <f>IF(NOT(ISERROR(MATCH(J74,_xlfn.ANCHORARRAY(E97),0))),I99&amp;"Por favor no seleccionar los criterios de impacto",J74)</f>
        <v>0</v>
      </c>
      <c r="L74" s="248"/>
      <c r="M74" s="251"/>
      <c r="N74" s="267"/>
      <c r="O74" s="72">
        <v>2</v>
      </c>
      <c r="P74" s="98"/>
      <c r="Q74" s="73" t="str">
        <f>IF(OR(R74="Preventivo",R74="Detectivo"),"Probabilidad",IF(R74="Correctivo","Impacto",""))</f>
        <v/>
      </c>
      <c r="R74" s="74"/>
      <c r="S74" s="74"/>
      <c r="T74" s="75" t="str">
        <f t="shared" ref="T74:T78" si="71">IF(AND(R74="Preventivo",S74="Automático"),"50%",IF(AND(R74="Preventivo",S74="Manual"),"40%",IF(AND(R74="Detectivo",S74="Automático"),"40%",IF(AND(R74="Detectivo",S74="Manual"),"30%",IF(AND(R74="Correctivo",S74="Automático"),"35%",IF(AND(R74="Correctivo",S74="Manual"),"25%",""))))))</f>
        <v/>
      </c>
      <c r="U74" s="74"/>
      <c r="V74" s="74"/>
      <c r="W74" s="74"/>
      <c r="X74" s="76" t="str">
        <f>IFERROR(IF(AND(Q72="Probabilidad",Q74="Probabilidad"),(Z72-(+Z72*T74)),IF(Q74="Probabilidad",(I72-(+I72*T74)),IF(Q74="Impacto",Z72,""))),"")</f>
        <v/>
      </c>
      <c r="Y74" s="77" t="str">
        <f t="shared" ref="Y74:Y78" si="72">IFERROR(IF(X74="","",IF(X74&lt;=0.2,"Muy Baja",IF(X74&lt;=0.4,"Baja",IF(X74&lt;=0.6,"Media",IF(X74&lt;=0.8,"Alta","Muy Alta"))))),"")</f>
        <v/>
      </c>
      <c r="Z74" s="78" t="str">
        <f t="shared" ref="Z74:Z78" si="73">+X74</f>
        <v/>
      </c>
      <c r="AA74" s="77" t="str">
        <f t="shared" ref="AA74:AA78" si="74">IFERROR(IF(AB74="","",IF(AB74&lt;=0.2,"Leve",IF(AB74&lt;=0.4,"Menor",IF(AB74&lt;=0.6,"Moderado",IF(AB74&lt;=0.8,"Mayor","Catastrófico"))))),"")</f>
        <v/>
      </c>
      <c r="AB74" s="78" t="str">
        <f>IFERROR(IF(AND(Q72="Impacto",Q74="Impacto"),(AB72-(+AB72*T74)),IF(Q74="Impacto",(M72-(+M72*T74)),IF(Q74="Probabilidad",AB72,""))),"")</f>
        <v/>
      </c>
      <c r="AC74" s="79" t="str">
        <f t="shared" ref="AC74:AC75" si="75">IFERROR(IF(OR(AND(Y74="Muy Baja",AA74="Leve"),AND(Y74="Muy Baja",AA74="Menor"),AND(Y74="Baja",AA74="Leve")),"Bajo",IF(OR(AND(Y74="Muy baja",AA74="Moderado"),AND(Y74="Baja",AA74="Menor"),AND(Y74="Baja",AA74="Moderado"),AND(Y74="Media",AA74="Leve"),AND(Y74="Media",AA74="Menor"),AND(Y74="Media",AA74="Moderado"),AND(Y74="Alta",AA74="Leve"),AND(Y74="Alta",AA74="Menor")),"Moderado",IF(OR(AND(Y74="Muy Baja",AA74="Mayor"),AND(Y74="Baja",AA74="Mayor"),AND(Y74="Media",AA74="Mayor"),AND(Y74="Alta",AA74="Moderado"),AND(Y74="Alta",AA74="Mayor"),AND(Y74="Muy Alta",AA74="Leve"),AND(Y74="Muy Alta",AA74="Menor"),AND(Y74="Muy Alta",AA74="Moderado"),AND(Y74="Muy Alta",AA74="Mayor")),"Alto",IF(OR(AND(Y74="Muy Baja",AA74="Catastrófico"),AND(Y74="Baja",AA74="Catastrófico"),AND(Y74="Media",AA74="Catastrófico"),AND(Y74="Alta",AA74="Catastrófico"),AND(Y74="Muy Alta",AA74="Catastrófico")),"Extremo","")))),"")</f>
        <v/>
      </c>
      <c r="AD74" s="80"/>
      <c r="AE74" s="160"/>
      <c r="AF74" s="161"/>
      <c r="AG74" s="161"/>
      <c r="AH74" s="168"/>
      <c r="AI74" s="168"/>
    </row>
    <row r="75" spans="1:67" ht="18" customHeight="1" x14ac:dyDescent="0.3">
      <c r="A75" s="499"/>
      <c r="B75" s="210"/>
      <c r="C75" s="210"/>
      <c r="D75" s="222"/>
      <c r="E75" s="225"/>
      <c r="F75" s="210"/>
      <c r="G75" s="213"/>
      <c r="H75" s="248"/>
      <c r="I75" s="251"/>
      <c r="J75" s="254"/>
      <c r="K75" s="251">
        <f>IF(NOT(ISERROR(MATCH(J75,_xlfn.ANCHORARRAY(E98),0))),I100&amp;"Por favor no seleccionar los criterios de impacto",J75)</f>
        <v>0</v>
      </c>
      <c r="L75" s="248"/>
      <c r="M75" s="251"/>
      <c r="N75" s="267"/>
      <c r="O75" s="72">
        <v>3</v>
      </c>
      <c r="P75" s="99"/>
      <c r="Q75" s="73" t="str">
        <f>IF(OR(R75="Preventivo",R75="Detectivo"),"Probabilidad",IF(R75="Correctivo","Impacto",""))</f>
        <v/>
      </c>
      <c r="R75" s="74"/>
      <c r="S75" s="74"/>
      <c r="T75" s="75" t="str">
        <f t="shared" si="71"/>
        <v/>
      </c>
      <c r="U75" s="74"/>
      <c r="V75" s="74"/>
      <c r="W75" s="74"/>
      <c r="X75" s="76" t="str">
        <f>IFERROR(IF(AND(Q74="Probabilidad",Q75="Probabilidad"),(Z74-(+Z74*T75)),IF(AND(Q74="Impacto",Q75="Probabilidad"),(Z72-(+Z72*T75)),IF(Q75="Impacto",Z74,""))),"")</f>
        <v/>
      </c>
      <c r="Y75" s="77" t="str">
        <f t="shared" si="72"/>
        <v/>
      </c>
      <c r="Z75" s="78" t="str">
        <f t="shared" si="73"/>
        <v/>
      </c>
      <c r="AA75" s="77" t="str">
        <f t="shared" si="74"/>
        <v/>
      </c>
      <c r="AB75" s="78" t="str">
        <f>IFERROR(IF(AND(Q74="Impacto",Q75="Impacto"),(AB74-(+AB74*T75)),IF(AND(Q74="Probabilidad",Q75="Impacto"),(AB72-(+AB72*T75)),IF(Q75="Probabilidad",AB74,""))),"")</f>
        <v/>
      </c>
      <c r="AC75" s="79" t="str">
        <f t="shared" si="75"/>
        <v/>
      </c>
      <c r="AD75" s="80"/>
      <c r="AE75" s="81"/>
      <c r="AF75" s="82"/>
      <c r="AG75" s="82"/>
      <c r="AH75" s="169"/>
      <c r="AI75" s="169"/>
    </row>
    <row r="76" spans="1:67" ht="18" customHeight="1" x14ac:dyDescent="0.3">
      <c r="A76" s="499"/>
      <c r="B76" s="210"/>
      <c r="C76" s="210"/>
      <c r="D76" s="222"/>
      <c r="E76" s="225"/>
      <c r="F76" s="210"/>
      <c r="G76" s="213"/>
      <c r="H76" s="248"/>
      <c r="I76" s="251"/>
      <c r="J76" s="254"/>
      <c r="K76" s="251">
        <f>IF(NOT(ISERROR(MATCH(J76,_xlfn.ANCHORARRAY(E99),0))),I101&amp;"Por favor no seleccionar los criterios de impacto",J76)</f>
        <v>0</v>
      </c>
      <c r="L76" s="248"/>
      <c r="M76" s="251"/>
      <c r="N76" s="267"/>
      <c r="O76" s="72">
        <v>4</v>
      </c>
      <c r="P76" s="98"/>
      <c r="Q76" s="73" t="str">
        <f t="shared" ref="Q76:Q78" si="76">IF(OR(R76="Preventivo",R76="Detectivo"),"Probabilidad",IF(R76="Correctivo","Impacto",""))</f>
        <v/>
      </c>
      <c r="R76" s="74"/>
      <c r="S76" s="74"/>
      <c r="T76" s="75" t="str">
        <f t="shared" si="71"/>
        <v/>
      </c>
      <c r="U76" s="74"/>
      <c r="V76" s="74"/>
      <c r="W76" s="74"/>
      <c r="X76" s="76" t="str">
        <f t="shared" ref="X76:X77" si="77">IFERROR(IF(AND(Q75="Probabilidad",Q76="Probabilidad"),(Z75-(+Z75*T76)),IF(AND(Q75="Impacto",Q76="Probabilidad"),(Z74-(+Z74*T76)),IF(Q76="Impacto",Z75,""))),"")</f>
        <v/>
      </c>
      <c r="Y76" s="77" t="str">
        <f t="shared" si="72"/>
        <v/>
      </c>
      <c r="Z76" s="78" t="str">
        <f t="shared" si="73"/>
        <v/>
      </c>
      <c r="AA76" s="77" t="str">
        <f t="shared" si="74"/>
        <v/>
      </c>
      <c r="AB76" s="78" t="str">
        <f t="shared" ref="AB76:AB77" si="78">IFERROR(IF(AND(Q75="Impacto",Q76="Impacto"),(AB75-(+AB75*T76)),IF(AND(Q75="Probabilidad",Q76="Impacto"),(AB74-(+AB74*T76)),IF(Q76="Probabilidad",AB75,""))),"")</f>
        <v/>
      </c>
      <c r="AC76" s="79" t="str">
        <f>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80"/>
      <c r="AE76" s="81"/>
      <c r="AF76" s="82"/>
      <c r="AG76" s="82"/>
      <c r="AH76" s="169"/>
      <c r="AI76" s="169"/>
    </row>
    <row r="77" spans="1:67" ht="18" customHeight="1" x14ac:dyDescent="0.3">
      <c r="A77" s="499"/>
      <c r="B77" s="210"/>
      <c r="C77" s="210"/>
      <c r="D77" s="222"/>
      <c r="E77" s="225"/>
      <c r="F77" s="210"/>
      <c r="G77" s="213"/>
      <c r="H77" s="248"/>
      <c r="I77" s="251"/>
      <c r="J77" s="254"/>
      <c r="K77" s="251">
        <f>IF(NOT(ISERROR(MATCH(J77,_xlfn.ANCHORARRAY(E100),0))),I102&amp;"Por favor no seleccionar los criterios de impacto",J77)</f>
        <v>0</v>
      </c>
      <c r="L77" s="248"/>
      <c r="M77" s="251"/>
      <c r="N77" s="267"/>
      <c r="O77" s="72">
        <v>5</v>
      </c>
      <c r="P77" s="98"/>
      <c r="Q77" s="73" t="str">
        <f t="shared" si="76"/>
        <v/>
      </c>
      <c r="R77" s="74"/>
      <c r="S77" s="74"/>
      <c r="T77" s="75" t="str">
        <f t="shared" si="71"/>
        <v/>
      </c>
      <c r="U77" s="74"/>
      <c r="V77" s="74"/>
      <c r="W77" s="74"/>
      <c r="X77" s="76" t="str">
        <f t="shared" si="77"/>
        <v/>
      </c>
      <c r="Y77" s="77" t="str">
        <f t="shared" si="72"/>
        <v/>
      </c>
      <c r="Z77" s="78" t="str">
        <f t="shared" si="73"/>
        <v/>
      </c>
      <c r="AA77" s="77" t="str">
        <f t="shared" si="74"/>
        <v/>
      </c>
      <c r="AB77" s="78" t="str">
        <f t="shared" si="78"/>
        <v/>
      </c>
      <c r="AC77" s="79" t="str">
        <f t="shared" ref="AC77:AC78" si="79">IFERROR(IF(OR(AND(Y77="Muy Baja",AA77="Leve"),AND(Y77="Muy Baja",AA77="Menor"),AND(Y77="Baja",AA77="Leve")),"Bajo",IF(OR(AND(Y77="Muy baja",AA77="Moderado"),AND(Y77="Baja",AA77="Menor"),AND(Y77="Baja",AA77="Moderado"),AND(Y77="Media",AA77="Leve"),AND(Y77="Media",AA77="Menor"),AND(Y77="Media",AA77="Moderado"),AND(Y77="Alta",AA77="Leve"),AND(Y77="Alta",AA77="Menor")),"Moderado",IF(OR(AND(Y77="Muy Baja",AA77="Mayor"),AND(Y77="Baja",AA77="Mayor"),AND(Y77="Media",AA77="Mayor"),AND(Y77="Alta",AA77="Moderado"),AND(Y77="Alta",AA77="Mayor"),AND(Y77="Muy Alta",AA77="Leve"),AND(Y77="Muy Alta",AA77="Menor"),AND(Y77="Muy Alta",AA77="Moderado"),AND(Y77="Muy Alta",AA77="Mayor")),"Alto",IF(OR(AND(Y77="Muy Baja",AA77="Catastrófico"),AND(Y77="Baja",AA77="Catastrófico"),AND(Y77="Media",AA77="Catastrófico"),AND(Y77="Alta",AA77="Catastrófico"),AND(Y77="Muy Alta",AA77="Catastrófico")),"Extremo","")))),"")</f>
        <v/>
      </c>
      <c r="AD77" s="80"/>
      <c r="AE77" s="81"/>
      <c r="AF77" s="82"/>
      <c r="AG77" s="82"/>
      <c r="AH77" s="169"/>
      <c r="AI77" s="169"/>
    </row>
    <row r="78" spans="1:67" ht="30.75" customHeight="1" x14ac:dyDescent="0.3">
      <c r="A78" s="500"/>
      <c r="B78" s="211"/>
      <c r="C78" s="211"/>
      <c r="D78" s="223"/>
      <c r="E78" s="226"/>
      <c r="F78" s="211"/>
      <c r="G78" s="214"/>
      <c r="H78" s="249"/>
      <c r="I78" s="252"/>
      <c r="J78" s="255"/>
      <c r="K78" s="252">
        <f>IF(NOT(ISERROR(MATCH(J78,_xlfn.ANCHORARRAY(E101),0))),I103&amp;"Por favor no seleccionar los criterios de impacto",J78)</f>
        <v>0</v>
      </c>
      <c r="L78" s="249"/>
      <c r="M78" s="252"/>
      <c r="N78" s="268"/>
      <c r="O78" s="72">
        <v>6</v>
      </c>
      <c r="P78" s="98"/>
      <c r="Q78" s="73" t="str">
        <f t="shared" si="76"/>
        <v/>
      </c>
      <c r="R78" s="74"/>
      <c r="S78" s="74"/>
      <c r="T78" s="75" t="str">
        <f t="shared" si="71"/>
        <v/>
      </c>
      <c r="U78" s="74"/>
      <c r="V78" s="74"/>
      <c r="W78" s="74"/>
      <c r="X78" s="76" t="str">
        <f>IFERROR(IF(AND(Q77="Probabilidad",Q78="Probabilidad"),(Z77-(+Z77*T78)),IF(AND(Q77="Impacto",Q78="Probabilidad"),(Z76-(+Z76*T78)),IF(Q78="Impacto",Z77,""))),"")</f>
        <v/>
      </c>
      <c r="Y78" s="77" t="str">
        <f t="shared" si="72"/>
        <v/>
      </c>
      <c r="Z78" s="78" t="str">
        <f t="shared" si="73"/>
        <v/>
      </c>
      <c r="AA78" s="77" t="str">
        <f t="shared" si="74"/>
        <v/>
      </c>
      <c r="AB78" s="78" t="str">
        <f>IFERROR(IF(AND(Q77="Impacto",Q78="Impacto"),(AB77-(+AB77*T78)),IF(AND(Q77="Probabilidad",Q78="Impacto"),(AB76-(+AB76*T78)),IF(Q78="Probabilidad",AB77,""))),"")</f>
        <v/>
      </c>
      <c r="AC78" s="79" t="str">
        <f t="shared" si="79"/>
        <v/>
      </c>
      <c r="AD78" s="80"/>
      <c r="AE78" s="81"/>
      <c r="AF78" s="82"/>
      <c r="AG78" s="82"/>
      <c r="AH78" s="169"/>
      <c r="AI78" s="169"/>
    </row>
    <row r="79" spans="1:67" ht="68.25" customHeight="1" x14ac:dyDescent="0.3">
      <c r="A79" s="498">
        <v>12</v>
      </c>
      <c r="B79" s="209" t="s">
        <v>108</v>
      </c>
      <c r="C79" s="209" t="s">
        <v>421</v>
      </c>
      <c r="D79" s="221" t="s">
        <v>422</v>
      </c>
      <c r="E79" s="224" t="s">
        <v>420</v>
      </c>
      <c r="F79" s="209" t="s">
        <v>126</v>
      </c>
      <c r="G79" s="212">
        <v>220</v>
      </c>
      <c r="H79" s="247" t="str">
        <f>IF(G79&lt;=0,"",IF(G79&lt;=2,"Muy Baja",IF(G79&lt;=24,"Baja",IF(G79&lt;=500,"Media",IF(G79&lt;=5000,"Alta","Muy Alta")))))</f>
        <v>Media</v>
      </c>
      <c r="I79" s="250">
        <f>IF(H79="","",IF(H79="Muy Baja",0.2,IF(H79="Baja",0.4,IF(H79="Media",0.6,IF(H79="Alta",0.8,IF(H79="Muy Alta",1,))))))</f>
        <v>0.6</v>
      </c>
      <c r="J79" s="253" t="s">
        <v>112</v>
      </c>
      <c r="K79" s="250" t="str">
        <f>IF(NOT(ISERROR(MATCH(J79,'Tabla Impacto'!$B$225:$B$227,0))),'Tabla Impacto'!$G$227&amp;"Por favor no seleccionar los criterios de impacto(Afectación Económica o presupuestal y Pérdida Reputacional)",J79)</f>
        <v xml:space="preserve">     Entre 100 y 500 SMLMV </v>
      </c>
      <c r="L79" s="247" t="str">
        <f>IF(OR(K79='Tabla Impacto'!$C$15,K79='Tabla Impacto'!$E$15),"Leve",IF(OR(K79='Tabla Impacto'!$C$16,K79='Tabla Impacto'!$E$16),"Menor",IF(OR(K79='Tabla Impacto'!$C$17,K79='Tabla Impacto'!$E$17),"Moderado",IF(OR(K79='Tabla Impacto'!$C$18,K79='Tabla Impacto'!$E$18),"Mayor",IF(OR(K79='Tabla Impacto'!$C$19,K79='Tabla Impacto'!$E$19),"Catastrófico","")))))</f>
        <v>Mayor</v>
      </c>
      <c r="M79" s="250">
        <f>IF(L79="","",IF(L79="Leve",0.2,IF(L79="Menor",0.4,IF(L79="Moderado",0.6,IF(L79="Mayor",0.8,IF(L79="Catastrófico",1,))))))</f>
        <v>0.8</v>
      </c>
      <c r="N79" s="266" t="str">
        <f>IF(OR(AND(H79="Muy Baja",L79="Leve"),AND(H79="Muy Baja",L79="Menor"),AND(H79="Baja",L79="Leve")),"Bajo",IF(OR(AND(H79="Muy baja",L79="Moderado"),AND(H79="Baja",L79="Menor"),AND(H79="Baja",L79="Moderado"),AND(H79="Media",L79="Leve"),AND(H79="Media",L79="Menor"),AND(H79="Media",L79="Moderado"),AND(H79="Alta",L79="Leve"),AND(H79="Alta",L79="Menor")),"Moderado",IF(OR(AND(H79="Muy Baja",L79="Mayor"),AND(H79="Baja",L79="Mayor"),AND(H79="Media",L79="Mayor"),AND(H79="Alta",L79="Moderado"),AND(H79="Alta",L79="Mayor"),AND(H79="Muy Alta",L79="Leve"),AND(H79="Muy Alta",L79="Menor"),AND(H79="Muy Alta",L79="Moderado"),AND(H79="Muy Alta",L79="Mayor")),"Alto",IF(OR(AND(H79="Muy Baja",L79="Catastrófico"),AND(H79="Baja",L79="Catastrófico"),AND(H79="Media",L79="Catastrófico"),AND(H79="Alta",L79="Catastrófico"),AND(H79="Muy Alta",L79="Catastrófico")),"Extremo",""))))</f>
        <v>Alto</v>
      </c>
      <c r="O79" s="72">
        <v>1</v>
      </c>
      <c r="P79" s="98" t="s">
        <v>423</v>
      </c>
      <c r="Q79" s="89" t="str">
        <f>IF(OR(R79="Preventivo",R79="Detectivo"),"Probabilidad",IF(R79="Correctivo","Impacto",""))</f>
        <v>Probabilidad</v>
      </c>
      <c r="R79" s="92" t="s">
        <v>114</v>
      </c>
      <c r="S79" s="92" t="s">
        <v>115</v>
      </c>
      <c r="T79" s="93" t="str">
        <f>IF(AND(R79="Preventivo",S79="Automático"),"50%",IF(AND(R79="Preventivo",S79="Manual"),"40%",IF(AND(R79="Detectivo",S79="Automático"),"40%",IF(AND(R79="Detectivo",S79="Manual"),"30%",IF(AND(R79="Correctivo",S79="Automático"),"35%",IF(AND(R79="Correctivo",S79="Manual"),"25%",""))))))</f>
        <v>40%</v>
      </c>
      <c r="U79" s="92" t="s">
        <v>116</v>
      </c>
      <c r="V79" s="92" t="s">
        <v>117</v>
      </c>
      <c r="W79" s="92" t="s">
        <v>118</v>
      </c>
      <c r="X79" s="86">
        <f>IFERROR(IF(Q79="Probabilidad",(I79-(+I79*T79)),IF(Q79="Impacto",I79,"")),"")</f>
        <v>0.36</v>
      </c>
      <c r="Y79" s="94" t="str">
        <f>IFERROR(IF(X79="","",IF(X79&lt;=0.2,"Muy Baja",IF(X79&lt;=0.4,"Baja",IF(X79&lt;=0.6,"Media",IF(X79&lt;=0.8,"Alta","Muy Alta"))))),"")</f>
        <v>Baja</v>
      </c>
      <c r="Z79" s="95">
        <f>+X79</f>
        <v>0.36</v>
      </c>
      <c r="AA79" s="94" t="str">
        <f>IFERROR(IF(AB79="","",IF(AB79&lt;=0.2,"Leve",IF(AB79&lt;=0.4,"Menor",IF(AB79&lt;=0.6,"Moderado",IF(AB79&lt;=0.8,"Mayor","Catastrófico"))))),"")</f>
        <v>Mayor</v>
      </c>
      <c r="AB79" s="95">
        <f>IFERROR(IF(Q79="Impacto",(M79-(+M79*T79)),IF(Q79="Probabilidad",M79,"")),"")</f>
        <v>0.8</v>
      </c>
      <c r="AC79" s="96" t="str">
        <f>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Alto</v>
      </c>
      <c r="AD79" s="97"/>
      <c r="AE79" s="165" t="s">
        <v>424</v>
      </c>
      <c r="AF79" s="154" t="s">
        <v>425</v>
      </c>
      <c r="AG79" s="153" t="s">
        <v>426</v>
      </c>
      <c r="AH79" s="170">
        <v>45809</v>
      </c>
      <c r="AI79" s="170">
        <v>46014</v>
      </c>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row>
    <row r="80" spans="1:67" ht="18" customHeight="1" x14ac:dyDescent="0.3">
      <c r="A80" s="499"/>
      <c r="B80" s="210"/>
      <c r="C80" s="210"/>
      <c r="D80" s="222"/>
      <c r="E80" s="225"/>
      <c r="F80" s="210"/>
      <c r="G80" s="213"/>
      <c r="H80" s="248"/>
      <c r="I80" s="251"/>
      <c r="J80" s="254"/>
      <c r="K80" s="251">
        <f>IF(NOT(ISERROR(MATCH(J80,_xlfn.ANCHORARRAY(E104),0))),I106&amp;"Por favor no seleccionar los criterios de impacto",J80)</f>
        <v>0</v>
      </c>
      <c r="L80" s="248"/>
      <c r="M80" s="251"/>
      <c r="N80" s="267"/>
      <c r="O80" s="72">
        <v>2</v>
      </c>
      <c r="P80" s="98"/>
      <c r="Q80" s="73" t="str">
        <f>IF(OR(R80="Preventivo",R80="Detectivo"),"Probabilidad",IF(R80="Correctivo","Impacto",""))</f>
        <v/>
      </c>
      <c r="R80" s="74"/>
      <c r="S80" s="74"/>
      <c r="T80" s="75" t="str">
        <f t="shared" ref="T80:T84" si="80">IF(AND(R80="Preventivo",S80="Automático"),"50%",IF(AND(R80="Preventivo",S80="Manual"),"40%",IF(AND(R80="Detectivo",S80="Automático"),"40%",IF(AND(R80="Detectivo",S80="Manual"),"30%",IF(AND(R80="Correctivo",S80="Automático"),"35%",IF(AND(R80="Correctivo",S80="Manual"),"25%",""))))))</f>
        <v/>
      </c>
      <c r="U80" s="74"/>
      <c r="V80" s="74"/>
      <c r="W80" s="74"/>
      <c r="X80" s="76" t="str">
        <f>IFERROR(IF(AND(Q79="Probabilidad",Q80="Probabilidad"),(Z79-(+Z79*T80)),IF(Q80="Probabilidad",(I79-(+I79*T80)),IF(Q80="Impacto",Z79,""))),"")</f>
        <v/>
      </c>
      <c r="Y80" s="77" t="str">
        <f t="shared" ref="Y80:Y84" si="81">IFERROR(IF(X80="","",IF(X80&lt;=0.2,"Muy Baja",IF(X80&lt;=0.4,"Baja",IF(X80&lt;=0.6,"Media",IF(X80&lt;=0.8,"Alta","Muy Alta"))))),"")</f>
        <v/>
      </c>
      <c r="Z80" s="78" t="str">
        <f t="shared" ref="Z80:Z84" si="82">+X80</f>
        <v/>
      </c>
      <c r="AA80" s="77" t="str">
        <f t="shared" ref="AA80:AA84" si="83">IFERROR(IF(AB80="","",IF(AB80&lt;=0.2,"Leve",IF(AB80&lt;=0.4,"Menor",IF(AB80&lt;=0.6,"Moderado",IF(AB80&lt;=0.8,"Mayor","Catastrófico"))))),"")</f>
        <v/>
      </c>
      <c r="AB80" s="78" t="str">
        <f>IFERROR(IF(AND(Q79="Impacto",Q80="Impacto"),(AB79-(+AB79*T80)),IF(Q80="Impacto",(M79-(+M79*T80)),IF(Q80="Probabilidad",AB79,""))),"")</f>
        <v/>
      </c>
      <c r="AC80" s="79" t="str">
        <f t="shared" ref="AC80:AC81" si="84">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80"/>
      <c r="AE80" s="160"/>
      <c r="AF80" s="161"/>
      <c r="AG80" s="161"/>
      <c r="AH80" s="168"/>
      <c r="AI80" s="168"/>
    </row>
    <row r="81" spans="1:35" ht="18" customHeight="1" x14ac:dyDescent="0.3">
      <c r="A81" s="499"/>
      <c r="B81" s="210"/>
      <c r="C81" s="210"/>
      <c r="D81" s="222"/>
      <c r="E81" s="225"/>
      <c r="F81" s="210"/>
      <c r="G81" s="213"/>
      <c r="H81" s="248"/>
      <c r="I81" s="251"/>
      <c r="J81" s="254"/>
      <c r="K81" s="251">
        <f>IF(NOT(ISERROR(MATCH(J81,_xlfn.ANCHORARRAY(E105),0))),I107&amp;"Por favor no seleccionar los criterios de impacto",J81)</f>
        <v>0</v>
      </c>
      <c r="L81" s="248"/>
      <c r="M81" s="251"/>
      <c r="N81" s="267"/>
      <c r="O81" s="72">
        <v>3</v>
      </c>
      <c r="P81" s="99"/>
      <c r="Q81" s="73" t="str">
        <f>IF(OR(R81="Preventivo",R81="Detectivo"),"Probabilidad",IF(R81="Correctivo","Impacto",""))</f>
        <v/>
      </c>
      <c r="R81" s="74"/>
      <c r="S81" s="74"/>
      <c r="T81" s="75" t="str">
        <f t="shared" si="80"/>
        <v/>
      </c>
      <c r="U81" s="74"/>
      <c r="V81" s="74"/>
      <c r="W81" s="74"/>
      <c r="X81" s="76" t="str">
        <f>IFERROR(IF(AND(Q80="Probabilidad",Q81="Probabilidad"),(Z80-(+Z80*T81)),IF(AND(Q80="Impacto",Q81="Probabilidad"),(Z79-(+Z79*T81)),IF(Q81="Impacto",Z80,""))),"")</f>
        <v/>
      </c>
      <c r="Y81" s="77" t="str">
        <f t="shared" si="81"/>
        <v/>
      </c>
      <c r="Z81" s="78" t="str">
        <f t="shared" si="82"/>
        <v/>
      </c>
      <c r="AA81" s="77" t="str">
        <f t="shared" si="83"/>
        <v/>
      </c>
      <c r="AB81" s="78" t="str">
        <f>IFERROR(IF(AND(Q80="Impacto",Q81="Impacto"),(AB80-(+AB80*T81)),IF(AND(Q80="Probabilidad",Q81="Impacto"),(AB79-(+AB79*T81)),IF(Q81="Probabilidad",AB80,""))),"")</f>
        <v/>
      </c>
      <c r="AC81" s="79" t="str">
        <f t="shared" si="84"/>
        <v/>
      </c>
      <c r="AD81" s="80"/>
      <c r="AE81" s="81"/>
      <c r="AF81" s="82"/>
      <c r="AG81" s="82"/>
      <c r="AH81" s="169"/>
      <c r="AI81" s="169"/>
    </row>
    <row r="82" spans="1:35" ht="18" customHeight="1" x14ac:dyDescent="0.3">
      <c r="A82" s="499"/>
      <c r="B82" s="210"/>
      <c r="C82" s="210"/>
      <c r="D82" s="222"/>
      <c r="E82" s="225"/>
      <c r="F82" s="210"/>
      <c r="G82" s="213"/>
      <c r="H82" s="248"/>
      <c r="I82" s="251"/>
      <c r="J82" s="254"/>
      <c r="K82" s="251">
        <f>IF(NOT(ISERROR(MATCH(J82,_xlfn.ANCHORARRAY(E106),0))),I108&amp;"Por favor no seleccionar los criterios de impacto",J82)</f>
        <v>0</v>
      </c>
      <c r="L82" s="248"/>
      <c r="M82" s="251"/>
      <c r="N82" s="267"/>
      <c r="O82" s="72">
        <v>4</v>
      </c>
      <c r="P82" s="98"/>
      <c r="Q82" s="73" t="str">
        <f t="shared" ref="Q82:Q84" si="85">IF(OR(R82="Preventivo",R82="Detectivo"),"Probabilidad",IF(R82="Correctivo","Impacto",""))</f>
        <v/>
      </c>
      <c r="R82" s="74"/>
      <c r="S82" s="74"/>
      <c r="T82" s="75" t="str">
        <f t="shared" si="80"/>
        <v/>
      </c>
      <c r="U82" s="74"/>
      <c r="V82" s="74"/>
      <c r="W82" s="74"/>
      <c r="X82" s="76" t="str">
        <f t="shared" ref="X82:X83" si="86">IFERROR(IF(AND(Q81="Probabilidad",Q82="Probabilidad"),(Z81-(+Z81*T82)),IF(AND(Q81="Impacto",Q82="Probabilidad"),(Z80-(+Z80*T82)),IF(Q82="Impacto",Z81,""))),"")</f>
        <v/>
      </c>
      <c r="Y82" s="77" t="str">
        <f t="shared" si="81"/>
        <v/>
      </c>
      <c r="Z82" s="78" t="str">
        <f t="shared" si="82"/>
        <v/>
      </c>
      <c r="AA82" s="77" t="str">
        <f t="shared" si="83"/>
        <v/>
      </c>
      <c r="AB82" s="78" t="str">
        <f t="shared" ref="AB82:AB83" si="87">IFERROR(IF(AND(Q81="Impacto",Q82="Impacto"),(AB81-(+AB81*T82)),IF(AND(Q81="Probabilidad",Q82="Impacto"),(AB80-(+AB80*T82)),IF(Q82="Probabilidad",AB81,""))),"")</f>
        <v/>
      </c>
      <c r="AC82" s="79" t="str">
        <f>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80"/>
      <c r="AE82" s="81"/>
      <c r="AF82" s="82"/>
      <c r="AG82" s="82"/>
      <c r="AH82" s="169"/>
      <c r="AI82" s="169"/>
    </row>
    <row r="83" spans="1:35" ht="18" customHeight="1" x14ac:dyDescent="0.3">
      <c r="A83" s="499"/>
      <c r="B83" s="210"/>
      <c r="C83" s="210"/>
      <c r="D83" s="222"/>
      <c r="E83" s="225"/>
      <c r="F83" s="210"/>
      <c r="G83" s="213"/>
      <c r="H83" s="248"/>
      <c r="I83" s="251"/>
      <c r="J83" s="254"/>
      <c r="K83" s="251">
        <f>IF(NOT(ISERROR(MATCH(J83,_xlfn.ANCHORARRAY(E107),0))),I109&amp;"Por favor no seleccionar los criterios de impacto",J83)</f>
        <v>0</v>
      </c>
      <c r="L83" s="248"/>
      <c r="M83" s="251"/>
      <c r="N83" s="267"/>
      <c r="O83" s="72">
        <v>5</v>
      </c>
      <c r="P83" s="98"/>
      <c r="Q83" s="73" t="str">
        <f t="shared" si="85"/>
        <v/>
      </c>
      <c r="R83" s="74"/>
      <c r="S83" s="74"/>
      <c r="T83" s="75" t="str">
        <f t="shared" si="80"/>
        <v/>
      </c>
      <c r="U83" s="74"/>
      <c r="V83" s="74"/>
      <c r="W83" s="74"/>
      <c r="X83" s="76" t="str">
        <f t="shared" si="86"/>
        <v/>
      </c>
      <c r="Y83" s="77" t="str">
        <f t="shared" si="81"/>
        <v/>
      </c>
      <c r="Z83" s="78" t="str">
        <f t="shared" si="82"/>
        <v/>
      </c>
      <c r="AA83" s="77" t="str">
        <f t="shared" si="83"/>
        <v/>
      </c>
      <c r="AB83" s="78" t="str">
        <f t="shared" si="87"/>
        <v/>
      </c>
      <c r="AC83" s="79" t="str">
        <f t="shared" ref="AC83:AC84" si="88">IFERROR(IF(OR(AND(Y83="Muy Baja",AA83="Leve"),AND(Y83="Muy Baja",AA83="Menor"),AND(Y83="Baja",AA83="Leve")),"Bajo",IF(OR(AND(Y83="Muy baja",AA83="Moderado"),AND(Y83="Baja",AA83="Menor"),AND(Y83="Baja",AA83="Moderado"),AND(Y83="Media",AA83="Leve"),AND(Y83="Media",AA83="Menor"),AND(Y83="Media",AA83="Moderado"),AND(Y83="Alta",AA83="Leve"),AND(Y83="Alta",AA83="Menor")),"Moderado",IF(OR(AND(Y83="Muy Baja",AA83="Mayor"),AND(Y83="Baja",AA83="Mayor"),AND(Y83="Media",AA83="Mayor"),AND(Y83="Alta",AA83="Moderado"),AND(Y83="Alta",AA83="Mayor"),AND(Y83="Muy Alta",AA83="Leve"),AND(Y83="Muy Alta",AA83="Menor"),AND(Y83="Muy Alta",AA83="Moderado"),AND(Y83="Muy Alta",AA83="Mayor")),"Alto",IF(OR(AND(Y83="Muy Baja",AA83="Catastrófico"),AND(Y83="Baja",AA83="Catastrófico"),AND(Y83="Media",AA83="Catastrófico"),AND(Y83="Alta",AA83="Catastrófico"),AND(Y83="Muy Alta",AA83="Catastrófico")),"Extremo","")))),"")</f>
        <v/>
      </c>
      <c r="AD83" s="80"/>
      <c r="AE83" s="81"/>
      <c r="AF83" s="82"/>
      <c r="AG83" s="82"/>
      <c r="AH83" s="169"/>
      <c r="AI83" s="169"/>
    </row>
    <row r="84" spans="1:35" ht="30.75" customHeight="1" x14ac:dyDescent="0.3">
      <c r="A84" s="500"/>
      <c r="B84" s="211"/>
      <c r="C84" s="211"/>
      <c r="D84" s="223"/>
      <c r="E84" s="226"/>
      <c r="F84" s="211"/>
      <c r="G84" s="214"/>
      <c r="H84" s="249"/>
      <c r="I84" s="252"/>
      <c r="J84" s="255"/>
      <c r="K84" s="252">
        <f>IF(NOT(ISERROR(MATCH(J84,_xlfn.ANCHORARRAY(E108),0))),I110&amp;"Por favor no seleccionar los criterios de impacto",J84)</f>
        <v>0</v>
      </c>
      <c r="L84" s="249"/>
      <c r="M84" s="252"/>
      <c r="N84" s="268"/>
      <c r="O84" s="72">
        <v>6</v>
      </c>
      <c r="P84" s="98"/>
      <c r="Q84" s="73" t="str">
        <f t="shared" si="85"/>
        <v/>
      </c>
      <c r="R84" s="74"/>
      <c r="S84" s="74"/>
      <c r="T84" s="75" t="str">
        <f t="shared" si="80"/>
        <v/>
      </c>
      <c r="U84" s="74"/>
      <c r="V84" s="74"/>
      <c r="W84" s="74"/>
      <c r="X84" s="76" t="str">
        <f>IFERROR(IF(AND(Q83="Probabilidad",Q84="Probabilidad"),(Z83-(+Z83*T84)),IF(AND(Q83="Impacto",Q84="Probabilidad"),(Z82-(+Z82*T84)),IF(Q84="Impacto",Z83,""))),"")</f>
        <v/>
      </c>
      <c r="Y84" s="77" t="str">
        <f t="shared" si="81"/>
        <v/>
      </c>
      <c r="Z84" s="78" t="str">
        <f t="shared" si="82"/>
        <v/>
      </c>
      <c r="AA84" s="77" t="str">
        <f t="shared" si="83"/>
        <v/>
      </c>
      <c r="AB84" s="78" t="str">
        <f>IFERROR(IF(AND(Q83="Impacto",Q84="Impacto"),(AB83-(+AB83*T84)),IF(AND(Q83="Probabilidad",Q84="Impacto"),(AB82-(+AB82*T84)),IF(Q84="Probabilidad",AB83,""))),"")</f>
        <v/>
      </c>
      <c r="AC84" s="79" t="str">
        <f t="shared" si="88"/>
        <v/>
      </c>
      <c r="AD84" s="80"/>
      <c r="AE84" s="81"/>
      <c r="AF84" s="82"/>
      <c r="AG84" s="82"/>
      <c r="AH84" s="169"/>
      <c r="AI84" s="169"/>
    </row>
    <row r="85" spans="1:35" ht="34.5" customHeight="1" x14ac:dyDescent="0.3">
      <c r="A85" s="6"/>
      <c r="B85" s="279" t="s">
        <v>191</v>
      </c>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1"/>
    </row>
    <row r="87" spans="1:35" x14ac:dyDescent="0.3">
      <c r="A87" s="1"/>
      <c r="B87" s="11" t="s">
        <v>192</v>
      </c>
      <c r="C87" s="1"/>
      <c r="D87" s="1"/>
      <c r="F87" s="1"/>
    </row>
  </sheetData>
  <dataConsolidate/>
  <mergeCells count="219">
    <mergeCell ref="J72:J78"/>
    <mergeCell ref="K72:K78"/>
    <mergeCell ref="L72:L78"/>
    <mergeCell ref="M72:M78"/>
    <mergeCell ref="N72:N78"/>
    <mergeCell ref="P72:P73"/>
    <mergeCell ref="O72:O73"/>
    <mergeCell ref="A79:A84"/>
    <mergeCell ref="B79:B84"/>
    <mergeCell ref="C79:C84"/>
    <mergeCell ref="D79:D84"/>
    <mergeCell ref="E79:E84"/>
    <mergeCell ref="F79:F84"/>
    <mergeCell ref="G79:G84"/>
    <mergeCell ref="H79:H84"/>
    <mergeCell ref="I79:I84"/>
    <mergeCell ref="J79:J84"/>
    <mergeCell ref="K79:K84"/>
    <mergeCell ref="L79:L84"/>
    <mergeCell ref="M79:M84"/>
    <mergeCell ref="N79:N84"/>
    <mergeCell ref="A72:A78"/>
    <mergeCell ref="B72:B78"/>
    <mergeCell ref="C72:C78"/>
    <mergeCell ref="D72:D78"/>
    <mergeCell ref="E72:E78"/>
    <mergeCell ref="F72:F78"/>
    <mergeCell ref="G72:G78"/>
    <mergeCell ref="H72:H78"/>
    <mergeCell ref="I72:I78"/>
    <mergeCell ref="F18:F23"/>
    <mergeCell ref="A60:A65"/>
    <mergeCell ref="B60:B65"/>
    <mergeCell ref="C60:C65"/>
    <mergeCell ref="D60:D65"/>
    <mergeCell ref="E60:E65"/>
    <mergeCell ref="F60:F65"/>
    <mergeCell ref="G60:G65"/>
    <mergeCell ref="H60:H65"/>
    <mergeCell ref="D48:D53"/>
    <mergeCell ref="E48:E53"/>
    <mergeCell ref="G36:G41"/>
    <mergeCell ref="H36:H41"/>
    <mergeCell ref="A36:A41"/>
    <mergeCell ref="B36:B41"/>
    <mergeCell ref="C36:C41"/>
    <mergeCell ref="A42:A47"/>
    <mergeCell ref="B42:B47"/>
    <mergeCell ref="C42:C47"/>
    <mergeCell ref="D42:D47"/>
    <mergeCell ref="E42:E47"/>
    <mergeCell ref="F42:F47"/>
    <mergeCell ref="D36:D41"/>
    <mergeCell ref="E36:E41"/>
    <mergeCell ref="J66:J71"/>
    <mergeCell ref="K66:K71"/>
    <mergeCell ref="L66:L71"/>
    <mergeCell ref="M66:M71"/>
    <mergeCell ref="N66:N71"/>
    <mergeCell ref="I66:I71"/>
    <mergeCell ref="AI10:AI11"/>
    <mergeCell ref="O6:Q6"/>
    <mergeCell ref="O9:W9"/>
    <mergeCell ref="X9:AD9"/>
    <mergeCell ref="AE9:AI9"/>
    <mergeCell ref="M24:M29"/>
    <mergeCell ref="N24:N29"/>
    <mergeCell ref="J30:J35"/>
    <mergeCell ref="K30:K35"/>
    <mergeCell ref="L30:L35"/>
    <mergeCell ref="M30:M35"/>
    <mergeCell ref="N30:N35"/>
    <mergeCell ref="K18:K23"/>
    <mergeCell ref="J24:J29"/>
    <mergeCell ref="K24:K29"/>
    <mergeCell ref="L24:L29"/>
    <mergeCell ref="I60:I65"/>
    <mergeCell ref="M36:M41"/>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85:AI85"/>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N36:N41"/>
    <mergeCell ref="M42:M47"/>
    <mergeCell ref="N42:N47"/>
    <mergeCell ref="J48:J53"/>
    <mergeCell ref="K48:K53"/>
    <mergeCell ref="L48:L53"/>
    <mergeCell ref="J42:J47"/>
    <mergeCell ref="K42:K47"/>
    <mergeCell ref="L42:L47"/>
    <mergeCell ref="F36:F41"/>
    <mergeCell ref="AG10:AG11"/>
    <mergeCell ref="F24:F29"/>
    <mergeCell ref="G24:G29"/>
    <mergeCell ref="H24:H29"/>
    <mergeCell ref="I24:I29"/>
    <mergeCell ref="E18:E23"/>
    <mergeCell ref="A30:A35"/>
    <mergeCell ref="B30:B35"/>
    <mergeCell ref="C30:C35"/>
    <mergeCell ref="D30:D35"/>
    <mergeCell ref="E30:E35"/>
    <mergeCell ref="F30:F35"/>
    <mergeCell ref="G30:G35"/>
    <mergeCell ref="H30:H35"/>
    <mergeCell ref="I30:I35"/>
    <mergeCell ref="A18:A23"/>
    <mergeCell ref="B18:B23"/>
    <mergeCell ref="C18:C23"/>
    <mergeCell ref="D18:D23"/>
    <mergeCell ref="A24:A29"/>
    <mergeCell ref="B24:B29"/>
    <mergeCell ref="C24:C29"/>
    <mergeCell ref="D24:D29"/>
    <mergeCell ref="E24:E29"/>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L18:L23"/>
    <mergeCell ref="M18:M23"/>
    <mergeCell ref="N18:N23"/>
    <mergeCell ref="Y10:Y11"/>
    <mergeCell ref="Z10:Z11"/>
    <mergeCell ref="G10:G11"/>
    <mergeCell ref="H10:H11"/>
    <mergeCell ref="I10:I11"/>
    <mergeCell ref="L10:L11"/>
    <mergeCell ref="M10:M11"/>
    <mergeCell ref="N10:N11"/>
    <mergeCell ref="J10:J11"/>
    <mergeCell ref="K10:K11"/>
    <mergeCell ref="Q10:Q11"/>
    <mergeCell ref="R10:W10"/>
    <mergeCell ref="G18:G23"/>
    <mergeCell ref="H18:H23"/>
    <mergeCell ref="I18:I23"/>
    <mergeCell ref="J18:J23"/>
    <mergeCell ref="E1:AF4"/>
    <mergeCell ref="AG4:AI4"/>
    <mergeCell ref="AG3:AI3"/>
    <mergeCell ref="AG2:AI2"/>
    <mergeCell ref="AG1:AI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AE10:AE11"/>
    <mergeCell ref="AH10:AH11"/>
    <mergeCell ref="AF10:AF11"/>
    <mergeCell ref="A6:B6"/>
    <mergeCell ref="A7:B7"/>
  </mergeCells>
  <conditionalFormatting sqref="H12 H18">
    <cfRule type="cellIs" dxfId="181" priority="575" operator="equal">
      <formula>"Muy Alta"</formula>
    </cfRule>
    <cfRule type="cellIs" dxfId="180" priority="576" operator="equal">
      <formula>"Alta"</formula>
    </cfRule>
    <cfRule type="cellIs" dxfId="179" priority="577" operator="equal">
      <formula>"Media"</formula>
    </cfRule>
    <cfRule type="cellIs" dxfId="178" priority="578" operator="equal">
      <formula>"Baja"</formula>
    </cfRule>
    <cfRule type="cellIs" dxfId="177" priority="579" operator="equal">
      <formula>"Muy Baja"</formula>
    </cfRule>
  </conditionalFormatting>
  <conditionalFormatting sqref="H24">
    <cfRule type="cellIs" dxfId="176" priority="477" operator="equal">
      <formula>"Muy Alta"</formula>
    </cfRule>
    <cfRule type="cellIs" dxfId="175" priority="478" operator="equal">
      <formula>"Alta"</formula>
    </cfRule>
    <cfRule type="cellIs" dxfId="174" priority="479" operator="equal">
      <formula>"Media"</formula>
    </cfRule>
    <cfRule type="cellIs" dxfId="173" priority="480" operator="equal">
      <formula>"Baja"</formula>
    </cfRule>
    <cfRule type="cellIs" dxfId="172" priority="481" operator="equal">
      <formula>"Muy Baja"</formula>
    </cfRule>
  </conditionalFormatting>
  <conditionalFormatting sqref="H30 H36">
    <cfRule type="cellIs" dxfId="171" priority="449" operator="equal">
      <formula>"Muy Alta"</formula>
    </cfRule>
    <cfRule type="cellIs" dxfId="170" priority="450" operator="equal">
      <formula>"Alta"</formula>
    </cfRule>
    <cfRule type="cellIs" dxfId="169" priority="451" operator="equal">
      <formula>"Media"</formula>
    </cfRule>
    <cfRule type="cellIs" dxfId="168" priority="452" operator="equal">
      <formula>"Baja"</formula>
    </cfRule>
    <cfRule type="cellIs" dxfId="167" priority="453" operator="equal">
      <formula>"Muy Baja"</formula>
    </cfRule>
  </conditionalFormatting>
  <conditionalFormatting sqref="H42">
    <cfRule type="cellIs" dxfId="166" priority="393" operator="equal">
      <formula>"Muy Alta"</formula>
    </cfRule>
    <cfRule type="cellIs" dxfId="165" priority="394" operator="equal">
      <formula>"Alta"</formula>
    </cfRule>
    <cfRule type="cellIs" dxfId="164" priority="395" operator="equal">
      <formula>"Media"</formula>
    </cfRule>
    <cfRule type="cellIs" dxfId="163" priority="396" operator="equal">
      <formula>"Baja"</formula>
    </cfRule>
    <cfRule type="cellIs" dxfId="162" priority="397" operator="equal">
      <formula>"Muy Baja"</formula>
    </cfRule>
  </conditionalFormatting>
  <conditionalFormatting sqref="H48">
    <cfRule type="cellIs" dxfId="161" priority="365" operator="equal">
      <formula>"Muy Alta"</formula>
    </cfRule>
    <cfRule type="cellIs" dxfId="160" priority="366" operator="equal">
      <formula>"Alta"</formula>
    </cfRule>
    <cfRule type="cellIs" dxfId="159" priority="367" operator="equal">
      <formula>"Media"</formula>
    </cfRule>
    <cfRule type="cellIs" dxfId="158" priority="368" operator="equal">
      <formula>"Baja"</formula>
    </cfRule>
    <cfRule type="cellIs" dxfId="157" priority="369" operator="equal">
      <formula>"Muy Baja"</formula>
    </cfRule>
  </conditionalFormatting>
  <conditionalFormatting sqref="H54">
    <cfRule type="cellIs" dxfId="156" priority="337" operator="equal">
      <formula>"Muy Alta"</formula>
    </cfRule>
    <cfRule type="cellIs" dxfId="155" priority="338" operator="equal">
      <formula>"Alta"</formula>
    </cfRule>
    <cfRule type="cellIs" dxfId="154" priority="339" operator="equal">
      <formula>"Media"</formula>
    </cfRule>
    <cfRule type="cellIs" dxfId="153" priority="340" operator="equal">
      <formula>"Baja"</formula>
    </cfRule>
    <cfRule type="cellIs" dxfId="152" priority="341" operator="equal">
      <formula>"Muy Baja"</formula>
    </cfRule>
  </conditionalFormatting>
  <conditionalFormatting sqref="H60">
    <cfRule type="cellIs" dxfId="151" priority="309" operator="equal">
      <formula>"Muy Alta"</formula>
    </cfRule>
    <cfRule type="cellIs" dxfId="150" priority="310" operator="equal">
      <formula>"Alta"</formula>
    </cfRule>
    <cfRule type="cellIs" dxfId="149" priority="311" operator="equal">
      <formula>"Media"</formula>
    </cfRule>
    <cfRule type="cellIs" dxfId="148" priority="312" operator="equal">
      <formula>"Baja"</formula>
    </cfRule>
    <cfRule type="cellIs" dxfId="147" priority="313" operator="equal">
      <formula>"Muy Baja"</formula>
    </cfRule>
  </conditionalFormatting>
  <conditionalFormatting sqref="H66">
    <cfRule type="cellIs" dxfId="146" priority="281" operator="equal">
      <formula>"Muy Alta"</formula>
    </cfRule>
    <cfRule type="cellIs" dxfId="145" priority="282" operator="equal">
      <formula>"Alta"</formula>
    </cfRule>
    <cfRule type="cellIs" dxfId="144" priority="283" operator="equal">
      <formula>"Media"</formula>
    </cfRule>
    <cfRule type="cellIs" dxfId="143" priority="284" operator="equal">
      <formula>"Baja"</formula>
    </cfRule>
    <cfRule type="cellIs" dxfId="142" priority="285" operator="equal">
      <formula>"Muy Baja"</formula>
    </cfRule>
  </conditionalFormatting>
  <conditionalFormatting sqref="K12:K71">
    <cfRule type="containsText" dxfId="141" priority="257" operator="containsText" text="❌">
      <formula>NOT(ISERROR(SEARCH("❌",K12)))</formula>
    </cfRule>
  </conditionalFormatting>
  <conditionalFormatting sqref="L12 L18 L24 L30 L36 L42 L48 L54 L60 L66">
    <cfRule type="cellIs" dxfId="140" priority="570" operator="equal">
      <formula>"Catastrófico"</formula>
    </cfRule>
    <cfRule type="cellIs" dxfId="139" priority="571" operator="equal">
      <formula>"Mayor"</formula>
    </cfRule>
    <cfRule type="cellIs" dxfId="138" priority="572" operator="equal">
      <formula>"Moderado"</formula>
    </cfRule>
    <cfRule type="cellIs" dxfId="137" priority="573" operator="equal">
      <formula>"Menor"</formula>
    </cfRule>
    <cfRule type="cellIs" dxfId="136" priority="574" operator="equal">
      <formula>"Leve"</formula>
    </cfRule>
  </conditionalFormatting>
  <conditionalFormatting sqref="N12">
    <cfRule type="cellIs" dxfId="135" priority="566" operator="equal">
      <formula>"Extremo"</formula>
    </cfRule>
    <cfRule type="cellIs" dxfId="134" priority="567" operator="equal">
      <formula>"Alto"</formula>
    </cfRule>
    <cfRule type="cellIs" dxfId="133" priority="568" operator="equal">
      <formula>"Moderado"</formula>
    </cfRule>
    <cfRule type="cellIs" dxfId="132" priority="569" operator="equal">
      <formula>"Bajo"</formula>
    </cfRule>
  </conditionalFormatting>
  <conditionalFormatting sqref="N18">
    <cfRule type="cellIs" dxfId="131" priority="496" operator="equal">
      <formula>"Extremo"</formula>
    </cfRule>
    <cfRule type="cellIs" dxfId="130" priority="497" operator="equal">
      <formula>"Alto"</formula>
    </cfRule>
    <cfRule type="cellIs" dxfId="129" priority="498" operator="equal">
      <formula>"Moderado"</formula>
    </cfRule>
    <cfRule type="cellIs" dxfId="128" priority="499" operator="equal">
      <formula>"Bajo"</formula>
    </cfRule>
  </conditionalFormatting>
  <conditionalFormatting sqref="N24">
    <cfRule type="cellIs" dxfId="127" priority="468" operator="equal">
      <formula>"Extremo"</formula>
    </cfRule>
    <cfRule type="cellIs" dxfId="126" priority="469" operator="equal">
      <formula>"Alto"</formula>
    </cfRule>
    <cfRule type="cellIs" dxfId="125" priority="470" operator="equal">
      <formula>"Moderado"</formula>
    </cfRule>
    <cfRule type="cellIs" dxfId="124" priority="471" operator="equal">
      <formula>"Bajo"</formula>
    </cfRule>
  </conditionalFormatting>
  <conditionalFormatting sqref="N30">
    <cfRule type="cellIs" dxfId="123" priority="440" operator="equal">
      <formula>"Extremo"</formula>
    </cfRule>
    <cfRule type="cellIs" dxfId="122" priority="441" operator="equal">
      <formula>"Alto"</formula>
    </cfRule>
    <cfRule type="cellIs" dxfId="121" priority="442" operator="equal">
      <formula>"Moderado"</formula>
    </cfRule>
    <cfRule type="cellIs" dxfId="120" priority="443" operator="equal">
      <formula>"Bajo"</formula>
    </cfRule>
  </conditionalFormatting>
  <conditionalFormatting sqref="N36">
    <cfRule type="cellIs" dxfId="119" priority="412" operator="equal">
      <formula>"Extremo"</formula>
    </cfRule>
    <cfRule type="cellIs" dxfId="118" priority="413" operator="equal">
      <formula>"Alto"</formula>
    </cfRule>
    <cfRule type="cellIs" dxfId="117" priority="414" operator="equal">
      <formula>"Moderado"</formula>
    </cfRule>
    <cfRule type="cellIs" dxfId="116" priority="415" operator="equal">
      <formula>"Bajo"</formula>
    </cfRule>
  </conditionalFormatting>
  <conditionalFormatting sqref="N42">
    <cfRule type="cellIs" dxfId="115" priority="384" operator="equal">
      <formula>"Extremo"</formula>
    </cfRule>
    <cfRule type="cellIs" dxfId="114" priority="385" operator="equal">
      <formula>"Alto"</formula>
    </cfRule>
    <cfRule type="cellIs" dxfId="113" priority="386" operator="equal">
      <formula>"Moderado"</formula>
    </cfRule>
    <cfRule type="cellIs" dxfId="112" priority="387" operator="equal">
      <formula>"Bajo"</formula>
    </cfRule>
  </conditionalFormatting>
  <conditionalFormatting sqref="N48">
    <cfRule type="cellIs" dxfId="111" priority="356" operator="equal">
      <formula>"Extremo"</formula>
    </cfRule>
    <cfRule type="cellIs" dxfId="110" priority="357" operator="equal">
      <formula>"Alto"</formula>
    </cfRule>
    <cfRule type="cellIs" dxfId="109" priority="358" operator="equal">
      <formula>"Moderado"</formula>
    </cfRule>
    <cfRule type="cellIs" dxfId="108" priority="359" operator="equal">
      <formula>"Bajo"</formula>
    </cfRule>
  </conditionalFormatting>
  <conditionalFormatting sqref="N54">
    <cfRule type="cellIs" dxfId="107" priority="328" operator="equal">
      <formula>"Extremo"</formula>
    </cfRule>
    <cfRule type="cellIs" dxfId="106" priority="329" operator="equal">
      <formula>"Alto"</formula>
    </cfRule>
    <cfRule type="cellIs" dxfId="105" priority="330" operator="equal">
      <formula>"Moderado"</formula>
    </cfRule>
    <cfRule type="cellIs" dxfId="104" priority="331" operator="equal">
      <formula>"Bajo"</formula>
    </cfRule>
  </conditionalFormatting>
  <conditionalFormatting sqref="N60">
    <cfRule type="cellIs" dxfId="103" priority="300" operator="equal">
      <formula>"Extremo"</formula>
    </cfRule>
    <cfRule type="cellIs" dxfId="102" priority="301" operator="equal">
      <formula>"Alto"</formula>
    </cfRule>
    <cfRule type="cellIs" dxfId="101" priority="302" operator="equal">
      <formula>"Moderado"</formula>
    </cfRule>
    <cfRule type="cellIs" dxfId="100" priority="303" operator="equal">
      <formula>"Bajo"</formula>
    </cfRule>
  </conditionalFormatting>
  <conditionalFormatting sqref="N66">
    <cfRule type="cellIs" dxfId="99" priority="272" operator="equal">
      <formula>"Extremo"</formula>
    </cfRule>
    <cfRule type="cellIs" dxfId="98" priority="273" operator="equal">
      <formula>"Alto"</formula>
    </cfRule>
    <cfRule type="cellIs" dxfId="97" priority="274" operator="equal">
      <formula>"Moderado"</formula>
    </cfRule>
    <cfRule type="cellIs" dxfId="96" priority="275" operator="equal">
      <formula>"Bajo"</formula>
    </cfRule>
  </conditionalFormatting>
  <conditionalFormatting sqref="Y12:Y71">
    <cfRule type="cellIs" dxfId="95" priority="267" operator="equal">
      <formula>"Muy Alta"</formula>
    </cfRule>
    <cfRule type="cellIs" dxfId="94" priority="268" operator="equal">
      <formula>"Alta"</formula>
    </cfRule>
    <cfRule type="cellIs" dxfId="93" priority="269" operator="equal">
      <formula>"Media"</formula>
    </cfRule>
    <cfRule type="cellIs" dxfId="92" priority="270" operator="equal">
      <formula>"Baja"</formula>
    </cfRule>
    <cfRule type="cellIs" dxfId="91" priority="271" operator="equal">
      <formula>"Muy Baja"</formula>
    </cfRule>
  </conditionalFormatting>
  <conditionalFormatting sqref="AA12:AA71">
    <cfRule type="cellIs" dxfId="90" priority="262" operator="equal">
      <formula>"Catastrófico"</formula>
    </cfRule>
    <cfRule type="cellIs" dxfId="89" priority="263" operator="equal">
      <formula>"Mayor"</formula>
    </cfRule>
    <cfRule type="cellIs" dxfId="88" priority="264" operator="equal">
      <formula>"Moderado"</formula>
    </cfRule>
    <cfRule type="cellIs" dxfId="87" priority="265" operator="equal">
      <formula>"Menor"</formula>
    </cfRule>
    <cfRule type="cellIs" dxfId="86" priority="266" operator="equal">
      <formula>"Leve"</formula>
    </cfRule>
  </conditionalFormatting>
  <conditionalFormatting sqref="AC12:AC71">
    <cfRule type="cellIs" dxfId="85" priority="258" operator="equal">
      <formula>"Extremo"</formula>
    </cfRule>
    <cfRule type="cellIs" dxfId="84" priority="259" operator="equal">
      <formula>"Alto"</formula>
    </cfRule>
    <cfRule type="cellIs" dxfId="83" priority="260" operator="equal">
      <formula>"Moderado"</formula>
    </cfRule>
    <cfRule type="cellIs" dxfId="82" priority="261" operator="equal">
      <formula>"Bajo"</formula>
    </cfRule>
  </conditionalFormatting>
  <conditionalFormatting sqref="H72:H73">
    <cfRule type="cellIs" dxfId="81" priority="73" operator="equal">
      <formula>"Muy Alta"</formula>
    </cfRule>
    <cfRule type="cellIs" dxfId="80" priority="74" operator="equal">
      <formula>"Alta"</formula>
    </cfRule>
    <cfRule type="cellIs" dxfId="79" priority="75" operator="equal">
      <formula>"Media"</formula>
    </cfRule>
    <cfRule type="cellIs" dxfId="78" priority="76" operator="equal">
      <formula>"Baja"</formula>
    </cfRule>
    <cfRule type="cellIs" dxfId="77" priority="77" operator="equal">
      <formula>"Muy Baja"</formula>
    </cfRule>
  </conditionalFormatting>
  <conditionalFormatting sqref="K72:K78">
    <cfRule type="containsText" dxfId="76" priority="54" operator="containsText" text="❌">
      <formula>NOT(ISERROR(SEARCH("❌",K72)))</formula>
    </cfRule>
  </conditionalFormatting>
  <conditionalFormatting sqref="L72:L73">
    <cfRule type="cellIs" dxfId="75" priority="78" operator="equal">
      <formula>"Catastrófico"</formula>
    </cfRule>
    <cfRule type="cellIs" dxfId="74" priority="79" operator="equal">
      <formula>"Mayor"</formula>
    </cfRule>
    <cfRule type="cellIs" dxfId="73" priority="80" operator="equal">
      <formula>"Moderado"</formula>
    </cfRule>
    <cfRule type="cellIs" dxfId="72" priority="81" operator="equal">
      <formula>"Menor"</formula>
    </cfRule>
    <cfRule type="cellIs" dxfId="71" priority="82" operator="equal">
      <formula>"Leve"</formula>
    </cfRule>
  </conditionalFormatting>
  <conditionalFormatting sqref="N72:N73">
    <cfRule type="cellIs" dxfId="70" priority="69" operator="equal">
      <formula>"Extremo"</formula>
    </cfRule>
    <cfRule type="cellIs" dxfId="69" priority="70" operator="equal">
      <formula>"Alto"</formula>
    </cfRule>
    <cfRule type="cellIs" dxfId="68" priority="71" operator="equal">
      <formula>"Moderado"</formula>
    </cfRule>
    <cfRule type="cellIs" dxfId="67" priority="72" operator="equal">
      <formula>"Bajo"</formula>
    </cfRule>
  </conditionalFormatting>
  <conditionalFormatting sqref="Y72:Y78">
    <cfRule type="cellIs" dxfId="66" priority="64" operator="equal">
      <formula>"Muy Alta"</formula>
    </cfRule>
    <cfRule type="cellIs" dxfId="65" priority="65" operator="equal">
      <formula>"Alta"</formula>
    </cfRule>
    <cfRule type="cellIs" dxfId="64" priority="66" operator="equal">
      <formula>"Media"</formula>
    </cfRule>
    <cfRule type="cellIs" dxfId="63" priority="67" operator="equal">
      <formula>"Baja"</formula>
    </cfRule>
    <cfRule type="cellIs" dxfId="62" priority="68" operator="equal">
      <formula>"Muy Baja"</formula>
    </cfRule>
  </conditionalFormatting>
  <conditionalFormatting sqref="AA72 AA74:AA78">
    <cfRule type="cellIs" dxfId="61" priority="59" operator="equal">
      <formula>"Catastrófico"</formula>
    </cfRule>
    <cfRule type="cellIs" dxfId="60" priority="60" operator="equal">
      <formula>"Mayor"</formula>
    </cfRule>
    <cfRule type="cellIs" dxfId="59" priority="61" operator="equal">
      <formula>"Moderado"</formula>
    </cfRule>
    <cfRule type="cellIs" dxfId="58" priority="62" operator="equal">
      <formula>"Menor"</formula>
    </cfRule>
    <cfRule type="cellIs" dxfId="57" priority="63" operator="equal">
      <formula>"Leve"</formula>
    </cfRule>
  </conditionalFormatting>
  <conditionalFormatting sqref="AC72:AC78">
    <cfRule type="cellIs" dxfId="56" priority="55" operator="equal">
      <formula>"Extremo"</formula>
    </cfRule>
    <cfRule type="cellIs" dxfId="55" priority="56" operator="equal">
      <formula>"Alto"</formula>
    </cfRule>
    <cfRule type="cellIs" dxfId="54" priority="57" operator="equal">
      <formula>"Moderado"</formula>
    </cfRule>
    <cfRule type="cellIs" dxfId="53" priority="58" operator="equal">
      <formula>"Bajo"</formula>
    </cfRule>
  </conditionalFormatting>
  <conditionalFormatting sqref="AA73">
    <cfRule type="cellIs" dxfId="42" priority="39" operator="equal">
      <formula>"Catastrófico"</formula>
    </cfRule>
    <cfRule type="cellIs" dxfId="41" priority="40" operator="equal">
      <formula>"Mayor"</formula>
    </cfRule>
    <cfRule type="cellIs" dxfId="40" priority="41" operator="equal">
      <formula>"Moderado"</formula>
    </cfRule>
    <cfRule type="cellIs" dxfId="39" priority="42" operator="equal">
      <formula>"Menor"</formula>
    </cfRule>
    <cfRule type="cellIs" dxfId="38" priority="43" operator="equal">
      <formula>"Leve"</formula>
    </cfRule>
  </conditionalFormatting>
  <conditionalFormatting sqref="H79">
    <cfRule type="cellIs" dxfId="28" priority="20" operator="equal">
      <formula>"Muy Alta"</formula>
    </cfRule>
    <cfRule type="cellIs" dxfId="27" priority="21" operator="equal">
      <formula>"Alta"</formula>
    </cfRule>
    <cfRule type="cellIs" dxfId="26" priority="22" operator="equal">
      <formula>"Media"</formula>
    </cfRule>
    <cfRule type="cellIs" dxfId="25" priority="23" operator="equal">
      <formula>"Baja"</formula>
    </cfRule>
    <cfRule type="cellIs" dxfId="24" priority="24" operator="equal">
      <formula>"Muy Baja"</formula>
    </cfRule>
  </conditionalFormatting>
  <conditionalFormatting sqref="K79:K84">
    <cfRule type="containsText" dxfId="23" priority="1" operator="containsText" text="❌">
      <formula>NOT(ISERROR(SEARCH("❌",K79)))</formula>
    </cfRule>
  </conditionalFormatting>
  <conditionalFormatting sqref="L79">
    <cfRule type="cellIs" dxfId="22" priority="25" operator="equal">
      <formula>"Catastrófico"</formula>
    </cfRule>
    <cfRule type="cellIs" dxfId="21" priority="26" operator="equal">
      <formula>"Mayor"</formula>
    </cfRule>
    <cfRule type="cellIs" dxfId="20" priority="27" operator="equal">
      <formula>"Moderado"</formula>
    </cfRule>
    <cfRule type="cellIs" dxfId="19" priority="28" operator="equal">
      <formula>"Menor"</formula>
    </cfRule>
    <cfRule type="cellIs" dxfId="18" priority="29" operator="equal">
      <formula>"Leve"</formula>
    </cfRule>
  </conditionalFormatting>
  <conditionalFormatting sqref="N79">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79:Y84">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79:AA84">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79:AC84">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0000000}">
          <x14:formula1>
            <xm:f>'Tabla Valoración controles'!$D$8:$D$10</xm:f>
          </x14:formula1>
          <xm:sqref>R12:R84</xm:sqref>
        </x14:dataValidation>
        <x14:dataValidation type="list" allowBlank="1" showInputMessage="1" showErrorMessage="1" xr:uid="{00000000-0002-0000-0100-000001000000}">
          <x14:formula1>
            <xm:f>'Tabla Valoración controles'!$D$11:$D$12</xm:f>
          </x14:formula1>
          <xm:sqref>S12:S84</xm:sqref>
        </x14:dataValidation>
        <x14:dataValidation type="list" allowBlank="1" showInputMessage="1" showErrorMessage="1" xr:uid="{00000000-0002-0000-0100-000002000000}">
          <x14:formula1>
            <xm:f>'Tabla Valoración controles'!$D$13:$D$14</xm:f>
          </x14:formula1>
          <xm:sqref>U12:U84</xm:sqref>
        </x14:dataValidation>
        <x14:dataValidation type="list" allowBlank="1" showInputMessage="1" showErrorMessage="1" xr:uid="{00000000-0002-0000-0100-000003000000}">
          <x14:formula1>
            <xm:f>'Tabla Valoración controles'!$D$15:$D$16</xm:f>
          </x14:formula1>
          <xm:sqref>V12:V84</xm:sqref>
        </x14:dataValidation>
        <x14:dataValidation type="list" allowBlank="1" showInputMessage="1" showErrorMessage="1" xr:uid="{00000000-0002-0000-0100-000004000000}">
          <x14:formula1>
            <xm:f>'Tabla Valoración controles'!$D$17:$D$18</xm:f>
          </x14:formula1>
          <xm:sqref>W12:W84</xm:sqref>
        </x14:dataValidation>
        <x14:dataValidation type="list" allowBlank="1" showInputMessage="1" showErrorMessage="1" xr:uid="{00000000-0002-0000-0100-000005000000}">
          <x14:formula1>
            <xm:f>'Opciones Tratamiento'!$B$13:$B$19</xm:f>
          </x14:formula1>
          <xm:sqref>F12:F84</xm:sqref>
        </x14:dataValidation>
        <x14:dataValidation type="list" allowBlank="1" showInputMessage="1" showErrorMessage="1" xr:uid="{00000000-0002-0000-0100-000006000000}">
          <x14:formula1>
            <xm:f>'Opciones Tratamiento'!$E$2:$E$4</xm:f>
          </x14:formula1>
          <xm:sqref>B12:B84</xm:sqref>
        </x14:dataValidation>
        <x14:dataValidation type="list" allowBlank="1" showInputMessage="1" showErrorMessage="1" xr:uid="{00000000-0002-0000-0100-000007000000}">
          <x14:formula1>
            <xm:f>'Opciones Tratamiento'!$B$2:$B$5</xm:f>
          </x14:formula1>
          <xm:sqref>AD12:AD84</xm:sqref>
        </x14:dataValidation>
        <x14:dataValidation type="list" allowBlank="1" showInputMessage="1" showErrorMessage="1" xr:uid="{00000000-0002-0000-0100-000008000000}">
          <x14:formula1>
            <xm:f>'Tabla Impacto'!$G$214:$G$225</xm:f>
          </x14:formula1>
          <xm:sqref>J12:J84</xm:sqref>
        </x14:dataValidation>
        <x14:dataValidation type="custom" allowBlank="1" showInputMessage="1" showErrorMessage="1" error="Recuerde que las acciones se generan bajo la medida de mitigar el riesgo" xr:uid="{00000000-0002-0000-0100-000009000000}">
          <x14:formula1>
            <xm:f>IF(OR(AD13='Opciones Tratamiento'!$B$2,AD13='Opciones Tratamiento'!$B$3,AD13='Opciones Tratamiento'!$B$4),ISBLANK(AD13),ISTEXT(AD13))</xm:f>
          </x14:formula1>
          <xm:sqref>AE13:AE17 AE19:AE23 AE25:AE29 AE31:AE35 AE37:AE41 AE43:AE47 AE55:AE59 AE49:AE53 AE61:AE71 AE74:AE84</xm:sqref>
        </x14:dataValidation>
        <x14:dataValidation type="custom" allowBlank="1" showInputMessage="1" showErrorMessage="1" error="Recuerde que las acciones se generan bajo la medida de mitigar el riesgo" xr:uid="{00000000-0002-0000-0100-00000A000000}">
          <x14:formula1>
            <xm:f>IF(OR(AD13='Opciones Tratamiento'!$B$2,AD13='Opciones Tratamiento'!$B$3,AD13='Opciones Tratamiento'!$B$4),ISBLANK(AD13),ISTEXT(AD13))</xm:f>
          </x14:formula1>
          <xm:sqref>AF13:AG17 AF19:AG23 AF25:AF29 AF31:AF35 AF37:AF41 AF43:AF47 AF49:AG53 AG25:AG47 AF55:AG59 AF61:AG71 AF74:AG84</xm:sqref>
        </x14:dataValidation>
        <x14:dataValidation type="custom" allowBlank="1" showInputMessage="1" showErrorMessage="1" error="Recuerde que las acciones se generan bajo la medida de mitigar el riesgo" xr:uid="{00000000-0002-0000-0100-00000B000000}">
          <x14:formula1>
            <xm:f>IF(OR(AD13='Opciones Tratamiento'!$B$2,AD13='Opciones Tratamiento'!$B$3,AD13='Opciones Tratamiento'!$B$4),ISBLANK(AD13),ISTEXT(AD13))</xm:f>
          </x14:formula1>
          <xm:sqref>AH13:AI17 AH19:AI23 AH49:AI53 AH25:AI47 AH55:AI59 AH61:AI71 AH74:AI84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N6" sqref="N6:O7"/>
    </sheetView>
  </sheetViews>
  <sheetFormatPr baseColWidth="10" defaultColWidth="11.42578125" defaultRowHeight="15" x14ac:dyDescent="0.25"/>
  <cols>
    <col min="2" max="39" width="5.7109375" customWidth="1"/>
    <col min="41" max="46" width="5.7109375" customWidth="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11" t="s">
        <v>193</v>
      </c>
      <c r="C2" s="311"/>
      <c r="D2" s="311"/>
      <c r="E2" s="311"/>
      <c r="F2" s="311"/>
      <c r="G2" s="311"/>
      <c r="H2" s="311"/>
      <c r="I2" s="311"/>
      <c r="J2" s="348" t="s">
        <v>21</v>
      </c>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11"/>
      <c r="C3" s="311"/>
      <c r="D3" s="311"/>
      <c r="E3" s="311"/>
      <c r="F3" s="311"/>
      <c r="G3" s="311"/>
      <c r="H3" s="311"/>
      <c r="I3" s="311"/>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11"/>
      <c r="C4" s="311"/>
      <c r="D4" s="311"/>
      <c r="E4" s="311"/>
      <c r="F4" s="311"/>
      <c r="G4" s="311"/>
      <c r="H4" s="311"/>
      <c r="I4" s="311"/>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59" t="s">
        <v>194</v>
      </c>
      <c r="C6" s="359"/>
      <c r="D6" s="360"/>
      <c r="E6" s="349" t="s">
        <v>195</v>
      </c>
      <c r="F6" s="350"/>
      <c r="G6" s="350"/>
      <c r="H6" s="350"/>
      <c r="I6" s="351"/>
      <c r="J6" s="345" t="str">
        <f>IF(AND('Mapa de Riesgos'!$H$12="Muy Alta",'Mapa de Riesgos'!$L$12="Leve"),CONCATENATE("R",'Mapa de Riesgos'!$A$12),"")</f>
        <v/>
      </c>
      <c r="K6" s="346"/>
      <c r="L6" s="346" t="str">
        <f>IF(AND('Mapa de Riesgos'!$H$18="Muy Alta",'Mapa de Riesgos'!$L$18="Leve"),CONCATENATE("R",'Mapa de Riesgos'!$A$18),"")</f>
        <v/>
      </c>
      <c r="M6" s="346"/>
      <c r="N6" s="346" t="str">
        <f>IF(AND('Mapa de Riesgos'!$H$24="Muy Alta",'Mapa de Riesgos'!$L$24="Leve"),CONCATENATE("R",'Mapa de Riesgos'!$A$24),"")</f>
        <v/>
      </c>
      <c r="O6" s="347"/>
      <c r="P6" s="345" t="str">
        <f>IF(AND('Mapa de Riesgos'!$H$12="Muy Alta",'Mapa de Riesgos'!$L$12="Menor"),CONCATENATE("R",'Mapa de Riesgos'!$A$12),"")</f>
        <v/>
      </c>
      <c r="Q6" s="346"/>
      <c r="R6" s="346" t="str">
        <f>IF(AND('Mapa de Riesgos'!$H$18="Muy Alta",'Mapa de Riesgos'!$L$18="Menor"),CONCATENATE("R",'Mapa de Riesgos'!$A$18),"")</f>
        <v/>
      </c>
      <c r="S6" s="346"/>
      <c r="T6" s="346" t="str">
        <f>IF(AND('Mapa de Riesgos'!$H$24="Muy Alta",'Mapa de Riesgos'!$L$24="Menor"),CONCATENATE("R",'Mapa de Riesgos'!$A$24),"")</f>
        <v/>
      </c>
      <c r="U6" s="347"/>
      <c r="V6" s="345" t="str">
        <f>IF(AND('Mapa de Riesgos'!$H$12="Muy Alta",'Mapa de Riesgos'!$L$12="Moderado"),CONCATENATE("R",'Mapa de Riesgos'!$A$12),"")</f>
        <v/>
      </c>
      <c r="W6" s="346"/>
      <c r="X6" s="346" t="str">
        <f>IF(AND('Mapa de Riesgos'!$H$18="Muy Alta",'Mapa de Riesgos'!$L$18="Moderado"),CONCATENATE("R",'Mapa de Riesgos'!$A$18),"")</f>
        <v/>
      </c>
      <c r="Y6" s="346"/>
      <c r="Z6" s="346" t="str">
        <f>IF(AND('Mapa de Riesgos'!$H$24="Muy Alta",'Mapa de Riesgos'!$L$24="Moderado"),CONCATENATE("R",'Mapa de Riesgos'!$A$24),"")</f>
        <v/>
      </c>
      <c r="AA6" s="347"/>
      <c r="AB6" s="345" t="str">
        <f>IF(AND('Mapa de Riesgos'!$H$12="Muy Alta",'Mapa de Riesgos'!$L$12="Mayor"),CONCATENATE("R",'Mapa de Riesgos'!$A$12),"")</f>
        <v/>
      </c>
      <c r="AC6" s="346"/>
      <c r="AD6" s="346" t="str">
        <f>IF(AND('Mapa de Riesgos'!$H$18="Muy Alta",'Mapa de Riesgos'!$L$18="Mayor"),CONCATENATE("R",'Mapa de Riesgos'!$A$18),"")</f>
        <v/>
      </c>
      <c r="AE6" s="346"/>
      <c r="AF6" s="346" t="str">
        <f>IF(AND('Mapa de Riesgos'!$H$24="Muy Alta",'Mapa de Riesgos'!$L$24="Mayor"),CONCATENATE("R",'Mapa de Riesgos'!$A$24),"")</f>
        <v/>
      </c>
      <c r="AG6" s="347"/>
      <c r="AH6" s="336" t="str">
        <f>IF(AND('Mapa de Riesgos'!$H$12="Muy Alta",'Mapa de Riesgos'!$L$12="Catastrófico"),CONCATENATE("R",'Mapa de Riesgos'!$A$12),"")</f>
        <v/>
      </c>
      <c r="AI6" s="337"/>
      <c r="AJ6" s="337" t="str">
        <f>IF(AND('Mapa de Riesgos'!$H$18="Muy Alta",'Mapa de Riesgos'!$L$18="Catastrófico"),CONCATENATE("R",'Mapa de Riesgos'!$A$18),"")</f>
        <v/>
      </c>
      <c r="AK6" s="337"/>
      <c r="AL6" s="337" t="str">
        <f>IF(AND('Mapa de Riesgos'!$H$24="Muy Alta",'Mapa de Riesgos'!$L$24="Catastrófico"),CONCATENATE("R",'Mapa de Riesgos'!$A$24),"")</f>
        <v/>
      </c>
      <c r="AM6" s="338"/>
      <c r="AO6" s="361" t="s">
        <v>196</v>
      </c>
      <c r="AP6" s="362"/>
      <c r="AQ6" s="362"/>
      <c r="AR6" s="362"/>
      <c r="AS6" s="362"/>
      <c r="AT6" s="363"/>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59"/>
      <c r="C7" s="359"/>
      <c r="D7" s="360"/>
      <c r="E7" s="352"/>
      <c r="F7" s="353"/>
      <c r="G7" s="353"/>
      <c r="H7" s="353"/>
      <c r="I7" s="354"/>
      <c r="J7" s="339"/>
      <c r="K7" s="340"/>
      <c r="L7" s="340"/>
      <c r="M7" s="340"/>
      <c r="N7" s="340"/>
      <c r="O7" s="341"/>
      <c r="P7" s="339"/>
      <c r="Q7" s="340"/>
      <c r="R7" s="340"/>
      <c r="S7" s="340"/>
      <c r="T7" s="340"/>
      <c r="U7" s="341"/>
      <c r="V7" s="339"/>
      <c r="W7" s="340"/>
      <c r="X7" s="340"/>
      <c r="Y7" s="340"/>
      <c r="Z7" s="340"/>
      <c r="AA7" s="341"/>
      <c r="AB7" s="339"/>
      <c r="AC7" s="340"/>
      <c r="AD7" s="340"/>
      <c r="AE7" s="340"/>
      <c r="AF7" s="340"/>
      <c r="AG7" s="341"/>
      <c r="AH7" s="330"/>
      <c r="AI7" s="331"/>
      <c r="AJ7" s="331"/>
      <c r="AK7" s="331"/>
      <c r="AL7" s="331"/>
      <c r="AM7" s="332"/>
      <c r="AN7" s="55"/>
      <c r="AO7" s="364"/>
      <c r="AP7" s="365"/>
      <c r="AQ7" s="365"/>
      <c r="AR7" s="365"/>
      <c r="AS7" s="365"/>
      <c r="AT7" s="366"/>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59"/>
      <c r="C8" s="359"/>
      <c r="D8" s="360"/>
      <c r="E8" s="352"/>
      <c r="F8" s="353"/>
      <c r="G8" s="353"/>
      <c r="H8" s="353"/>
      <c r="I8" s="354"/>
      <c r="J8" s="339" t="str">
        <f>IF(AND('Mapa de Riesgos'!$H$30="Muy Alta",'Mapa de Riesgos'!$L$30="Leve"),CONCATENATE("R",'Mapa de Riesgos'!$A$30),"")</f>
        <v/>
      </c>
      <c r="K8" s="340"/>
      <c r="L8" s="340" t="str">
        <f>IF(AND('Mapa de Riesgos'!$H$36="Muy Alta",'Mapa de Riesgos'!$L$36="Leve"),CONCATENATE("R",'Mapa de Riesgos'!$A$36),"")</f>
        <v/>
      </c>
      <c r="M8" s="340"/>
      <c r="N8" s="340" t="str">
        <f>IF(AND('Mapa de Riesgos'!$H$42="Muy Alta",'Mapa de Riesgos'!$L$42="Leve"),CONCATENATE("R",'Mapa de Riesgos'!$A$42),"")</f>
        <v/>
      </c>
      <c r="O8" s="341"/>
      <c r="P8" s="339" t="str">
        <f>IF(AND('Mapa de Riesgos'!$H$30="Muy Alta",'Mapa de Riesgos'!$L$30="Menor"),CONCATENATE("R",'Mapa de Riesgos'!$A$30),"")</f>
        <v/>
      </c>
      <c r="Q8" s="340"/>
      <c r="R8" s="340" t="str">
        <f>IF(AND('Mapa de Riesgos'!$H$36="Muy Alta",'Mapa de Riesgos'!$L$36="Menor"),CONCATENATE("R",'Mapa de Riesgos'!$A$36),"")</f>
        <v/>
      </c>
      <c r="S8" s="340"/>
      <c r="T8" s="340" t="str">
        <f>IF(AND('Mapa de Riesgos'!$H$42="Muy Alta",'Mapa de Riesgos'!$L$42="Menor"),CONCATENATE("R",'Mapa de Riesgos'!$A$42),"")</f>
        <v/>
      </c>
      <c r="U8" s="341"/>
      <c r="V8" s="339" t="str">
        <f>IF(AND('Mapa de Riesgos'!$H$30="Muy Alta",'Mapa de Riesgos'!$L$30="Moderado"),CONCATENATE("R",'Mapa de Riesgos'!$A$30),"")</f>
        <v/>
      </c>
      <c r="W8" s="340"/>
      <c r="X8" s="340" t="str">
        <f>IF(AND('Mapa de Riesgos'!$H$36="Muy Alta",'Mapa de Riesgos'!$L$36="Moderado"),CONCATENATE("R",'Mapa de Riesgos'!$A$36),"")</f>
        <v/>
      </c>
      <c r="Y8" s="340"/>
      <c r="Z8" s="340" t="str">
        <f>IF(AND('Mapa de Riesgos'!$H$42="Muy Alta",'Mapa de Riesgos'!$L$42="Moderado"),CONCATENATE("R",'Mapa de Riesgos'!$A$42),"")</f>
        <v/>
      </c>
      <c r="AA8" s="341"/>
      <c r="AB8" s="339" t="str">
        <f>IF(AND('Mapa de Riesgos'!$H$30="Muy Alta",'Mapa de Riesgos'!$L$30="Mayor"),CONCATENATE("R",'Mapa de Riesgos'!$A$30),"")</f>
        <v/>
      </c>
      <c r="AC8" s="340"/>
      <c r="AD8" s="340" t="str">
        <f>IF(AND('Mapa de Riesgos'!$H$36="Muy Alta",'Mapa de Riesgos'!$L$36="Mayor"),CONCATENATE("R",'Mapa de Riesgos'!$A$36),"")</f>
        <v/>
      </c>
      <c r="AE8" s="340"/>
      <c r="AF8" s="340" t="str">
        <f>IF(AND('Mapa de Riesgos'!$H$42="Muy Alta",'Mapa de Riesgos'!$L$42="Mayor"),CONCATENATE("R",'Mapa de Riesgos'!$A$42),"")</f>
        <v/>
      </c>
      <c r="AG8" s="341"/>
      <c r="AH8" s="330" t="str">
        <f>IF(AND('Mapa de Riesgos'!$H$30="Muy Alta",'Mapa de Riesgos'!$L$30="Catastrófico"),CONCATENATE("R",'Mapa de Riesgos'!$A$30),"")</f>
        <v/>
      </c>
      <c r="AI8" s="331"/>
      <c r="AJ8" s="331" t="str">
        <f>IF(AND('Mapa de Riesgos'!$H$36="Muy Alta",'Mapa de Riesgos'!$L$36="Catastrófico"),CONCATENATE("R",'Mapa de Riesgos'!$A$36),"")</f>
        <v/>
      </c>
      <c r="AK8" s="331"/>
      <c r="AL8" s="331" t="str">
        <f>IF(AND('Mapa de Riesgos'!$H$42="Muy Alta",'Mapa de Riesgos'!$L$42="Catastrófico"),CONCATENATE("R",'Mapa de Riesgos'!$A$42),"")</f>
        <v>R6</v>
      </c>
      <c r="AM8" s="332"/>
      <c r="AN8" s="55"/>
      <c r="AO8" s="364"/>
      <c r="AP8" s="365"/>
      <c r="AQ8" s="365"/>
      <c r="AR8" s="365"/>
      <c r="AS8" s="365"/>
      <c r="AT8" s="366"/>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59"/>
      <c r="C9" s="359"/>
      <c r="D9" s="360"/>
      <c r="E9" s="352"/>
      <c r="F9" s="353"/>
      <c r="G9" s="353"/>
      <c r="H9" s="353"/>
      <c r="I9" s="354"/>
      <c r="J9" s="339"/>
      <c r="K9" s="340"/>
      <c r="L9" s="340"/>
      <c r="M9" s="340"/>
      <c r="N9" s="340"/>
      <c r="O9" s="341"/>
      <c r="P9" s="339"/>
      <c r="Q9" s="340"/>
      <c r="R9" s="340"/>
      <c r="S9" s="340"/>
      <c r="T9" s="340"/>
      <c r="U9" s="341"/>
      <c r="V9" s="339"/>
      <c r="W9" s="340"/>
      <c r="X9" s="340"/>
      <c r="Y9" s="340"/>
      <c r="Z9" s="340"/>
      <c r="AA9" s="341"/>
      <c r="AB9" s="339"/>
      <c r="AC9" s="340"/>
      <c r="AD9" s="340"/>
      <c r="AE9" s="340"/>
      <c r="AF9" s="340"/>
      <c r="AG9" s="341"/>
      <c r="AH9" s="330"/>
      <c r="AI9" s="331"/>
      <c r="AJ9" s="331"/>
      <c r="AK9" s="331"/>
      <c r="AL9" s="331"/>
      <c r="AM9" s="332"/>
      <c r="AN9" s="55"/>
      <c r="AO9" s="364"/>
      <c r="AP9" s="365"/>
      <c r="AQ9" s="365"/>
      <c r="AR9" s="365"/>
      <c r="AS9" s="365"/>
      <c r="AT9" s="366"/>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59"/>
      <c r="C10" s="359"/>
      <c r="D10" s="360"/>
      <c r="E10" s="352"/>
      <c r="F10" s="353"/>
      <c r="G10" s="353"/>
      <c r="H10" s="353"/>
      <c r="I10" s="354"/>
      <c r="J10" s="339" t="str">
        <f>IF(AND('Mapa de Riesgos'!$H$48="Muy Alta",'Mapa de Riesgos'!$L$48="Leve"),CONCATENATE("R",'Mapa de Riesgos'!$A$48),"")</f>
        <v/>
      </c>
      <c r="K10" s="340"/>
      <c r="L10" s="340" t="str">
        <f>IF(AND('Mapa de Riesgos'!$H$54="Muy Alta",'Mapa de Riesgos'!$L$54="Leve"),CONCATENATE("R",'Mapa de Riesgos'!$A$54),"")</f>
        <v/>
      </c>
      <c r="M10" s="340"/>
      <c r="N10" s="340" t="str">
        <f>IF(AND('Mapa de Riesgos'!$H$60="Muy Alta",'Mapa de Riesgos'!$L$60="Leve"),CONCATENATE("R",'Mapa de Riesgos'!$A$60),"")</f>
        <v/>
      </c>
      <c r="O10" s="341"/>
      <c r="P10" s="339" t="str">
        <f>IF(AND('Mapa de Riesgos'!$H$48="Muy Alta",'Mapa de Riesgos'!$L$48="Menor"),CONCATENATE("R",'Mapa de Riesgos'!$A$48),"")</f>
        <v/>
      </c>
      <c r="Q10" s="340"/>
      <c r="R10" s="340" t="str">
        <f>IF(AND('Mapa de Riesgos'!$H$54="Muy Alta",'Mapa de Riesgos'!$L$54="Menor"),CONCATENATE("R",'Mapa de Riesgos'!$A$54),"")</f>
        <v/>
      </c>
      <c r="S10" s="340"/>
      <c r="T10" s="340" t="str">
        <f>IF(AND('Mapa de Riesgos'!$H$60="Muy Alta",'Mapa de Riesgos'!$L$60="Menor"),CONCATENATE("R",'Mapa de Riesgos'!$A$60),"")</f>
        <v/>
      </c>
      <c r="U10" s="341"/>
      <c r="V10" s="339" t="str">
        <f>IF(AND('Mapa de Riesgos'!$H$48="Muy Alta",'Mapa de Riesgos'!$L$48="Moderado"),CONCATENATE("R",'Mapa de Riesgos'!$A$48),"")</f>
        <v/>
      </c>
      <c r="W10" s="340"/>
      <c r="X10" s="340" t="str">
        <f>IF(AND('Mapa de Riesgos'!$H$54="Muy Alta",'Mapa de Riesgos'!$L$54="Moderado"),CONCATENATE("R",'Mapa de Riesgos'!$A$54),"")</f>
        <v/>
      </c>
      <c r="Y10" s="340"/>
      <c r="Z10" s="340" t="str">
        <f>IF(AND('Mapa de Riesgos'!$H$60="Muy Alta",'Mapa de Riesgos'!$L$60="Moderado"),CONCATENATE("R",'Mapa de Riesgos'!$A$60),"")</f>
        <v/>
      </c>
      <c r="AA10" s="341"/>
      <c r="AB10" s="339" t="str">
        <f>IF(AND('Mapa de Riesgos'!$H$48="Muy Alta",'Mapa de Riesgos'!$L$48="Mayor"),CONCATENATE("R",'Mapa de Riesgos'!$A$48),"")</f>
        <v/>
      </c>
      <c r="AC10" s="340"/>
      <c r="AD10" s="340" t="str">
        <f>IF(AND('Mapa de Riesgos'!$H$54="Muy Alta",'Mapa de Riesgos'!$L$54="Mayor"),CONCATENATE("R",'Mapa de Riesgos'!$A$54),"")</f>
        <v/>
      </c>
      <c r="AE10" s="340"/>
      <c r="AF10" s="340" t="str">
        <f>IF(AND('Mapa de Riesgos'!$H$60="Muy Alta",'Mapa de Riesgos'!$L$60="Mayor"),CONCATENATE("R",'Mapa de Riesgos'!$A$60),"")</f>
        <v/>
      </c>
      <c r="AG10" s="341"/>
      <c r="AH10" s="330" t="str">
        <f>IF(AND('Mapa de Riesgos'!$H$48="Muy Alta",'Mapa de Riesgos'!$L$48="Catastrófico"),CONCATENATE("R",'Mapa de Riesgos'!$A$48),"")</f>
        <v/>
      </c>
      <c r="AI10" s="331"/>
      <c r="AJ10" s="331" t="str">
        <f>IF(AND('Mapa de Riesgos'!$H$54="Muy Alta",'Mapa de Riesgos'!$L$54="Catastrófico"),CONCATENATE("R",'Mapa de Riesgos'!$A$54),"")</f>
        <v/>
      </c>
      <c r="AK10" s="331"/>
      <c r="AL10" s="331" t="str">
        <f>IF(AND('Mapa de Riesgos'!$H$60="Muy Alta",'Mapa de Riesgos'!$L$60="Catastrófico"),CONCATENATE("R",'Mapa de Riesgos'!$A$60),"")</f>
        <v/>
      </c>
      <c r="AM10" s="332"/>
      <c r="AN10" s="55"/>
      <c r="AO10" s="364"/>
      <c r="AP10" s="365"/>
      <c r="AQ10" s="365"/>
      <c r="AR10" s="365"/>
      <c r="AS10" s="365"/>
      <c r="AT10" s="366"/>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59"/>
      <c r="C11" s="359"/>
      <c r="D11" s="360"/>
      <c r="E11" s="352"/>
      <c r="F11" s="353"/>
      <c r="G11" s="353"/>
      <c r="H11" s="353"/>
      <c r="I11" s="354"/>
      <c r="J11" s="339"/>
      <c r="K11" s="340"/>
      <c r="L11" s="340"/>
      <c r="M11" s="340"/>
      <c r="N11" s="340"/>
      <c r="O11" s="341"/>
      <c r="P11" s="339"/>
      <c r="Q11" s="340"/>
      <c r="R11" s="340"/>
      <c r="S11" s="340"/>
      <c r="T11" s="340"/>
      <c r="U11" s="341"/>
      <c r="V11" s="339"/>
      <c r="W11" s="340"/>
      <c r="X11" s="340"/>
      <c r="Y11" s="340"/>
      <c r="Z11" s="340"/>
      <c r="AA11" s="341"/>
      <c r="AB11" s="339"/>
      <c r="AC11" s="340"/>
      <c r="AD11" s="340"/>
      <c r="AE11" s="340"/>
      <c r="AF11" s="340"/>
      <c r="AG11" s="341"/>
      <c r="AH11" s="330"/>
      <c r="AI11" s="331"/>
      <c r="AJ11" s="331"/>
      <c r="AK11" s="331"/>
      <c r="AL11" s="331"/>
      <c r="AM11" s="332"/>
      <c r="AN11" s="55"/>
      <c r="AO11" s="364"/>
      <c r="AP11" s="365"/>
      <c r="AQ11" s="365"/>
      <c r="AR11" s="365"/>
      <c r="AS11" s="365"/>
      <c r="AT11" s="366"/>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59"/>
      <c r="C12" s="359"/>
      <c r="D12" s="360"/>
      <c r="E12" s="352"/>
      <c r="F12" s="353"/>
      <c r="G12" s="353"/>
      <c r="H12" s="353"/>
      <c r="I12" s="354"/>
      <c r="J12" s="339" t="str">
        <f>IF(AND('Mapa de Riesgos'!$H$66="Muy Alta",'Mapa de Riesgos'!$L$66="Leve"),CONCATENATE("R",'Mapa de Riesgos'!$A$66),"")</f>
        <v/>
      </c>
      <c r="K12" s="340"/>
      <c r="L12" s="340" t="str">
        <f>IF(AND('Mapa de Riesgos'!$H$85="Muy Alta",'Mapa de Riesgos'!$L$85="Leve"),CONCATENATE("R",'Mapa de Riesgos'!$A$85),"")</f>
        <v/>
      </c>
      <c r="M12" s="340"/>
      <c r="N12" s="340" t="str">
        <f>IF(AND('Mapa de Riesgos'!$H$91="Muy Alta",'Mapa de Riesgos'!$L$91="Leve"),CONCATENATE("R",'Mapa de Riesgos'!$A$91),"")</f>
        <v/>
      </c>
      <c r="O12" s="341"/>
      <c r="P12" s="339" t="str">
        <f>IF(AND('Mapa de Riesgos'!$H$66="Muy Alta",'Mapa de Riesgos'!$L$66="Menor"),CONCATENATE("R",'Mapa de Riesgos'!$A$66),"")</f>
        <v/>
      </c>
      <c r="Q12" s="340"/>
      <c r="R12" s="340" t="str">
        <f>IF(AND('Mapa de Riesgos'!$H$85="Muy Alta",'Mapa de Riesgos'!$L$85="Menor"),CONCATENATE("R",'Mapa de Riesgos'!$A$85),"")</f>
        <v/>
      </c>
      <c r="S12" s="340"/>
      <c r="T12" s="340" t="str">
        <f>IF(AND('Mapa de Riesgos'!$H$91="Muy Alta",'Mapa de Riesgos'!$L$91="Menor"),CONCATENATE("R",'Mapa de Riesgos'!$A$91),"")</f>
        <v/>
      </c>
      <c r="U12" s="341"/>
      <c r="V12" s="339" t="str">
        <f>IF(AND('Mapa de Riesgos'!$H$66="Muy Alta",'Mapa de Riesgos'!$L$66="Moderado"),CONCATENATE("R",'Mapa de Riesgos'!$A$66),"")</f>
        <v/>
      </c>
      <c r="W12" s="340"/>
      <c r="X12" s="340" t="str">
        <f>IF(AND('Mapa de Riesgos'!$H$85="Muy Alta",'Mapa de Riesgos'!$L$85="Moderado"),CONCATENATE("R",'Mapa de Riesgos'!$A$85),"")</f>
        <v/>
      </c>
      <c r="Y12" s="340"/>
      <c r="Z12" s="340" t="str">
        <f>IF(AND('Mapa de Riesgos'!$H$91="Muy Alta",'Mapa de Riesgos'!$L$91="Moderado"),CONCATENATE("R",'Mapa de Riesgos'!$A$91),"")</f>
        <v/>
      </c>
      <c r="AA12" s="341"/>
      <c r="AB12" s="339" t="str">
        <f>IF(AND('Mapa de Riesgos'!$H$66="Muy Alta",'Mapa de Riesgos'!$L$66="Mayor"),CONCATENATE("R",'Mapa de Riesgos'!$A$66),"")</f>
        <v/>
      </c>
      <c r="AC12" s="340"/>
      <c r="AD12" s="340" t="str">
        <f>IF(AND('Mapa de Riesgos'!$H$85="Muy Alta",'Mapa de Riesgos'!$L$85="Mayor"),CONCATENATE("R",'Mapa de Riesgos'!$A$85),"")</f>
        <v/>
      </c>
      <c r="AE12" s="340"/>
      <c r="AF12" s="340" t="str">
        <f>IF(AND('Mapa de Riesgos'!$H$91="Muy Alta",'Mapa de Riesgos'!$L$91="Mayor"),CONCATENATE("R",'Mapa de Riesgos'!$A$91),"")</f>
        <v/>
      </c>
      <c r="AG12" s="341"/>
      <c r="AH12" s="330" t="str">
        <f>IF(AND('Mapa de Riesgos'!$H$66="Muy Alta",'Mapa de Riesgos'!$L$66="Catastrófico"),CONCATENATE("R",'Mapa de Riesgos'!$A$66),"")</f>
        <v/>
      </c>
      <c r="AI12" s="331"/>
      <c r="AJ12" s="331" t="str">
        <f>IF(AND('Mapa de Riesgos'!$H$85="Muy Alta",'Mapa de Riesgos'!$L$85="Catastrófico"),CONCATENATE("R",'Mapa de Riesgos'!$A$85),"")</f>
        <v/>
      </c>
      <c r="AK12" s="331"/>
      <c r="AL12" s="331" t="str">
        <f>IF(AND('Mapa de Riesgos'!$H$91="Muy Alta",'Mapa de Riesgos'!$L$91="Catastrófico"),CONCATENATE("R",'Mapa de Riesgos'!$A$91),"")</f>
        <v/>
      </c>
      <c r="AM12" s="332"/>
      <c r="AN12" s="55"/>
      <c r="AO12" s="364"/>
      <c r="AP12" s="365"/>
      <c r="AQ12" s="365"/>
      <c r="AR12" s="365"/>
      <c r="AS12" s="365"/>
      <c r="AT12" s="366"/>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59"/>
      <c r="C13" s="359"/>
      <c r="D13" s="360"/>
      <c r="E13" s="355"/>
      <c r="F13" s="356"/>
      <c r="G13" s="356"/>
      <c r="H13" s="356"/>
      <c r="I13" s="357"/>
      <c r="J13" s="339"/>
      <c r="K13" s="340"/>
      <c r="L13" s="340"/>
      <c r="M13" s="340"/>
      <c r="N13" s="340"/>
      <c r="O13" s="341"/>
      <c r="P13" s="339"/>
      <c r="Q13" s="340"/>
      <c r="R13" s="340"/>
      <c r="S13" s="340"/>
      <c r="T13" s="340"/>
      <c r="U13" s="341"/>
      <c r="V13" s="339"/>
      <c r="W13" s="340"/>
      <c r="X13" s="340"/>
      <c r="Y13" s="340"/>
      <c r="Z13" s="340"/>
      <c r="AA13" s="341"/>
      <c r="AB13" s="339"/>
      <c r="AC13" s="340"/>
      <c r="AD13" s="340"/>
      <c r="AE13" s="340"/>
      <c r="AF13" s="340"/>
      <c r="AG13" s="341"/>
      <c r="AH13" s="333"/>
      <c r="AI13" s="334"/>
      <c r="AJ13" s="334"/>
      <c r="AK13" s="334"/>
      <c r="AL13" s="334"/>
      <c r="AM13" s="335"/>
      <c r="AN13" s="55"/>
      <c r="AO13" s="367"/>
      <c r="AP13" s="368"/>
      <c r="AQ13" s="368"/>
      <c r="AR13" s="368"/>
      <c r="AS13" s="368"/>
      <c r="AT13" s="369"/>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59"/>
      <c r="C14" s="359"/>
      <c r="D14" s="360"/>
      <c r="E14" s="349" t="s">
        <v>197</v>
      </c>
      <c r="F14" s="350"/>
      <c r="G14" s="350"/>
      <c r="H14" s="350"/>
      <c r="I14" s="350"/>
      <c r="J14" s="327" t="str">
        <f>IF(AND('Mapa de Riesgos'!$H$12="Alta",'Mapa de Riesgos'!$L$12="Leve"),CONCATENATE("R",'Mapa de Riesgos'!$A$12),"")</f>
        <v/>
      </c>
      <c r="K14" s="328"/>
      <c r="L14" s="328" t="str">
        <f>IF(AND('Mapa de Riesgos'!$H$18="Alta",'Mapa de Riesgos'!$L$18="Leve"),CONCATENATE("R",'Mapa de Riesgos'!$A$18),"")</f>
        <v/>
      </c>
      <c r="M14" s="328"/>
      <c r="N14" s="328" t="str">
        <f>IF(AND('Mapa de Riesgos'!$H$24="Alta",'Mapa de Riesgos'!$L$24="Leve"),CONCATENATE("R",'Mapa de Riesgos'!$A$24),"")</f>
        <v/>
      </c>
      <c r="O14" s="329"/>
      <c r="P14" s="327" t="str">
        <f>IF(AND('Mapa de Riesgos'!$H$12="Alta",'Mapa de Riesgos'!$L$12="Menor"),CONCATENATE("R",'Mapa de Riesgos'!$A$12),"")</f>
        <v/>
      </c>
      <c r="Q14" s="328"/>
      <c r="R14" s="328" t="str">
        <f>IF(AND('Mapa de Riesgos'!$H$18="Alta",'Mapa de Riesgos'!$L$18="Menor"),CONCATENATE("R",'Mapa de Riesgos'!$A$18),"")</f>
        <v/>
      </c>
      <c r="S14" s="328"/>
      <c r="T14" s="328" t="str">
        <f>IF(AND('Mapa de Riesgos'!$H$24="Alta",'Mapa de Riesgos'!$L$24="Menor"),CONCATENATE("R",'Mapa de Riesgos'!$A$24),"")</f>
        <v/>
      </c>
      <c r="U14" s="329"/>
      <c r="V14" s="345" t="str">
        <f>IF(AND('Mapa de Riesgos'!$H$12="Alta",'Mapa de Riesgos'!$L$12="Moderado"),CONCATENATE("R",'Mapa de Riesgos'!$A$12),"")</f>
        <v/>
      </c>
      <c r="W14" s="346"/>
      <c r="X14" s="346" t="str">
        <f>IF(AND('Mapa de Riesgos'!$H$18="Alta",'Mapa de Riesgos'!$L$18="Moderado"),CONCATENATE("R",'Mapa de Riesgos'!$A$18),"")</f>
        <v/>
      </c>
      <c r="Y14" s="346"/>
      <c r="Z14" s="346" t="str">
        <f>IF(AND('Mapa de Riesgos'!$H$24="Alta",'Mapa de Riesgos'!$L$24="Moderado"),CONCATENATE("R",'Mapa de Riesgos'!$A$24),"")</f>
        <v/>
      </c>
      <c r="AA14" s="347"/>
      <c r="AB14" s="345" t="str">
        <f>IF(AND('Mapa de Riesgos'!$H$12="Alta",'Mapa de Riesgos'!$L$12="Mayor"),CONCATENATE("R",'Mapa de Riesgos'!$A$12),"")</f>
        <v/>
      </c>
      <c r="AC14" s="346"/>
      <c r="AD14" s="346" t="str">
        <f>IF(AND('Mapa de Riesgos'!$H$18="Alta",'Mapa de Riesgos'!$L$18="Mayor"),CONCATENATE("R",'Mapa de Riesgos'!$A$18),"")</f>
        <v/>
      </c>
      <c r="AE14" s="346"/>
      <c r="AF14" s="346" t="str">
        <f>IF(AND('Mapa de Riesgos'!$H$24="Alta",'Mapa de Riesgos'!$L$24="Mayor"),CONCATENATE("R",'Mapa de Riesgos'!$A$24),"")</f>
        <v/>
      </c>
      <c r="AG14" s="347"/>
      <c r="AH14" s="336" t="str">
        <f>IF(AND('Mapa de Riesgos'!$H$12="Alta",'Mapa de Riesgos'!$L$12="Catastrófico"),CONCATENATE("R",'Mapa de Riesgos'!$A$12),"")</f>
        <v/>
      </c>
      <c r="AI14" s="337"/>
      <c r="AJ14" s="337" t="str">
        <f>IF(AND('Mapa de Riesgos'!$H$18="Alta",'Mapa de Riesgos'!$L$18="Catastrófico"),CONCATENATE("R",'Mapa de Riesgos'!$A$18),"")</f>
        <v/>
      </c>
      <c r="AK14" s="337"/>
      <c r="AL14" s="337" t="str">
        <f>IF(AND('Mapa de Riesgos'!$H$24="Alta",'Mapa de Riesgos'!$L$24="Catastrófico"),CONCATENATE("R",'Mapa de Riesgos'!$A$24),"")</f>
        <v/>
      </c>
      <c r="AM14" s="338"/>
      <c r="AN14" s="55"/>
      <c r="AO14" s="370" t="s">
        <v>198</v>
      </c>
      <c r="AP14" s="371"/>
      <c r="AQ14" s="371"/>
      <c r="AR14" s="371"/>
      <c r="AS14" s="371"/>
      <c r="AT14" s="372"/>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59"/>
      <c r="C15" s="359"/>
      <c r="D15" s="360"/>
      <c r="E15" s="352"/>
      <c r="F15" s="353"/>
      <c r="G15" s="353"/>
      <c r="H15" s="353"/>
      <c r="I15" s="353"/>
      <c r="J15" s="321"/>
      <c r="K15" s="322"/>
      <c r="L15" s="322"/>
      <c r="M15" s="322"/>
      <c r="N15" s="322"/>
      <c r="O15" s="323"/>
      <c r="P15" s="321"/>
      <c r="Q15" s="322"/>
      <c r="R15" s="322"/>
      <c r="S15" s="322"/>
      <c r="T15" s="322"/>
      <c r="U15" s="323"/>
      <c r="V15" s="339"/>
      <c r="W15" s="340"/>
      <c r="X15" s="340"/>
      <c r="Y15" s="340"/>
      <c r="Z15" s="340"/>
      <c r="AA15" s="341"/>
      <c r="AB15" s="339"/>
      <c r="AC15" s="340"/>
      <c r="AD15" s="340"/>
      <c r="AE15" s="340"/>
      <c r="AF15" s="340"/>
      <c r="AG15" s="341"/>
      <c r="AH15" s="330"/>
      <c r="AI15" s="331"/>
      <c r="AJ15" s="331"/>
      <c r="AK15" s="331"/>
      <c r="AL15" s="331"/>
      <c r="AM15" s="332"/>
      <c r="AN15" s="55"/>
      <c r="AO15" s="373"/>
      <c r="AP15" s="374"/>
      <c r="AQ15" s="374"/>
      <c r="AR15" s="374"/>
      <c r="AS15" s="374"/>
      <c r="AT15" s="37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59"/>
      <c r="C16" s="359"/>
      <c r="D16" s="360"/>
      <c r="E16" s="352"/>
      <c r="F16" s="353"/>
      <c r="G16" s="353"/>
      <c r="H16" s="353"/>
      <c r="I16" s="353"/>
      <c r="J16" s="321" t="str">
        <f>IF(AND('Mapa de Riesgos'!$H$30="Alta",'Mapa de Riesgos'!$L$30="Leve"),CONCATENATE("R",'Mapa de Riesgos'!$A$30),"")</f>
        <v/>
      </c>
      <c r="K16" s="322"/>
      <c r="L16" s="322" t="str">
        <f>IF(AND('Mapa de Riesgos'!$H$36="Alta",'Mapa de Riesgos'!$L$36="Leve"),CONCATENATE("R",'Mapa de Riesgos'!$A$36),"")</f>
        <v/>
      </c>
      <c r="M16" s="322"/>
      <c r="N16" s="322" t="str">
        <f>IF(AND('Mapa de Riesgos'!$H$42="Alta",'Mapa de Riesgos'!$L$42="Leve"),CONCATENATE("R",'Mapa de Riesgos'!$A$42),"")</f>
        <v/>
      </c>
      <c r="O16" s="323"/>
      <c r="P16" s="321" t="str">
        <f>IF(AND('Mapa de Riesgos'!$H$30="Alta",'Mapa de Riesgos'!$L$30="Menor"),CONCATENATE("R",'Mapa de Riesgos'!$A$30),"")</f>
        <v/>
      </c>
      <c r="Q16" s="322"/>
      <c r="R16" s="322" t="str">
        <f>IF(AND('Mapa de Riesgos'!$H$36="Alta",'Mapa de Riesgos'!$L$36="Menor"),CONCATENATE("R",'Mapa de Riesgos'!$A$36),"")</f>
        <v/>
      </c>
      <c r="S16" s="322"/>
      <c r="T16" s="322" t="str">
        <f>IF(AND('Mapa de Riesgos'!$H$42="Alta",'Mapa de Riesgos'!$L$42="Menor"),CONCATENATE("R",'Mapa de Riesgos'!$A$42),"")</f>
        <v/>
      </c>
      <c r="U16" s="323"/>
      <c r="V16" s="339" t="str">
        <f>IF(AND('Mapa de Riesgos'!$H$30="Alta",'Mapa de Riesgos'!$L$30="Moderado"),CONCATENATE("R",'Mapa de Riesgos'!$A$30),"")</f>
        <v/>
      </c>
      <c r="W16" s="340"/>
      <c r="X16" s="340" t="str">
        <f>IF(AND('Mapa de Riesgos'!$H$36="Alta",'Mapa de Riesgos'!$L$36="Moderado"),CONCATENATE("R",'Mapa de Riesgos'!$A$36),"")</f>
        <v/>
      </c>
      <c r="Y16" s="340"/>
      <c r="Z16" s="340" t="str">
        <f>IF(AND('Mapa de Riesgos'!$H$42="Alta",'Mapa de Riesgos'!$L$42="Moderado"),CONCATENATE("R",'Mapa de Riesgos'!$A$42),"")</f>
        <v/>
      </c>
      <c r="AA16" s="341"/>
      <c r="AB16" s="339" t="str">
        <f>IF(AND('Mapa de Riesgos'!$H$30="Alta",'Mapa de Riesgos'!$L$30="Mayor"),CONCATENATE("R",'Mapa de Riesgos'!$A$30),"")</f>
        <v/>
      </c>
      <c r="AC16" s="340"/>
      <c r="AD16" s="340" t="str">
        <f>IF(AND('Mapa de Riesgos'!$H$36="Alta",'Mapa de Riesgos'!$L$36="Mayor"),CONCATENATE("R",'Mapa de Riesgos'!$A$36),"")</f>
        <v/>
      </c>
      <c r="AE16" s="340"/>
      <c r="AF16" s="340" t="str">
        <f>IF(AND('Mapa de Riesgos'!$H$42="Alta",'Mapa de Riesgos'!$L$42="Mayor"),CONCATENATE("R",'Mapa de Riesgos'!$A$42),"")</f>
        <v/>
      </c>
      <c r="AG16" s="341"/>
      <c r="AH16" s="330" t="str">
        <f>IF(AND('Mapa de Riesgos'!$H$30="Alta",'Mapa de Riesgos'!$L$30="Catastrófico"),CONCATENATE("R",'Mapa de Riesgos'!$A$30),"")</f>
        <v/>
      </c>
      <c r="AI16" s="331"/>
      <c r="AJ16" s="331" t="str">
        <f>IF(AND('Mapa de Riesgos'!$H$36="Alta",'Mapa de Riesgos'!$L$36="Catastrófico"),CONCATENATE("R",'Mapa de Riesgos'!$A$36),"")</f>
        <v/>
      </c>
      <c r="AK16" s="331"/>
      <c r="AL16" s="331" t="str">
        <f>IF(AND('Mapa de Riesgos'!$H$42="Alta",'Mapa de Riesgos'!$L$42="Catastrófico"),CONCATENATE("R",'Mapa de Riesgos'!$A$42),"")</f>
        <v/>
      </c>
      <c r="AM16" s="332"/>
      <c r="AN16" s="55"/>
      <c r="AO16" s="373"/>
      <c r="AP16" s="374"/>
      <c r="AQ16" s="374"/>
      <c r="AR16" s="374"/>
      <c r="AS16" s="374"/>
      <c r="AT16" s="37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59"/>
      <c r="C17" s="359"/>
      <c r="D17" s="360"/>
      <c r="E17" s="352"/>
      <c r="F17" s="353"/>
      <c r="G17" s="353"/>
      <c r="H17" s="353"/>
      <c r="I17" s="353"/>
      <c r="J17" s="321"/>
      <c r="K17" s="322"/>
      <c r="L17" s="322"/>
      <c r="M17" s="322"/>
      <c r="N17" s="322"/>
      <c r="O17" s="323"/>
      <c r="P17" s="321"/>
      <c r="Q17" s="322"/>
      <c r="R17" s="322"/>
      <c r="S17" s="322"/>
      <c r="T17" s="322"/>
      <c r="U17" s="323"/>
      <c r="V17" s="339"/>
      <c r="W17" s="340"/>
      <c r="X17" s="340"/>
      <c r="Y17" s="340"/>
      <c r="Z17" s="340"/>
      <c r="AA17" s="341"/>
      <c r="AB17" s="339"/>
      <c r="AC17" s="340"/>
      <c r="AD17" s="340"/>
      <c r="AE17" s="340"/>
      <c r="AF17" s="340"/>
      <c r="AG17" s="341"/>
      <c r="AH17" s="330"/>
      <c r="AI17" s="331"/>
      <c r="AJ17" s="331"/>
      <c r="AK17" s="331"/>
      <c r="AL17" s="331"/>
      <c r="AM17" s="332"/>
      <c r="AN17" s="55"/>
      <c r="AO17" s="373"/>
      <c r="AP17" s="374"/>
      <c r="AQ17" s="374"/>
      <c r="AR17" s="374"/>
      <c r="AS17" s="374"/>
      <c r="AT17" s="37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59"/>
      <c r="C18" s="359"/>
      <c r="D18" s="360"/>
      <c r="E18" s="352"/>
      <c r="F18" s="353"/>
      <c r="G18" s="353"/>
      <c r="H18" s="353"/>
      <c r="I18" s="353"/>
      <c r="J18" s="321" t="str">
        <f>IF(AND('Mapa de Riesgos'!$H$48="Alta",'Mapa de Riesgos'!$L$48="Leve"),CONCATENATE("R",'Mapa de Riesgos'!$A$48),"")</f>
        <v/>
      </c>
      <c r="K18" s="322"/>
      <c r="L18" s="322" t="str">
        <f>IF(AND('Mapa de Riesgos'!$H$54="Alta",'Mapa de Riesgos'!$L$54="Leve"),CONCATENATE("R",'Mapa de Riesgos'!$A$54),"")</f>
        <v/>
      </c>
      <c r="M18" s="322"/>
      <c r="N18" s="322" t="str">
        <f>IF(AND('Mapa de Riesgos'!$H$60="Alta",'Mapa de Riesgos'!$L$60="Leve"),CONCATENATE("R",'Mapa de Riesgos'!$A$60),"")</f>
        <v/>
      </c>
      <c r="O18" s="323"/>
      <c r="P18" s="321" t="str">
        <f>IF(AND('Mapa de Riesgos'!$H$48="Alta",'Mapa de Riesgos'!$L$48="Menor"),CONCATENATE("R",'Mapa de Riesgos'!$A$48),"")</f>
        <v/>
      </c>
      <c r="Q18" s="322"/>
      <c r="R18" s="322" t="str">
        <f>IF(AND('Mapa de Riesgos'!$H$54="Alta",'Mapa de Riesgos'!$L$54="Menor"),CONCATENATE("R",'Mapa de Riesgos'!$A$54),"")</f>
        <v/>
      </c>
      <c r="S18" s="322"/>
      <c r="T18" s="322" t="str">
        <f>IF(AND('Mapa de Riesgos'!$H$60="Alta",'Mapa de Riesgos'!$L$60="Menor"),CONCATENATE("R",'Mapa de Riesgos'!$A$60),"")</f>
        <v/>
      </c>
      <c r="U18" s="323"/>
      <c r="V18" s="339" t="str">
        <f>IF(AND('Mapa de Riesgos'!$H$48="Alta",'Mapa de Riesgos'!$L$48="Moderado"),CONCATENATE("R",'Mapa de Riesgos'!$A$48),"")</f>
        <v/>
      </c>
      <c r="W18" s="340"/>
      <c r="X18" s="340" t="str">
        <f>IF(AND('Mapa de Riesgos'!$H$54="Alta",'Mapa de Riesgos'!$L$54="Moderado"),CONCATENATE("R",'Mapa de Riesgos'!$A$54),"")</f>
        <v/>
      </c>
      <c r="Y18" s="340"/>
      <c r="Z18" s="340" t="str">
        <f>IF(AND('Mapa de Riesgos'!$H$60="Alta",'Mapa de Riesgos'!$L$60="Moderado"),CONCATENATE("R",'Mapa de Riesgos'!$A$60),"")</f>
        <v/>
      </c>
      <c r="AA18" s="341"/>
      <c r="AB18" s="339" t="str">
        <f>IF(AND('Mapa de Riesgos'!$H$48="Alta",'Mapa de Riesgos'!$L$48="Mayor"),CONCATENATE("R",'Mapa de Riesgos'!$A$48),"")</f>
        <v/>
      </c>
      <c r="AC18" s="340"/>
      <c r="AD18" s="340" t="str">
        <f>IF(AND('Mapa de Riesgos'!$H$54="Alta",'Mapa de Riesgos'!$L$54="Mayor"),CONCATENATE("R",'Mapa de Riesgos'!$A$54),"")</f>
        <v/>
      </c>
      <c r="AE18" s="340"/>
      <c r="AF18" s="340" t="str">
        <f>IF(AND('Mapa de Riesgos'!$H$60="Alta",'Mapa de Riesgos'!$L$60="Mayor"),CONCATENATE("R",'Mapa de Riesgos'!$A$60),"")</f>
        <v/>
      </c>
      <c r="AG18" s="341"/>
      <c r="AH18" s="330" t="str">
        <f>IF(AND('Mapa de Riesgos'!$H$48="Alta",'Mapa de Riesgos'!$L$48="Catastrófico"),CONCATENATE("R",'Mapa de Riesgos'!$A$48),"")</f>
        <v/>
      </c>
      <c r="AI18" s="331"/>
      <c r="AJ18" s="331" t="str">
        <f>IF(AND('Mapa de Riesgos'!$H$54="Alta",'Mapa de Riesgos'!$L$54="Catastrófico"),CONCATENATE("R",'Mapa de Riesgos'!$A$54),"")</f>
        <v/>
      </c>
      <c r="AK18" s="331"/>
      <c r="AL18" s="331" t="str">
        <f>IF(AND('Mapa de Riesgos'!$H$60="Alta",'Mapa de Riesgos'!$L$60="Catastrófico"),CONCATENATE("R",'Mapa de Riesgos'!$A$60),"")</f>
        <v/>
      </c>
      <c r="AM18" s="332"/>
      <c r="AN18" s="55"/>
      <c r="AO18" s="373"/>
      <c r="AP18" s="374"/>
      <c r="AQ18" s="374"/>
      <c r="AR18" s="374"/>
      <c r="AS18" s="374"/>
      <c r="AT18" s="37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59"/>
      <c r="C19" s="359"/>
      <c r="D19" s="360"/>
      <c r="E19" s="352"/>
      <c r="F19" s="353"/>
      <c r="G19" s="353"/>
      <c r="H19" s="353"/>
      <c r="I19" s="353"/>
      <c r="J19" s="321"/>
      <c r="K19" s="322"/>
      <c r="L19" s="322"/>
      <c r="M19" s="322"/>
      <c r="N19" s="322"/>
      <c r="O19" s="323"/>
      <c r="P19" s="321"/>
      <c r="Q19" s="322"/>
      <c r="R19" s="322"/>
      <c r="S19" s="322"/>
      <c r="T19" s="322"/>
      <c r="U19" s="323"/>
      <c r="V19" s="339"/>
      <c r="W19" s="340"/>
      <c r="X19" s="340"/>
      <c r="Y19" s="340"/>
      <c r="Z19" s="340"/>
      <c r="AA19" s="341"/>
      <c r="AB19" s="339"/>
      <c r="AC19" s="340"/>
      <c r="AD19" s="340"/>
      <c r="AE19" s="340"/>
      <c r="AF19" s="340"/>
      <c r="AG19" s="341"/>
      <c r="AH19" s="330"/>
      <c r="AI19" s="331"/>
      <c r="AJ19" s="331"/>
      <c r="AK19" s="331"/>
      <c r="AL19" s="331"/>
      <c r="AM19" s="332"/>
      <c r="AN19" s="55"/>
      <c r="AO19" s="373"/>
      <c r="AP19" s="374"/>
      <c r="AQ19" s="374"/>
      <c r="AR19" s="374"/>
      <c r="AS19" s="374"/>
      <c r="AT19" s="37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59"/>
      <c r="C20" s="359"/>
      <c r="D20" s="360"/>
      <c r="E20" s="352"/>
      <c r="F20" s="353"/>
      <c r="G20" s="353"/>
      <c r="H20" s="353"/>
      <c r="I20" s="353"/>
      <c r="J20" s="321" t="str">
        <f>IF(AND('Mapa de Riesgos'!$H$66="Alta",'Mapa de Riesgos'!$L$66="Leve"),CONCATENATE("R",'Mapa de Riesgos'!$A$66),"")</f>
        <v/>
      </c>
      <c r="K20" s="322"/>
      <c r="L20" s="322" t="str">
        <f>IF(AND('Mapa de Riesgos'!$H$85="Alta",'Mapa de Riesgos'!$L$85="Leve"),CONCATENATE("R",'Mapa de Riesgos'!$A$85),"")</f>
        <v/>
      </c>
      <c r="M20" s="322"/>
      <c r="N20" s="322" t="str">
        <f>IF(AND('Mapa de Riesgos'!$H$91="Alta",'Mapa de Riesgos'!$L$91="Leve"),CONCATENATE("R",'Mapa de Riesgos'!$A$91),"")</f>
        <v/>
      </c>
      <c r="O20" s="323"/>
      <c r="P20" s="321" t="str">
        <f>IF(AND('Mapa de Riesgos'!$H$66="Alta",'Mapa de Riesgos'!$L$66="Menor"),CONCATENATE("R",'Mapa de Riesgos'!$A$66),"")</f>
        <v/>
      </c>
      <c r="Q20" s="322"/>
      <c r="R20" s="322" t="str">
        <f>IF(AND('Mapa de Riesgos'!$H$85="Alta",'Mapa de Riesgos'!$L$85="Menor"),CONCATENATE("R",'Mapa de Riesgos'!$A$85),"")</f>
        <v/>
      </c>
      <c r="S20" s="322"/>
      <c r="T20" s="322" t="str">
        <f>IF(AND('Mapa de Riesgos'!$H$91="Alta",'Mapa de Riesgos'!$L$91="Menor"),CONCATENATE("R",'Mapa de Riesgos'!$A$91),"")</f>
        <v/>
      </c>
      <c r="U20" s="323"/>
      <c r="V20" s="339" t="str">
        <f>IF(AND('Mapa de Riesgos'!$H$66="Alta",'Mapa de Riesgos'!$L$66="Moderado"),CONCATENATE("R",'Mapa de Riesgos'!$A$66),"")</f>
        <v/>
      </c>
      <c r="W20" s="340"/>
      <c r="X20" s="340" t="str">
        <f>IF(AND('Mapa de Riesgos'!$H$85="Alta",'Mapa de Riesgos'!$L$85="Moderado"),CONCATENATE("R",'Mapa de Riesgos'!$A$85),"")</f>
        <v/>
      </c>
      <c r="Y20" s="340"/>
      <c r="Z20" s="340" t="str">
        <f>IF(AND('Mapa de Riesgos'!$H$91="Alta",'Mapa de Riesgos'!$L$91="Moderado"),CONCATENATE("R",'Mapa de Riesgos'!$A$91),"")</f>
        <v/>
      </c>
      <c r="AA20" s="341"/>
      <c r="AB20" s="339" t="str">
        <f>IF(AND('Mapa de Riesgos'!$H$66="Alta",'Mapa de Riesgos'!$L$66="Mayor"),CONCATENATE("R",'Mapa de Riesgos'!$A$66),"")</f>
        <v/>
      </c>
      <c r="AC20" s="340"/>
      <c r="AD20" s="340" t="str">
        <f>IF(AND('Mapa de Riesgos'!$H$85="Alta",'Mapa de Riesgos'!$L$85="Mayor"),CONCATENATE("R",'Mapa de Riesgos'!$A$85),"")</f>
        <v/>
      </c>
      <c r="AE20" s="340"/>
      <c r="AF20" s="340" t="str">
        <f>IF(AND('Mapa de Riesgos'!$H$91="Alta",'Mapa de Riesgos'!$L$91="Mayor"),CONCATENATE("R",'Mapa de Riesgos'!$A$91),"")</f>
        <v/>
      </c>
      <c r="AG20" s="341"/>
      <c r="AH20" s="330" t="str">
        <f>IF(AND('Mapa de Riesgos'!$H$66="Alta",'Mapa de Riesgos'!$L$66="Catastrófico"),CONCATENATE("R",'Mapa de Riesgos'!$A$66),"")</f>
        <v/>
      </c>
      <c r="AI20" s="331"/>
      <c r="AJ20" s="331" t="str">
        <f>IF(AND('Mapa de Riesgos'!$H$85="Alta",'Mapa de Riesgos'!$L$85="Catastrófico"),CONCATENATE("R",'Mapa de Riesgos'!$A$85),"")</f>
        <v/>
      </c>
      <c r="AK20" s="331"/>
      <c r="AL20" s="331" t="str">
        <f>IF(AND('Mapa de Riesgos'!$H$91="Alta",'Mapa de Riesgos'!$L$91="Catastrófico"),CONCATENATE("R",'Mapa de Riesgos'!$A$91),"")</f>
        <v/>
      </c>
      <c r="AM20" s="332"/>
      <c r="AN20" s="55"/>
      <c r="AO20" s="373"/>
      <c r="AP20" s="374"/>
      <c r="AQ20" s="374"/>
      <c r="AR20" s="374"/>
      <c r="AS20" s="374"/>
      <c r="AT20" s="37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59"/>
      <c r="C21" s="359"/>
      <c r="D21" s="360"/>
      <c r="E21" s="355"/>
      <c r="F21" s="356"/>
      <c r="G21" s="356"/>
      <c r="H21" s="356"/>
      <c r="I21" s="356"/>
      <c r="J21" s="324"/>
      <c r="K21" s="325"/>
      <c r="L21" s="325"/>
      <c r="M21" s="325"/>
      <c r="N21" s="325"/>
      <c r="O21" s="326"/>
      <c r="P21" s="324"/>
      <c r="Q21" s="325"/>
      <c r="R21" s="325"/>
      <c r="S21" s="325"/>
      <c r="T21" s="325"/>
      <c r="U21" s="326"/>
      <c r="V21" s="342"/>
      <c r="W21" s="343"/>
      <c r="X21" s="343"/>
      <c r="Y21" s="343"/>
      <c r="Z21" s="343"/>
      <c r="AA21" s="344"/>
      <c r="AB21" s="342"/>
      <c r="AC21" s="343"/>
      <c r="AD21" s="343"/>
      <c r="AE21" s="343"/>
      <c r="AF21" s="343"/>
      <c r="AG21" s="344"/>
      <c r="AH21" s="333"/>
      <c r="AI21" s="334"/>
      <c r="AJ21" s="334"/>
      <c r="AK21" s="334"/>
      <c r="AL21" s="334"/>
      <c r="AM21" s="335"/>
      <c r="AN21" s="55"/>
      <c r="AO21" s="376"/>
      <c r="AP21" s="377"/>
      <c r="AQ21" s="377"/>
      <c r="AR21" s="377"/>
      <c r="AS21" s="377"/>
      <c r="AT21" s="37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59"/>
      <c r="C22" s="359"/>
      <c r="D22" s="360"/>
      <c r="E22" s="349" t="s">
        <v>199</v>
      </c>
      <c r="F22" s="350"/>
      <c r="G22" s="350"/>
      <c r="H22" s="350"/>
      <c r="I22" s="351"/>
      <c r="J22" s="327" t="str">
        <f>IF(AND('Mapa de Riesgos'!$H$12="Media",'Mapa de Riesgos'!$L$12="Leve"),CONCATENATE("R",'Mapa de Riesgos'!$A$12),"")</f>
        <v/>
      </c>
      <c r="K22" s="328"/>
      <c r="L22" s="328" t="str">
        <f>IF(AND('Mapa de Riesgos'!$H$18="Media",'Mapa de Riesgos'!$L$18="Leve"),CONCATENATE("R",'Mapa de Riesgos'!$A$18),"")</f>
        <v/>
      </c>
      <c r="M22" s="328"/>
      <c r="N22" s="328" t="str">
        <f>IF(AND('Mapa de Riesgos'!$H$24="Media",'Mapa de Riesgos'!$L$24="Leve"),CONCATENATE("R",'Mapa de Riesgos'!$A$24),"")</f>
        <v/>
      </c>
      <c r="O22" s="329"/>
      <c r="P22" s="327" t="str">
        <f>IF(AND('Mapa de Riesgos'!$H$12="Media",'Mapa de Riesgos'!$L$12="Menor"),CONCATENATE("R",'Mapa de Riesgos'!$A$12),"")</f>
        <v/>
      </c>
      <c r="Q22" s="328"/>
      <c r="R22" s="328" t="str">
        <f>IF(AND('Mapa de Riesgos'!$H$18="Media",'Mapa de Riesgos'!$L$18="Menor"),CONCATENATE("R",'Mapa de Riesgos'!$A$18),"")</f>
        <v>R2</v>
      </c>
      <c r="S22" s="328"/>
      <c r="T22" s="328" t="str">
        <f>IF(AND('Mapa de Riesgos'!$H$24="Media",'Mapa de Riesgos'!$L$24="Menor"),CONCATENATE("R",'Mapa de Riesgos'!$A$24),"")</f>
        <v/>
      </c>
      <c r="U22" s="329"/>
      <c r="V22" s="327" t="str">
        <f>IF(AND('Mapa de Riesgos'!$H$12="Media",'Mapa de Riesgos'!$L$12="Moderado"),CONCATENATE("R",'Mapa de Riesgos'!$A$12),"")</f>
        <v/>
      </c>
      <c r="W22" s="328"/>
      <c r="X22" s="328" t="str">
        <f>IF(AND('Mapa de Riesgos'!$H$18="Media",'Mapa de Riesgos'!$L$18="Moderado"),CONCATENATE("R",'Mapa de Riesgos'!$A$18),"")</f>
        <v/>
      </c>
      <c r="Y22" s="328"/>
      <c r="Z22" s="328" t="str">
        <f>IF(AND('Mapa de Riesgos'!$H$24="Media",'Mapa de Riesgos'!$L$24="Moderado"),CONCATENATE("R",'Mapa de Riesgos'!$A$24),"")</f>
        <v/>
      </c>
      <c r="AA22" s="329"/>
      <c r="AB22" s="345" t="str">
        <f>IF(AND('Mapa de Riesgos'!$H$12="Media",'Mapa de Riesgos'!$L$12="Mayor"),CONCATENATE("R",'Mapa de Riesgos'!$A$12),"")</f>
        <v>R1</v>
      </c>
      <c r="AC22" s="346"/>
      <c r="AD22" s="346" t="str">
        <f>IF(AND('Mapa de Riesgos'!$H$18="Media",'Mapa de Riesgos'!$L$18="Mayor"),CONCATENATE("R",'Mapa de Riesgos'!$A$18),"")</f>
        <v/>
      </c>
      <c r="AE22" s="346"/>
      <c r="AF22" s="346" t="str">
        <f>IF(AND('Mapa de Riesgos'!$H$24="Media",'Mapa de Riesgos'!$L$24="Mayor"),CONCATENATE("R",'Mapa de Riesgos'!$A$24),"")</f>
        <v/>
      </c>
      <c r="AG22" s="347"/>
      <c r="AH22" s="336" t="str">
        <f>IF(AND('Mapa de Riesgos'!$H$12="Media",'Mapa de Riesgos'!$L$12="Catastrófico"),CONCATENATE("R",'Mapa de Riesgos'!$A$12),"")</f>
        <v/>
      </c>
      <c r="AI22" s="337"/>
      <c r="AJ22" s="337" t="str">
        <f>IF(AND('Mapa de Riesgos'!$H$18="Media",'Mapa de Riesgos'!$L$18="Catastrófico"),CONCATENATE("R",'Mapa de Riesgos'!$A$18),"")</f>
        <v/>
      </c>
      <c r="AK22" s="337"/>
      <c r="AL22" s="337" t="str">
        <f>IF(AND('Mapa de Riesgos'!$H$24="Media",'Mapa de Riesgos'!$L$24="Catastrófico"),CONCATENATE("R",'Mapa de Riesgos'!$A$24),"")</f>
        <v/>
      </c>
      <c r="AM22" s="338"/>
      <c r="AN22" s="55"/>
      <c r="AO22" s="379" t="s">
        <v>200</v>
      </c>
      <c r="AP22" s="380"/>
      <c r="AQ22" s="380"/>
      <c r="AR22" s="380"/>
      <c r="AS22" s="380"/>
      <c r="AT22" s="38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59"/>
      <c r="C23" s="359"/>
      <c r="D23" s="360"/>
      <c r="E23" s="352"/>
      <c r="F23" s="353"/>
      <c r="G23" s="353"/>
      <c r="H23" s="353"/>
      <c r="I23" s="354"/>
      <c r="J23" s="321"/>
      <c r="K23" s="322"/>
      <c r="L23" s="322"/>
      <c r="M23" s="322"/>
      <c r="N23" s="322"/>
      <c r="O23" s="323"/>
      <c r="P23" s="321"/>
      <c r="Q23" s="322"/>
      <c r="R23" s="322"/>
      <c r="S23" s="322"/>
      <c r="T23" s="322"/>
      <c r="U23" s="323"/>
      <c r="V23" s="321"/>
      <c r="W23" s="322"/>
      <c r="X23" s="322"/>
      <c r="Y23" s="322"/>
      <c r="Z23" s="322"/>
      <c r="AA23" s="323"/>
      <c r="AB23" s="339"/>
      <c r="AC23" s="340"/>
      <c r="AD23" s="340"/>
      <c r="AE23" s="340"/>
      <c r="AF23" s="340"/>
      <c r="AG23" s="341"/>
      <c r="AH23" s="330"/>
      <c r="AI23" s="331"/>
      <c r="AJ23" s="331"/>
      <c r="AK23" s="331"/>
      <c r="AL23" s="331"/>
      <c r="AM23" s="332"/>
      <c r="AN23" s="55"/>
      <c r="AO23" s="382"/>
      <c r="AP23" s="383"/>
      <c r="AQ23" s="383"/>
      <c r="AR23" s="383"/>
      <c r="AS23" s="383"/>
      <c r="AT23" s="384"/>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59"/>
      <c r="C24" s="359"/>
      <c r="D24" s="360"/>
      <c r="E24" s="352"/>
      <c r="F24" s="353"/>
      <c r="G24" s="353"/>
      <c r="H24" s="353"/>
      <c r="I24" s="354"/>
      <c r="J24" s="321" t="str">
        <f>IF(AND('Mapa de Riesgos'!$H$30="Media",'Mapa de Riesgos'!$L$30="Leve"),CONCATENATE("R",'Mapa de Riesgos'!$A$30),"")</f>
        <v/>
      </c>
      <c r="K24" s="322"/>
      <c r="L24" s="322" t="str">
        <f>IF(AND('Mapa de Riesgos'!$H$36="Media",'Mapa de Riesgos'!$L$36="Leve"),CONCATENATE("R",'Mapa de Riesgos'!$A$36),"")</f>
        <v/>
      </c>
      <c r="M24" s="322"/>
      <c r="N24" s="322" t="str">
        <f>IF(AND('Mapa de Riesgos'!$H$42="Media",'Mapa de Riesgos'!$L$42="Leve"),CONCATENATE("R",'Mapa de Riesgos'!$A$42),"")</f>
        <v/>
      </c>
      <c r="O24" s="323"/>
      <c r="P24" s="321" t="str">
        <f>IF(AND('Mapa de Riesgos'!$H$30="Media",'Mapa de Riesgos'!$L$30="Menor"),CONCATENATE("R",'Mapa de Riesgos'!$A$30),"")</f>
        <v/>
      </c>
      <c r="Q24" s="322"/>
      <c r="R24" s="322" t="str">
        <f>IF(AND('Mapa de Riesgos'!$H$36="Media",'Mapa de Riesgos'!$L$36="Menor"),CONCATENATE("R",'Mapa de Riesgos'!$A$36),"")</f>
        <v/>
      </c>
      <c r="S24" s="322"/>
      <c r="T24" s="322" t="str">
        <f>IF(AND('Mapa de Riesgos'!$H$42="Media",'Mapa de Riesgos'!$L$42="Menor"),CONCATENATE("R",'Mapa de Riesgos'!$A$42),"")</f>
        <v/>
      </c>
      <c r="U24" s="323"/>
      <c r="V24" s="321" t="str">
        <f>IF(AND('Mapa de Riesgos'!$H$30="Media",'Mapa de Riesgos'!$L$30="Moderado"),CONCATENATE("R",'Mapa de Riesgos'!$A$30),"")</f>
        <v/>
      </c>
      <c r="W24" s="322"/>
      <c r="X24" s="322" t="str">
        <f>IF(AND('Mapa de Riesgos'!$H$36="Media",'Mapa de Riesgos'!$L$36="Moderado"),CONCATENATE("R",'Mapa de Riesgos'!$A$36),"")</f>
        <v/>
      </c>
      <c r="Y24" s="322"/>
      <c r="Z24" s="322" t="str">
        <f>IF(AND('Mapa de Riesgos'!$H$42="Media",'Mapa de Riesgos'!$L$42="Moderado"),CONCATENATE("R",'Mapa de Riesgos'!$A$42),"")</f>
        <v/>
      </c>
      <c r="AA24" s="323"/>
      <c r="AB24" s="339" t="str">
        <f>IF(AND('Mapa de Riesgos'!$H$30="Media",'Mapa de Riesgos'!$L$30="Mayor"),CONCATENATE("R",'Mapa de Riesgos'!$A$30),"")</f>
        <v>R4</v>
      </c>
      <c r="AC24" s="340"/>
      <c r="AD24" s="340" t="str">
        <f>IF(AND('Mapa de Riesgos'!$H$36="Media",'Mapa de Riesgos'!$L$36="Mayor"),CONCATENATE("R",'Mapa de Riesgos'!$A$36),"")</f>
        <v/>
      </c>
      <c r="AE24" s="340"/>
      <c r="AF24" s="340" t="str">
        <f>IF(AND('Mapa de Riesgos'!$H$42="Media",'Mapa de Riesgos'!$L$42="Mayor"),CONCATENATE("R",'Mapa de Riesgos'!$A$42),"")</f>
        <v/>
      </c>
      <c r="AG24" s="341"/>
      <c r="AH24" s="330" t="str">
        <f>IF(AND('Mapa de Riesgos'!$H$30="Media",'Mapa de Riesgos'!$L$30="Catastrófico"),CONCATENATE("R",'Mapa de Riesgos'!$A$30),"")</f>
        <v/>
      </c>
      <c r="AI24" s="331"/>
      <c r="AJ24" s="331" t="str">
        <f>IF(AND('Mapa de Riesgos'!$H$36="Media",'Mapa de Riesgos'!$L$36="Catastrófico"),CONCATENATE("R",'Mapa de Riesgos'!$A$36),"")</f>
        <v/>
      </c>
      <c r="AK24" s="331"/>
      <c r="AL24" s="331" t="str">
        <f>IF(AND('Mapa de Riesgos'!$H$42="Media",'Mapa de Riesgos'!$L$42="Catastrófico"),CONCATENATE("R",'Mapa de Riesgos'!$A$42),"")</f>
        <v/>
      </c>
      <c r="AM24" s="332"/>
      <c r="AN24" s="55"/>
      <c r="AO24" s="382"/>
      <c r="AP24" s="383"/>
      <c r="AQ24" s="383"/>
      <c r="AR24" s="383"/>
      <c r="AS24" s="383"/>
      <c r="AT24" s="384"/>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59"/>
      <c r="C25" s="359"/>
      <c r="D25" s="360"/>
      <c r="E25" s="352"/>
      <c r="F25" s="353"/>
      <c r="G25" s="353"/>
      <c r="H25" s="353"/>
      <c r="I25" s="354"/>
      <c r="J25" s="321"/>
      <c r="K25" s="322"/>
      <c r="L25" s="322"/>
      <c r="M25" s="322"/>
      <c r="N25" s="322"/>
      <c r="O25" s="323"/>
      <c r="P25" s="321"/>
      <c r="Q25" s="322"/>
      <c r="R25" s="322"/>
      <c r="S25" s="322"/>
      <c r="T25" s="322"/>
      <c r="U25" s="323"/>
      <c r="V25" s="321"/>
      <c r="W25" s="322"/>
      <c r="X25" s="322"/>
      <c r="Y25" s="322"/>
      <c r="Z25" s="322"/>
      <c r="AA25" s="323"/>
      <c r="AB25" s="339"/>
      <c r="AC25" s="340"/>
      <c r="AD25" s="340"/>
      <c r="AE25" s="340"/>
      <c r="AF25" s="340"/>
      <c r="AG25" s="341"/>
      <c r="AH25" s="330"/>
      <c r="AI25" s="331"/>
      <c r="AJ25" s="331"/>
      <c r="AK25" s="331"/>
      <c r="AL25" s="331"/>
      <c r="AM25" s="332"/>
      <c r="AN25" s="55"/>
      <c r="AO25" s="382"/>
      <c r="AP25" s="383"/>
      <c r="AQ25" s="383"/>
      <c r="AR25" s="383"/>
      <c r="AS25" s="383"/>
      <c r="AT25" s="384"/>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59"/>
      <c r="C26" s="359"/>
      <c r="D26" s="360"/>
      <c r="E26" s="352"/>
      <c r="F26" s="353"/>
      <c r="G26" s="353"/>
      <c r="H26" s="353"/>
      <c r="I26" s="354"/>
      <c r="J26" s="321" t="str">
        <f>IF(AND('Mapa de Riesgos'!$H$48="Media",'Mapa de Riesgos'!$L$48="Leve"),CONCATENATE("R",'Mapa de Riesgos'!$A$48),"")</f>
        <v/>
      </c>
      <c r="K26" s="322"/>
      <c r="L26" s="322" t="str">
        <f>IF(AND('Mapa de Riesgos'!$H$54="Media",'Mapa de Riesgos'!$L$54="Leve"),CONCATENATE("R",'Mapa de Riesgos'!$A$54),"")</f>
        <v/>
      </c>
      <c r="M26" s="322"/>
      <c r="N26" s="322" t="str">
        <f>IF(AND('Mapa de Riesgos'!$H$60="Media",'Mapa de Riesgos'!$L$60="Leve"),CONCATENATE("R",'Mapa de Riesgos'!$A$60),"")</f>
        <v/>
      </c>
      <c r="O26" s="323"/>
      <c r="P26" s="321" t="str">
        <f>IF(AND('Mapa de Riesgos'!$H$48="Media",'Mapa de Riesgos'!$L$48="Menor"),CONCATENATE("R",'Mapa de Riesgos'!$A$48),"")</f>
        <v/>
      </c>
      <c r="Q26" s="322"/>
      <c r="R26" s="322" t="str">
        <f>IF(AND('Mapa de Riesgos'!$H$54="Media",'Mapa de Riesgos'!$L$54="Menor"),CONCATENATE("R",'Mapa de Riesgos'!$A$54),"")</f>
        <v/>
      </c>
      <c r="S26" s="322"/>
      <c r="T26" s="322" t="str">
        <f>IF(AND('Mapa de Riesgos'!$H$60="Media",'Mapa de Riesgos'!$L$60="Menor"),CONCATENATE("R",'Mapa de Riesgos'!$A$60),"")</f>
        <v/>
      </c>
      <c r="U26" s="323"/>
      <c r="V26" s="321" t="str">
        <f>IF(AND('Mapa de Riesgos'!$H$48="Media",'Mapa de Riesgos'!$L$48="Moderado"),CONCATENATE("R",'Mapa de Riesgos'!$A$48),"")</f>
        <v/>
      </c>
      <c r="W26" s="322"/>
      <c r="X26" s="322" t="str">
        <f>IF(AND('Mapa de Riesgos'!$H$54="Media",'Mapa de Riesgos'!$L$54="Moderado"),CONCATENATE("R",'Mapa de Riesgos'!$A$54),"")</f>
        <v/>
      </c>
      <c r="Y26" s="322"/>
      <c r="Z26" s="322" t="str">
        <f>IF(AND('Mapa de Riesgos'!$H$60="Media",'Mapa de Riesgos'!$L$60="Moderado"),CONCATENATE("R",'Mapa de Riesgos'!$A$60),"")</f>
        <v/>
      </c>
      <c r="AA26" s="323"/>
      <c r="AB26" s="339" t="str">
        <f>IF(AND('Mapa de Riesgos'!$H$48="Media",'Mapa de Riesgos'!$L$48="Mayor"),CONCATENATE("R",'Mapa de Riesgos'!$A$48),"")</f>
        <v/>
      </c>
      <c r="AC26" s="340"/>
      <c r="AD26" s="340" t="str">
        <f>IF(AND('Mapa de Riesgos'!$H$54="Media",'Mapa de Riesgos'!$L$54="Mayor"),CONCATENATE("R",'Mapa de Riesgos'!$A$54),"")</f>
        <v/>
      </c>
      <c r="AE26" s="340"/>
      <c r="AF26" s="340" t="str">
        <f>IF(AND('Mapa de Riesgos'!$H$60="Media",'Mapa de Riesgos'!$L$60="Mayor"),CONCATENATE("R",'Mapa de Riesgos'!$A$60),"")</f>
        <v/>
      </c>
      <c r="AG26" s="341"/>
      <c r="AH26" s="330" t="str">
        <f>IF(AND('Mapa de Riesgos'!$H$48="Media",'Mapa de Riesgos'!$L$48="Catastrófico"),CONCATENATE("R",'Mapa de Riesgos'!$A$48),"")</f>
        <v>R7</v>
      </c>
      <c r="AI26" s="331"/>
      <c r="AJ26" s="331" t="str">
        <f>IF(AND('Mapa de Riesgos'!$H$54="Media",'Mapa de Riesgos'!$L$54="Catastrófico"),CONCATENATE("R",'Mapa de Riesgos'!$A$54),"")</f>
        <v/>
      </c>
      <c r="AK26" s="331"/>
      <c r="AL26" s="331" t="str">
        <f>IF(AND('Mapa de Riesgos'!$H$60="Media",'Mapa de Riesgos'!$L$60="Catastrófico"),CONCATENATE("R",'Mapa de Riesgos'!$A$60),"")</f>
        <v>R9</v>
      </c>
      <c r="AM26" s="332"/>
      <c r="AN26" s="55"/>
      <c r="AO26" s="382"/>
      <c r="AP26" s="383"/>
      <c r="AQ26" s="383"/>
      <c r="AR26" s="383"/>
      <c r="AS26" s="383"/>
      <c r="AT26" s="384"/>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59"/>
      <c r="C27" s="359"/>
      <c r="D27" s="360"/>
      <c r="E27" s="352"/>
      <c r="F27" s="353"/>
      <c r="G27" s="353"/>
      <c r="H27" s="353"/>
      <c r="I27" s="354"/>
      <c r="J27" s="321"/>
      <c r="K27" s="322"/>
      <c r="L27" s="322"/>
      <c r="M27" s="322"/>
      <c r="N27" s="322"/>
      <c r="O27" s="323"/>
      <c r="P27" s="321"/>
      <c r="Q27" s="322"/>
      <c r="R27" s="322"/>
      <c r="S27" s="322"/>
      <c r="T27" s="322"/>
      <c r="U27" s="323"/>
      <c r="V27" s="321"/>
      <c r="W27" s="322"/>
      <c r="X27" s="322"/>
      <c r="Y27" s="322"/>
      <c r="Z27" s="322"/>
      <c r="AA27" s="323"/>
      <c r="AB27" s="339"/>
      <c r="AC27" s="340"/>
      <c r="AD27" s="340"/>
      <c r="AE27" s="340"/>
      <c r="AF27" s="340"/>
      <c r="AG27" s="341"/>
      <c r="AH27" s="330"/>
      <c r="AI27" s="331"/>
      <c r="AJ27" s="331"/>
      <c r="AK27" s="331"/>
      <c r="AL27" s="331"/>
      <c r="AM27" s="332"/>
      <c r="AN27" s="55"/>
      <c r="AO27" s="382"/>
      <c r="AP27" s="383"/>
      <c r="AQ27" s="383"/>
      <c r="AR27" s="383"/>
      <c r="AS27" s="383"/>
      <c r="AT27" s="384"/>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59"/>
      <c r="C28" s="359"/>
      <c r="D28" s="360"/>
      <c r="E28" s="352"/>
      <c r="F28" s="353"/>
      <c r="G28" s="353"/>
      <c r="H28" s="353"/>
      <c r="I28" s="354"/>
      <c r="J28" s="321" t="str">
        <f>IF(AND('Mapa de Riesgos'!$H$66="Media",'Mapa de Riesgos'!$L$66="Leve"),CONCATENATE("R",'Mapa de Riesgos'!$A$66),"")</f>
        <v/>
      </c>
      <c r="K28" s="322"/>
      <c r="L28" s="322" t="str">
        <f>IF(AND('Mapa de Riesgos'!$H$85="Media",'Mapa de Riesgos'!$L$85="Leve"),CONCATENATE("R",'Mapa de Riesgos'!$A$85),"")</f>
        <v/>
      </c>
      <c r="M28" s="322"/>
      <c r="N28" s="322" t="str">
        <f>IF(AND('Mapa de Riesgos'!$H$91="Media",'Mapa de Riesgos'!$L$91="Leve"),CONCATENATE("R",'Mapa de Riesgos'!$A$91),"")</f>
        <v/>
      </c>
      <c r="O28" s="323"/>
      <c r="P28" s="321" t="str">
        <f>IF(AND('Mapa de Riesgos'!$H$66="Media",'Mapa de Riesgos'!$L$66="Menor"),CONCATENATE("R",'Mapa de Riesgos'!$A$66),"")</f>
        <v>R10</v>
      </c>
      <c r="Q28" s="322"/>
      <c r="R28" s="322" t="str">
        <f>IF(AND('Mapa de Riesgos'!$H$85="Media",'Mapa de Riesgos'!$L$85="Menor"),CONCATENATE("R",'Mapa de Riesgos'!$A$85),"")</f>
        <v/>
      </c>
      <c r="S28" s="322"/>
      <c r="T28" s="322" t="str">
        <f>IF(AND('Mapa de Riesgos'!$H$91="Media",'Mapa de Riesgos'!$L$91="Menor"),CONCATENATE("R",'Mapa de Riesgos'!$A$91),"")</f>
        <v/>
      </c>
      <c r="U28" s="323"/>
      <c r="V28" s="321" t="str">
        <f>IF(AND('Mapa de Riesgos'!$H$66="Media",'Mapa de Riesgos'!$L$66="Moderado"),CONCATENATE("R",'Mapa de Riesgos'!$A$66),"")</f>
        <v/>
      </c>
      <c r="W28" s="322"/>
      <c r="X28" s="322" t="str">
        <f>IF(AND('Mapa de Riesgos'!$H$85="Media",'Mapa de Riesgos'!$L$85="Moderado"),CONCATENATE("R",'Mapa de Riesgos'!$A$85),"")</f>
        <v/>
      </c>
      <c r="Y28" s="322"/>
      <c r="Z28" s="322" t="str">
        <f>IF(AND('Mapa de Riesgos'!$H$91="Media",'Mapa de Riesgos'!$L$91="Moderado"),CONCATENATE("R",'Mapa de Riesgos'!$A$91),"")</f>
        <v/>
      </c>
      <c r="AA28" s="323"/>
      <c r="AB28" s="339" t="str">
        <f>IF(AND('Mapa de Riesgos'!$H$66="Media",'Mapa de Riesgos'!$L$66="Mayor"),CONCATENATE("R",'Mapa de Riesgos'!$A$66),"")</f>
        <v/>
      </c>
      <c r="AC28" s="340"/>
      <c r="AD28" s="340" t="str">
        <f>IF(AND('Mapa de Riesgos'!$H$85="Media",'Mapa de Riesgos'!$L$85="Mayor"),CONCATENATE("R",'Mapa de Riesgos'!$A$85),"")</f>
        <v/>
      </c>
      <c r="AE28" s="340"/>
      <c r="AF28" s="340" t="str">
        <f>IF(AND('Mapa de Riesgos'!$H$91="Media",'Mapa de Riesgos'!$L$91="Mayor"),CONCATENATE("R",'Mapa de Riesgos'!$A$91),"")</f>
        <v/>
      </c>
      <c r="AG28" s="341"/>
      <c r="AH28" s="330" t="str">
        <f>IF(AND('Mapa de Riesgos'!$H$66="Media",'Mapa de Riesgos'!$L$66="Catastrófico"),CONCATENATE("R",'Mapa de Riesgos'!$A$66),"")</f>
        <v/>
      </c>
      <c r="AI28" s="331"/>
      <c r="AJ28" s="331" t="str">
        <f>IF(AND('Mapa de Riesgos'!$H$85="Media",'Mapa de Riesgos'!$L$85="Catastrófico"),CONCATENATE("R",'Mapa de Riesgos'!$A$85),"")</f>
        <v/>
      </c>
      <c r="AK28" s="331"/>
      <c r="AL28" s="331" t="str">
        <f>IF(AND('Mapa de Riesgos'!$H$91="Media",'Mapa de Riesgos'!$L$91="Catastrófico"),CONCATENATE("R",'Mapa de Riesgos'!$A$91),"")</f>
        <v/>
      </c>
      <c r="AM28" s="332"/>
      <c r="AN28" s="55"/>
      <c r="AO28" s="382"/>
      <c r="AP28" s="383"/>
      <c r="AQ28" s="383"/>
      <c r="AR28" s="383"/>
      <c r="AS28" s="383"/>
      <c r="AT28" s="384"/>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59"/>
      <c r="C29" s="359"/>
      <c r="D29" s="360"/>
      <c r="E29" s="355"/>
      <c r="F29" s="356"/>
      <c r="G29" s="356"/>
      <c r="H29" s="356"/>
      <c r="I29" s="357"/>
      <c r="J29" s="321"/>
      <c r="K29" s="322"/>
      <c r="L29" s="322"/>
      <c r="M29" s="322"/>
      <c r="N29" s="322"/>
      <c r="O29" s="323"/>
      <c r="P29" s="324"/>
      <c r="Q29" s="325"/>
      <c r="R29" s="325"/>
      <c r="S29" s="325"/>
      <c r="T29" s="325"/>
      <c r="U29" s="326"/>
      <c r="V29" s="324"/>
      <c r="W29" s="325"/>
      <c r="X29" s="325"/>
      <c r="Y29" s="325"/>
      <c r="Z29" s="325"/>
      <c r="AA29" s="326"/>
      <c r="AB29" s="342"/>
      <c r="AC29" s="343"/>
      <c r="AD29" s="343"/>
      <c r="AE29" s="343"/>
      <c r="AF29" s="343"/>
      <c r="AG29" s="344"/>
      <c r="AH29" s="333"/>
      <c r="AI29" s="334"/>
      <c r="AJ29" s="334"/>
      <c r="AK29" s="334"/>
      <c r="AL29" s="334"/>
      <c r="AM29" s="335"/>
      <c r="AN29" s="55"/>
      <c r="AO29" s="385"/>
      <c r="AP29" s="386"/>
      <c r="AQ29" s="386"/>
      <c r="AR29" s="386"/>
      <c r="AS29" s="386"/>
      <c r="AT29" s="387"/>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59"/>
      <c r="C30" s="359"/>
      <c r="D30" s="360"/>
      <c r="E30" s="349" t="s">
        <v>201</v>
      </c>
      <c r="F30" s="350"/>
      <c r="G30" s="350"/>
      <c r="H30" s="350"/>
      <c r="I30" s="350"/>
      <c r="J30" s="318" t="str">
        <f>IF(AND('Mapa de Riesgos'!$H$12="Baja",'Mapa de Riesgos'!$L$12="Leve"),CONCATENATE("R",'Mapa de Riesgos'!$A$12),"")</f>
        <v/>
      </c>
      <c r="K30" s="319"/>
      <c r="L30" s="319" t="str">
        <f>IF(AND('Mapa de Riesgos'!$H$18="Baja",'Mapa de Riesgos'!$L$18="Leve"),CONCATENATE("R",'Mapa de Riesgos'!$A$18),"")</f>
        <v/>
      </c>
      <c r="M30" s="319"/>
      <c r="N30" s="319" t="str">
        <f>IF(AND('Mapa de Riesgos'!$H$24="Baja",'Mapa de Riesgos'!$L$24="Leve"),CONCATENATE("R",'Mapa de Riesgos'!$A$24),"")</f>
        <v>R3</v>
      </c>
      <c r="O30" s="320"/>
      <c r="P30" s="328" t="str">
        <f>IF(AND('Mapa de Riesgos'!$H$12="Baja",'Mapa de Riesgos'!$L$12="Menor"),CONCATENATE("R",'Mapa de Riesgos'!$A$12),"")</f>
        <v/>
      </c>
      <c r="Q30" s="328"/>
      <c r="R30" s="328" t="str">
        <f>IF(AND('Mapa de Riesgos'!$H$18="Baja",'Mapa de Riesgos'!$L$18="Menor"),CONCATENATE("R",'Mapa de Riesgos'!$A$18),"")</f>
        <v/>
      </c>
      <c r="S30" s="328"/>
      <c r="T30" s="328" t="str">
        <f>IF(AND('Mapa de Riesgos'!$H$24="Baja",'Mapa de Riesgos'!$L$24="Menor"),CONCATENATE("R",'Mapa de Riesgos'!$A$24),"")</f>
        <v/>
      </c>
      <c r="U30" s="329"/>
      <c r="V30" s="327" t="str">
        <f>IF(AND('Mapa de Riesgos'!$H$12="Baja",'Mapa de Riesgos'!$L$12="Moderado"),CONCATENATE("R",'Mapa de Riesgos'!$A$12),"")</f>
        <v/>
      </c>
      <c r="W30" s="328"/>
      <c r="X30" s="328" t="str">
        <f>IF(AND('Mapa de Riesgos'!$H$18="Baja",'Mapa de Riesgos'!$L$18="Moderado"),CONCATENATE("R",'Mapa de Riesgos'!$A$18),"")</f>
        <v/>
      </c>
      <c r="Y30" s="328"/>
      <c r="Z30" s="328" t="str">
        <f>IF(AND('Mapa de Riesgos'!$H$24="Baja",'Mapa de Riesgos'!$L$24="Moderado"),CONCATENATE("R",'Mapa de Riesgos'!$A$24),"")</f>
        <v/>
      </c>
      <c r="AA30" s="329"/>
      <c r="AB30" s="345" t="str">
        <f>IF(AND('Mapa de Riesgos'!$H$12="Baja",'Mapa de Riesgos'!$L$12="Mayor"),CONCATENATE("R",'Mapa de Riesgos'!$A$12),"")</f>
        <v/>
      </c>
      <c r="AC30" s="346"/>
      <c r="AD30" s="346" t="str">
        <f>IF(AND('Mapa de Riesgos'!$H$18="Baja",'Mapa de Riesgos'!$L$18="Mayor"),CONCATENATE("R",'Mapa de Riesgos'!$A$18),"")</f>
        <v/>
      </c>
      <c r="AE30" s="346"/>
      <c r="AF30" s="346" t="str">
        <f>IF(AND('Mapa de Riesgos'!$H$24="Baja",'Mapa de Riesgos'!$L$24="Mayor"),CONCATENATE("R",'Mapa de Riesgos'!$A$24),"")</f>
        <v/>
      </c>
      <c r="AG30" s="347"/>
      <c r="AH30" s="336" t="str">
        <f>IF(AND('Mapa de Riesgos'!$H$12="Baja",'Mapa de Riesgos'!$L$12="Catastrófico"),CONCATENATE("R",'Mapa de Riesgos'!$A$12),"")</f>
        <v/>
      </c>
      <c r="AI30" s="337"/>
      <c r="AJ30" s="337" t="str">
        <f>IF(AND('Mapa de Riesgos'!$H$18="Baja",'Mapa de Riesgos'!$L$18="Catastrófico"),CONCATENATE("R",'Mapa de Riesgos'!$A$18),"")</f>
        <v/>
      </c>
      <c r="AK30" s="337"/>
      <c r="AL30" s="337" t="str">
        <f>IF(AND('Mapa de Riesgos'!$H$24="Baja",'Mapa de Riesgos'!$L$24="Catastrófico"),CONCATENATE("R",'Mapa de Riesgos'!$A$24),"")</f>
        <v/>
      </c>
      <c r="AM30" s="338"/>
      <c r="AN30" s="55"/>
      <c r="AO30" s="388" t="s">
        <v>202</v>
      </c>
      <c r="AP30" s="389"/>
      <c r="AQ30" s="389"/>
      <c r="AR30" s="389"/>
      <c r="AS30" s="389"/>
      <c r="AT30" s="390"/>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59"/>
      <c r="C31" s="359"/>
      <c r="D31" s="360"/>
      <c r="E31" s="352"/>
      <c r="F31" s="353"/>
      <c r="G31" s="353"/>
      <c r="H31" s="353"/>
      <c r="I31" s="353"/>
      <c r="J31" s="312"/>
      <c r="K31" s="313"/>
      <c r="L31" s="313"/>
      <c r="M31" s="313"/>
      <c r="N31" s="313"/>
      <c r="O31" s="314"/>
      <c r="P31" s="322"/>
      <c r="Q31" s="322"/>
      <c r="R31" s="322"/>
      <c r="S31" s="322"/>
      <c r="T31" s="322"/>
      <c r="U31" s="323"/>
      <c r="V31" s="321"/>
      <c r="W31" s="322"/>
      <c r="X31" s="322"/>
      <c r="Y31" s="322"/>
      <c r="Z31" s="322"/>
      <c r="AA31" s="323"/>
      <c r="AB31" s="339"/>
      <c r="AC31" s="340"/>
      <c r="AD31" s="340"/>
      <c r="AE31" s="340"/>
      <c r="AF31" s="340"/>
      <c r="AG31" s="341"/>
      <c r="AH31" s="330"/>
      <c r="AI31" s="331"/>
      <c r="AJ31" s="331"/>
      <c r="AK31" s="331"/>
      <c r="AL31" s="331"/>
      <c r="AM31" s="332"/>
      <c r="AN31" s="55"/>
      <c r="AO31" s="391"/>
      <c r="AP31" s="392"/>
      <c r="AQ31" s="392"/>
      <c r="AR31" s="392"/>
      <c r="AS31" s="392"/>
      <c r="AT31" s="393"/>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59"/>
      <c r="C32" s="359"/>
      <c r="D32" s="360"/>
      <c r="E32" s="352"/>
      <c r="F32" s="353"/>
      <c r="G32" s="353"/>
      <c r="H32" s="353"/>
      <c r="I32" s="353"/>
      <c r="J32" s="312" t="str">
        <f>IF(AND('Mapa de Riesgos'!$H$30="Baja",'Mapa de Riesgos'!$L$30="Leve"),CONCATENATE("R",'Mapa de Riesgos'!$A$30),"")</f>
        <v/>
      </c>
      <c r="K32" s="313"/>
      <c r="L32" s="313" t="str">
        <f>IF(AND('Mapa de Riesgos'!$H$36="Baja",'Mapa de Riesgos'!$L$36="Leve"),CONCATENATE("R",'Mapa de Riesgos'!$A$36),"")</f>
        <v/>
      </c>
      <c r="M32" s="313"/>
      <c r="N32" s="313" t="str">
        <f>IF(AND('Mapa de Riesgos'!$H$42="Baja",'Mapa de Riesgos'!$L$42="Leve"),CONCATENATE("R",'Mapa de Riesgos'!$A$42),"")</f>
        <v/>
      </c>
      <c r="O32" s="314"/>
      <c r="P32" s="322" t="str">
        <f>IF(AND('Mapa de Riesgos'!$H$30="Baja",'Mapa de Riesgos'!$L$30="Menor"),CONCATENATE("R",'Mapa de Riesgos'!$A$30),"")</f>
        <v/>
      </c>
      <c r="Q32" s="322"/>
      <c r="R32" s="322" t="str">
        <f>IF(AND('Mapa de Riesgos'!$H$36="Baja",'Mapa de Riesgos'!$L$36="Menor"),CONCATENATE("R",'Mapa de Riesgos'!$A$36),"")</f>
        <v/>
      </c>
      <c r="S32" s="322"/>
      <c r="T32" s="322" t="str">
        <f>IF(AND('Mapa de Riesgos'!$H$42="Baja",'Mapa de Riesgos'!$L$42="Menor"),CONCATENATE("R",'Mapa de Riesgos'!$A$42),"")</f>
        <v/>
      </c>
      <c r="U32" s="323"/>
      <c r="V32" s="321" t="str">
        <f>IF(AND('Mapa de Riesgos'!$H$30="Baja",'Mapa de Riesgos'!$L$30="Moderado"),CONCATENATE("R",'Mapa de Riesgos'!$A$30),"")</f>
        <v/>
      </c>
      <c r="W32" s="322"/>
      <c r="X32" s="322" t="str">
        <f>IF(AND('Mapa de Riesgos'!$H$36="Baja",'Mapa de Riesgos'!$L$36="Moderado"),CONCATENATE("R",'Mapa de Riesgos'!$A$36),"")</f>
        <v/>
      </c>
      <c r="Y32" s="322"/>
      <c r="Z32" s="322" t="str">
        <f>IF(AND('Mapa de Riesgos'!$H$42="Baja",'Mapa de Riesgos'!$L$42="Moderado"),CONCATENATE("R",'Mapa de Riesgos'!$A$42),"")</f>
        <v/>
      </c>
      <c r="AA32" s="323"/>
      <c r="AB32" s="339" t="str">
        <f>IF(AND('Mapa de Riesgos'!$H$30="Baja",'Mapa de Riesgos'!$L$30="Mayor"),CONCATENATE("R",'Mapa de Riesgos'!$A$30),"")</f>
        <v/>
      </c>
      <c r="AC32" s="340"/>
      <c r="AD32" s="340" t="str">
        <f>IF(AND('Mapa de Riesgos'!$H$36="Baja",'Mapa de Riesgos'!$L$36="Mayor"),CONCATENATE("R",'Mapa de Riesgos'!$A$36),"")</f>
        <v/>
      </c>
      <c r="AE32" s="340"/>
      <c r="AF32" s="340" t="str">
        <f>IF(AND('Mapa de Riesgos'!$H$42="Baja",'Mapa de Riesgos'!$L$42="Mayor"),CONCATENATE("R",'Mapa de Riesgos'!$A$42),"")</f>
        <v/>
      </c>
      <c r="AG32" s="341"/>
      <c r="AH32" s="330" t="str">
        <f>IF(AND('Mapa de Riesgos'!$H$30="Baja",'Mapa de Riesgos'!$L$30="Catastrófico"),CONCATENATE("R",'Mapa de Riesgos'!$A$30),"")</f>
        <v/>
      </c>
      <c r="AI32" s="331"/>
      <c r="AJ32" s="331" t="str">
        <f>IF(AND('Mapa de Riesgos'!$H$36="Baja",'Mapa de Riesgos'!$L$36="Catastrófico"),CONCATENATE("R",'Mapa de Riesgos'!$A$36),"")</f>
        <v/>
      </c>
      <c r="AK32" s="331"/>
      <c r="AL32" s="331" t="str">
        <f>IF(AND('Mapa de Riesgos'!$H$42="Baja",'Mapa de Riesgos'!$L$42="Catastrófico"),CONCATENATE("R",'Mapa de Riesgos'!$A$42),"")</f>
        <v/>
      </c>
      <c r="AM32" s="332"/>
      <c r="AN32" s="55"/>
      <c r="AO32" s="391"/>
      <c r="AP32" s="392"/>
      <c r="AQ32" s="392"/>
      <c r="AR32" s="392"/>
      <c r="AS32" s="392"/>
      <c r="AT32" s="393"/>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59"/>
      <c r="C33" s="359"/>
      <c r="D33" s="360"/>
      <c r="E33" s="352"/>
      <c r="F33" s="353"/>
      <c r="G33" s="353"/>
      <c r="H33" s="353"/>
      <c r="I33" s="353"/>
      <c r="J33" s="312"/>
      <c r="K33" s="313"/>
      <c r="L33" s="313"/>
      <c r="M33" s="313"/>
      <c r="N33" s="313"/>
      <c r="O33" s="314"/>
      <c r="P33" s="322"/>
      <c r="Q33" s="322"/>
      <c r="R33" s="322"/>
      <c r="S33" s="322"/>
      <c r="T33" s="322"/>
      <c r="U33" s="323"/>
      <c r="V33" s="321"/>
      <c r="W33" s="322"/>
      <c r="X33" s="322"/>
      <c r="Y33" s="322"/>
      <c r="Z33" s="322"/>
      <c r="AA33" s="323"/>
      <c r="AB33" s="339"/>
      <c r="AC33" s="340"/>
      <c r="AD33" s="340"/>
      <c r="AE33" s="340"/>
      <c r="AF33" s="340"/>
      <c r="AG33" s="341"/>
      <c r="AH33" s="330"/>
      <c r="AI33" s="331"/>
      <c r="AJ33" s="331"/>
      <c r="AK33" s="331"/>
      <c r="AL33" s="331"/>
      <c r="AM33" s="332"/>
      <c r="AN33" s="55"/>
      <c r="AO33" s="391"/>
      <c r="AP33" s="392"/>
      <c r="AQ33" s="392"/>
      <c r="AR33" s="392"/>
      <c r="AS33" s="392"/>
      <c r="AT33" s="393"/>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59"/>
      <c r="C34" s="359"/>
      <c r="D34" s="360"/>
      <c r="E34" s="352"/>
      <c r="F34" s="353"/>
      <c r="G34" s="353"/>
      <c r="H34" s="353"/>
      <c r="I34" s="353"/>
      <c r="J34" s="312" t="str">
        <f>IF(AND('Mapa de Riesgos'!$H$48="Baja",'Mapa de Riesgos'!$L$48="Leve"),CONCATENATE("R",'Mapa de Riesgos'!$A$48),"")</f>
        <v/>
      </c>
      <c r="K34" s="313"/>
      <c r="L34" s="313" t="str">
        <f>IF(AND('Mapa de Riesgos'!$H$54="Baja",'Mapa de Riesgos'!$L$54="Leve"),CONCATENATE("R",'Mapa de Riesgos'!$A$54),"")</f>
        <v/>
      </c>
      <c r="M34" s="313"/>
      <c r="N34" s="313" t="str">
        <f>IF(AND('Mapa de Riesgos'!$H$60="Baja",'Mapa de Riesgos'!$L$60="Leve"),CONCATENATE("R",'Mapa de Riesgos'!$A$60),"")</f>
        <v/>
      </c>
      <c r="O34" s="314"/>
      <c r="P34" s="322" t="str">
        <f>IF(AND('Mapa de Riesgos'!$H$48="Baja",'Mapa de Riesgos'!$L$48="Menor"),CONCATENATE("R",'Mapa de Riesgos'!$A$48),"")</f>
        <v/>
      </c>
      <c r="Q34" s="322"/>
      <c r="R34" s="322" t="str">
        <f>IF(AND('Mapa de Riesgos'!$H$54="Baja",'Mapa de Riesgos'!$L$54="Menor"),CONCATENATE("R",'Mapa de Riesgos'!$A$54),"")</f>
        <v/>
      </c>
      <c r="S34" s="322"/>
      <c r="T34" s="322" t="str">
        <f>IF(AND('Mapa de Riesgos'!$H$60="Baja",'Mapa de Riesgos'!$L$60="Menor"),CONCATENATE("R",'Mapa de Riesgos'!$A$60),"")</f>
        <v/>
      </c>
      <c r="U34" s="323"/>
      <c r="V34" s="321" t="str">
        <f>IF(AND('Mapa de Riesgos'!$H$48="Baja",'Mapa de Riesgos'!$L$48="Moderado"),CONCATENATE("R",'Mapa de Riesgos'!$A$48),"")</f>
        <v/>
      </c>
      <c r="W34" s="322"/>
      <c r="X34" s="322" t="str">
        <f>IF(AND('Mapa de Riesgos'!$H$54="Baja",'Mapa de Riesgos'!$L$54="Moderado"),CONCATENATE("R",'Mapa de Riesgos'!$A$54),"")</f>
        <v/>
      </c>
      <c r="Y34" s="322"/>
      <c r="Z34" s="322" t="str">
        <f>IF(AND('Mapa de Riesgos'!$H$60="Baja",'Mapa de Riesgos'!$L$60="Moderado"),CONCATENATE("R",'Mapa de Riesgos'!$A$60),"")</f>
        <v/>
      </c>
      <c r="AA34" s="323"/>
      <c r="AB34" s="339" t="str">
        <f>IF(AND('Mapa de Riesgos'!$H$48="Baja",'Mapa de Riesgos'!$L$48="Mayor"),CONCATENATE("R",'Mapa de Riesgos'!$A$48),"")</f>
        <v/>
      </c>
      <c r="AC34" s="340"/>
      <c r="AD34" s="340" t="str">
        <f>IF(AND('Mapa de Riesgos'!$H$54="Baja",'Mapa de Riesgos'!$L$54="Mayor"),CONCATENATE("R",'Mapa de Riesgos'!$A$54),"")</f>
        <v/>
      </c>
      <c r="AE34" s="340"/>
      <c r="AF34" s="340" t="str">
        <f>IF(AND('Mapa de Riesgos'!$H$60="Baja",'Mapa de Riesgos'!$L$60="Mayor"),CONCATENATE("R",'Mapa de Riesgos'!$A$60),"")</f>
        <v/>
      </c>
      <c r="AG34" s="341"/>
      <c r="AH34" s="330" t="str">
        <f>IF(AND('Mapa de Riesgos'!$H$48="Baja",'Mapa de Riesgos'!$L$48="Catastrófico"),CONCATENATE("R",'Mapa de Riesgos'!$A$48),"")</f>
        <v/>
      </c>
      <c r="AI34" s="331"/>
      <c r="AJ34" s="331" t="str">
        <f>IF(AND('Mapa de Riesgos'!$H$54="Baja",'Mapa de Riesgos'!$L$54="Catastrófico"),CONCATENATE("R",'Mapa de Riesgos'!$A$54),"")</f>
        <v/>
      </c>
      <c r="AK34" s="331"/>
      <c r="AL34" s="331" t="str">
        <f>IF(AND('Mapa de Riesgos'!$H$60="Baja",'Mapa de Riesgos'!$L$60="Catastrófico"),CONCATENATE("R",'Mapa de Riesgos'!$A$60),"")</f>
        <v/>
      </c>
      <c r="AM34" s="332"/>
      <c r="AN34" s="55"/>
      <c r="AO34" s="391"/>
      <c r="AP34" s="392"/>
      <c r="AQ34" s="392"/>
      <c r="AR34" s="392"/>
      <c r="AS34" s="392"/>
      <c r="AT34" s="393"/>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59"/>
      <c r="C35" s="359"/>
      <c r="D35" s="360"/>
      <c r="E35" s="352"/>
      <c r="F35" s="353"/>
      <c r="G35" s="353"/>
      <c r="H35" s="353"/>
      <c r="I35" s="353"/>
      <c r="J35" s="312"/>
      <c r="K35" s="313"/>
      <c r="L35" s="313"/>
      <c r="M35" s="313"/>
      <c r="N35" s="313"/>
      <c r="O35" s="314"/>
      <c r="P35" s="322"/>
      <c r="Q35" s="322"/>
      <c r="R35" s="322"/>
      <c r="S35" s="322"/>
      <c r="T35" s="322"/>
      <c r="U35" s="323"/>
      <c r="V35" s="321"/>
      <c r="W35" s="322"/>
      <c r="X35" s="322"/>
      <c r="Y35" s="322"/>
      <c r="Z35" s="322"/>
      <c r="AA35" s="323"/>
      <c r="AB35" s="339"/>
      <c r="AC35" s="340"/>
      <c r="AD35" s="340"/>
      <c r="AE35" s="340"/>
      <c r="AF35" s="340"/>
      <c r="AG35" s="341"/>
      <c r="AH35" s="330"/>
      <c r="AI35" s="331"/>
      <c r="AJ35" s="331"/>
      <c r="AK35" s="331"/>
      <c r="AL35" s="331"/>
      <c r="AM35" s="332"/>
      <c r="AN35" s="55"/>
      <c r="AO35" s="391"/>
      <c r="AP35" s="392"/>
      <c r="AQ35" s="392"/>
      <c r="AR35" s="392"/>
      <c r="AS35" s="392"/>
      <c r="AT35" s="393"/>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59"/>
      <c r="C36" s="359"/>
      <c r="D36" s="360"/>
      <c r="E36" s="352"/>
      <c r="F36" s="353"/>
      <c r="G36" s="353"/>
      <c r="H36" s="353"/>
      <c r="I36" s="353"/>
      <c r="J36" s="312" t="str">
        <f>IF(AND('Mapa de Riesgos'!$H$66="Baja",'Mapa de Riesgos'!$L$66="Leve"),CONCATENATE("R",'Mapa de Riesgos'!$A$66),"")</f>
        <v/>
      </c>
      <c r="K36" s="313"/>
      <c r="L36" s="313" t="str">
        <f>IF(AND('Mapa de Riesgos'!$H$85="Baja",'Mapa de Riesgos'!$L$85="Leve"),CONCATENATE("R",'Mapa de Riesgos'!$A$85),"")</f>
        <v/>
      </c>
      <c r="M36" s="313"/>
      <c r="N36" s="313" t="str">
        <f>IF(AND('Mapa de Riesgos'!$H$91="Baja",'Mapa de Riesgos'!$L$91="Leve"),CONCATENATE("R",'Mapa de Riesgos'!$A$91),"")</f>
        <v/>
      </c>
      <c r="O36" s="314"/>
      <c r="P36" s="322" t="str">
        <f>IF(AND('Mapa de Riesgos'!$H$66="Baja",'Mapa de Riesgos'!$L$66="Menor"),CONCATENATE("R",'Mapa de Riesgos'!$A$66),"")</f>
        <v/>
      </c>
      <c r="Q36" s="322"/>
      <c r="R36" s="322" t="str">
        <f>IF(AND('Mapa de Riesgos'!$H$85="Baja",'Mapa de Riesgos'!$L$85="Menor"),CONCATENATE("R",'Mapa de Riesgos'!$A$85),"")</f>
        <v/>
      </c>
      <c r="S36" s="322"/>
      <c r="T36" s="322" t="str">
        <f>IF(AND('Mapa de Riesgos'!$H$91="Baja",'Mapa de Riesgos'!$L$91="Menor"),CONCATENATE("R",'Mapa de Riesgos'!$A$91),"")</f>
        <v/>
      </c>
      <c r="U36" s="323"/>
      <c r="V36" s="321" t="str">
        <f>IF(AND('Mapa de Riesgos'!$H$66="Baja",'Mapa de Riesgos'!$L$66="Moderado"),CONCATENATE("R",'Mapa de Riesgos'!$A$66),"")</f>
        <v/>
      </c>
      <c r="W36" s="322"/>
      <c r="X36" s="322" t="str">
        <f>IF(AND('Mapa de Riesgos'!$H$85="Baja",'Mapa de Riesgos'!$L$85="Moderado"),CONCATENATE("R",'Mapa de Riesgos'!$A$85),"")</f>
        <v/>
      </c>
      <c r="Y36" s="322"/>
      <c r="Z36" s="322" t="str">
        <f>IF(AND('Mapa de Riesgos'!$H$91="Baja",'Mapa de Riesgos'!$L$91="Moderado"),CONCATENATE("R",'Mapa de Riesgos'!$A$91),"")</f>
        <v/>
      </c>
      <c r="AA36" s="323"/>
      <c r="AB36" s="339" t="str">
        <f>IF(AND('Mapa de Riesgos'!$H$66="Baja",'Mapa de Riesgos'!$L$66="Mayor"),CONCATENATE("R",'Mapa de Riesgos'!$A$66),"")</f>
        <v/>
      </c>
      <c r="AC36" s="340"/>
      <c r="AD36" s="340" t="str">
        <f>IF(AND('Mapa de Riesgos'!$H$85="Baja",'Mapa de Riesgos'!$L$85="Mayor"),CONCATENATE("R",'Mapa de Riesgos'!$A$85),"")</f>
        <v/>
      </c>
      <c r="AE36" s="340"/>
      <c r="AF36" s="340" t="str">
        <f>IF(AND('Mapa de Riesgos'!$H$91="Baja",'Mapa de Riesgos'!$L$91="Mayor"),CONCATENATE("R",'Mapa de Riesgos'!$A$91),"")</f>
        <v/>
      </c>
      <c r="AG36" s="341"/>
      <c r="AH36" s="330" t="str">
        <f>IF(AND('Mapa de Riesgos'!$H$66="Baja",'Mapa de Riesgos'!$L$66="Catastrófico"),CONCATENATE("R",'Mapa de Riesgos'!$A$66),"")</f>
        <v/>
      </c>
      <c r="AI36" s="331"/>
      <c r="AJ36" s="331" t="str">
        <f>IF(AND('Mapa de Riesgos'!$H$85="Baja",'Mapa de Riesgos'!$L$85="Catastrófico"),CONCATENATE("R",'Mapa de Riesgos'!$A$85),"")</f>
        <v/>
      </c>
      <c r="AK36" s="331"/>
      <c r="AL36" s="331" t="str">
        <f>IF(AND('Mapa de Riesgos'!$H$91="Baja",'Mapa de Riesgos'!$L$91="Catastrófico"),CONCATENATE("R",'Mapa de Riesgos'!$A$91),"")</f>
        <v/>
      </c>
      <c r="AM36" s="332"/>
      <c r="AN36" s="55"/>
      <c r="AO36" s="391"/>
      <c r="AP36" s="392"/>
      <c r="AQ36" s="392"/>
      <c r="AR36" s="392"/>
      <c r="AS36" s="392"/>
      <c r="AT36" s="39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59"/>
      <c r="C37" s="359"/>
      <c r="D37" s="360"/>
      <c r="E37" s="355"/>
      <c r="F37" s="356"/>
      <c r="G37" s="356"/>
      <c r="H37" s="356"/>
      <c r="I37" s="356"/>
      <c r="J37" s="315"/>
      <c r="K37" s="316"/>
      <c r="L37" s="316"/>
      <c r="M37" s="316"/>
      <c r="N37" s="316"/>
      <c r="O37" s="317"/>
      <c r="P37" s="325"/>
      <c r="Q37" s="325"/>
      <c r="R37" s="325"/>
      <c r="S37" s="325"/>
      <c r="T37" s="325"/>
      <c r="U37" s="326"/>
      <c r="V37" s="324"/>
      <c r="W37" s="325"/>
      <c r="X37" s="325"/>
      <c r="Y37" s="325"/>
      <c r="Z37" s="325"/>
      <c r="AA37" s="326"/>
      <c r="AB37" s="342"/>
      <c r="AC37" s="343"/>
      <c r="AD37" s="343"/>
      <c r="AE37" s="343"/>
      <c r="AF37" s="343"/>
      <c r="AG37" s="344"/>
      <c r="AH37" s="333"/>
      <c r="AI37" s="334"/>
      <c r="AJ37" s="334"/>
      <c r="AK37" s="334"/>
      <c r="AL37" s="334"/>
      <c r="AM37" s="335"/>
      <c r="AN37" s="55"/>
      <c r="AO37" s="394"/>
      <c r="AP37" s="395"/>
      <c r="AQ37" s="395"/>
      <c r="AR37" s="395"/>
      <c r="AS37" s="395"/>
      <c r="AT37" s="39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59"/>
      <c r="C38" s="359"/>
      <c r="D38" s="360"/>
      <c r="E38" s="349" t="s">
        <v>203</v>
      </c>
      <c r="F38" s="350"/>
      <c r="G38" s="350"/>
      <c r="H38" s="350"/>
      <c r="I38" s="351"/>
      <c r="J38" s="318" t="str">
        <f>IF(AND('Mapa de Riesgos'!$H$12="Muy Baja",'Mapa de Riesgos'!$L$12="Leve"),CONCATENATE("R",'Mapa de Riesgos'!$A$12),"")</f>
        <v/>
      </c>
      <c r="K38" s="319"/>
      <c r="L38" s="319" t="str">
        <f>IF(AND('Mapa de Riesgos'!$H$18="Muy Baja",'Mapa de Riesgos'!$L$18="Leve"),CONCATENATE("R",'Mapa de Riesgos'!$A$18),"")</f>
        <v/>
      </c>
      <c r="M38" s="319"/>
      <c r="N38" s="319" t="str">
        <f>IF(AND('Mapa de Riesgos'!$H$24="Muy Baja",'Mapa de Riesgos'!$L$24="Leve"),CONCATENATE("R",'Mapa de Riesgos'!$A$24),"")</f>
        <v/>
      </c>
      <c r="O38" s="320"/>
      <c r="P38" s="318" t="str">
        <f>IF(AND('Mapa de Riesgos'!$H$12="Muy Baja",'Mapa de Riesgos'!$L$12="Menor"),CONCATENATE("R",'Mapa de Riesgos'!$A$12),"")</f>
        <v/>
      </c>
      <c r="Q38" s="319"/>
      <c r="R38" s="319" t="str">
        <f>IF(AND('Mapa de Riesgos'!$H$18="Muy Baja",'Mapa de Riesgos'!$L$18="Menor"),CONCATENATE("R",'Mapa de Riesgos'!$A$18),"")</f>
        <v/>
      </c>
      <c r="S38" s="319"/>
      <c r="T38" s="319" t="str">
        <f>IF(AND('Mapa de Riesgos'!$H$24="Muy Baja",'Mapa de Riesgos'!$L$24="Menor"),CONCATENATE("R",'Mapa de Riesgos'!$A$24),"")</f>
        <v/>
      </c>
      <c r="U38" s="320"/>
      <c r="V38" s="327" t="str">
        <f>IF(AND('Mapa de Riesgos'!$H$12="Muy Baja",'Mapa de Riesgos'!$L$12="Moderado"),CONCATENATE("R",'Mapa de Riesgos'!$A$12),"")</f>
        <v/>
      </c>
      <c r="W38" s="328"/>
      <c r="X38" s="328" t="str">
        <f>IF(AND('Mapa de Riesgos'!$H$18="Muy Baja",'Mapa de Riesgos'!$L$18="Moderado"),CONCATENATE("R",'Mapa de Riesgos'!$A$18),"")</f>
        <v/>
      </c>
      <c r="Y38" s="328"/>
      <c r="Z38" s="328" t="str">
        <f>IF(AND('Mapa de Riesgos'!$H$24="Muy Baja",'Mapa de Riesgos'!$L$24="Moderado"),CONCATENATE("R",'Mapa de Riesgos'!$A$24),"")</f>
        <v/>
      </c>
      <c r="AA38" s="329"/>
      <c r="AB38" s="345" t="str">
        <f>IF(AND('Mapa de Riesgos'!$H$12="Muy Baja",'Mapa de Riesgos'!$L$12="Mayor"),CONCATENATE("R",'Mapa de Riesgos'!$A$12),"")</f>
        <v/>
      </c>
      <c r="AC38" s="346"/>
      <c r="AD38" s="346" t="str">
        <f>IF(AND('Mapa de Riesgos'!$H$18="Muy Baja",'Mapa de Riesgos'!$L$18="Mayor"),CONCATENATE("R",'Mapa de Riesgos'!$A$18),"")</f>
        <v/>
      </c>
      <c r="AE38" s="346"/>
      <c r="AF38" s="346" t="str">
        <f>IF(AND('Mapa de Riesgos'!$H$24="Muy Baja",'Mapa de Riesgos'!$L$24="Mayor"),CONCATENATE("R",'Mapa de Riesgos'!$A$24),"")</f>
        <v/>
      </c>
      <c r="AG38" s="347"/>
      <c r="AH38" s="336" t="str">
        <f>IF(AND('Mapa de Riesgos'!$H$12="Muy Baja",'Mapa de Riesgos'!$L$12="Catastrófico"),CONCATENATE("R",'Mapa de Riesgos'!$A$12),"")</f>
        <v/>
      </c>
      <c r="AI38" s="337"/>
      <c r="AJ38" s="337" t="str">
        <f>IF(AND('Mapa de Riesgos'!$H$18="Muy Baja",'Mapa de Riesgos'!$L$18="Catastrófico"),CONCATENATE("R",'Mapa de Riesgos'!$A$18),"")</f>
        <v/>
      </c>
      <c r="AK38" s="337"/>
      <c r="AL38" s="337" t="str">
        <f>IF(AND('Mapa de Riesgos'!$H$24="Muy Baja",'Mapa de Riesgos'!$L$24="Catastrófico"),CONCATENATE("R",'Mapa de Riesgos'!$A$24),"")</f>
        <v/>
      </c>
      <c r="AM38" s="338"/>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59"/>
      <c r="C39" s="359"/>
      <c r="D39" s="360"/>
      <c r="E39" s="352"/>
      <c r="F39" s="353"/>
      <c r="G39" s="353"/>
      <c r="H39" s="353"/>
      <c r="I39" s="354"/>
      <c r="J39" s="312"/>
      <c r="K39" s="313"/>
      <c r="L39" s="313"/>
      <c r="M39" s="313"/>
      <c r="N39" s="313"/>
      <c r="O39" s="314"/>
      <c r="P39" s="312"/>
      <c r="Q39" s="313"/>
      <c r="R39" s="313"/>
      <c r="S39" s="313"/>
      <c r="T39" s="313"/>
      <c r="U39" s="314"/>
      <c r="V39" s="321"/>
      <c r="W39" s="322"/>
      <c r="X39" s="322"/>
      <c r="Y39" s="322"/>
      <c r="Z39" s="322"/>
      <c r="AA39" s="323"/>
      <c r="AB39" s="339"/>
      <c r="AC39" s="340"/>
      <c r="AD39" s="340"/>
      <c r="AE39" s="340"/>
      <c r="AF39" s="340"/>
      <c r="AG39" s="341"/>
      <c r="AH39" s="330"/>
      <c r="AI39" s="331"/>
      <c r="AJ39" s="331"/>
      <c r="AK39" s="331"/>
      <c r="AL39" s="331"/>
      <c r="AM39" s="332"/>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59"/>
      <c r="C40" s="359"/>
      <c r="D40" s="360"/>
      <c r="E40" s="352"/>
      <c r="F40" s="353"/>
      <c r="G40" s="353"/>
      <c r="H40" s="353"/>
      <c r="I40" s="354"/>
      <c r="J40" s="312" t="str">
        <f>IF(AND('Mapa de Riesgos'!$H$30="Muy Baja",'Mapa de Riesgos'!$L$30="Leve"),CONCATENATE("R",'Mapa de Riesgos'!$A$30),"")</f>
        <v/>
      </c>
      <c r="K40" s="313"/>
      <c r="L40" s="313" t="str">
        <f>IF(AND('Mapa de Riesgos'!$H$36="Muy Baja",'Mapa de Riesgos'!$L$36="Leve"),CONCATENATE("R",'Mapa de Riesgos'!$A$36),"")</f>
        <v/>
      </c>
      <c r="M40" s="313"/>
      <c r="N40" s="313" t="str">
        <f>IF(AND('Mapa de Riesgos'!$H$42="Muy Baja",'Mapa de Riesgos'!$L$42="Leve"),CONCATENATE("R",'Mapa de Riesgos'!$A$42),"")</f>
        <v/>
      </c>
      <c r="O40" s="314"/>
      <c r="P40" s="312" t="str">
        <f>IF(AND('Mapa de Riesgos'!$H$30="Muy Baja",'Mapa de Riesgos'!$L$30="Menor"),CONCATENATE("R",'Mapa de Riesgos'!$A$30),"")</f>
        <v/>
      </c>
      <c r="Q40" s="313"/>
      <c r="R40" s="313" t="str">
        <f>IF(AND('Mapa de Riesgos'!$H$36="Muy Baja",'Mapa de Riesgos'!$L$36="Menor"),CONCATENATE("R",'Mapa de Riesgos'!$A$36),"")</f>
        <v/>
      </c>
      <c r="S40" s="313"/>
      <c r="T40" s="313" t="str">
        <f>IF(AND('Mapa de Riesgos'!$H$42="Muy Baja",'Mapa de Riesgos'!$L$42="Menor"),CONCATENATE("R",'Mapa de Riesgos'!$A$42),"")</f>
        <v/>
      </c>
      <c r="U40" s="314"/>
      <c r="V40" s="321" t="str">
        <f>IF(AND('Mapa de Riesgos'!$H$30="Muy Baja",'Mapa de Riesgos'!$L$30="Moderado"),CONCATENATE("R",'Mapa de Riesgos'!$A$30),"")</f>
        <v/>
      </c>
      <c r="W40" s="322"/>
      <c r="X40" s="322" t="str">
        <f>IF(AND('Mapa de Riesgos'!$H$36="Muy Baja",'Mapa de Riesgos'!$L$36="Moderado"),CONCATENATE("R",'Mapa de Riesgos'!$A$36),"")</f>
        <v>R5</v>
      </c>
      <c r="Y40" s="322"/>
      <c r="Z40" s="322" t="str">
        <f>IF(AND('Mapa de Riesgos'!$H$42="Muy Baja",'Mapa de Riesgos'!$L$42="Moderado"),CONCATENATE("R",'Mapa de Riesgos'!$A$42),"")</f>
        <v/>
      </c>
      <c r="AA40" s="323"/>
      <c r="AB40" s="339" t="str">
        <f>IF(AND('Mapa de Riesgos'!$H$30="Muy Baja",'Mapa de Riesgos'!$L$30="Mayor"),CONCATENATE("R",'Mapa de Riesgos'!$A$30),"")</f>
        <v/>
      </c>
      <c r="AC40" s="340"/>
      <c r="AD40" s="340" t="str">
        <f>IF(AND('Mapa de Riesgos'!$H$36="Muy Baja",'Mapa de Riesgos'!$L$36="Mayor"),CONCATENATE("R",'Mapa de Riesgos'!$A$36),"")</f>
        <v/>
      </c>
      <c r="AE40" s="340"/>
      <c r="AF40" s="340" t="str">
        <f>IF(AND('Mapa de Riesgos'!$H$42="Muy Baja",'Mapa de Riesgos'!$L$42="Mayor"),CONCATENATE("R",'Mapa de Riesgos'!$A$42),"")</f>
        <v/>
      </c>
      <c r="AG40" s="341"/>
      <c r="AH40" s="330" t="str">
        <f>IF(AND('Mapa de Riesgos'!$H$30="Muy Baja",'Mapa de Riesgos'!$L$30="Catastrófico"),CONCATENATE("R",'Mapa de Riesgos'!$A$30),"")</f>
        <v/>
      </c>
      <c r="AI40" s="331"/>
      <c r="AJ40" s="331" t="str">
        <f>IF(AND('Mapa de Riesgos'!$H$36="Muy Baja",'Mapa de Riesgos'!$L$36="Catastrófico"),CONCATENATE("R",'Mapa de Riesgos'!$A$36),"")</f>
        <v/>
      </c>
      <c r="AK40" s="331"/>
      <c r="AL40" s="331" t="str">
        <f>IF(AND('Mapa de Riesgos'!$H$42="Muy Baja",'Mapa de Riesgos'!$L$42="Catastrófico"),CONCATENATE("R",'Mapa de Riesgos'!$A$42),"")</f>
        <v/>
      </c>
      <c r="AM40" s="332"/>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59"/>
      <c r="C41" s="359"/>
      <c r="D41" s="360"/>
      <c r="E41" s="352"/>
      <c r="F41" s="353"/>
      <c r="G41" s="353"/>
      <c r="H41" s="353"/>
      <c r="I41" s="354"/>
      <c r="J41" s="312"/>
      <c r="K41" s="313"/>
      <c r="L41" s="313"/>
      <c r="M41" s="313"/>
      <c r="N41" s="313"/>
      <c r="O41" s="314"/>
      <c r="P41" s="312"/>
      <c r="Q41" s="313"/>
      <c r="R41" s="313"/>
      <c r="S41" s="313"/>
      <c r="T41" s="313"/>
      <c r="U41" s="314"/>
      <c r="V41" s="321"/>
      <c r="W41" s="322"/>
      <c r="X41" s="322"/>
      <c r="Y41" s="322"/>
      <c r="Z41" s="322"/>
      <c r="AA41" s="323"/>
      <c r="AB41" s="339"/>
      <c r="AC41" s="340"/>
      <c r="AD41" s="340"/>
      <c r="AE41" s="340"/>
      <c r="AF41" s="340"/>
      <c r="AG41" s="341"/>
      <c r="AH41" s="330"/>
      <c r="AI41" s="331"/>
      <c r="AJ41" s="331"/>
      <c r="AK41" s="331"/>
      <c r="AL41" s="331"/>
      <c r="AM41" s="332"/>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59"/>
      <c r="C42" s="359"/>
      <c r="D42" s="360"/>
      <c r="E42" s="352"/>
      <c r="F42" s="353"/>
      <c r="G42" s="353"/>
      <c r="H42" s="353"/>
      <c r="I42" s="354"/>
      <c r="J42" s="312" t="str">
        <f>IF(AND('Mapa de Riesgos'!$H$48="Muy Baja",'Mapa de Riesgos'!$L$48="Leve"),CONCATENATE("R",'Mapa de Riesgos'!$A$48),"")</f>
        <v/>
      </c>
      <c r="K42" s="313"/>
      <c r="L42" s="313" t="str">
        <f>IF(AND('Mapa de Riesgos'!$H$54="Muy Baja",'Mapa de Riesgos'!$L$54="Leve"),CONCATENATE("R",'Mapa de Riesgos'!$A$54),"")</f>
        <v>R8</v>
      </c>
      <c r="M42" s="313"/>
      <c r="N42" s="313" t="str">
        <f>IF(AND('Mapa de Riesgos'!$H$60="Muy Baja",'Mapa de Riesgos'!$L$60="Leve"),CONCATENATE("R",'Mapa de Riesgos'!$A$60),"")</f>
        <v/>
      </c>
      <c r="O42" s="314"/>
      <c r="P42" s="312" t="str">
        <f>IF(AND('Mapa de Riesgos'!$H$48="Muy Baja",'Mapa de Riesgos'!$L$48="Menor"),CONCATENATE("R",'Mapa de Riesgos'!$A$48),"")</f>
        <v/>
      </c>
      <c r="Q42" s="313"/>
      <c r="R42" s="313" t="str">
        <f>IF(AND('Mapa de Riesgos'!$H$54="Muy Baja",'Mapa de Riesgos'!$L$54="Menor"),CONCATENATE("R",'Mapa de Riesgos'!$A$54),"")</f>
        <v/>
      </c>
      <c r="S42" s="313"/>
      <c r="T42" s="313" t="str">
        <f>IF(AND('Mapa de Riesgos'!$H$60="Muy Baja",'Mapa de Riesgos'!$L$60="Menor"),CONCATENATE("R",'Mapa de Riesgos'!$A$60),"")</f>
        <v/>
      </c>
      <c r="U42" s="314"/>
      <c r="V42" s="321" t="str">
        <f>IF(AND('Mapa de Riesgos'!$H$48="Muy Baja",'Mapa de Riesgos'!$L$48="Moderado"),CONCATENATE("R",'Mapa de Riesgos'!$A$48),"")</f>
        <v/>
      </c>
      <c r="W42" s="322"/>
      <c r="X42" s="322" t="str">
        <f>IF(AND('Mapa de Riesgos'!$H$54="Muy Baja",'Mapa de Riesgos'!$L$54="Moderado"),CONCATENATE("R",'Mapa de Riesgos'!$A$54),"")</f>
        <v/>
      </c>
      <c r="Y42" s="322"/>
      <c r="Z42" s="322" t="str">
        <f>IF(AND('Mapa de Riesgos'!$H$60="Muy Baja",'Mapa de Riesgos'!$L$60="Moderado"),CONCATENATE("R",'Mapa de Riesgos'!$A$60),"")</f>
        <v/>
      </c>
      <c r="AA42" s="323"/>
      <c r="AB42" s="339" t="str">
        <f>IF(AND('Mapa de Riesgos'!$H$48="Muy Baja",'Mapa de Riesgos'!$L$48="Mayor"),CONCATENATE("R",'Mapa de Riesgos'!$A$48),"")</f>
        <v/>
      </c>
      <c r="AC42" s="340"/>
      <c r="AD42" s="340" t="str">
        <f>IF(AND('Mapa de Riesgos'!$H$54="Muy Baja",'Mapa de Riesgos'!$L$54="Mayor"),CONCATENATE("R",'Mapa de Riesgos'!$A$54),"")</f>
        <v/>
      </c>
      <c r="AE42" s="340"/>
      <c r="AF42" s="340" t="str">
        <f>IF(AND('Mapa de Riesgos'!$H$60="Muy Baja",'Mapa de Riesgos'!$L$60="Mayor"),CONCATENATE("R",'Mapa de Riesgos'!$A$60),"")</f>
        <v/>
      </c>
      <c r="AG42" s="341"/>
      <c r="AH42" s="330" t="str">
        <f>IF(AND('Mapa de Riesgos'!$H$48="Muy Baja",'Mapa de Riesgos'!$L$48="Catastrófico"),CONCATENATE("R",'Mapa de Riesgos'!$A$48),"")</f>
        <v/>
      </c>
      <c r="AI42" s="331"/>
      <c r="AJ42" s="331" t="str">
        <f>IF(AND('Mapa de Riesgos'!$H$54="Muy Baja",'Mapa de Riesgos'!$L$54="Catastrófico"),CONCATENATE("R",'Mapa de Riesgos'!$A$54),"")</f>
        <v/>
      </c>
      <c r="AK42" s="331"/>
      <c r="AL42" s="331" t="str">
        <f>IF(AND('Mapa de Riesgos'!$H$60="Muy Baja",'Mapa de Riesgos'!$L$60="Catastrófico"),CONCATENATE("R",'Mapa de Riesgos'!$A$60),"")</f>
        <v/>
      </c>
      <c r="AM42" s="332"/>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59"/>
      <c r="C43" s="359"/>
      <c r="D43" s="360"/>
      <c r="E43" s="352"/>
      <c r="F43" s="353"/>
      <c r="G43" s="353"/>
      <c r="H43" s="353"/>
      <c r="I43" s="354"/>
      <c r="J43" s="312"/>
      <c r="K43" s="313"/>
      <c r="L43" s="313"/>
      <c r="M43" s="313"/>
      <c r="N43" s="313"/>
      <c r="O43" s="314"/>
      <c r="P43" s="312"/>
      <c r="Q43" s="313"/>
      <c r="R43" s="313"/>
      <c r="S43" s="313"/>
      <c r="T43" s="313"/>
      <c r="U43" s="314"/>
      <c r="V43" s="321"/>
      <c r="W43" s="322"/>
      <c r="X43" s="322"/>
      <c r="Y43" s="322"/>
      <c r="Z43" s="322"/>
      <c r="AA43" s="323"/>
      <c r="AB43" s="339"/>
      <c r="AC43" s="340"/>
      <c r="AD43" s="340"/>
      <c r="AE43" s="340"/>
      <c r="AF43" s="340"/>
      <c r="AG43" s="341"/>
      <c r="AH43" s="330"/>
      <c r="AI43" s="331"/>
      <c r="AJ43" s="331"/>
      <c r="AK43" s="331"/>
      <c r="AL43" s="331"/>
      <c r="AM43" s="332"/>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59"/>
      <c r="C44" s="359"/>
      <c r="D44" s="360"/>
      <c r="E44" s="352"/>
      <c r="F44" s="353"/>
      <c r="G44" s="353"/>
      <c r="H44" s="353"/>
      <c r="I44" s="354"/>
      <c r="J44" s="312" t="str">
        <f>IF(AND('Mapa de Riesgos'!$H$66="Muy Baja",'Mapa de Riesgos'!$L$66="Leve"),CONCATENATE("R",'Mapa de Riesgos'!$A$66),"")</f>
        <v/>
      </c>
      <c r="K44" s="313"/>
      <c r="L44" s="313" t="str">
        <f>IF(AND('Mapa de Riesgos'!$H$85="Muy Baja",'Mapa de Riesgos'!$L$85="Leve"),CONCATENATE("R",'Mapa de Riesgos'!$A$85),"")</f>
        <v/>
      </c>
      <c r="M44" s="313"/>
      <c r="N44" s="313" t="str">
        <f>IF(AND('Mapa de Riesgos'!$H$91="Muy Baja",'Mapa de Riesgos'!$L$91="Leve"),CONCATENATE("R",'Mapa de Riesgos'!$A$91),"")</f>
        <v/>
      </c>
      <c r="O44" s="314"/>
      <c r="P44" s="312" t="str">
        <f>IF(AND('Mapa de Riesgos'!$H$66="Muy Baja",'Mapa de Riesgos'!$L$66="Menor"),CONCATENATE("R",'Mapa de Riesgos'!$A$66),"")</f>
        <v/>
      </c>
      <c r="Q44" s="313"/>
      <c r="R44" s="313" t="str">
        <f>IF(AND('Mapa de Riesgos'!$H$85="Muy Baja",'Mapa de Riesgos'!$L$85="Menor"),CONCATENATE("R",'Mapa de Riesgos'!$A$85),"")</f>
        <v/>
      </c>
      <c r="S44" s="313"/>
      <c r="T44" s="313" t="str">
        <f>IF(AND('Mapa de Riesgos'!$H$91="Muy Baja",'Mapa de Riesgos'!$L$91="Menor"),CONCATENATE("R",'Mapa de Riesgos'!$A$91),"")</f>
        <v/>
      </c>
      <c r="U44" s="314"/>
      <c r="V44" s="321" t="str">
        <f>IF(AND('Mapa de Riesgos'!$H$66="Muy Baja",'Mapa de Riesgos'!$L$66="Moderado"),CONCATENATE("R",'Mapa de Riesgos'!$A$66),"")</f>
        <v/>
      </c>
      <c r="W44" s="322"/>
      <c r="X44" s="322" t="str">
        <f>IF(AND('Mapa de Riesgos'!$H$85="Muy Baja",'Mapa de Riesgos'!$L$85="Moderado"),CONCATENATE("R",'Mapa de Riesgos'!$A$85),"")</f>
        <v/>
      </c>
      <c r="Y44" s="322"/>
      <c r="Z44" s="322" t="str">
        <f>IF(AND('Mapa de Riesgos'!$H$91="Muy Baja",'Mapa de Riesgos'!$L$91="Moderado"),CONCATENATE("R",'Mapa de Riesgos'!$A$91),"")</f>
        <v/>
      </c>
      <c r="AA44" s="323"/>
      <c r="AB44" s="339" t="str">
        <f>IF(AND('Mapa de Riesgos'!$H$66="Muy Baja",'Mapa de Riesgos'!$L$66="Mayor"),CONCATENATE("R",'Mapa de Riesgos'!$A$66),"")</f>
        <v/>
      </c>
      <c r="AC44" s="340"/>
      <c r="AD44" s="340" t="str">
        <f>IF(AND('Mapa de Riesgos'!$H$85="Muy Baja",'Mapa de Riesgos'!$L$85="Mayor"),CONCATENATE("R",'Mapa de Riesgos'!$A$85),"")</f>
        <v/>
      </c>
      <c r="AE44" s="340"/>
      <c r="AF44" s="340" t="str">
        <f>IF(AND('Mapa de Riesgos'!$H$91="Muy Baja",'Mapa de Riesgos'!$L$91="Mayor"),CONCATENATE("R",'Mapa de Riesgos'!$A$91),"")</f>
        <v/>
      </c>
      <c r="AG44" s="341"/>
      <c r="AH44" s="330" t="str">
        <f>IF(AND('Mapa de Riesgos'!$H$66="Muy Baja",'Mapa de Riesgos'!$L$66="Catastrófico"),CONCATENATE("R",'Mapa de Riesgos'!$A$66),"")</f>
        <v/>
      </c>
      <c r="AI44" s="331"/>
      <c r="AJ44" s="331" t="str">
        <f>IF(AND('Mapa de Riesgos'!$H$85="Muy Baja",'Mapa de Riesgos'!$L$85="Catastrófico"),CONCATENATE("R",'Mapa de Riesgos'!$A$85),"")</f>
        <v/>
      </c>
      <c r="AK44" s="331"/>
      <c r="AL44" s="331" t="str">
        <f>IF(AND('Mapa de Riesgos'!$H$91="Muy Baja",'Mapa de Riesgos'!$L$91="Catastrófico"),CONCATENATE("R",'Mapa de Riesgos'!$A$91),"")</f>
        <v/>
      </c>
      <c r="AM44" s="332"/>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59"/>
      <c r="C45" s="359"/>
      <c r="D45" s="360"/>
      <c r="E45" s="355"/>
      <c r="F45" s="356"/>
      <c r="G45" s="356"/>
      <c r="H45" s="356"/>
      <c r="I45" s="357"/>
      <c r="J45" s="315"/>
      <c r="K45" s="316"/>
      <c r="L45" s="316"/>
      <c r="M45" s="316"/>
      <c r="N45" s="316"/>
      <c r="O45" s="317"/>
      <c r="P45" s="315"/>
      <c r="Q45" s="316"/>
      <c r="R45" s="316"/>
      <c r="S45" s="316"/>
      <c r="T45" s="316"/>
      <c r="U45" s="317"/>
      <c r="V45" s="324"/>
      <c r="W45" s="325"/>
      <c r="X45" s="325"/>
      <c r="Y45" s="325"/>
      <c r="Z45" s="325"/>
      <c r="AA45" s="326"/>
      <c r="AB45" s="342"/>
      <c r="AC45" s="343"/>
      <c r="AD45" s="343"/>
      <c r="AE45" s="343"/>
      <c r="AF45" s="343"/>
      <c r="AG45" s="344"/>
      <c r="AH45" s="333"/>
      <c r="AI45" s="334"/>
      <c r="AJ45" s="334"/>
      <c r="AK45" s="334"/>
      <c r="AL45" s="334"/>
      <c r="AM45" s="33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49" t="s">
        <v>204</v>
      </c>
      <c r="K46" s="350"/>
      <c r="L46" s="350"/>
      <c r="M46" s="350"/>
      <c r="N46" s="350"/>
      <c r="O46" s="351"/>
      <c r="P46" s="349" t="s">
        <v>205</v>
      </c>
      <c r="Q46" s="350"/>
      <c r="R46" s="350"/>
      <c r="S46" s="350"/>
      <c r="T46" s="350"/>
      <c r="U46" s="351"/>
      <c r="V46" s="349" t="s">
        <v>206</v>
      </c>
      <c r="W46" s="350"/>
      <c r="X46" s="350"/>
      <c r="Y46" s="350"/>
      <c r="Z46" s="350"/>
      <c r="AA46" s="351"/>
      <c r="AB46" s="349" t="s">
        <v>207</v>
      </c>
      <c r="AC46" s="358"/>
      <c r="AD46" s="350"/>
      <c r="AE46" s="350"/>
      <c r="AF46" s="350"/>
      <c r="AG46" s="351"/>
      <c r="AH46" s="349" t="s">
        <v>208</v>
      </c>
      <c r="AI46" s="350"/>
      <c r="AJ46" s="350"/>
      <c r="AK46" s="350"/>
      <c r="AL46" s="350"/>
      <c r="AM46" s="351"/>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52"/>
      <c r="K47" s="353"/>
      <c r="L47" s="353"/>
      <c r="M47" s="353"/>
      <c r="N47" s="353"/>
      <c r="O47" s="354"/>
      <c r="P47" s="352"/>
      <c r="Q47" s="353"/>
      <c r="R47" s="353"/>
      <c r="S47" s="353"/>
      <c r="T47" s="353"/>
      <c r="U47" s="354"/>
      <c r="V47" s="352"/>
      <c r="W47" s="353"/>
      <c r="X47" s="353"/>
      <c r="Y47" s="353"/>
      <c r="Z47" s="353"/>
      <c r="AA47" s="354"/>
      <c r="AB47" s="352"/>
      <c r="AC47" s="353"/>
      <c r="AD47" s="353"/>
      <c r="AE47" s="353"/>
      <c r="AF47" s="353"/>
      <c r="AG47" s="354"/>
      <c r="AH47" s="352"/>
      <c r="AI47" s="353"/>
      <c r="AJ47" s="353"/>
      <c r="AK47" s="353"/>
      <c r="AL47" s="353"/>
      <c r="AM47" s="354"/>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52"/>
      <c r="K48" s="353"/>
      <c r="L48" s="353"/>
      <c r="M48" s="353"/>
      <c r="N48" s="353"/>
      <c r="O48" s="354"/>
      <c r="P48" s="352"/>
      <c r="Q48" s="353"/>
      <c r="R48" s="353"/>
      <c r="S48" s="353"/>
      <c r="T48" s="353"/>
      <c r="U48" s="354"/>
      <c r="V48" s="352"/>
      <c r="W48" s="353"/>
      <c r="X48" s="353"/>
      <c r="Y48" s="353"/>
      <c r="Z48" s="353"/>
      <c r="AA48" s="354"/>
      <c r="AB48" s="352"/>
      <c r="AC48" s="353"/>
      <c r="AD48" s="353"/>
      <c r="AE48" s="353"/>
      <c r="AF48" s="353"/>
      <c r="AG48" s="354"/>
      <c r="AH48" s="352"/>
      <c r="AI48" s="353"/>
      <c r="AJ48" s="353"/>
      <c r="AK48" s="353"/>
      <c r="AL48" s="353"/>
      <c r="AM48" s="354"/>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52"/>
      <c r="K49" s="353"/>
      <c r="L49" s="353"/>
      <c r="M49" s="353"/>
      <c r="N49" s="353"/>
      <c r="O49" s="354"/>
      <c r="P49" s="352"/>
      <c r="Q49" s="353"/>
      <c r="R49" s="353"/>
      <c r="S49" s="353"/>
      <c r="T49" s="353"/>
      <c r="U49" s="354"/>
      <c r="V49" s="352"/>
      <c r="W49" s="353"/>
      <c r="X49" s="353"/>
      <c r="Y49" s="353"/>
      <c r="Z49" s="353"/>
      <c r="AA49" s="354"/>
      <c r="AB49" s="352"/>
      <c r="AC49" s="353"/>
      <c r="AD49" s="353"/>
      <c r="AE49" s="353"/>
      <c r="AF49" s="353"/>
      <c r="AG49" s="354"/>
      <c r="AH49" s="352"/>
      <c r="AI49" s="353"/>
      <c r="AJ49" s="353"/>
      <c r="AK49" s="353"/>
      <c r="AL49" s="353"/>
      <c r="AM49" s="354"/>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52"/>
      <c r="K50" s="353"/>
      <c r="L50" s="353"/>
      <c r="M50" s="353"/>
      <c r="N50" s="353"/>
      <c r="O50" s="354"/>
      <c r="P50" s="352"/>
      <c r="Q50" s="353"/>
      <c r="R50" s="353"/>
      <c r="S50" s="353"/>
      <c r="T50" s="353"/>
      <c r="U50" s="354"/>
      <c r="V50" s="352"/>
      <c r="W50" s="353"/>
      <c r="X50" s="353"/>
      <c r="Y50" s="353"/>
      <c r="Z50" s="353"/>
      <c r="AA50" s="354"/>
      <c r="AB50" s="352"/>
      <c r="AC50" s="353"/>
      <c r="AD50" s="353"/>
      <c r="AE50" s="353"/>
      <c r="AF50" s="353"/>
      <c r="AG50" s="354"/>
      <c r="AH50" s="352"/>
      <c r="AI50" s="353"/>
      <c r="AJ50" s="353"/>
      <c r="AK50" s="353"/>
      <c r="AL50" s="353"/>
      <c r="AM50" s="354"/>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55"/>
      <c r="K51" s="356"/>
      <c r="L51" s="356"/>
      <c r="M51" s="356"/>
      <c r="N51" s="356"/>
      <c r="O51" s="357"/>
      <c r="P51" s="355"/>
      <c r="Q51" s="356"/>
      <c r="R51" s="356"/>
      <c r="S51" s="356"/>
      <c r="T51" s="356"/>
      <c r="U51" s="357"/>
      <c r="V51" s="355"/>
      <c r="W51" s="356"/>
      <c r="X51" s="356"/>
      <c r="Y51" s="356"/>
      <c r="Z51" s="356"/>
      <c r="AA51" s="357"/>
      <c r="AB51" s="355"/>
      <c r="AC51" s="356"/>
      <c r="AD51" s="356"/>
      <c r="AE51" s="356"/>
      <c r="AF51" s="356"/>
      <c r="AG51" s="357"/>
      <c r="AH51" s="355"/>
      <c r="AI51" s="356"/>
      <c r="AJ51" s="356"/>
      <c r="AK51" s="356"/>
      <c r="AL51" s="356"/>
      <c r="AM51" s="357"/>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H36" sqref="AH36"/>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26" t="s">
        <v>209</v>
      </c>
      <c r="C2" s="427"/>
      <c r="D2" s="427"/>
      <c r="E2" s="427"/>
      <c r="F2" s="427"/>
      <c r="G2" s="427"/>
      <c r="H2" s="427"/>
      <c r="I2" s="427"/>
      <c r="J2" s="348" t="s">
        <v>21</v>
      </c>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27"/>
      <c r="C3" s="427"/>
      <c r="D3" s="427"/>
      <c r="E3" s="427"/>
      <c r="F3" s="427"/>
      <c r="G3" s="427"/>
      <c r="H3" s="427"/>
      <c r="I3" s="427"/>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27"/>
      <c r="C4" s="427"/>
      <c r="D4" s="427"/>
      <c r="E4" s="427"/>
      <c r="F4" s="427"/>
      <c r="G4" s="427"/>
      <c r="H4" s="427"/>
      <c r="I4" s="427"/>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59" t="s">
        <v>194</v>
      </c>
      <c r="C6" s="359"/>
      <c r="D6" s="360"/>
      <c r="E6" s="397" t="s">
        <v>195</v>
      </c>
      <c r="F6" s="398"/>
      <c r="G6" s="398"/>
      <c r="H6" s="398"/>
      <c r="I6" s="399"/>
      <c r="J6" s="18" t="str">
        <f>IF(AND('Mapa de Riesgos'!$Y$12="Muy Alta",'Mapa de Riesgos'!$AA$12="Leve"),CONCATENATE("R1C",'Mapa de Riesgos'!$O$12),"")</f>
        <v/>
      </c>
      <c r="K6" s="19" t="str">
        <f>IF(AND('Mapa de Riesgos'!$Y$13="Muy Alta",'Mapa de Riesgos'!$AA$13="Leve"),CONCATENATE("R1C",'Mapa de Riesgos'!$O$13),"")</f>
        <v/>
      </c>
      <c r="L6" s="19" t="str">
        <f>IF(AND('Mapa de Riesgos'!$Y$14="Muy Alta",'Mapa de Riesgos'!$AA$14="Leve"),CONCATENATE("R1C",'Mapa de Riesgos'!$O$14),"")</f>
        <v/>
      </c>
      <c r="M6" s="19" t="str">
        <f>IF(AND('Mapa de Riesgos'!$Y$15="Muy Alta",'Mapa de Riesgos'!$AA$15="Leve"),CONCATENATE("R1C",'Mapa de Riesgos'!$O$15),"")</f>
        <v/>
      </c>
      <c r="N6" s="19" t="str">
        <f>IF(AND('Mapa de Riesgos'!$Y$16="Muy Alta",'Mapa de Riesgos'!$AA$16="Leve"),CONCATENATE("R1C",'Mapa de Riesgos'!$O$16),"")</f>
        <v/>
      </c>
      <c r="O6" s="20" t="str">
        <f>IF(AND('Mapa de Riesgos'!$Y$17="Muy Alta",'Mapa de Riesgos'!$AA$17="Leve"),CONCATENATE("R1C",'Mapa de Riesgos'!$O$17),"")</f>
        <v/>
      </c>
      <c r="P6" s="18" t="str">
        <f>IF(AND('Mapa de Riesgos'!$Y$12="Muy Alta",'Mapa de Riesgos'!$AA$12="Menor"),CONCATENATE("R1C",'Mapa de Riesgos'!$O$12),"")</f>
        <v/>
      </c>
      <c r="Q6" s="19" t="str">
        <f>IF(AND('Mapa de Riesgos'!$Y$13="Muy Alta",'Mapa de Riesgos'!$AA$13="Menor"),CONCATENATE("R1C",'Mapa de Riesgos'!$O$13),"")</f>
        <v/>
      </c>
      <c r="R6" s="19" t="str">
        <f>IF(AND('Mapa de Riesgos'!$Y$14="Muy Alta",'Mapa de Riesgos'!$AA$14="Menor"),CONCATENATE("R1C",'Mapa de Riesgos'!$O$14),"")</f>
        <v/>
      </c>
      <c r="S6" s="19" t="str">
        <f>IF(AND('Mapa de Riesgos'!$Y$15="Muy Alta",'Mapa de Riesgos'!$AA$15="Menor"),CONCATENATE("R1C",'Mapa de Riesgos'!$O$15),"")</f>
        <v/>
      </c>
      <c r="T6" s="19" t="str">
        <f>IF(AND('Mapa de Riesgos'!$Y$16="Muy Alta",'Mapa de Riesgos'!$AA$16="Menor"),CONCATENATE("R1C",'Mapa de Riesgos'!$O$16),"")</f>
        <v/>
      </c>
      <c r="U6" s="20" t="str">
        <f>IF(AND('Mapa de Riesgos'!$Y$17="Muy Alta",'Mapa de Riesgos'!$AA$17="Menor"),CONCATENATE("R1C",'Mapa de Riesgos'!$O$17),"")</f>
        <v/>
      </c>
      <c r="V6" s="18" t="str">
        <f>IF(AND('Mapa de Riesgos'!$Y$12="Muy Alta",'Mapa de Riesgos'!$AA$12="Moderado"),CONCATENATE("R1C",'Mapa de Riesgos'!$O$12),"")</f>
        <v/>
      </c>
      <c r="W6" s="19" t="str">
        <f>IF(AND('Mapa de Riesgos'!$Y$13="Muy Alta",'Mapa de Riesgos'!$AA$13="Moderado"),CONCATENATE("R1C",'Mapa de Riesgos'!$O$13),"")</f>
        <v/>
      </c>
      <c r="X6" s="19" t="str">
        <f>IF(AND('Mapa de Riesgos'!$Y$14="Muy Alta",'Mapa de Riesgos'!$AA$14="Moderado"),CONCATENATE("R1C",'Mapa de Riesgos'!$O$14),"")</f>
        <v/>
      </c>
      <c r="Y6" s="19" t="str">
        <f>IF(AND('Mapa de Riesgos'!$Y$15="Muy Alta",'Mapa de Riesgos'!$AA$15="Moderado"),CONCATENATE("R1C",'Mapa de Riesgos'!$O$15),"")</f>
        <v/>
      </c>
      <c r="Z6" s="19" t="str">
        <f>IF(AND('Mapa de Riesgos'!$Y$16="Muy Alta",'Mapa de Riesgos'!$AA$16="Moderado"),CONCATENATE("R1C",'Mapa de Riesgos'!$O$16),"")</f>
        <v/>
      </c>
      <c r="AA6" s="20" t="str">
        <f>IF(AND('Mapa de Riesgos'!$Y$17="Muy Alta",'Mapa de Riesgos'!$AA$17="Moderado"),CONCATENATE("R1C",'Mapa de Riesgos'!$O$17),"")</f>
        <v/>
      </c>
      <c r="AB6" s="18" t="str">
        <f>IF(AND('Mapa de Riesgos'!$Y$12="Muy Alta",'Mapa de Riesgos'!$AA$12="Mayor"),CONCATENATE("R1C",'Mapa de Riesgos'!$O$12),"")</f>
        <v/>
      </c>
      <c r="AC6" s="19" t="str">
        <f>IF(AND('Mapa de Riesgos'!$Y$13="Muy Alta",'Mapa de Riesgos'!$AA$13="Mayor"),CONCATENATE("R1C",'Mapa de Riesgos'!$O$13),"")</f>
        <v/>
      </c>
      <c r="AD6" s="19" t="str">
        <f>IF(AND('Mapa de Riesgos'!$Y$14="Muy Alta",'Mapa de Riesgos'!$AA$14="Mayor"),CONCATENATE("R1C",'Mapa de Riesgos'!$O$14),"")</f>
        <v/>
      </c>
      <c r="AE6" s="19" t="str">
        <f>IF(AND('Mapa de Riesgos'!$Y$15="Muy Alta",'Mapa de Riesgos'!$AA$15="Mayor"),CONCATENATE("R1C",'Mapa de Riesgos'!$O$15),"")</f>
        <v/>
      </c>
      <c r="AF6" s="19" t="str">
        <f>IF(AND('Mapa de Riesgos'!$Y$16="Muy Alta",'Mapa de Riesgos'!$AA$16="Mayor"),CONCATENATE("R1C",'Mapa de Riesgos'!$O$16),"")</f>
        <v/>
      </c>
      <c r="AG6" s="20" t="str">
        <f>IF(AND('Mapa de Riesgos'!$Y$17="Muy Alta",'Mapa de Riesgos'!$AA$17="Mayor"),CONCATENATE("R1C",'Mapa de Riesgos'!$O$17),"")</f>
        <v/>
      </c>
      <c r="AH6" s="21" t="str">
        <f>IF(AND('Mapa de Riesgos'!$Y$12="Muy Alta",'Mapa de Riesgos'!$AA$12="Catastrófico"),CONCATENATE("R1C",'Mapa de Riesgos'!$O$12),"")</f>
        <v/>
      </c>
      <c r="AI6" s="22" t="str">
        <f>IF(AND('Mapa de Riesgos'!$Y$13="Muy Alta",'Mapa de Riesgos'!$AA$13="Catastrófico"),CONCATENATE("R1C",'Mapa de Riesgos'!$O$13),"")</f>
        <v/>
      </c>
      <c r="AJ6" s="22" t="str">
        <f>IF(AND('Mapa de Riesgos'!$Y$14="Muy Alta",'Mapa de Riesgos'!$AA$14="Catastrófico"),CONCATENATE("R1C",'Mapa de Riesgos'!$O$14),"")</f>
        <v/>
      </c>
      <c r="AK6" s="22" t="str">
        <f>IF(AND('Mapa de Riesgos'!$Y$15="Muy Alta",'Mapa de Riesgos'!$AA$15="Catastrófico"),CONCATENATE("R1C",'Mapa de Riesgos'!$O$15),"")</f>
        <v/>
      </c>
      <c r="AL6" s="22" t="str">
        <f>IF(AND('Mapa de Riesgos'!$Y$16="Muy Alta",'Mapa de Riesgos'!$AA$16="Catastrófico"),CONCATENATE("R1C",'Mapa de Riesgos'!$O$16),"")</f>
        <v/>
      </c>
      <c r="AM6" s="23" t="str">
        <f>IF(AND('Mapa de Riesgos'!$Y$17="Muy Alta",'Mapa de Riesgos'!$AA$17="Catastrófico"),CONCATENATE("R1C",'Mapa de Riesgos'!$O$17),"")</f>
        <v/>
      </c>
      <c r="AN6" s="55"/>
      <c r="AO6" s="417" t="s">
        <v>196</v>
      </c>
      <c r="AP6" s="418"/>
      <c r="AQ6" s="418"/>
      <c r="AR6" s="418"/>
      <c r="AS6" s="418"/>
      <c r="AT6" s="419"/>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59"/>
      <c r="C7" s="359"/>
      <c r="D7" s="360"/>
      <c r="E7" s="400"/>
      <c r="F7" s="401"/>
      <c r="G7" s="401"/>
      <c r="H7" s="401"/>
      <c r="I7" s="402"/>
      <c r="J7" s="24" t="str">
        <f>IF(AND('Mapa de Riesgos'!$Y$18="Muy Alta",'Mapa de Riesgos'!$AA$18="Leve"),CONCATENATE("R2C",'Mapa de Riesgos'!$O$18),"")</f>
        <v/>
      </c>
      <c r="K7" s="25" t="str">
        <f>IF(AND('Mapa de Riesgos'!$Y$19="Muy Alta",'Mapa de Riesgos'!$AA$19="Leve"),CONCATENATE("R2C",'Mapa de Riesgos'!$O$19),"")</f>
        <v/>
      </c>
      <c r="L7" s="25" t="str">
        <f>IF(AND('Mapa de Riesgos'!$Y$20="Muy Alta",'Mapa de Riesgos'!$AA$20="Leve"),CONCATENATE("R2C",'Mapa de Riesgos'!$O$20),"")</f>
        <v/>
      </c>
      <c r="M7" s="25" t="str">
        <f>IF(AND('Mapa de Riesgos'!$Y$21="Muy Alta",'Mapa de Riesgos'!$AA$21="Leve"),CONCATENATE("R2C",'Mapa de Riesgos'!$O$21),"")</f>
        <v/>
      </c>
      <c r="N7" s="25" t="str">
        <f>IF(AND('Mapa de Riesgos'!$Y$22="Muy Alta",'Mapa de Riesgos'!$AA$22="Leve"),CONCATENATE("R2C",'Mapa de Riesgos'!$O$22),"")</f>
        <v/>
      </c>
      <c r="O7" s="26" t="str">
        <f>IF(AND('Mapa de Riesgos'!$Y$23="Muy Alta",'Mapa de Riesgos'!$AA$23="Leve"),CONCATENATE("R2C",'Mapa de Riesgos'!$O$23),"")</f>
        <v/>
      </c>
      <c r="P7" s="24" t="str">
        <f>IF(AND('Mapa de Riesgos'!$Y$18="Muy Alta",'Mapa de Riesgos'!$AA$18="Menor"),CONCATENATE("R2C",'Mapa de Riesgos'!$O$18),"")</f>
        <v/>
      </c>
      <c r="Q7" s="25" t="str">
        <f>IF(AND('Mapa de Riesgos'!$Y$19="Muy Alta",'Mapa de Riesgos'!$AA$19="Menor"),CONCATENATE("R2C",'Mapa de Riesgos'!$O$19),"")</f>
        <v/>
      </c>
      <c r="R7" s="25" t="str">
        <f>IF(AND('Mapa de Riesgos'!$Y$20="Muy Alta",'Mapa de Riesgos'!$AA$20="Menor"),CONCATENATE("R2C",'Mapa de Riesgos'!$O$20),"")</f>
        <v/>
      </c>
      <c r="S7" s="25" t="str">
        <f>IF(AND('Mapa de Riesgos'!$Y$21="Muy Alta",'Mapa de Riesgos'!$AA$21="Menor"),CONCATENATE("R2C",'Mapa de Riesgos'!$O$21),"")</f>
        <v/>
      </c>
      <c r="T7" s="25" t="str">
        <f>IF(AND('Mapa de Riesgos'!$Y$22="Muy Alta",'Mapa de Riesgos'!$AA$22="Menor"),CONCATENATE("R2C",'Mapa de Riesgos'!$O$22),"")</f>
        <v/>
      </c>
      <c r="U7" s="26" t="str">
        <f>IF(AND('Mapa de Riesgos'!$Y$23="Muy Alta",'Mapa de Riesgos'!$AA$23="Menor"),CONCATENATE("R2C",'Mapa de Riesgos'!$O$23),"")</f>
        <v/>
      </c>
      <c r="V7" s="24" t="str">
        <f>IF(AND('Mapa de Riesgos'!$Y$18="Muy Alta",'Mapa de Riesgos'!$AA$18="Moderado"),CONCATENATE("R2C",'Mapa de Riesgos'!$O$18),"")</f>
        <v/>
      </c>
      <c r="W7" s="25" t="str">
        <f>IF(AND('Mapa de Riesgos'!$Y$19="Muy Alta",'Mapa de Riesgos'!$AA$19="Moderado"),CONCATENATE("R2C",'Mapa de Riesgos'!$O$19),"")</f>
        <v/>
      </c>
      <c r="X7" s="25" t="str">
        <f>IF(AND('Mapa de Riesgos'!$Y$20="Muy Alta",'Mapa de Riesgos'!$AA$20="Moderado"),CONCATENATE("R2C",'Mapa de Riesgos'!$O$20),"")</f>
        <v/>
      </c>
      <c r="Y7" s="25" t="str">
        <f>IF(AND('Mapa de Riesgos'!$Y$21="Muy Alta",'Mapa de Riesgos'!$AA$21="Moderado"),CONCATENATE("R2C",'Mapa de Riesgos'!$O$21),"")</f>
        <v/>
      </c>
      <c r="Z7" s="25" t="str">
        <f>IF(AND('Mapa de Riesgos'!$Y$22="Muy Alta",'Mapa de Riesgos'!$AA$22="Moderado"),CONCATENATE("R2C",'Mapa de Riesgos'!$O$22),"")</f>
        <v/>
      </c>
      <c r="AA7" s="26" t="str">
        <f>IF(AND('Mapa de Riesgos'!$Y$23="Muy Alta",'Mapa de Riesgos'!$AA$23="Moderado"),CONCATENATE("R2C",'Mapa de Riesgos'!$O$23),"")</f>
        <v/>
      </c>
      <c r="AB7" s="24" t="str">
        <f>IF(AND('Mapa de Riesgos'!$Y$18="Muy Alta",'Mapa de Riesgos'!$AA$18="Mayor"),CONCATENATE("R2C",'Mapa de Riesgos'!$O$18),"")</f>
        <v/>
      </c>
      <c r="AC7" s="25" t="str">
        <f>IF(AND('Mapa de Riesgos'!$Y$19="Muy Alta",'Mapa de Riesgos'!$AA$19="Mayor"),CONCATENATE("R2C",'Mapa de Riesgos'!$O$19),"")</f>
        <v/>
      </c>
      <c r="AD7" s="25" t="str">
        <f>IF(AND('Mapa de Riesgos'!$Y$20="Muy Alta",'Mapa de Riesgos'!$AA$20="Mayor"),CONCATENATE("R2C",'Mapa de Riesgos'!$O$20),"")</f>
        <v/>
      </c>
      <c r="AE7" s="25" t="str">
        <f>IF(AND('Mapa de Riesgos'!$Y$21="Muy Alta",'Mapa de Riesgos'!$AA$21="Mayor"),CONCATENATE("R2C",'Mapa de Riesgos'!$O$21),"")</f>
        <v/>
      </c>
      <c r="AF7" s="25" t="str">
        <f>IF(AND('Mapa de Riesgos'!$Y$22="Muy Alta",'Mapa de Riesgos'!$AA$22="Mayor"),CONCATENATE("R2C",'Mapa de Riesgos'!$O$22),"")</f>
        <v/>
      </c>
      <c r="AG7" s="26" t="str">
        <f>IF(AND('Mapa de Riesgos'!$Y$23="Muy Alta",'Mapa de Riesgos'!$AA$23="Mayor"),CONCATENATE("R2C",'Mapa de Riesgos'!$O$23),"")</f>
        <v/>
      </c>
      <c r="AH7" s="27" t="str">
        <f>IF(AND('Mapa de Riesgos'!$Y$18="Muy Alta",'Mapa de Riesgos'!$AA$18="Catastrófico"),CONCATENATE("R2C",'Mapa de Riesgos'!$O$18),"")</f>
        <v/>
      </c>
      <c r="AI7" s="28" t="str">
        <f>IF(AND('Mapa de Riesgos'!$Y$19="Muy Alta",'Mapa de Riesgos'!$AA$19="Catastrófico"),CONCATENATE("R2C",'Mapa de Riesgos'!$O$19),"")</f>
        <v/>
      </c>
      <c r="AJ7" s="28" t="str">
        <f>IF(AND('Mapa de Riesgos'!$Y$20="Muy Alta",'Mapa de Riesgos'!$AA$20="Catastrófico"),CONCATENATE("R2C",'Mapa de Riesgos'!$O$20),"")</f>
        <v/>
      </c>
      <c r="AK7" s="28" t="str">
        <f>IF(AND('Mapa de Riesgos'!$Y$21="Muy Alta",'Mapa de Riesgos'!$AA$21="Catastrófico"),CONCATENATE("R2C",'Mapa de Riesgos'!$O$21),"")</f>
        <v/>
      </c>
      <c r="AL7" s="28" t="str">
        <f>IF(AND('Mapa de Riesgos'!$Y$22="Muy Alta",'Mapa de Riesgos'!$AA$22="Catastrófico"),CONCATENATE("R2C",'Mapa de Riesgos'!$O$22),"")</f>
        <v/>
      </c>
      <c r="AM7" s="29" t="str">
        <f>IF(AND('Mapa de Riesgos'!$Y$23="Muy Alta",'Mapa de Riesgos'!$AA$23="Catastrófico"),CONCATENATE("R2C",'Mapa de Riesgos'!$O$23),"")</f>
        <v/>
      </c>
      <c r="AN7" s="55"/>
      <c r="AO7" s="420"/>
      <c r="AP7" s="421"/>
      <c r="AQ7" s="421"/>
      <c r="AR7" s="421"/>
      <c r="AS7" s="421"/>
      <c r="AT7" s="422"/>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59"/>
      <c r="C8" s="359"/>
      <c r="D8" s="360"/>
      <c r="E8" s="400"/>
      <c r="F8" s="401"/>
      <c r="G8" s="401"/>
      <c r="H8" s="401"/>
      <c r="I8" s="402"/>
      <c r="J8" s="24" t="str">
        <f>IF(AND('Mapa de Riesgos'!$Y$24="Muy Alta",'Mapa de Riesgos'!$AA$24="Leve"),CONCATENATE("R3C",'Mapa de Riesgos'!$O$24),"")</f>
        <v/>
      </c>
      <c r="K8" s="25" t="str">
        <f>IF(AND('Mapa de Riesgos'!$Y$25="Muy Alta",'Mapa de Riesgos'!$AA$25="Leve"),CONCATENATE("R3C",'Mapa de Riesgos'!$O$25),"")</f>
        <v/>
      </c>
      <c r="L8" s="25" t="str">
        <f>IF(AND('Mapa de Riesgos'!$Y$26="Muy Alta",'Mapa de Riesgos'!$AA$26="Leve"),CONCATENATE("R3C",'Mapa de Riesgos'!$O$26),"")</f>
        <v/>
      </c>
      <c r="M8" s="25" t="str">
        <f>IF(AND('Mapa de Riesgos'!$Y$27="Muy Alta",'Mapa de Riesgos'!$AA$27="Leve"),CONCATENATE("R3C",'Mapa de Riesgos'!$O$27),"")</f>
        <v/>
      </c>
      <c r="N8" s="25" t="str">
        <f>IF(AND('Mapa de Riesgos'!$Y$28="Muy Alta",'Mapa de Riesgos'!$AA$28="Leve"),CONCATENATE("R3C",'Mapa de Riesgos'!$O$28),"")</f>
        <v/>
      </c>
      <c r="O8" s="26" t="str">
        <f>IF(AND('Mapa de Riesgos'!$Y$29="Muy Alta",'Mapa de Riesgos'!$AA$29="Leve"),CONCATENATE("R3C",'Mapa de Riesgos'!$O$29),"")</f>
        <v/>
      </c>
      <c r="P8" s="24" t="str">
        <f>IF(AND('Mapa de Riesgos'!$Y$24="Muy Alta",'Mapa de Riesgos'!$AA$24="Menor"),CONCATENATE("R3C",'Mapa de Riesgos'!$O$24),"")</f>
        <v/>
      </c>
      <c r="Q8" s="25" t="str">
        <f>IF(AND('Mapa de Riesgos'!$Y$25="Muy Alta",'Mapa de Riesgos'!$AA$25="Menor"),CONCATENATE("R3C",'Mapa de Riesgos'!$O$25),"")</f>
        <v/>
      </c>
      <c r="R8" s="25" t="str">
        <f>IF(AND('Mapa de Riesgos'!$Y$26="Muy Alta",'Mapa de Riesgos'!$AA$26="Menor"),CONCATENATE("R3C",'Mapa de Riesgos'!$O$26),"")</f>
        <v/>
      </c>
      <c r="S8" s="25" t="str">
        <f>IF(AND('Mapa de Riesgos'!$Y$27="Muy Alta",'Mapa de Riesgos'!$AA$27="Menor"),CONCATENATE("R3C",'Mapa de Riesgos'!$O$27),"")</f>
        <v/>
      </c>
      <c r="T8" s="25" t="str">
        <f>IF(AND('Mapa de Riesgos'!$Y$28="Muy Alta",'Mapa de Riesgos'!$AA$28="Menor"),CONCATENATE("R3C",'Mapa de Riesgos'!$O$28),"")</f>
        <v/>
      </c>
      <c r="U8" s="26" t="str">
        <f>IF(AND('Mapa de Riesgos'!$Y$29="Muy Alta",'Mapa de Riesgos'!$AA$29="Menor"),CONCATENATE("R3C",'Mapa de Riesgos'!$O$29),"")</f>
        <v/>
      </c>
      <c r="V8" s="24" t="str">
        <f>IF(AND('Mapa de Riesgos'!$Y$24="Muy Alta",'Mapa de Riesgos'!$AA$24="Moderado"),CONCATENATE("R3C",'Mapa de Riesgos'!$O$24),"")</f>
        <v/>
      </c>
      <c r="W8" s="25" t="str">
        <f>IF(AND('Mapa de Riesgos'!$Y$25="Muy Alta",'Mapa de Riesgos'!$AA$25="Moderado"),CONCATENATE("R3C",'Mapa de Riesgos'!$O$25),"")</f>
        <v/>
      </c>
      <c r="X8" s="25" t="str">
        <f>IF(AND('Mapa de Riesgos'!$Y$26="Muy Alta",'Mapa de Riesgos'!$AA$26="Moderado"),CONCATENATE("R3C",'Mapa de Riesgos'!$O$26),"")</f>
        <v/>
      </c>
      <c r="Y8" s="25" t="str">
        <f>IF(AND('Mapa de Riesgos'!$Y$27="Muy Alta",'Mapa de Riesgos'!$AA$27="Moderado"),CONCATENATE("R3C",'Mapa de Riesgos'!$O$27),"")</f>
        <v/>
      </c>
      <c r="Z8" s="25" t="str">
        <f>IF(AND('Mapa de Riesgos'!$Y$28="Muy Alta",'Mapa de Riesgos'!$AA$28="Moderado"),CONCATENATE("R3C",'Mapa de Riesgos'!$O$28),"")</f>
        <v/>
      </c>
      <c r="AA8" s="26" t="str">
        <f>IF(AND('Mapa de Riesgos'!$Y$29="Muy Alta",'Mapa de Riesgos'!$AA$29="Moderado"),CONCATENATE("R3C",'Mapa de Riesgos'!$O$29),"")</f>
        <v/>
      </c>
      <c r="AB8" s="24" t="str">
        <f>IF(AND('Mapa de Riesgos'!$Y$24="Muy Alta",'Mapa de Riesgos'!$AA$24="Mayor"),CONCATENATE("R3C",'Mapa de Riesgos'!$O$24),"")</f>
        <v/>
      </c>
      <c r="AC8" s="25" t="str">
        <f>IF(AND('Mapa de Riesgos'!$Y$25="Muy Alta",'Mapa de Riesgos'!$AA$25="Mayor"),CONCATENATE("R3C",'Mapa de Riesgos'!$O$25),"")</f>
        <v/>
      </c>
      <c r="AD8" s="25" t="str">
        <f>IF(AND('Mapa de Riesgos'!$Y$26="Muy Alta",'Mapa de Riesgos'!$AA$26="Mayor"),CONCATENATE("R3C",'Mapa de Riesgos'!$O$26),"")</f>
        <v/>
      </c>
      <c r="AE8" s="25" t="str">
        <f>IF(AND('Mapa de Riesgos'!$Y$27="Muy Alta",'Mapa de Riesgos'!$AA$27="Mayor"),CONCATENATE("R3C",'Mapa de Riesgos'!$O$27),"")</f>
        <v/>
      </c>
      <c r="AF8" s="25" t="str">
        <f>IF(AND('Mapa de Riesgos'!$Y$28="Muy Alta",'Mapa de Riesgos'!$AA$28="Mayor"),CONCATENATE("R3C",'Mapa de Riesgos'!$O$28),"")</f>
        <v/>
      </c>
      <c r="AG8" s="26" t="str">
        <f>IF(AND('Mapa de Riesgos'!$Y$29="Muy Alta",'Mapa de Riesgos'!$AA$29="Mayor"),CONCATENATE("R3C",'Mapa de Riesgos'!$O$29),"")</f>
        <v/>
      </c>
      <c r="AH8" s="27" t="str">
        <f>IF(AND('Mapa de Riesgos'!$Y$24="Muy Alta",'Mapa de Riesgos'!$AA$24="Catastrófico"),CONCATENATE("R3C",'Mapa de Riesgos'!$O$24),"")</f>
        <v/>
      </c>
      <c r="AI8" s="28" t="str">
        <f>IF(AND('Mapa de Riesgos'!$Y$25="Muy Alta",'Mapa de Riesgos'!$AA$25="Catastrófico"),CONCATENATE("R3C",'Mapa de Riesgos'!$O$25),"")</f>
        <v/>
      </c>
      <c r="AJ8" s="28" t="str">
        <f>IF(AND('Mapa de Riesgos'!$Y$26="Muy Alta",'Mapa de Riesgos'!$AA$26="Catastrófico"),CONCATENATE("R3C",'Mapa de Riesgos'!$O$26),"")</f>
        <v/>
      </c>
      <c r="AK8" s="28" t="str">
        <f>IF(AND('Mapa de Riesgos'!$Y$27="Muy Alta",'Mapa de Riesgos'!$AA$27="Catastrófico"),CONCATENATE("R3C",'Mapa de Riesgos'!$O$27),"")</f>
        <v/>
      </c>
      <c r="AL8" s="28" t="str">
        <f>IF(AND('Mapa de Riesgos'!$Y$28="Muy Alta",'Mapa de Riesgos'!$AA$28="Catastrófico"),CONCATENATE("R3C",'Mapa de Riesgos'!$O$28),"")</f>
        <v/>
      </c>
      <c r="AM8" s="29" t="str">
        <f>IF(AND('Mapa de Riesgos'!$Y$29="Muy Alta",'Mapa de Riesgos'!$AA$29="Catastrófico"),CONCATENATE("R3C",'Mapa de Riesgos'!$O$29),"")</f>
        <v/>
      </c>
      <c r="AN8" s="55"/>
      <c r="AO8" s="420"/>
      <c r="AP8" s="421"/>
      <c r="AQ8" s="421"/>
      <c r="AR8" s="421"/>
      <c r="AS8" s="421"/>
      <c r="AT8" s="422"/>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59"/>
      <c r="C9" s="359"/>
      <c r="D9" s="360"/>
      <c r="E9" s="400"/>
      <c r="F9" s="401"/>
      <c r="G9" s="401"/>
      <c r="H9" s="401"/>
      <c r="I9" s="402"/>
      <c r="J9" s="24" t="str">
        <f>IF(AND('Mapa de Riesgos'!$Y$30="Muy Alta",'Mapa de Riesgos'!$AA$30="Leve"),CONCATENATE("R4C",'Mapa de Riesgos'!$O$30),"")</f>
        <v/>
      </c>
      <c r="K9" s="25" t="str">
        <f>IF(AND('Mapa de Riesgos'!$Y$31="Muy Alta",'Mapa de Riesgos'!$AA$31="Leve"),CONCATENATE("R4C",'Mapa de Riesgos'!$O$31),"")</f>
        <v/>
      </c>
      <c r="L9" s="25" t="str">
        <f>IF(AND('Mapa de Riesgos'!$Y$32="Muy Alta",'Mapa de Riesgos'!$AA$32="Leve"),CONCATENATE("R4C",'Mapa de Riesgos'!$O$32),"")</f>
        <v/>
      </c>
      <c r="M9" s="25" t="str">
        <f>IF(AND('Mapa de Riesgos'!$Y$33="Muy Alta",'Mapa de Riesgos'!$AA$33="Leve"),CONCATENATE("R4C",'Mapa de Riesgos'!$O$33),"")</f>
        <v/>
      </c>
      <c r="N9" s="25" t="str">
        <f>IF(AND('Mapa de Riesgos'!$Y$34="Muy Alta",'Mapa de Riesgos'!$AA$34="Leve"),CONCATENATE("R4C",'Mapa de Riesgos'!$O$34),"")</f>
        <v/>
      </c>
      <c r="O9" s="26" t="str">
        <f>IF(AND('Mapa de Riesgos'!$Y$35="Muy Alta",'Mapa de Riesgos'!$AA$35="Leve"),CONCATENATE("R4C",'Mapa de Riesgos'!$O$35),"")</f>
        <v/>
      </c>
      <c r="P9" s="24" t="str">
        <f>IF(AND('Mapa de Riesgos'!$Y$30="Muy Alta",'Mapa de Riesgos'!$AA$30="Menor"),CONCATENATE("R4C",'Mapa de Riesgos'!$O$30),"")</f>
        <v/>
      </c>
      <c r="Q9" s="25" t="str">
        <f>IF(AND('Mapa de Riesgos'!$Y$31="Muy Alta",'Mapa de Riesgos'!$AA$31="Menor"),CONCATENATE("R4C",'Mapa de Riesgos'!$O$31),"")</f>
        <v/>
      </c>
      <c r="R9" s="25" t="str">
        <f>IF(AND('Mapa de Riesgos'!$Y$32="Muy Alta",'Mapa de Riesgos'!$AA$32="Menor"),CONCATENATE("R4C",'Mapa de Riesgos'!$O$32),"")</f>
        <v/>
      </c>
      <c r="S9" s="25" t="str">
        <f>IF(AND('Mapa de Riesgos'!$Y$33="Muy Alta",'Mapa de Riesgos'!$AA$33="Menor"),CONCATENATE("R4C",'Mapa de Riesgos'!$O$33),"")</f>
        <v/>
      </c>
      <c r="T9" s="25" t="str">
        <f>IF(AND('Mapa de Riesgos'!$Y$34="Muy Alta",'Mapa de Riesgos'!$AA$34="Menor"),CONCATENATE("R4C",'Mapa de Riesgos'!$O$34),"")</f>
        <v/>
      </c>
      <c r="U9" s="26" t="str">
        <f>IF(AND('Mapa de Riesgos'!$Y$35="Muy Alta",'Mapa de Riesgos'!$AA$35="Menor"),CONCATENATE("R4C",'Mapa de Riesgos'!$O$35),"")</f>
        <v/>
      </c>
      <c r="V9" s="24" t="str">
        <f>IF(AND('Mapa de Riesgos'!$Y$30="Muy Alta",'Mapa de Riesgos'!$AA$30="Moderado"),CONCATENATE("R4C",'Mapa de Riesgos'!$O$30),"")</f>
        <v/>
      </c>
      <c r="W9" s="25" t="str">
        <f>IF(AND('Mapa de Riesgos'!$Y$31="Muy Alta",'Mapa de Riesgos'!$AA$31="Moderado"),CONCATENATE("R4C",'Mapa de Riesgos'!$O$31),"")</f>
        <v/>
      </c>
      <c r="X9" s="25" t="str">
        <f>IF(AND('Mapa de Riesgos'!$Y$32="Muy Alta",'Mapa de Riesgos'!$AA$32="Moderado"),CONCATENATE("R4C",'Mapa de Riesgos'!$O$32),"")</f>
        <v/>
      </c>
      <c r="Y9" s="25" t="str">
        <f>IF(AND('Mapa de Riesgos'!$Y$33="Muy Alta",'Mapa de Riesgos'!$AA$33="Moderado"),CONCATENATE("R4C",'Mapa de Riesgos'!$O$33),"")</f>
        <v/>
      </c>
      <c r="Z9" s="25" t="str">
        <f>IF(AND('Mapa de Riesgos'!$Y$34="Muy Alta",'Mapa de Riesgos'!$AA$34="Moderado"),CONCATENATE("R4C",'Mapa de Riesgos'!$O$34),"")</f>
        <v/>
      </c>
      <c r="AA9" s="26" t="str">
        <f>IF(AND('Mapa de Riesgos'!$Y$35="Muy Alta",'Mapa de Riesgos'!$AA$35="Moderado"),CONCATENATE("R4C",'Mapa de Riesgos'!$O$35),"")</f>
        <v/>
      </c>
      <c r="AB9" s="24" t="str">
        <f>IF(AND('Mapa de Riesgos'!$Y$30="Muy Alta",'Mapa de Riesgos'!$AA$30="Mayor"),CONCATENATE("R4C",'Mapa de Riesgos'!$O$30),"")</f>
        <v/>
      </c>
      <c r="AC9" s="25" t="str">
        <f>IF(AND('Mapa de Riesgos'!$Y$31="Muy Alta",'Mapa de Riesgos'!$AA$31="Mayor"),CONCATENATE("R4C",'Mapa de Riesgos'!$O$31),"")</f>
        <v/>
      </c>
      <c r="AD9" s="25" t="str">
        <f>IF(AND('Mapa de Riesgos'!$Y$32="Muy Alta",'Mapa de Riesgos'!$AA$32="Mayor"),CONCATENATE("R4C",'Mapa de Riesgos'!$O$32),"")</f>
        <v/>
      </c>
      <c r="AE9" s="25" t="str">
        <f>IF(AND('Mapa de Riesgos'!$Y$33="Muy Alta",'Mapa de Riesgos'!$AA$33="Mayor"),CONCATENATE("R4C",'Mapa de Riesgos'!$O$33),"")</f>
        <v/>
      </c>
      <c r="AF9" s="25" t="str">
        <f>IF(AND('Mapa de Riesgos'!$Y$34="Muy Alta",'Mapa de Riesgos'!$AA$34="Mayor"),CONCATENATE("R4C",'Mapa de Riesgos'!$O$34),"")</f>
        <v/>
      </c>
      <c r="AG9" s="26" t="str">
        <f>IF(AND('Mapa de Riesgos'!$Y$35="Muy Alta",'Mapa de Riesgos'!$AA$35="Mayor"),CONCATENATE("R4C",'Mapa de Riesgos'!$O$35),"")</f>
        <v/>
      </c>
      <c r="AH9" s="27" t="str">
        <f>IF(AND('Mapa de Riesgos'!$Y$30="Muy Alta",'Mapa de Riesgos'!$AA$30="Catastrófico"),CONCATENATE("R4C",'Mapa de Riesgos'!$O$30),"")</f>
        <v/>
      </c>
      <c r="AI9" s="28" t="str">
        <f>IF(AND('Mapa de Riesgos'!$Y$31="Muy Alta",'Mapa de Riesgos'!$AA$31="Catastrófico"),CONCATENATE("R4C",'Mapa de Riesgos'!$O$31),"")</f>
        <v/>
      </c>
      <c r="AJ9" s="28" t="str">
        <f>IF(AND('Mapa de Riesgos'!$Y$32="Muy Alta",'Mapa de Riesgos'!$AA$32="Catastrófico"),CONCATENATE("R4C",'Mapa de Riesgos'!$O$32),"")</f>
        <v/>
      </c>
      <c r="AK9" s="28" t="str">
        <f>IF(AND('Mapa de Riesgos'!$Y$33="Muy Alta",'Mapa de Riesgos'!$AA$33="Catastrófico"),CONCATENATE("R4C",'Mapa de Riesgos'!$O$33),"")</f>
        <v/>
      </c>
      <c r="AL9" s="28" t="str">
        <f>IF(AND('Mapa de Riesgos'!$Y$34="Muy Alta",'Mapa de Riesgos'!$AA$34="Catastrófico"),CONCATENATE("R4C",'Mapa de Riesgos'!$O$34),"")</f>
        <v/>
      </c>
      <c r="AM9" s="29" t="str">
        <f>IF(AND('Mapa de Riesgos'!$Y$35="Muy Alta",'Mapa de Riesgos'!$AA$35="Catastrófico"),CONCATENATE("R4C",'Mapa de Riesgos'!$O$35),"")</f>
        <v/>
      </c>
      <c r="AN9" s="55"/>
      <c r="AO9" s="420"/>
      <c r="AP9" s="421"/>
      <c r="AQ9" s="421"/>
      <c r="AR9" s="421"/>
      <c r="AS9" s="421"/>
      <c r="AT9" s="422"/>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59"/>
      <c r="C10" s="359"/>
      <c r="D10" s="360"/>
      <c r="E10" s="400"/>
      <c r="F10" s="401"/>
      <c r="G10" s="401"/>
      <c r="H10" s="401"/>
      <c r="I10" s="402"/>
      <c r="J10" s="24" t="str">
        <f>IF(AND('Mapa de Riesgos'!$Y$36="Muy Alta",'Mapa de Riesgos'!$AA$36="Leve"),CONCATENATE("R5C",'Mapa de Riesgos'!$O$36),"")</f>
        <v/>
      </c>
      <c r="K10" s="25" t="str">
        <f>IF(AND('Mapa de Riesgos'!$Y$37="Muy Alta",'Mapa de Riesgos'!$AA$37="Leve"),CONCATENATE("R5C",'Mapa de Riesgos'!$O$37),"")</f>
        <v/>
      </c>
      <c r="L10" s="25" t="str">
        <f>IF(AND('Mapa de Riesgos'!$Y$38="Muy Alta",'Mapa de Riesgos'!$AA$38="Leve"),CONCATENATE("R5C",'Mapa de Riesgos'!$O$38),"")</f>
        <v/>
      </c>
      <c r="M10" s="25" t="str">
        <f>IF(AND('Mapa de Riesgos'!$Y$39="Muy Alta",'Mapa de Riesgos'!$AA$39="Leve"),CONCATENATE("R5C",'Mapa de Riesgos'!$O$39),"")</f>
        <v/>
      </c>
      <c r="N10" s="25" t="str">
        <f>IF(AND('Mapa de Riesgos'!$Y$40="Muy Alta",'Mapa de Riesgos'!$AA$40="Leve"),CONCATENATE("R5C",'Mapa de Riesgos'!$O$40),"")</f>
        <v/>
      </c>
      <c r="O10" s="26" t="str">
        <f>IF(AND('Mapa de Riesgos'!$Y$41="Muy Alta",'Mapa de Riesgos'!$AA$41="Leve"),CONCATENATE("R5C",'Mapa de Riesgos'!$O$41),"")</f>
        <v/>
      </c>
      <c r="P10" s="24" t="str">
        <f>IF(AND('Mapa de Riesgos'!$Y$36="Muy Alta",'Mapa de Riesgos'!$AA$36="Menor"),CONCATENATE("R5C",'Mapa de Riesgos'!$O$36),"")</f>
        <v/>
      </c>
      <c r="Q10" s="25" t="str">
        <f>IF(AND('Mapa de Riesgos'!$Y$37="Muy Alta",'Mapa de Riesgos'!$AA$37="Menor"),CONCATENATE("R5C",'Mapa de Riesgos'!$O$37),"")</f>
        <v/>
      </c>
      <c r="R10" s="25" t="str">
        <f>IF(AND('Mapa de Riesgos'!$Y$38="Muy Alta",'Mapa de Riesgos'!$AA$38="Menor"),CONCATENATE("R5C",'Mapa de Riesgos'!$O$38),"")</f>
        <v/>
      </c>
      <c r="S10" s="25" t="str">
        <f>IF(AND('Mapa de Riesgos'!$Y$39="Muy Alta",'Mapa de Riesgos'!$AA$39="Menor"),CONCATENATE("R5C",'Mapa de Riesgos'!$O$39),"")</f>
        <v/>
      </c>
      <c r="T10" s="25" t="str">
        <f>IF(AND('Mapa de Riesgos'!$Y$40="Muy Alta",'Mapa de Riesgos'!$AA$40="Menor"),CONCATENATE("R5C",'Mapa de Riesgos'!$O$40),"")</f>
        <v/>
      </c>
      <c r="U10" s="26" t="str">
        <f>IF(AND('Mapa de Riesgos'!$Y$41="Muy Alta",'Mapa de Riesgos'!$AA$41="Menor"),CONCATENATE("R5C",'Mapa de Riesgos'!$O$41),"")</f>
        <v/>
      </c>
      <c r="V10" s="24" t="str">
        <f>IF(AND('Mapa de Riesgos'!$Y$36="Muy Alta",'Mapa de Riesgos'!$AA$36="Moderado"),CONCATENATE("R5C",'Mapa de Riesgos'!$O$36),"")</f>
        <v/>
      </c>
      <c r="W10" s="25" t="str">
        <f>IF(AND('Mapa de Riesgos'!$Y$37="Muy Alta",'Mapa de Riesgos'!$AA$37="Moderado"),CONCATENATE("R5C",'Mapa de Riesgos'!$O$37),"")</f>
        <v/>
      </c>
      <c r="X10" s="25" t="str">
        <f>IF(AND('Mapa de Riesgos'!$Y$38="Muy Alta",'Mapa de Riesgos'!$AA$38="Moderado"),CONCATENATE("R5C",'Mapa de Riesgos'!$O$38),"")</f>
        <v/>
      </c>
      <c r="Y10" s="25" t="str">
        <f>IF(AND('Mapa de Riesgos'!$Y$39="Muy Alta",'Mapa de Riesgos'!$AA$39="Moderado"),CONCATENATE("R5C",'Mapa de Riesgos'!$O$39),"")</f>
        <v/>
      </c>
      <c r="Z10" s="25" t="str">
        <f>IF(AND('Mapa de Riesgos'!$Y$40="Muy Alta",'Mapa de Riesgos'!$AA$40="Moderado"),CONCATENATE("R5C",'Mapa de Riesgos'!$O$40),"")</f>
        <v/>
      </c>
      <c r="AA10" s="26" t="str">
        <f>IF(AND('Mapa de Riesgos'!$Y$41="Muy Alta",'Mapa de Riesgos'!$AA$41="Moderado"),CONCATENATE("R5C",'Mapa de Riesgos'!$O$41),"")</f>
        <v/>
      </c>
      <c r="AB10" s="24" t="str">
        <f>IF(AND('Mapa de Riesgos'!$Y$36="Muy Alta",'Mapa de Riesgos'!$AA$36="Mayor"),CONCATENATE("R5C",'Mapa de Riesgos'!$O$36),"")</f>
        <v/>
      </c>
      <c r="AC10" s="25" t="str">
        <f>IF(AND('Mapa de Riesgos'!$Y$37="Muy Alta",'Mapa de Riesgos'!$AA$37="Mayor"),CONCATENATE("R5C",'Mapa de Riesgos'!$O$37),"")</f>
        <v/>
      </c>
      <c r="AD10" s="25" t="str">
        <f>IF(AND('Mapa de Riesgos'!$Y$38="Muy Alta",'Mapa de Riesgos'!$AA$38="Mayor"),CONCATENATE("R5C",'Mapa de Riesgos'!$O$38),"")</f>
        <v/>
      </c>
      <c r="AE10" s="25" t="str">
        <f>IF(AND('Mapa de Riesgos'!$Y$39="Muy Alta",'Mapa de Riesgos'!$AA$39="Mayor"),CONCATENATE("R5C",'Mapa de Riesgos'!$O$39),"")</f>
        <v/>
      </c>
      <c r="AF10" s="25" t="str">
        <f>IF(AND('Mapa de Riesgos'!$Y$40="Muy Alta",'Mapa de Riesgos'!$AA$40="Mayor"),CONCATENATE("R5C",'Mapa de Riesgos'!$O$40),"")</f>
        <v/>
      </c>
      <c r="AG10" s="26" t="str">
        <f>IF(AND('Mapa de Riesgos'!$Y$41="Muy Alta",'Mapa de Riesgos'!$AA$41="Mayor"),CONCATENATE("R5C",'Mapa de Riesgos'!$O$41),"")</f>
        <v/>
      </c>
      <c r="AH10" s="27" t="str">
        <f>IF(AND('Mapa de Riesgos'!$Y$36="Muy Alta",'Mapa de Riesgos'!$AA$36="Catastrófico"),CONCATENATE("R5C",'Mapa de Riesgos'!$O$36),"")</f>
        <v/>
      </c>
      <c r="AI10" s="28" t="str">
        <f>IF(AND('Mapa de Riesgos'!$Y$37="Muy Alta",'Mapa de Riesgos'!$AA$37="Catastrófico"),CONCATENATE("R5C",'Mapa de Riesgos'!$O$37),"")</f>
        <v/>
      </c>
      <c r="AJ10" s="28" t="str">
        <f>IF(AND('Mapa de Riesgos'!$Y$38="Muy Alta",'Mapa de Riesgos'!$AA$38="Catastrófico"),CONCATENATE("R5C",'Mapa de Riesgos'!$O$38),"")</f>
        <v/>
      </c>
      <c r="AK10" s="28" t="str">
        <f>IF(AND('Mapa de Riesgos'!$Y$39="Muy Alta",'Mapa de Riesgos'!$AA$39="Catastrófico"),CONCATENATE("R5C",'Mapa de Riesgos'!$O$39),"")</f>
        <v/>
      </c>
      <c r="AL10" s="28" t="str">
        <f>IF(AND('Mapa de Riesgos'!$Y$40="Muy Alta",'Mapa de Riesgos'!$AA$40="Catastrófico"),CONCATENATE("R5C",'Mapa de Riesgos'!$O$40),"")</f>
        <v/>
      </c>
      <c r="AM10" s="29" t="str">
        <f>IF(AND('Mapa de Riesgos'!$Y$41="Muy Alta",'Mapa de Riesgos'!$AA$41="Catastrófico"),CONCATENATE("R5C",'Mapa de Riesgos'!$O$41),"")</f>
        <v/>
      </c>
      <c r="AN10" s="55"/>
      <c r="AO10" s="420"/>
      <c r="AP10" s="421"/>
      <c r="AQ10" s="421"/>
      <c r="AR10" s="421"/>
      <c r="AS10" s="421"/>
      <c r="AT10" s="422"/>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59"/>
      <c r="C11" s="359"/>
      <c r="D11" s="360"/>
      <c r="E11" s="400"/>
      <c r="F11" s="401"/>
      <c r="G11" s="401"/>
      <c r="H11" s="401"/>
      <c r="I11" s="402"/>
      <c r="J11" s="24" t="str">
        <f>IF(AND('Mapa de Riesgos'!$Y$42="Muy Alta",'Mapa de Riesgos'!$AA$42="Leve"),CONCATENATE("R6C",'Mapa de Riesgos'!$O$42),"")</f>
        <v/>
      </c>
      <c r="K11" s="25" t="str">
        <f>IF(AND('Mapa de Riesgos'!$Y$43="Muy Alta",'Mapa de Riesgos'!$AA$43="Leve"),CONCATENATE("R6C",'Mapa de Riesgos'!$O$43),"")</f>
        <v/>
      </c>
      <c r="L11" s="25" t="str">
        <f>IF(AND('Mapa de Riesgos'!$Y$44="Muy Alta",'Mapa de Riesgos'!$AA$44="Leve"),CONCATENATE("R6C",'Mapa de Riesgos'!$O$44),"")</f>
        <v/>
      </c>
      <c r="M11" s="25" t="str">
        <f>IF(AND('Mapa de Riesgos'!$Y$45="Muy Alta",'Mapa de Riesgos'!$AA$45="Leve"),CONCATENATE("R6C",'Mapa de Riesgos'!$O$45),"")</f>
        <v/>
      </c>
      <c r="N11" s="25" t="str">
        <f>IF(AND('Mapa de Riesgos'!$Y$46="Muy Alta",'Mapa de Riesgos'!$AA$46="Leve"),CONCATENATE("R6C",'Mapa de Riesgos'!$O$46),"")</f>
        <v/>
      </c>
      <c r="O11" s="26" t="str">
        <f>IF(AND('Mapa de Riesgos'!$Y$47="Muy Alta",'Mapa de Riesgos'!$AA$47="Leve"),CONCATENATE("R6C",'Mapa de Riesgos'!$O$47),"")</f>
        <v/>
      </c>
      <c r="P11" s="24" t="str">
        <f>IF(AND('Mapa de Riesgos'!$Y$42="Muy Alta",'Mapa de Riesgos'!$AA$42="Menor"),CONCATENATE("R6C",'Mapa de Riesgos'!$O$42),"")</f>
        <v/>
      </c>
      <c r="Q11" s="25" t="str">
        <f>IF(AND('Mapa de Riesgos'!$Y$43="Muy Alta",'Mapa de Riesgos'!$AA$43="Menor"),CONCATENATE("R6C",'Mapa de Riesgos'!$O$43),"")</f>
        <v/>
      </c>
      <c r="R11" s="25" t="str">
        <f>IF(AND('Mapa de Riesgos'!$Y$44="Muy Alta",'Mapa de Riesgos'!$AA$44="Menor"),CONCATENATE("R6C",'Mapa de Riesgos'!$O$44),"")</f>
        <v/>
      </c>
      <c r="S11" s="25" t="str">
        <f>IF(AND('Mapa de Riesgos'!$Y$45="Muy Alta",'Mapa de Riesgos'!$AA$45="Menor"),CONCATENATE("R6C",'Mapa de Riesgos'!$O$45),"")</f>
        <v/>
      </c>
      <c r="T11" s="25" t="str">
        <f>IF(AND('Mapa de Riesgos'!$Y$46="Muy Alta",'Mapa de Riesgos'!$AA$46="Menor"),CONCATENATE("R6C",'Mapa de Riesgos'!$O$46),"")</f>
        <v/>
      </c>
      <c r="U11" s="26" t="str">
        <f>IF(AND('Mapa de Riesgos'!$Y$47="Muy Alta",'Mapa de Riesgos'!$AA$47="Menor"),CONCATENATE("R6C",'Mapa de Riesgos'!$O$47),"")</f>
        <v/>
      </c>
      <c r="V11" s="24" t="str">
        <f>IF(AND('Mapa de Riesgos'!$Y$42="Muy Alta",'Mapa de Riesgos'!$AA$42="Moderado"),CONCATENATE("R6C",'Mapa de Riesgos'!$O$42),"")</f>
        <v/>
      </c>
      <c r="W11" s="25" t="str">
        <f>IF(AND('Mapa de Riesgos'!$Y$43="Muy Alta",'Mapa de Riesgos'!$AA$43="Moderado"),CONCATENATE("R6C",'Mapa de Riesgos'!$O$43),"")</f>
        <v/>
      </c>
      <c r="X11" s="25" t="str">
        <f>IF(AND('Mapa de Riesgos'!$Y$44="Muy Alta",'Mapa de Riesgos'!$AA$44="Moderado"),CONCATENATE("R6C",'Mapa de Riesgos'!$O$44),"")</f>
        <v/>
      </c>
      <c r="Y11" s="25" t="str">
        <f>IF(AND('Mapa de Riesgos'!$Y$45="Muy Alta",'Mapa de Riesgos'!$AA$45="Moderado"),CONCATENATE("R6C",'Mapa de Riesgos'!$O$45),"")</f>
        <v/>
      </c>
      <c r="Z11" s="25" t="str">
        <f>IF(AND('Mapa de Riesgos'!$Y$46="Muy Alta",'Mapa de Riesgos'!$AA$46="Moderado"),CONCATENATE("R6C",'Mapa de Riesgos'!$O$46),"")</f>
        <v/>
      </c>
      <c r="AA11" s="26" t="str">
        <f>IF(AND('Mapa de Riesgos'!$Y$47="Muy Alta",'Mapa de Riesgos'!$AA$47="Moderado"),CONCATENATE("R6C",'Mapa de Riesgos'!$O$47),"")</f>
        <v/>
      </c>
      <c r="AB11" s="24" t="str">
        <f>IF(AND('Mapa de Riesgos'!$Y$42="Muy Alta",'Mapa de Riesgos'!$AA$42="Mayor"),CONCATENATE("R6C",'Mapa de Riesgos'!$O$42),"")</f>
        <v/>
      </c>
      <c r="AC11" s="25" t="str">
        <f>IF(AND('Mapa de Riesgos'!$Y$43="Muy Alta",'Mapa de Riesgos'!$AA$43="Mayor"),CONCATENATE("R6C",'Mapa de Riesgos'!$O$43),"")</f>
        <v/>
      </c>
      <c r="AD11" s="25" t="str">
        <f>IF(AND('Mapa de Riesgos'!$Y$44="Muy Alta",'Mapa de Riesgos'!$AA$44="Mayor"),CONCATENATE("R6C",'Mapa de Riesgos'!$O$44),"")</f>
        <v/>
      </c>
      <c r="AE11" s="25" t="str">
        <f>IF(AND('Mapa de Riesgos'!$Y$45="Muy Alta",'Mapa de Riesgos'!$AA$45="Mayor"),CONCATENATE("R6C",'Mapa de Riesgos'!$O$45),"")</f>
        <v/>
      </c>
      <c r="AF11" s="25" t="str">
        <f>IF(AND('Mapa de Riesgos'!$Y$46="Muy Alta",'Mapa de Riesgos'!$AA$46="Mayor"),CONCATENATE("R6C",'Mapa de Riesgos'!$O$46),"")</f>
        <v/>
      </c>
      <c r="AG11" s="26" t="str">
        <f>IF(AND('Mapa de Riesgos'!$Y$47="Muy Alta",'Mapa de Riesgos'!$AA$47="Mayor"),CONCATENATE("R6C",'Mapa de Riesgos'!$O$47),"")</f>
        <v/>
      </c>
      <c r="AH11" s="27" t="str">
        <f>IF(AND('Mapa de Riesgos'!$Y$42="Muy Alta",'Mapa de Riesgos'!$AA$42="Catastrófico"),CONCATENATE("R6C",'Mapa de Riesgos'!$O$42),"")</f>
        <v/>
      </c>
      <c r="AI11" s="28" t="str">
        <f>IF(AND('Mapa de Riesgos'!$Y$43="Muy Alta",'Mapa de Riesgos'!$AA$43="Catastrófico"),CONCATENATE("R6C",'Mapa de Riesgos'!$O$43),"")</f>
        <v/>
      </c>
      <c r="AJ11" s="28" t="str">
        <f>IF(AND('Mapa de Riesgos'!$Y$44="Muy Alta",'Mapa de Riesgos'!$AA$44="Catastrófico"),CONCATENATE("R6C",'Mapa de Riesgos'!$O$44),"")</f>
        <v/>
      </c>
      <c r="AK11" s="28" t="str">
        <f>IF(AND('Mapa de Riesgos'!$Y$45="Muy Alta",'Mapa de Riesgos'!$AA$45="Catastrófico"),CONCATENATE("R6C",'Mapa de Riesgos'!$O$45),"")</f>
        <v/>
      </c>
      <c r="AL11" s="28" t="str">
        <f>IF(AND('Mapa de Riesgos'!$Y$46="Muy Alta",'Mapa de Riesgos'!$AA$46="Catastrófico"),CONCATENATE("R6C",'Mapa de Riesgos'!$O$46),"")</f>
        <v/>
      </c>
      <c r="AM11" s="29" t="str">
        <f>IF(AND('Mapa de Riesgos'!$Y$47="Muy Alta",'Mapa de Riesgos'!$AA$47="Catastrófico"),CONCATENATE("R6C",'Mapa de Riesgos'!$O$47),"")</f>
        <v/>
      </c>
      <c r="AN11" s="55"/>
      <c r="AO11" s="420"/>
      <c r="AP11" s="421"/>
      <c r="AQ11" s="421"/>
      <c r="AR11" s="421"/>
      <c r="AS11" s="421"/>
      <c r="AT11" s="422"/>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59"/>
      <c r="C12" s="359"/>
      <c r="D12" s="360"/>
      <c r="E12" s="400"/>
      <c r="F12" s="401"/>
      <c r="G12" s="401"/>
      <c r="H12" s="401"/>
      <c r="I12" s="402"/>
      <c r="J12" s="24" t="str">
        <f>IF(AND('Mapa de Riesgos'!$Y$48="Muy Alta",'Mapa de Riesgos'!$AA$48="Leve"),CONCATENATE("R7C",'Mapa de Riesgos'!$O$48),"")</f>
        <v/>
      </c>
      <c r="K12" s="25" t="str">
        <f>IF(AND('Mapa de Riesgos'!$Y$49="Muy Alta",'Mapa de Riesgos'!$AA$49="Leve"),CONCATENATE("R7C",'Mapa de Riesgos'!$O$49),"")</f>
        <v/>
      </c>
      <c r="L12" s="25" t="str">
        <f>IF(AND('Mapa de Riesgos'!$Y$50="Muy Alta",'Mapa de Riesgos'!$AA$50="Leve"),CONCATENATE("R7C",'Mapa de Riesgos'!$O$50),"")</f>
        <v/>
      </c>
      <c r="M12" s="25" t="str">
        <f>IF(AND('Mapa de Riesgos'!$Y$51="Muy Alta",'Mapa de Riesgos'!$AA$51="Leve"),CONCATENATE("R7C",'Mapa de Riesgos'!$O$51),"")</f>
        <v/>
      </c>
      <c r="N12" s="25" t="str">
        <f>IF(AND('Mapa de Riesgos'!$Y$52="Muy Alta",'Mapa de Riesgos'!$AA$52="Leve"),CONCATENATE("R7C",'Mapa de Riesgos'!$O$52),"")</f>
        <v/>
      </c>
      <c r="O12" s="26" t="str">
        <f>IF(AND('Mapa de Riesgos'!$Y$53="Muy Alta",'Mapa de Riesgos'!$AA$53="Leve"),CONCATENATE("R7C",'Mapa de Riesgos'!$O$53),"")</f>
        <v/>
      </c>
      <c r="P12" s="24" t="str">
        <f>IF(AND('Mapa de Riesgos'!$Y$48="Muy Alta",'Mapa de Riesgos'!$AA$48="Menor"),CONCATENATE("R7C",'Mapa de Riesgos'!$O$48),"")</f>
        <v/>
      </c>
      <c r="Q12" s="25" t="str">
        <f>IF(AND('Mapa de Riesgos'!$Y$49="Muy Alta",'Mapa de Riesgos'!$AA$49="Menor"),CONCATENATE("R7C",'Mapa de Riesgos'!$O$49),"")</f>
        <v/>
      </c>
      <c r="R12" s="25" t="str">
        <f>IF(AND('Mapa de Riesgos'!$Y$50="Muy Alta",'Mapa de Riesgos'!$AA$50="Menor"),CONCATENATE("R7C",'Mapa de Riesgos'!$O$50),"")</f>
        <v/>
      </c>
      <c r="S12" s="25" t="str">
        <f>IF(AND('Mapa de Riesgos'!$Y$51="Muy Alta",'Mapa de Riesgos'!$AA$51="Menor"),CONCATENATE("R7C",'Mapa de Riesgos'!$O$51),"")</f>
        <v/>
      </c>
      <c r="T12" s="25" t="str">
        <f>IF(AND('Mapa de Riesgos'!$Y$52="Muy Alta",'Mapa de Riesgos'!$AA$52="Menor"),CONCATENATE("R7C",'Mapa de Riesgos'!$O$52),"")</f>
        <v/>
      </c>
      <c r="U12" s="26" t="str">
        <f>IF(AND('Mapa de Riesgos'!$Y$53="Muy Alta",'Mapa de Riesgos'!$AA$53="Menor"),CONCATENATE("R7C",'Mapa de Riesgos'!$O$53),"")</f>
        <v/>
      </c>
      <c r="V12" s="24" t="str">
        <f>IF(AND('Mapa de Riesgos'!$Y$48="Muy Alta",'Mapa de Riesgos'!$AA$48="Moderado"),CONCATENATE("R7C",'Mapa de Riesgos'!$O$48),"")</f>
        <v/>
      </c>
      <c r="W12" s="25" t="str">
        <f>IF(AND('Mapa de Riesgos'!$Y$49="Muy Alta",'Mapa de Riesgos'!$AA$49="Moderado"),CONCATENATE("R7C",'Mapa de Riesgos'!$O$49),"")</f>
        <v/>
      </c>
      <c r="X12" s="25" t="str">
        <f>IF(AND('Mapa de Riesgos'!$Y$50="Muy Alta",'Mapa de Riesgos'!$AA$50="Moderado"),CONCATENATE("R7C",'Mapa de Riesgos'!$O$50),"")</f>
        <v/>
      </c>
      <c r="Y12" s="25" t="str">
        <f>IF(AND('Mapa de Riesgos'!$Y$51="Muy Alta",'Mapa de Riesgos'!$AA$51="Moderado"),CONCATENATE("R7C",'Mapa de Riesgos'!$O$51),"")</f>
        <v/>
      </c>
      <c r="Z12" s="25" t="str">
        <f>IF(AND('Mapa de Riesgos'!$Y$52="Muy Alta",'Mapa de Riesgos'!$AA$52="Moderado"),CONCATENATE("R7C",'Mapa de Riesgos'!$O$52),"")</f>
        <v/>
      </c>
      <c r="AA12" s="26" t="str">
        <f>IF(AND('Mapa de Riesgos'!$Y$53="Muy Alta",'Mapa de Riesgos'!$AA$53="Moderado"),CONCATENATE("R7C",'Mapa de Riesgos'!$O$53),"")</f>
        <v/>
      </c>
      <c r="AB12" s="24" t="str">
        <f>IF(AND('Mapa de Riesgos'!$Y$48="Muy Alta",'Mapa de Riesgos'!$AA$48="Mayor"),CONCATENATE("R7C",'Mapa de Riesgos'!$O$48),"")</f>
        <v/>
      </c>
      <c r="AC12" s="25" t="str">
        <f>IF(AND('Mapa de Riesgos'!$Y$49="Muy Alta",'Mapa de Riesgos'!$AA$49="Mayor"),CONCATENATE("R7C",'Mapa de Riesgos'!$O$49),"")</f>
        <v/>
      </c>
      <c r="AD12" s="25" t="str">
        <f>IF(AND('Mapa de Riesgos'!$Y$50="Muy Alta",'Mapa de Riesgos'!$AA$50="Mayor"),CONCATENATE("R7C",'Mapa de Riesgos'!$O$50),"")</f>
        <v/>
      </c>
      <c r="AE12" s="25" t="str">
        <f>IF(AND('Mapa de Riesgos'!$Y$51="Muy Alta",'Mapa de Riesgos'!$AA$51="Mayor"),CONCATENATE("R7C",'Mapa de Riesgos'!$O$51),"")</f>
        <v/>
      </c>
      <c r="AF12" s="25" t="str">
        <f>IF(AND('Mapa de Riesgos'!$Y$52="Muy Alta",'Mapa de Riesgos'!$AA$52="Mayor"),CONCATENATE("R7C",'Mapa de Riesgos'!$O$52),"")</f>
        <v/>
      </c>
      <c r="AG12" s="26" t="str">
        <f>IF(AND('Mapa de Riesgos'!$Y$53="Muy Alta",'Mapa de Riesgos'!$AA$53="Mayor"),CONCATENATE("R7C",'Mapa de Riesgos'!$O$53),"")</f>
        <v/>
      </c>
      <c r="AH12" s="27" t="str">
        <f>IF(AND('Mapa de Riesgos'!$Y$48="Muy Alta",'Mapa de Riesgos'!$AA$48="Catastrófico"),CONCATENATE("R7C",'Mapa de Riesgos'!$O$48),"")</f>
        <v/>
      </c>
      <c r="AI12" s="28" t="str">
        <f>IF(AND('Mapa de Riesgos'!$Y$49="Muy Alta",'Mapa de Riesgos'!$AA$49="Catastrófico"),CONCATENATE("R7C",'Mapa de Riesgos'!$O$49),"")</f>
        <v/>
      </c>
      <c r="AJ12" s="28" t="str">
        <f>IF(AND('Mapa de Riesgos'!$Y$50="Muy Alta",'Mapa de Riesgos'!$AA$50="Catastrófico"),CONCATENATE("R7C",'Mapa de Riesgos'!$O$50),"")</f>
        <v/>
      </c>
      <c r="AK12" s="28" t="str">
        <f>IF(AND('Mapa de Riesgos'!$Y$51="Muy Alta",'Mapa de Riesgos'!$AA$51="Catastrófico"),CONCATENATE("R7C",'Mapa de Riesgos'!$O$51),"")</f>
        <v/>
      </c>
      <c r="AL12" s="28" t="str">
        <f>IF(AND('Mapa de Riesgos'!$Y$52="Muy Alta",'Mapa de Riesgos'!$AA$52="Catastrófico"),CONCATENATE("R7C",'Mapa de Riesgos'!$O$52),"")</f>
        <v/>
      </c>
      <c r="AM12" s="29" t="str">
        <f>IF(AND('Mapa de Riesgos'!$Y$53="Muy Alta",'Mapa de Riesgos'!$AA$53="Catastrófico"),CONCATENATE("R7C",'Mapa de Riesgos'!$O$53),"")</f>
        <v/>
      </c>
      <c r="AN12" s="55"/>
      <c r="AO12" s="420"/>
      <c r="AP12" s="421"/>
      <c r="AQ12" s="421"/>
      <c r="AR12" s="421"/>
      <c r="AS12" s="421"/>
      <c r="AT12" s="422"/>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59"/>
      <c r="C13" s="359"/>
      <c r="D13" s="360"/>
      <c r="E13" s="400"/>
      <c r="F13" s="401"/>
      <c r="G13" s="401"/>
      <c r="H13" s="401"/>
      <c r="I13" s="402"/>
      <c r="J13" s="24" t="str">
        <f>IF(AND('Mapa de Riesgos'!$Y$54="Muy Alta",'Mapa de Riesgos'!$AA$54="Leve"),CONCATENATE("R8C",'Mapa de Riesgos'!$O$54),"")</f>
        <v/>
      </c>
      <c r="K13" s="25" t="str">
        <f>IF(AND('Mapa de Riesgos'!$Y$55="Muy Alta",'Mapa de Riesgos'!$AA$55="Leve"),CONCATENATE("R8C",'Mapa de Riesgos'!$O$55),"")</f>
        <v/>
      </c>
      <c r="L13" s="25" t="str">
        <f>IF(AND('Mapa de Riesgos'!$Y$56="Muy Alta",'Mapa de Riesgos'!$AA$56="Leve"),CONCATENATE("R8C",'Mapa de Riesgos'!$O$56),"")</f>
        <v/>
      </c>
      <c r="M13" s="25" t="str">
        <f>IF(AND('Mapa de Riesgos'!$Y$57="Muy Alta",'Mapa de Riesgos'!$AA$57="Leve"),CONCATENATE("R8C",'Mapa de Riesgos'!$O$57),"")</f>
        <v/>
      </c>
      <c r="N13" s="25" t="str">
        <f>IF(AND('Mapa de Riesgos'!$Y$58="Muy Alta",'Mapa de Riesgos'!$AA$58="Leve"),CONCATENATE("R8C",'Mapa de Riesgos'!$O$58),"")</f>
        <v/>
      </c>
      <c r="O13" s="26" t="str">
        <f>IF(AND('Mapa de Riesgos'!$Y$59="Muy Alta",'Mapa de Riesgos'!$AA$59="Leve"),CONCATENATE("R8C",'Mapa de Riesgos'!$O$59),"")</f>
        <v/>
      </c>
      <c r="P13" s="24" t="str">
        <f>IF(AND('Mapa de Riesgos'!$Y$54="Muy Alta",'Mapa de Riesgos'!$AA$54="Menor"),CONCATENATE("R8C",'Mapa de Riesgos'!$O$54),"")</f>
        <v/>
      </c>
      <c r="Q13" s="25" t="str">
        <f>IF(AND('Mapa de Riesgos'!$Y$55="Muy Alta",'Mapa de Riesgos'!$AA$55="Menor"),CONCATENATE("R8C",'Mapa de Riesgos'!$O$55),"")</f>
        <v/>
      </c>
      <c r="R13" s="25" t="str">
        <f>IF(AND('Mapa de Riesgos'!$Y$56="Muy Alta",'Mapa de Riesgos'!$AA$56="Menor"),CONCATENATE("R8C",'Mapa de Riesgos'!$O$56),"")</f>
        <v/>
      </c>
      <c r="S13" s="25" t="str">
        <f>IF(AND('Mapa de Riesgos'!$Y$57="Muy Alta",'Mapa de Riesgos'!$AA$57="Menor"),CONCATENATE("R8C",'Mapa de Riesgos'!$O$57),"")</f>
        <v/>
      </c>
      <c r="T13" s="25" t="str">
        <f>IF(AND('Mapa de Riesgos'!$Y$58="Muy Alta",'Mapa de Riesgos'!$AA$58="Menor"),CONCATENATE("R8C",'Mapa de Riesgos'!$O$58),"")</f>
        <v/>
      </c>
      <c r="U13" s="26" t="str">
        <f>IF(AND('Mapa de Riesgos'!$Y$59="Muy Alta",'Mapa de Riesgos'!$AA$59="Menor"),CONCATENATE("R8C",'Mapa de Riesgos'!$O$59),"")</f>
        <v/>
      </c>
      <c r="V13" s="24" t="str">
        <f>IF(AND('Mapa de Riesgos'!$Y$54="Muy Alta",'Mapa de Riesgos'!$AA$54="Moderado"),CONCATENATE("R8C",'Mapa de Riesgos'!$O$54),"")</f>
        <v/>
      </c>
      <c r="W13" s="25" t="str">
        <f>IF(AND('Mapa de Riesgos'!$Y$55="Muy Alta",'Mapa de Riesgos'!$AA$55="Moderado"),CONCATENATE("R8C",'Mapa de Riesgos'!$O$55),"")</f>
        <v/>
      </c>
      <c r="X13" s="25" t="str">
        <f>IF(AND('Mapa de Riesgos'!$Y$56="Muy Alta",'Mapa de Riesgos'!$AA$56="Moderado"),CONCATENATE("R8C",'Mapa de Riesgos'!$O$56),"")</f>
        <v/>
      </c>
      <c r="Y13" s="25" t="str">
        <f>IF(AND('Mapa de Riesgos'!$Y$57="Muy Alta",'Mapa de Riesgos'!$AA$57="Moderado"),CONCATENATE("R8C",'Mapa de Riesgos'!$O$57),"")</f>
        <v/>
      </c>
      <c r="Z13" s="25" t="str">
        <f>IF(AND('Mapa de Riesgos'!$Y$58="Muy Alta",'Mapa de Riesgos'!$AA$58="Moderado"),CONCATENATE("R8C",'Mapa de Riesgos'!$O$58),"")</f>
        <v/>
      </c>
      <c r="AA13" s="26" t="str">
        <f>IF(AND('Mapa de Riesgos'!$Y$59="Muy Alta",'Mapa de Riesgos'!$AA$59="Moderado"),CONCATENATE("R8C",'Mapa de Riesgos'!$O$59),"")</f>
        <v/>
      </c>
      <c r="AB13" s="24" t="str">
        <f>IF(AND('Mapa de Riesgos'!$Y$54="Muy Alta",'Mapa de Riesgos'!$AA$54="Mayor"),CONCATENATE("R8C",'Mapa de Riesgos'!$O$54),"")</f>
        <v/>
      </c>
      <c r="AC13" s="25" t="str">
        <f>IF(AND('Mapa de Riesgos'!$Y$55="Muy Alta",'Mapa de Riesgos'!$AA$55="Mayor"),CONCATENATE("R8C",'Mapa de Riesgos'!$O$55),"")</f>
        <v/>
      </c>
      <c r="AD13" s="25" t="str">
        <f>IF(AND('Mapa de Riesgos'!$Y$56="Muy Alta",'Mapa de Riesgos'!$AA$56="Mayor"),CONCATENATE("R8C",'Mapa de Riesgos'!$O$56),"")</f>
        <v/>
      </c>
      <c r="AE13" s="25" t="str">
        <f>IF(AND('Mapa de Riesgos'!$Y$57="Muy Alta",'Mapa de Riesgos'!$AA$57="Mayor"),CONCATENATE("R8C",'Mapa de Riesgos'!$O$57),"")</f>
        <v/>
      </c>
      <c r="AF13" s="25" t="str">
        <f>IF(AND('Mapa de Riesgos'!$Y$58="Muy Alta",'Mapa de Riesgos'!$AA$58="Mayor"),CONCATENATE("R8C",'Mapa de Riesgos'!$O$58),"")</f>
        <v/>
      </c>
      <c r="AG13" s="26" t="str">
        <f>IF(AND('Mapa de Riesgos'!$Y$59="Muy Alta",'Mapa de Riesgos'!$AA$59="Mayor"),CONCATENATE("R8C",'Mapa de Riesgos'!$O$59),"")</f>
        <v/>
      </c>
      <c r="AH13" s="27" t="str">
        <f>IF(AND('Mapa de Riesgos'!$Y$54="Muy Alta",'Mapa de Riesgos'!$AA$54="Catastrófico"),CONCATENATE("R8C",'Mapa de Riesgos'!$O$54),"")</f>
        <v/>
      </c>
      <c r="AI13" s="28" t="str">
        <f>IF(AND('Mapa de Riesgos'!$Y$55="Muy Alta",'Mapa de Riesgos'!$AA$55="Catastrófico"),CONCATENATE("R8C",'Mapa de Riesgos'!$O$55),"")</f>
        <v/>
      </c>
      <c r="AJ13" s="28" t="str">
        <f>IF(AND('Mapa de Riesgos'!$Y$56="Muy Alta",'Mapa de Riesgos'!$AA$56="Catastrófico"),CONCATENATE("R8C",'Mapa de Riesgos'!$O$56),"")</f>
        <v/>
      </c>
      <c r="AK13" s="28" t="str">
        <f>IF(AND('Mapa de Riesgos'!$Y$57="Muy Alta",'Mapa de Riesgos'!$AA$57="Catastrófico"),CONCATENATE("R8C",'Mapa de Riesgos'!$O$57),"")</f>
        <v/>
      </c>
      <c r="AL13" s="28" t="str">
        <f>IF(AND('Mapa de Riesgos'!$Y$58="Muy Alta",'Mapa de Riesgos'!$AA$58="Catastrófico"),CONCATENATE("R8C",'Mapa de Riesgos'!$O$58),"")</f>
        <v/>
      </c>
      <c r="AM13" s="29" t="str">
        <f>IF(AND('Mapa de Riesgos'!$Y$59="Muy Alta",'Mapa de Riesgos'!$AA$59="Catastrófico"),CONCATENATE("R8C",'Mapa de Riesgos'!$O$59),"")</f>
        <v/>
      </c>
      <c r="AN13" s="55"/>
      <c r="AO13" s="420"/>
      <c r="AP13" s="421"/>
      <c r="AQ13" s="421"/>
      <c r="AR13" s="421"/>
      <c r="AS13" s="421"/>
      <c r="AT13" s="422"/>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59"/>
      <c r="C14" s="359"/>
      <c r="D14" s="360"/>
      <c r="E14" s="400"/>
      <c r="F14" s="401"/>
      <c r="G14" s="401"/>
      <c r="H14" s="401"/>
      <c r="I14" s="402"/>
      <c r="J14" s="24" t="str">
        <f>IF(AND('Mapa de Riesgos'!$Y$60="Muy Alta",'Mapa de Riesgos'!$AA$60="Leve"),CONCATENATE("R9C",'Mapa de Riesgos'!$O$60),"")</f>
        <v/>
      </c>
      <c r="K14" s="25" t="str">
        <f>IF(AND('Mapa de Riesgos'!$Y$61="Muy Alta",'Mapa de Riesgos'!$AA$61="Leve"),CONCATENATE("R9C",'Mapa de Riesgos'!$O$61),"")</f>
        <v/>
      </c>
      <c r="L14" s="25" t="str">
        <f>IF(AND('Mapa de Riesgos'!$Y$62="Muy Alta",'Mapa de Riesgos'!$AA$62="Leve"),CONCATENATE("R9C",'Mapa de Riesgos'!$O$62),"")</f>
        <v/>
      </c>
      <c r="M14" s="25" t="str">
        <f>IF(AND('Mapa de Riesgos'!$Y$63="Muy Alta",'Mapa de Riesgos'!$AA$63="Leve"),CONCATENATE("R9C",'Mapa de Riesgos'!$O$63),"")</f>
        <v/>
      </c>
      <c r="N14" s="25" t="str">
        <f>IF(AND('Mapa de Riesgos'!$Y$64="Muy Alta",'Mapa de Riesgos'!$AA$64="Leve"),CONCATENATE("R9C",'Mapa de Riesgos'!$O$64),"")</f>
        <v/>
      </c>
      <c r="O14" s="26" t="str">
        <f>IF(AND('Mapa de Riesgos'!$Y$65="Muy Alta",'Mapa de Riesgos'!$AA$65="Leve"),CONCATENATE("R9C",'Mapa de Riesgos'!$O$65),"")</f>
        <v/>
      </c>
      <c r="P14" s="24" t="str">
        <f>IF(AND('Mapa de Riesgos'!$Y$60="Muy Alta",'Mapa de Riesgos'!$AA$60="Menor"),CONCATENATE("R9C",'Mapa de Riesgos'!$O$60),"")</f>
        <v/>
      </c>
      <c r="Q14" s="25" t="str">
        <f>IF(AND('Mapa de Riesgos'!$Y$61="Muy Alta",'Mapa de Riesgos'!$AA$61="Menor"),CONCATENATE("R9C",'Mapa de Riesgos'!$O$61),"")</f>
        <v/>
      </c>
      <c r="R14" s="25" t="str">
        <f>IF(AND('Mapa de Riesgos'!$Y$62="Muy Alta",'Mapa de Riesgos'!$AA$62="Menor"),CONCATENATE("R9C",'Mapa de Riesgos'!$O$62),"")</f>
        <v/>
      </c>
      <c r="S14" s="25" t="str">
        <f>IF(AND('Mapa de Riesgos'!$Y$63="Muy Alta",'Mapa de Riesgos'!$AA$63="Menor"),CONCATENATE("R9C",'Mapa de Riesgos'!$O$63),"")</f>
        <v/>
      </c>
      <c r="T14" s="25" t="str">
        <f>IF(AND('Mapa de Riesgos'!$Y$64="Muy Alta",'Mapa de Riesgos'!$AA$64="Menor"),CONCATENATE("R9C",'Mapa de Riesgos'!$O$64),"")</f>
        <v/>
      </c>
      <c r="U14" s="26" t="str">
        <f>IF(AND('Mapa de Riesgos'!$Y$65="Muy Alta",'Mapa de Riesgos'!$AA$65="Menor"),CONCATENATE("R9C",'Mapa de Riesgos'!$O$65),"")</f>
        <v/>
      </c>
      <c r="V14" s="24" t="str">
        <f>IF(AND('Mapa de Riesgos'!$Y$60="Muy Alta",'Mapa de Riesgos'!$AA$60="Moderado"),CONCATENATE("R9C",'Mapa de Riesgos'!$O$60),"")</f>
        <v/>
      </c>
      <c r="W14" s="25" t="str">
        <f>IF(AND('Mapa de Riesgos'!$Y$61="Muy Alta",'Mapa de Riesgos'!$AA$61="Moderado"),CONCATENATE("R9C",'Mapa de Riesgos'!$O$61),"")</f>
        <v/>
      </c>
      <c r="X14" s="25" t="str">
        <f>IF(AND('Mapa de Riesgos'!$Y$62="Muy Alta",'Mapa de Riesgos'!$AA$62="Moderado"),CONCATENATE("R9C",'Mapa de Riesgos'!$O$62),"")</f>
        <v/>
      </c>
      <c r="Y14" s="25" t="str">
        <f>IF(AND('Mapa de Riesgos'!$Y$63="Muy Alta",'Mapa de Riesgos'!$AA$63="Moderado"),CONCATENATE("R9C",'Mapa de Riesgos'!$O$63),"")</f>
        <v/>
      </c>
      <c r="Z14" s="25" t="str">
        <f>IF(AND('Mapa de Riesgos'!$Y$64="Muy Alta",'Mapa de Riesgos'!$AA$64="Moderado"),CONCATENATE("R9C",'Mapa de Riesgos'!$O$64),"")</f>
        <v/>
      </c>
      <c r="AA14" s="26" t="str">
        <f>IF(AND('Mapa de Riesgos'!$Y$65="Muy Alta",'Mapa de Riesgos'!$AA$65="Moderado"),CONCATENATE("R9C",'Mapa de Riesgos'!$O$65),"")</f>
        <v/>
      </c>
      <c r="AB14" s="24" t="str">
        <f>IF(AND('Mapa de Riesgos'!$Y$60="Muy Alta",'Mapa de Riesgos'!$AA$60="Mayor"),CONCATENATE("R9C",'Mapa de Riesgos'!$O$60),"")</f>
        <v/>
      </c>
      <c r="AC14" s="25" t="str">
        <f>IF(AND('Mapa de Riesgos'!$Y$61="Muy Alta",'Mapa de Riesgos'!$AA$61="Mayor"),CONCATENATE("R9C",'Mapa de Riesgos'!$O$61),"")</f>
        <v/>
      </c>
      <c r="AD14" s="25" t="str">
        <f>IF(AND('Mapa de Riesgos'!$Y$62="Muy Alta",'Mapa de Riesgos'!$AA$62="Mayor"),CONCATENATE("R9C",'Mapa de Riesgos'!$O$62),"")</f>
        <v/>
      </c>
      <c r="AE14" s="25" t="str">
        <f>IF(AND('Mapa de Riesgos'!$Y$63="Muy Alta",'Mapa de Riesgos'!$AA$63="Mayor"),CONCATENATE("R9C",'Mapa de Riesgos'!$O$63),"")</f>
        <v/>
      </c>
      <c r="AF14" s="25" t="str">
        <f>IF(AND('Mapa de Riesgos'!$Y$64="Muy Alta",'Mapa de Riesgos'!$AA$64="Mayor"),CONCATENATE("R9C",'Mapa de Riesgos'!$O$64),"")</f>
        <v/>
      </c>
      <c r="AG14" s="26" t="str">
        <f>IF(AND('Mapa de Riesgos'!$Y$65="Muy Alta",'Mapa de Riesgos'!$AA$65="Mayor"),CONCATENATE("R9C",'Mapa de Riesgos'!$O$65),"")</f>
        <v/>
      </c>
      <c r="AH14" s="27" t="str">
        <f>IF(AND('Mapa de Riesgos'!$Y$60="Muy Alta",'Mapa de Riesgos'!$AA$60="Catastrófico"),CONCATENATE("R9C",'Mapa de Riesgos'!$O$60),"")</f>
        <v/>
      </c>
      <c r="AI14" s="28" t="str">
        <f>IF(AND('Mapa de Riesgos'!$Y$61="Muy Alta",'Mapa de Riesgos'!$AA$61="Catastrófico"),CONCATENATE("R9C",'Mapa de Riesgos'!$O$61),"")</f>
        <v/>
      </c>
      <c r="AJ14" s="28" t="str">
        <f>IF(AND('Mapa de Riesgos'!$Y$62="Muy Alta",'Mapa de Riesgos'!$AA$62="Catastrófico"),CONCATENATE("R9C",'Mapa de Riesgos'!$O$62),"")</f>
        <v/>
      </c>
      <c r="AK14" s="28" t="str">
        <f>IF(AND('Mapa de Riesgos'!$Y$63="Muy Alta",'Mapa de Riesgos'!$AA$63="Catastrófico"),CONCATENATE("R9C",'Mapa de Riesgos'!$O$63),"")</f>
        <v/>
      </c>
      <c r="AL14" s="28" t="str">
        <f>IF(AND('Mapa de Riesgos'!$Y$64="Muy Alta",'Mapa de Riesgos'!$AA$64="Catastrófico"),CONCATENATE("R9C",'Mapa de Riesgos'!$O$64),"")</f>
        <v/>
      </c>
      <c r="AM14" s="29" t="str">
        <f>IF(AND('Mapa de Riesgos'!$Y$65="Muy Alta",'Mapa de Riesgos'!$AA$65="Catastrófico"),CONCATENATE("R9C",'Mapa de Riesgos'!$O$65),"")</f>
        <v/>
      </c>
      <c r="AN14" s="55"/>
      <c r="AO14" s="420"/>
      <c r="AP14" s="421"/>
      <c r="AQ14" s="421"/>
      <c r="AR14" s="421"/>
      <c r="AS14" s="421"/>
      <c r="AT14" s="422"/>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59"/>
      <c r="C15" s="359"/>
      <c r="D15" s="360"/>
      <c r="E15" s="403"/>
      <c r="F15" s="404"/>
      <c r="G15" s="404"/>
      <c r="H15" s="404"/>
      <c r="I15" s="405"/>
      <c r="J15" s="30" t="str">
        <f>IF(AND('Mapa de Riesgos'!$Y$66="Muy Alta",'Mapa de Riesgos'!$AA$66="Leve"),CONCATENATE("R10C",'Mapa de Riesgos'!$O$66),"")</f>
        <v/>
      </c>
      <c r="K15" s="31" t="str">
        <f>IF(AND('Mapa de Riesgos'!$Y$67="Muy Alta",'Mapa de Riesgos'!$AA$67="Leve"),CONCATENATE("R10C",'Mapa de Riesgos'!$O$67),"")</f>
        <v/>
      </c>
      <c r="L15" s="31" t="str">
        <f>IF(AND('Mapa de Riesgos'!$Y$68="Muy Alta",'Mapa de Riesgos'!$AA$68="Leve"),CONCATENATE("R10C",'Mapa de Riesgos'!$O$68),"")</f>
        <v/>
      </c>
      <c r="M15" s="31" t="str">
        <f>IF(AND('Mapa de Riesgos'!$Y$69="Muy Alta",'Mapa de Riesgos'!$AA$69="Leve"),CONCATENATE("R10C",'Mapa de Riesgos'!$O$69),"")</f>
        <v/>
      </c>
      <c r="N15" s="31" t="str">
        <f>IF(AND('Mapa de Riesgos'!$Y$70="Muy Alta",'Mapa de Riesgos'!$AA$70="Leve"),CONCATENATE("R10C",'Mapa de Riesgos'!$O$70),"")</f>
        <v/>
      </c>
      <c r="O15" s="32" t="str">
        <f>IF(AND('Mapa de Riesgos'!$Y$71="Muy Alta",'Mapa de Riesgos'!$AA$71="Leve"),CONCATENATE("R10C",'Mapa de Riesgos'!$O$71),"")</f>
        <v/>
      </c>
      <c r="P15" s="24" t="str">
        <f>IF(AND('Mapa de Riesgos'!$Y$66="Muy Alta",'Mapa de Riesgos'!$AA$66="Menor"),CONCATENATE("R10C",'Mapa de Riesgos'!$O$66),"")</f>
        <v/>
      </c>
      <c r="Q15" s="25" t="str">
        <f>IF(AND('Mapa de Riesgos'!$Y$67="Muy Alta",'Mapa de Riesgos'!$AA$67="Menor"),CONCATENATE("R10C",'Mapa de Riesgos'!$O$67),"")</f>
        <v/>
      </c>
      <c r="R15" s="25" t="str">
        <f>IF(AND('Mapa de Riesgos'!$Y$68="Muy Alta",'Mapa de Riesgos'!$AA$68="Menor"),CONCATENATE("R10C",'Mapa de Riesgos'!$O$68),"")</f>
        <v/>
      </c>
      <c r="S15" s="25" t="str">
        <f>IF(AND('Mapa de Riesgos'!$Y$69="Muy Alta",'Mapa de Riesgos'!$AA$69="Menor"),CONCATENATE("R10C",'Mapa de Riesgos'!$O$69),"")</f>
        <v/>
      </c>
      <c r="T15" s="25" t="str">
        <f>IF(AND('Mapa de Riesgos'!$Y$70="Muy Alta",'Mapa de Riesgos'!$AA$70="Menor"),CONCATENATE("R10C",'Mapa de Riesgos'!$O$70),"")</f>
        <v/>
      </c>
      <c r="U15" s="26" t="str">
        <f>IF(AND('Mapa de Riesgos'!$Y$71="Muy Alta",'Mapa de Riesgos'!$AA$71="Menor"),CONCATENATE("R10C",'Mapa de Riesgos'!$O$71),"")</f>
        <v/>
      </c>
      <c r="V15" s="30" t="str">
        <f>IF(AND('Mapa de Riesgos'!$Y$66="Muy Alta",'Mapa de Riesgos'!$AA$66="Moderado"),CONCATENATE("R10C",'Mapa de Riesgos'!$O$66),"")</f>
        <v/>
      </c>
      <c r="W15" s="31" t="str">
        <f>IF(AND('Mapa de Riesgos'!$Y$67="Muy Alta",'Mapa de Riesgos'!$AA$67="Moderado"),CONCATENATE("R10C",'Mapa de Riesgos'!$O$67),"")</f>
        <v/>
      </c>
      <c r="X15" s="31" t="str">
        <f>IF(AND('Mapa de Riesgos'!$Y$68="Muy Alta",'Mapa de Riesgos'!$AA$68="Moderado"),CONCATENATE("R10C",'Mapa de Riesgos'!$O$68),"")</f>
        <v/>
      </c>
      <c r="Y15" s="31" t="str">
        <f>IF(AND('Mapa de Riesgos'!$Y$69="Muy Alta",'Mapa de Riesgos'!$AA$69="Moderado"),CONCATENATE("R10C",'Mapa de Riesgos'!$O$69),"")</f>
        <v/>
      </c>
      <c r="Z15" s="31" t="str">
        <f>IF(AND('Mapa de Riesgos'!$Y$70="Muy Alta",'Mapa de Riesgos'!$AA$70="Moderado"),CONCATENATE("R10C",'Mapa de Riesgos'!$O$70),"")</f>
        <v/>
      </c>
      <c r="AA15" s="32" t="str">
        <f>IF(AND('Mapa de Riesgos'!$Y$71="Muy Alta",'Mapa de Riesgos'!$AA$71="Moderado"),CONCATENATE("R10C",'Mapa de Riesgos'!$O$71),"")</f>
        <v/>
      </c>
      <c r="AB15" s="24" t="str">
        <f>IF(AND('Mapa de Riesgos'!$Y$66="Muy Alta",'Mapa de Riesgos'!$AA$66="Mayor"),CONCATENATE("R10C",'Mapa de Riesgos'!$O$66),"")</f>
        <v/>
      </c>
      <c r="AC15" s="25" t="str">
        <f>IF(AND('Mapa de Riesgos'!$Y$67="Muy Alta",'Mapa de Riesgos'!$AA$67="Mayor"),CONCATENATE("R10C",'Mapa de Riesgos'!$O$67),"")</f>
        <v/>
      </c>
      <c r="AD15" s="25" t="str">
        <f>IF(AND('Mapa de Riesgos'!$Y$68="Muy Alta",'Mapa de Riesgos'!$AA$68="Mayor"),CONCATENATE("R10C",'Mapa de Riesgos'!$O$68),"")</f>
        <v/>
      </c>
      <c r="AE15" s="25" t="str">
        <f>IF(AND('Mapa de Riesgos'!$Y$69="Muy Alta",'Mapa de Riesgos'!$AA$69="Mayor"),CONCATENATE("R10C",'Mapa de Riesgos'!$O$69),"")</f>
        <v/>
      </c>
      <c r="AF15" s="25" t="str">
        <f>IF(AND('Mapa de Riesgos'!$Y$70="Muy Alta",'Mapa de Riesgos'!$AA$70="Mayor"),CONCATENATE("R10C",'Mapa de Riesgos'!$O$70),"")</f>
        <v/>
      </c>
      <c r="AG15" s="26" t="str">
        <f>IF(AND('Mapa de Riesgos'!$Y$71="Muy Alta",'Mapa de Riesgos'!$AA$71="Mayor"),CONCATENATE("R10C",'Mapa de Riesgos'!$O$71),"")</f>
        <v/>
      </c>
      <c r="AH15" s="33" t="str">
        <f>IF(AND('Mapa de Riesgos'!$Y$66="Muy Alta",'Mapa de Riesgos'!$AA$66="Catastrófico"),CONCATENATE("R10C",'Mapa de Riesgos'!$O$66),"")</f>
        <v/>
      </c>
      <c r="AI15" s="34" t="str">
        <f>IF(AND('Mapa de Riesgos'!$Y$67="Muy Alta",'Mapa de Riesgos'!$AA$67="Catastrófico"),CONCATENATE("R10C",'Mapa de Riesgos'!$O$67),"")</f>
        <v/>
      </c>
      <c r="AJ15" s="34" t="str">
        <f>IF(AND('Mapa de Riesgos'!$Y$68="Muy Alta",'Mapa de Riesgos'!$AA$68="Catastrófico"),CONCATENATE("R10C",'Mapa de Riesgos'!$O$68),"")</f>
        <v/>
      </c>
      <c r="AK15" s="34" t="str">
        <f>IF(AND('Mapa de Riesgos'!$Y$69="Muy Alta",'Mapa de Riesgos'!$AA$69="Catastrófico"),CONCATENATE("R10C",'Mapa de Riesgos'!$O$69),"")</f>
        <v/>
      </c>
      <c r="AL15" s="34" t="str">
        <f>IF(AND('Mapa de Riesgos'!$Y$70="Muy Alta",'Mapa de Riesgos'!$AA$70="Catastrófico"),CONCATENATE("R10C",'Mapa de Riesgos'!$O$70),"")</f>
        <v/>
      </c>
      <c r="AM15" s="35" t="str">
        <f>IF(AND('Mapa de Riesgos'!$Y$71="Muy Alta",'Mapa de Riesgos'!$AA$71="Catastrófico"),CONCATENATE("R10C",'Mapa de Riesgos'!$O$71),"")</f>
        <v/>
      </c>
      <c r="AN15" s="55"/>
      <c r="AO15" s="423"/>
      <c r="AP15" s="424"/>
      <c r="AQ15" s="424"/>
      <c r="AR15" s="424"/>
      <c r="AS15" s="424"/>
      <c r="AT15" s="42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59"/>
      <c r="C16" s="359"/>
      <c r="D16" s="360"/>
      <c r="E16" s="397" t="s">
        <v>197</v>
      </c>
      <c r="F16" s="398"/>
      <c r="G16" s="398"/>
      <c r="H16" s="398"/>
      <c r="I16" s="398"/>
      <c r="J16" s="36" t="str">
        <f>IF(AND('Mapa de Riesgos'!$Y$12="Alta",'Mapa de Riesgos'!$AA$12="Leve"),CONCATENATE("R1C",'Mapa de Riesgos'!$O$12),"")</f>
        <v/>
      </c>
      <c r="K16" s="37" t="str">
        <f>IF(AND('Mapa de Riesgos'!$Y$13="Alta",'Mapa de Riesgos'!$AA$13="Leve"),CONCATENATE("R1C",'Mapa de Riesgos'!$O$13),"")</f>
        <v/>
      </c>
      <c r="L16" s="37" t="str">
        <f>IF(AND('Mapa de Riesgos'!$Y$14="Alta",'Mapa de Riesgos'!$AA$14="Leve"),CONCATENATE("R1C",'Mapa de Riesgos'!$O$14),"")</f>
        <v/>
      </c>
      <c r="M16" s="37" t="str">
        <f>IF(AND('Mapa de Riesgos'!$Y$15="Alta",'Mapa de Riesgos'!$AA$15="Leve"),CONCATENATE("R1C",'Mapa de Riesgos'!$O$15),"")</f>
        <v/>
      </c>
      <c r="N16" s="37" t="str">
        <f>IF(AND('Mapa de Riesgos'!$Y$16="Alta",'Mapa de Riesgos'!$AA$16="Leve"),CONCATENATE("R1C",'Mapa de Riesgos'!$O$16),"")</f>
        <v/>
      </c>
      <c r="O16" s="38" t="str">
        <f>IF(AND('Mapa de Riesgos'!$Y$17="Alta",'Mapa de Riesgos'!$AA$17="Leve"),CONCATENATE("R1C",'Mapa de Riesgos'!$O$17),"")</f>
        <v/>
      </c>
      <c r="P16" s="36" t="str">
        <f>IF(AND('Mapa de Riesgos'!$Y$12="Alta",'Mapa de Riesgos'!$AA$12="Menor"),CONCATENATE("R1C",'Mapa de Riesgos'!$O$12),"")</f>
        <v/>
      </c>
      <c r="Q16" s="37" t="str">
        <f>IF(AND('Mapa de Riesgos'!$Y$13="Alta",'Mapa de Riesgos'!$AA$13="Menor"),CONCATENATE("R1C",'Mapa de Riesgos'!$O$13),"")</f>
        <v/>
      </c>
      <c r="R16" s="37" t="str">
        <f>IF(AND('Mapa de Riesgos'!$Y$14="Alta",'Mapa de Riesgos'!$AA$14="Menor"),CONCATENATE("R1C",'Mapa de Riesgos'!$O$14),"")</f>
        <v/>
      </c>
      <c r="S16" s="37" t="str">
        <f>IF(AND('Mapa de Riesgos'!$Y$15="Alta",'Mapa de Riesgos'!$AA$15="Menor"),CONCATENATE("R1C",'Mapa de Riesgos'!$O$15),"")</f>
        <v/>
      </c>
      <c r="T16" s="37" t="str">
        <f>IF(AND('Mapa de Riesgos'!$Y$16="Alta",'Mapa de Riesgos'!$AA$16="Menor"),CONCATENATE("R1C",'Mapa de Riesgos'!$O$16),"")</f>
        <v/>
      </c>
      <c r="U16" s="38" t="str">
        <f>IF(AND('Mapa de Riesgos'!$Y$17="Alta",'Mapa de Riesgos'!$AA$17="Menor"),CONCATENATE("R1C",'Mapa de Riesgos'!$O$17),"")</f>
        <v/>
      </c>
      <c r="V16" s="18" t="str">
        <f>IF(AND('Mapa de Riesgos'!$Y$12="Alta",'Mapa de Riesgos'!$AA$12="Moderado"),CONCATENATE("R1C",'Mapa de Riesgos'!$O$12),"")</f>
        <v/>
      </c>
      <c r="W16" s="19" t="str">
        <f>IF(AND('Mapa de Riesgos'!$Y$13="Alta",'Mapa de Riesgos'!$AA$13="Moderado"),CONCATENATE("R1C",'Mapa de Riesgos'!$O$13),"")</f>
        <v/>
      </c>
      <c r="X16" s="19" t="str">
        <f>IF(AND('Mapa de Riesgos'!$Y$14="Alta",'Mapa de Riesgos'!$AA$14="Moderado"),CONCATENATE("R1C",'Mapa de Riesgos'!$O$14),"")</f>
        <v/>
      </c>
      <c r="Y16" s="19" t="str">
        <f>IF(AND('Mapa de Riesgos'!$Y$15="Alta",'Mapa de Riesgos'!$AA$15="Moderado"),CONCATENATE("R1C",'Mapa de Riesgos'!$O$15),"")</f>
        <v/>
      </c>
      <c r="Z16" s="19" t="str">
        <f>IF(AND('Mapa de Riesgos'!$Y$16="Alta",'Mapa de Riesgos'!$AA$16="Moderado"),CONCATENATE("R1C",'Mapa de Riesgos'!$O$16),"")</f>
        <v/>
      </c>
      <c r="AA16" s="20" t="str">
        <f>IF(AND('Mapa de Riesgos'!$Y$17="Alta",'Mapa de Riesgos'!$AA$17="Moderado"),CONCATENATE("R1C",'Mapa de Riesgos'!$O$17),"")</f>
        <v/>
      </c>
      <c r="AB16" s="18" t="str">
        <f>IF(AND('Mapa de Riesgos'!$Y$12="Alta",'Mapa de Riesgos'!$AA$12="Mayor"),CONCATENATE("R1C",'Mapa de Riesgos'!$O$12),"")</f>
        <v/>
      </c>
      <c r="AC16" s="19" t="str">
        <f>IF(AND('Mapa de Riesgos'!$Y$13="Alta",'Mapa de Riesgos'!$AA$13="Mayor"),CONCATENATE("R1C",'Mapa de Riesgos'!$O$13),"")</f>
        <v/>
      </c>
      <c r="AD16" s="19" t="str">
        <f>IF(AND('Mapa de Riesgos'!$Y$14="Alta",'Mapa de Riesgos'!$AA$14="Mayor"),CONCATENATE("R1C",'Mapa de Riesgos'!$O$14),"")</f>
        <v/>
      </c>
      <c r="AE16" s="19" t="str">
        <f>IF(AND('Mapa de Riesgos'!$Y$15="Alta",'Mapa de Riesgos'!$AA$15="Mayor"),CONCATENATE("R1C",'Mapa de Riesgos'!$O$15),"")</f>
        <v/>
      </c>
      <c r="AF16" s="19" t="str">
        <f>IF(AND('Mapa de Riesgos'!$Y$16="Alta",'Mapa de Riesgos'!$AA$16="Mayor"),CONCATENATE("R1C",'Mapa de Riesgos'!$O$16),"")</f>
        <v/>
      </c>
      <c r="AG16" s="20" t="str">
        <f>IF(AND('Mapa de Riesgos'!$Y$17="Alta",'Mapa de Riesgos'!$AA$17="Mayor"),CONCATENATE("R1C",'Mapa de Riesgos'!$O$17),"")</f>
        <v/>
      </c>
      <c r="AH16" s="21" t="str">
        <f>IF(AND('Mapa de Riesgos'!$Y$12="Alta",'Mapa de Riesgos'!$AA$12="Catastrófico"),CONCATENATE("R1C",'Mapa de Riesgos'!$O$12),"")</f>
        <v/>
      </c>
      <c r="AI16" s="22" t="str">
        <f>IF(AND('Mapa de Riesgos'!$Y$13="Alta",'Mapa de Riesgos'!$AA$13="Catastrófico"),CONCATENATE("R1C",'Mapa de Riesgos'!$O$13),"")</f>
        <v/>
      </c>
      <c r="AJ16" s="22" t="str">
        <f>IF(AND('Mapa de Riesgos'!$Y$14="Alta",'Mapa de Riesgos'!$AA$14="Catastrófico"),CONCATENATE("R1C",'Mapa de Riesgos'!$O$14),"")</f>
        <v/>
      </c>
      <c r="AK16" s="22" t="str">
        <f>IF(AND('Mapa de Riesgos'!$Y$15="Alta",'Mapa de Riesgos'!$AA$15="Catastrófico"),CONCATENATE("R1C",'Mapa de Riesgos'!$O$15),"")</f>
        <v/>
      </c>
      <c r="AL16" s="22" t="str">
        <f>IF(AND('Mapa de Riesgos'!$Y$16="Alta",'Mapa de Riesgos'!$AA$16="Catastrófico"),CONCATENATE("R1C",'Mapa de Riesgos'!$O$16),"")</f>
        <v/>
      </c>
      <c r="AM16" s="23" t="str">
        <f>IF(AND('Mapa de Riesgos'!$Y$17="Alta",'Mapa de Riesgos'!$AA$17="Catastrófico"),CONCATENATE("R1C",'Mapa de Riesgos'!$O$17),"")</f>
        <v/>
      </c>
      <c r="AN16" s="55"/>
      <c r="AO16" s="407" t="s">
        <v>198</v>
      </c>
      <c r="AP16" s="408"/>
      <c r="AQ16" s="408"/>
      <c r="AR16" s="408"/>
      <c r="AS16" s="408"/>
      <c r="AT16" s="409"/>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59"/>
      <c r="C17" s="359"/>
      <c r="D17" s="360"/>
      <c r="E17" s="416"/>
      <c r="F17" s="401"/>
      <c r="G17" s="401"/>
      <c r="H17" s="401"/>
      <c r="I17" s="401"/>
      <c r="J17" s="39" t="str">
        <f>IF(AND('Mapa de Riesgos'!$Y$18="Alta",'Mapa de Riesgos'!$AA$18="Leve"),CONCATENATE("R2C",'Mapa de Riesgos'!$O$18),"")</f>
        <v/>
      </c>
      <c r="K17" s="40" t="str">
        <f>IF(AND('Mapa de Riesgos'!$Y$19="Alta",'Mapa de Riesgos'!$AA$19="Leve"),CONCATENATE("R2C",'Mapa de Riesgos'!$O$19),"")</f>
        <v/>
      </c>
      <c r="L17" s="40" t="str">
        <f>IF(AND('Mapa de Riesgos'!$Y$20="Alta",'Mapa de Riesgos'!$AA$20="Leve"),CONCATENATE("R2C",'Mapa de Riesgos'!$O$20),"")</f>
        <v/>
      </c>
      <c r="M17" s="40" t="str">
        <f>IF(AND('Mapa de Riesgos'!$Y$21="Alta",'Mapa de Riesgos'!$AA$21="Leve"),CONCATENATE("R2C",'Mapa de Riesgos'!$O$21),"")</f>
        <v/>
      </c>
      <c r="N17" s="40" t="str">
        <f>IF(AND('Mapa de Riesgos'!$Y$22="Alta",'Mapa de Riesgos'!$AA$22="Leve"),CONCATENATE("R2C",'Mapa de Riesgos'!$O$22),"")</f>
        <v/>
      </c>
      <c r="O17" s="41" t="str">
        <f>IF(AND('Mapa de Riesgos'!$Y$23="Alta",'Mapa de Riesgos'!$AA$23="Leve"),CONCATENATE("R2C",'Mapa de Riesgos'!$O$23),"")</f>
        <v/>
      </c>
      <c r="P17" s="39" t="str">
        <f>IF(AND('Mapa de Riesgos'!$Y$18="Alta",'Mapa de Riesgos'!$AA$18="Menor"),CONCATENATE("R2C",'Mapa de Riesgos'!$O$18),"")</f>
        <v/>
      </c>
      <c r="Q17" s="40" t="str">
        <f>IF(AND('Mapa de Riesgos'!$Y$19="Alta",'Mapa de Riesgos'!$AA$19="Menor"),CONCATENATE("R2C",'Mapa de Riesgos'!$O$19),"")</f>
        <v/>
      </c>
      <c r="R17" s="40" t="str">
        <f>IF(AND('Mapa de Riesgos'!$Y$20="Alta",'Mapa de Riesgos'!$AA$20="Menor"),CONCATENATE("R2C",'Mapa de Riesgos'!$O$20),"")</f>
        <v/>
      </c>
      <c r="S17" s="40" t="str">
        <f>IF(AND('Mapa de Riesgos'!$Y$21="Alta",'Mapa de Riesgos'!$AA$21="Menor"),CONCATENATE("R2C",'Mapa de Riesgos'!$O$21),"")</f>
        <v/>
      </c>
      <c r="T17" s="40" t="str">
        <f>IF(AND('Mapa de Riesgos'!$Y$22="Alta",'Mapa de Riesgos'!$AA$22="Menor"),CONCATENATE("R2C",'Mapa de Riesgos'!$O$22),"")</f>
        <v/>
      </c>
      <c r="U17" s="41" t="str">
        <f>IF(AND('Mapa de Riesgos'!$Y$23="Alta",'Mapa de Riesgos'!$AA$23="Menor"),CONCATENATE("R2C",'Mapa de Riesgos'!$O$23),"")</f>
        <v/>
      </c>
      <c r="V17" s="24" t="str">
        <f>IF(AND('Mapa de Riesgos'!$Y$18="Alta",'Mapa de Riesgos'!$AA$18="Moderado"),CONCATENATE("R2C",'Mapa de Riesgos'!$O$18),"")</f>
        <v/>
      </c>
      <c r="W17" s="25" t="str">
        <f>IF(AND('Mapa de Riesgos'!$Y$19="Alta",'Mapa de Riesgos'!$AA$19="Moderado"),CONCATENATE("R2C",'Mapa de Riesgos'!$O$19),"")</f>
        <v/>
      </c>
      <c r="X17" s="25" t="str">
        <f>IF(AND('Mapa de Riesgos'!$Y$20="Alta",'Mapa de Riesgos'!$AA$20="Moderado"),CONCATENATE("R2C",'Mapa de Riesgos'!$O$20),"")</f>
        <v/>
      </c>
      <c r="Y17" s="25" t="str">
        <f>IF(AND('Mapa de Riesgos'!$Y$21="Alta",'Mapa de Riesgos'!$AA$21="Moderado"),CONCATENATE("R2C",'Mapa de Riesgos'!$O$21),"")</f>
        <v/>
      </c>
      <c r="Z17" s="25" t="str">
        <f>IF(AND('Mapa de Riesgos'!$Y$22="Alta",'Mapa de Riesgos'!$AA$22="Moderado"),CONCATENATE("R2C",'Mapa de Riesgos'!$O$22),"")</f>
        <v/>
      </c>
      <c r="AA17" s="26" t="str">
        <f>IF(AND('Mapa de Riesgos'!$Y$23="Alta",'Mapa de Riesgos'!$AA$23="Moderado"),CONCATENATE("R2C",'Mapa de Riesgos'!$O$23),"")</f>
        <v/>
      </c>
      <c r="AB17" s="24" t="str">
        <f>IF(AND('Mapa de Riesgos'!$Y$18="Alta",'Mapa de Riesgos'!$AA$18="Mayor"),CONCATENATE("R2C",'Mapa de Riesgos'!$O$18),"")</f>
        <v/>
      </c>
      <c r="AC17" s="25" t="str">
        <f>IF(AND('Mapa de Riesgos'!$Y$19="Alta",'Mapa de Riesgos'!$AA$19="Mayor"),CONCATENATE("R2C",'Mapa de Riesgos'!$O$19),"")</f>
        <v/>
      </c>
      <c r="AD17" s="25" t="str">
        <f>IF(AND('Mapa de Riesgos'!$Y$20="Alta",'Mapa de Riesgos'!$AA$20="Mayor"),CONCATENATE("R2C",'Mapa de Riesgos'!$O$20),"")</f>
        <v/>
      </c>
      <c r="AE17" s="25" t="str">
        <f>IF(AND('Mapa de Riesgos'!$Y$21="Alta",'Mapa de Riesgos'!$AA$21="Mayor"),CONCATENATE("R2C",'Mapa de Riesgos'!$O$21),"")</f>
        <v/>
      </c>
      <c r="AF17" s="25" t="str">
        <f>IF(AND('Mapa de Riesgos'!$Y$22="Alta",'Mapa de Riesgos'!$AA$22="Mayor"),CONCATENATE("R2C",'Mapa de Riesgos'!$O$22),"")</f>
        <v/>
      </c>
      <c r="AG17" s="26" t="str">
        <f>IF(AND('Mapa de Riesgos'!$Y$23="Alta",'Mapa de Riesgos'!$AA$23="Mayor"),CONCATENATE("R2C",'Mapa de Riesgos'!$O$23),"")</f>
        <v/>
      </c>
      <c r="AH17" s="27" t="str">
        <f>IF(AND('Mapa de Riesgos'!$Y$18="Alta",'Mapa de Riesgos'!$AA$18="Catastrófico"),CONCATENATE("R2C",'Mapa de Riesgos'!$O$18),"")</f>
        <v/>
      </c>
      <c r="AI17" s="28" t="str">
        <f>IF(AND('Mapa de Riesgos'!$Y$19="Alta",'Mapa de Riesgos'!$AA$19="Catastrófico"),CONCATENATE("R2C",'Mapa de Riesgos'!$O$19),"")</f>
        <v/>
      </c>
      <c r="AJ17" s="28" t="str">
        <f>IF(AND('Mapa de Riesgos'!$Y$20="Alta",'Mapa de Riesgos'!$AA$20="Catastrófico"),CONCATENATE("R2C",'Mapa de Riesgos'!$O$20),"")</f>
        <v/>
      </c>
      <c r="AK17" s="28" t="str">
        <f>IF(AND('Mapa de Riesgos'!$Y$21="Alta",'Mapa de Riesgos'!$AA$21="Catastrófico"),CONCATENATE("R2C",'Mapa de Riesgos'!$O$21),"")</f>
        <v/>
      </c>
      <c r="AL17" s="28" t="str">
        <f>IF(AND('Mapa de Riesgos'!$Y$22="Alta",'Mapa de Riesgos'!$AA$22="Catastrófico"),CONCATENATE("R2C",'Mapa de Riesgos'!$O$22),"")</f>
        <v/>
      </c>
      <c r="AM17" s="29" t="str">
        <f>IF(AND('Mapa de Riesgos'!$Y$23="Alta",'Mapa de Riesgos'!$AA$23="Catastrófico"),CONCATENATE("R2C",'Mapa de Riesgos'!$O$23),"")</f>
        <v/>
      </c>
      <c r="AN17" s="55"/>
      <c r="AO17" s="410"/>
      <c r="AP17" s="411"/>
      <c r="AQ17" s="411"/>
      <c r="AR17" s="411"/>
      <c r="AS17" s="411"/>
      <c r="AT17" s="412"/>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59"/>
      <c r="C18" s="359"/>
      <c r="D18" s="360"/>
      <c r="E18" s="400"/>
      <c r="F18" s="401"/>
      <c r="G18" s="401"/>
      <c r="H18" s="401"/>
      <c r="I18" s="401"/>
      <c r="J18" s="39" t="str">
        <f>IF(AND('Mapa de Riesgos'!$Y$24="Alta",'Mapa de Riesgos'!$AA$24="Leve"),CONCATENATE("R3C",'Mapa de Riesgos'!$O$24),"")</f>
        <v/>
      </c>
      <c r="K18" s="40" t="str">
        <f>IF(AND('Mapa de Riesgos'!$Y$25="Alta",'Mapa de Riesgos'!$AA$25="Leve"),CONCATENATE("R3C",'Mapa de Riesgos'!$O$25),"")</f>
        <v/>
      </c>
      <c r="L18" s="40" t="str">
        <f>IF(AND('Mapa de Riesgos'!$Y$26="Alta",'Mapa de Riesgos'!$AA$26="Leve"),CONCATENATE("R3C",'Mapa de Riesgos'!$O$26),"")</f>
        <v/>
      </c>
      <c r="M18" s="40" t="str">
        <f>IF(AND('Mapa de Riesgos'!$Y$27="Alta",'Mapa de Riesgos'!$AA$27="Leve"),CONCATENATE("R3C",'Mapa de Riesgos'!$O$27),"")</f>
        <v/>
      </c>
      <c r="N18" s="40" t="str">
        <f>IF(AND('Mapa de Riesgos'!$Y$28="Alta",'Mapa de Riesgos'!$AA$28="Leve"),CONCATENATE("R3C",'Mapa de Riesgos'!$O$28),"")</f>
        <v/>
      </c>
      <c r="O18" s="41" t="str">
        <f>IF(AND('Mapa de Riesgos'!$Y$29="Alta",'Mapa de Riesgos'!$AA$29="Leve"),CONCATENATE("R3C",'Mapa de Riesgos'!$O$29),"")</f>
        <v/>
      </c>
      <c r="P18" s="39" t="str">
        <f>IF(AND('Mapa de Riesgos'!$Y$24="Alta",'Mapa de Riesgos'!$AA$24="Menor"),CONCATENATE("R3C",'Mapa de Riesgos'!$O$24),"")</f>
        <v/>
      </c>
      <c r="Q18" s="40" t="str">
        <f>IF(AND('Mapa de Riesgos'!$Y$25="Alta",'Mapa de Riesgos'!$AA$25="Menor"),CONCATENATE("R3C",'Mapa de Riesgos'!$O$25),"")</f>
        <v/>
      </c>
      <c r="R18" s="40" t="str">
        <f>IF(AND('Mapa de Riesgos'!$Y$26="Alta",'Mapa de Riesgos'!$AA$26="Menor"),CONCATENATE("R3C",'Mapa de Riesgos'!$O$26),"")</f>
        <v/>
      </c>
      <c r="S18" s="40" t="str">
        <f>IF(AND('Mapa de Riesgos'!$Y$27="Alta",'Mapa de Riesgos'!$AA$27="Menor"),CONCATENATE("R3C",'Mapa de Riesgos'!$O$27),"")</f>
        <v/>
      </c>
      <c r="T18" s="40" t="str">
        <f>IF(AND('Mapa de Riesgos'!$Y$28="Alta",'Mapa de Riesgos'!$AA$28="Menor"),CONCATENATE("R3C",'Mapa de Riesgos'!$O$28),"")</f>
        <v/>
      </c>
      <c r="U18" s="41" t="str">
        <f>IF(AND('Mapa de Riesgos'!$Y$29="Alta",'Mapa de Riesgos'!$AA$29="Menor"),CONCATENATE("R3C",'Mapa de Riesgos'!$O$29),"")</f>
        <v/>
      </c>
      <c r="V18" s="24" t="str">
        <f>IF(AND('Mapa de Riesgos'!$Y$24="Alta",'Mapa de Riesgos'!$AA$24="Moderado"),CONCATENATE("R3C",'Mapa de Riesgos'!$O$24),"")</f>
        <v/>
      </c>
      <c r="W18" s="25" t="str">
        <f>IF(AND('Mapa de Riesgos'!$Y$25="Alta",'Mapa de Riesgos'!$AA$25="Moderado"),CONCATENATE("R3C",'Mapa de Riesgos'!$O$25),"")</f>
        <v/>
      </c>
      <c r="X18" s="25" t="str">
        <f>IF(AND('Mapa de Riesgos'!$Y$26="Alta",'Mapa de Riesgos'!$AA$26="Moderado"),CONCATENATE("R3C",'Mapa de Riesgos'!$O$26),"")</f>
        <v/>
      </c>
      <c r="Y18" s="25" t="str">
        <f>IF(AND('Mapa de Riesgos'!$Y$27="Alta",'Mapa de Riesgos'!$AA$27="Moderado"),CONCATENATE("R3C",'Mapa de Riesgos'!$O$27),"")</f>
        <v/>
      </c>
      <c r="Z18" s="25" t="str">
        <f>IF(AND('Mapa de Riesgos'!$Y$28="Alta",'Mapa de Riesgos'!$AA$28="Moderado"),CONCATENATE("R3C",'Mapa de Riesgos'!$O$28),"")</f>
        <v/>
      </c>
      <c r="AA18" s="26" t="str">
        <f>IF(AND('Mapa de Riesgos'!$Y$29="Alta",'Mapa de Riesgos'!$AA$29="Moderado"),CONCATENATE("R3C",'Mapa de Riesgos'!$O$29),"")</f>
        <v/>
      </c>
      <c r="AB18" s="24" t="str">
        <f>IF(AND('Mapa de Riesgos'!$Y$24="Alta",'Mapa de Riesgos'!$AA$24="Mayor"),CONCATENATE("R3C",'Mapa de Riesgos'!$O$24),"")</f>
        <v/>
      </c>
      <c r="AC18" s="25" t="str">
        <f>IF(AND('Mapa de Riesgos'!$Y$25="Alta",'Mapa de Riesgos'!$AA$25="Mayor"),CONCATENATE("R3C",'Mapa de Riesgos'!$O$25),"")</f>
        <v/>
      </c>
      <c r="AD18" s="25" t="str">
        <f>IF(AND('Mapa de Riesgos'!$Y$26="Alta",'Mapa de Riesgos'!$AA$26="Mayor"),CONCATENATE("R3C",'Mapa de Riesgos'!$O$26),"")</f>
        <v/>
      </c>
      <c r="AE18" s="25" t="str">
        <f>IF(AND('Mapa de Riesgos'!$Y$27="Alta",'Mapa de Riesgos'!$AA$27="Mayor"),CONCATENATE("R3C",'Mapa de Riesgos'!$O$27),"")</f>
        <v/>
      </c>
      <c r="AF18" s="25" t="str">
        <f>IF(AND('Mapa de Riesgos'!$Y$28="Alta",'Mapa de Riesgos'!$AA$28="Mayor"),CONCATENATE("R3C",'Mapa de Riesgos'!$O$28),"")</f>
        <v/>
      </c>
      <c r="AG18" s="26" t="str">
        <f>IF(AND('Mapa de Riesgos'!$Y$29="Alta",'Mapa de Riesgos'!$AA$29="Mayor"),CONCATENATE("R3C",'Mapa de Riesgos'!$O$29),"")</f>
        <v/>
      </c>
      <c r="AH18" s="27" t="str">
        <f>IF(AND('Mapa de Riesgos'!$Y$24="Alta",'Mapa de Riesgos'!$AA$24="Catastrófico"),CONCATENATE("R3C",'Mapa de Riesgos'!$O$24),"")</f>
        <v/>
      </c>
      <c r="AI18" s="28" t="str">
        <f>IF(AND('Mapa de Riesgos'!$Y$25="Alta",'Mapa de Riesgos'!$AA$25="Catastrófico"),CONCATENATE("R3C",'Mapa de Riesgos'!$O$25),"")</f>
        <v/>
      </c>
      <c r="AJ18" s="28" t="str">
        <f>IF(AND('Mapa de Riesgos'!$Y$26="Alta",'Mapa de Riesgos'!$AA$26="Catastrófico"),CONCATENATE("R3C",'Mapa de Riesgos'!$O$26),"")</f>
        <v/>
      </c>
      <c r="AK18" s="28" t="str">
        <f>IF(AND('Mapa de Riesgos'!$Y$27="Alta",'Mapa de Riesgos'!$AA$27="Catastrófico"),CONCATENATE("R3C",'Mapa de Riesgos'!$O$27),"")</f>
        <v/>
      </c>
      <c r="AL18" s="28" t="str">
        <f>IF(AND('Mapa de Riesgos'!$Y$28="Alta",'Mapa de Riesgos'!$AA$28="Catastrófico"),CONCATENATE("R3C",'Mapa de Riesgos'!$O$28),"")</f>
        <v/>
      </c>
      <c r="AM18" s="29" t="str">
        <f>IF(AND('Mapa de Riesgos'!$Y$29="Alta",'Mapa de Riesgos'!$AA$29="Catastrófico"),CONCATENATE("R3C",'Mapa de Riesgos'!$O$29),"")</f>
        <v/>
      </c>
      <c r="AN18" s="55"/>
      <c r="AO18" s="410"/>
      <c r="AP18" s="411"/>
      <c r="AQ18" s="411"/>
      <c r="AR18" s="411"/>
      <c r="AS18" s="411"/>
      <c r="AT18" s="412"/>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59"/>
      <c r="C19" s="359"/>
      <c r="D19" s="360"/>
      <c r="E19" s="400"/>
      <c r="F19" s="401"/>
      <c r="G19" s="401"/>
      <c r="H19" s="401"/>
      <c r="I19" s="401"/>
      <c r="J19" s="39" t="str">
        <f>IF(AND('Mapa de Riesgos'!$Y$30="Alta",'Mapa de Riesgos'!$AA$30="Leve"),CONCATENATE("R4C",'Mapa de Riesgos'!$O$30),"")</f>
        <v/>
      </c>
      <c r="K19" s="40" t="str">
        <f>IF(AND('Mapa de Riesgos'!$Y$31="Alta",'Mapa de Riesgos'!$AA$31="Leve"),CONCATENATE("R4C",'Mapa de Riesgos'!$O$31),"")</f>
        <v/>
      </c>
      <c r="L19" s="40" t="str">
        <f>IF(AND('Mapa de Riesgos'!$Y$32="Alta",'Mapa de Riesgos'!$AA$32="Leve"),CONCATENATE("R4C",'Mapa de Riesgos'!$O$32),"")</f>
        <v/>
      </c>
      <c r="M19" s="40" t="str">
        <f>IF(AND('Mapa de Riesgos'!$Y$33="Alta",'Mapa de Riesgos'!$AA$33="Leve"),CONCATENATE("R4C",'Mapa de Riesgos'!$O$33),"")</f>
        <v/>
      </c>
      <c r="N19" s="40" t="str">
        <f>IF(AND('Mapa de Riesgos'!$Y$34="Alta",'Mapa de Riesgos'!$AA$34="Leve"),CONCATENATE("R4C",'Mapa de Riesgos'!$O$34),"")</f>
        <v/>
      </c>
      <c r="O19" s="41" t="str">
        <f>IF(AND('Mapa de Riesgos'!$Y$35="Alta",'Mapa de Riesgos'!$AA$35="Leve"),CONCATENATE("R4C",'Mapa de Riesgos'!$O$35),"")</f>
        <v/>
      </c>
      <c r="P19" s="39" t="str">
        <f>IF(AND('Mapa de Riesgos'!$Y$30="Alta",'Mapa de Riesgos'!$AA$30="Menor"),CONCATENATE("R4C",'Mapa de Riesgos'!$O$30),"")</f>
        <v/>
      </c>
      <c r="Q19" s="40" t="str">
        <f>IF(AND('Mapa de Riesgos'!$Y$31="Alta",'Mapa de Riesgos'!$AA$31="Menor"),CONCATENATE("R4C",'Mapa de Riesgos'!$O$31),"")</f>
        <v/>
      </c>
      <c r="R19" s="40" t="str">
        <f>IF(AND('Mapa de Riesgos'!$Y$32="Alta",'Mapa de Riesgos'!$AA$32="Menor"),CONCATENATE("R4C",'Mapa de Riesgos'!$O$32),"")</f>
        <v/>
      </c>
      <c r="S19" s="40" t="str">
        <f>IF(AND('Mapa de Riesgos'!$Y$33="Alta",'Mapa de Riesgos'!$AA$33="Menor"),CONCATENATE("R4C",'Mapa de Riesgos'!$O$33),"")</f>
        <v/>
      </c>
      <c r="T19" s="40" t="str">
        <f>IF(AND('Mapa de Riesgos'!$Y$34="Alta",'Mapa de Riesgos'!$AA$34="Menor"),CONCATENATE("R4C",'Mapa de Riesgos'!$O$34),"")</f>
        <v/>
      </c>
      <c r="U19" s="41" t="str">
        <f>IF(AND('Mapa de Riesgos'!$Y$35="Alta",'Mapa de Riesgos'!$AA$35="Menor"),CONCATENATE("R4C",'Mapa de Riesgos'!$O$35),"")</f>
        <v/>
      </c>
      <c r="V19" s="24" t="str">
        <f>IF(AND('Mapa de Riesgos'!$Y$30="Alta",'Mapa de Riesgos'!$AA$30="Moderado"),CONCATENATE("R4C",'Mapa de Riesgos'!$O$30),"")</f>
        <v/>
      </c>
      <c r="W19" s="25" t="str">
        <f>IF(AND('Mapa de Riesgos'!$Y$31="Alta",'Mapa de Riesgos'!$AA$31="Moderado"),CONCATENATE("R4C",'Mapa de Riesgos'!$O$31),"")</f>
        <v/>
      </c>
      <c r="X19" s="25" t="str">
        <f>IF(AND('Mapa de Riesgos'!$Y$32="Alta",'Mapa de Riesgos'!$AA$32="Moderado"),CONCATENATE("R4C",'Mapa de Riesgos'!$O$32),"")</f>
        <v/>
      </c>
      <c r="Y19" s="25" t="str">
        <f>IF(AND('Mapa de Riesgos'!$Y$33="Alta",'Mapa de Riesgos'!$AA$33="Moderado"),CONCATENATE("R4C",'Mapa de Riesgos'!$O$33),"")</f>
        <v/>
      </c>
      <c r="Z19" s="25" t="str">
        <f>IF(AND('Mapa de Riesgos'!$Y$34="Alta",'Mapa de Riesgos'!$AA$34="Moderado"),CONCATENATE("R4C",'Mapa de Riesgos'!$O$34),"")</f>
        <v/>
      </c>
      <c r="AA19" s="26" t="str">
        <f>IF(AND('Mapa de Riesgos'!$Y$35="Alta",'Mapa de Riesgos'!$AA$35="Moderado"),CONCATENATE("R4C",'Mapa de Riesgos'!$O$35),"")</f>
        <v/>
      </c>
      <c r="AB19" s="24" t="str">
        <f>IF(AND('Mapa de Riesgos'!$Y$30="Alta",'Mapa de Riesgos'!$AA$30="Mayor"),CONCATENATE("R4C",'Mapa de Riesgos'!$O$30),"")</f>
        <v/>
      </c>
      <c r="AC19" s="25" t="str">
        <f>IF(AND('Mapa de Riesgos'!$Y$31="Alta",'Mapa de Riesgos'!$AA$31="Mayor"),CONCATENATE("R4C",'Mapa de Riesgos'!$O$31),"")</f>
        <v/>
      </c>
      <c r="AD19" s="25" t="str">
        <f>IF(AND('Mapa de Riesgos'!$Y$32="Alta",'Mapa de Riesgos'!$AA$32="Mayor"),CONCATENATE("R4C",'Mapa de Riesgos'!$O$32),"")</f>
        <v/>
      </c>
      <c r="AE19" s="25" t="str">
        <f>IF(AND('Mapa de Riesgos'!$Y$33="Alta",'Mapa de Riesgos'!$AA$33="Mayor"),CONCATENATE("R4C",'Mapa de Riesgos'!$O$33),"")</f>
        <v/>
      </c>
      <c r="AF19" s="25" t="str">
        <f>IF(AND('Mapa de Riesgos'!$Y$34="Alta",'Mapa de Riesgos'!$AA$34="Mayor"),CONCATENATE("R4C",'Mapa de Riesgos'!$O$34),"")</f>
        <v/>
      </c>
      <c r="AG19" s="26" t="str">
        <f>IF(AND('Mapa de Riesgos'!$Y$35="Alta",'Mapa de Riesgos'!$AA$35="Mayor"),CONCATENATE("R4C",'Mapa de Riesgos'!$O$35),"")</f>
        <v/>
      </c>
      <c r="AH19" s="27" t="str">
        <f>IF(AND('Mapa de Riesgos'!$Y$30="Alta",'Mapa de Riesgos'!$AA$30="Catastrófico"),CONCATENATE("R4C",'Mapa de Riesgos'!$O$30),"")</f>
        <v/>
      </c>
      <c r="AI19" s="28" t="str">
        <f>IF(AND('Mapa de Riesgos'!$Y$31="Alta",'Mapa de Riesgos'!$AA$31="Catastrófico"),CONCATENATE("R4C",'Mapa de Riesgos'!$O$31),"")</f>
        <v/>
      </c>
      <c r="AJ19" s="28" t="str">
        <f>IF(AND('Mapa de Riesgos'!$Y$32="Alta",'Mapa de Riesgos'!$AA$32="Catastrófico"),CONCATENATE("R4C",'Mapa de Riesgos'!$O$32),"")</f>
        <v/>
      </c>
      <c r="AK19" s="28" t="str">
        <f>IF(AND('Mapa de Riesgos'!$Y$33="Alta",'Mapa de Riesgos'!$AA$33="Catastrófico"),CONCATENATE("R4C",'Mapa de Riesgos'!$O$33),"")</f>
        <v/>
      </c>
      <c r="AL19" s="28" t="str">
        <f>IF(AND('Mapa de Riesgos'!$Y$34="Alta",'Mapa de Riesgos'!$AA$34="Catastrófico"),CONCATENATE("R4C",'Mapa de Riesgos'!$O$34),"")</f>
        <v/>
      </c>
      <c r="AM19" s="29" t="str">
        <f>IF(AND('Mapa de Riesgos'!$Y$35="Alta",'Mapa de Riesgos'!$AA$35="Catastrófico"),CONCATENATE("R4C",'Mapa de Riesgos'!$O$35),"")</f>
        <v/>
      </c>
      <c r="AN19" s="55"/>
      <c r="AO19" s="410"/>
      <c r="AP19" s="411"/>
      <c r="AQ19" s="411"/>
      <c r="AR19" s="411"/>
      <c r="AS19" s="411"/>
      <c r="AT19" s="412"/>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59"/>
      <c r="C20" s="359"/>
      <c r="D20" s="360"/>
      <c r="E20" s="400"/>
      <c r="F20" s="401"/>
      <c r="G20" s="401"/>
      <c r="H20" s="401"/>
      <c r="I20" s="401"/>
      <c r="J20" s="39" t="str">
        <f>IF(AND('Mapa de Riesgos'!$Y$36="Alta",'Mapa de Riesgos'!$AA$36="Leve"),CONCATENATE("R5C",'Mapa de Riesgos'!$O$36),"")</f>
        <v/>
      </c>
      <c r="K20" s="40" t="str">
        <f>IF(AND('Mapa de Riesgos'!$Y$37="Alta",'Mapa de Riesgos'!$AA$37="Leve"),CONCATENATE("R5C",'Mapa de Riesgos'!$O$37),"")</f>
        <v/>
      </c>
      <c r="L20" s="40" t="str">
        <f>IF(AND('Mapa de Riesgos'!$Y$38="Alta",'Mapa de Riesgos'!$AA$38="Leve"),CONCATENATE("R5C",'Mapa de Riesgos'!$O$38),"")</f>
        <v/>
      </c>
      <c r="M20" s="40" t="str">
        <f>IF(AND('Mapa de Riesgos'!$Y$39="Alta",'Mapa de Riesgos'!$AA$39="Leve"),CONCATENATE("R5C",'Mapa de Riesgos'!$O$39),"")</f>
        <v/>
      </c>
      <c r="N20" s="40" t="str">
        <f>IF(AND('Mapa de Riesgos'!$Y$40="Alta",'Mapa de Riesgos'!$AA$40="Leve"),CONCATENATE("R5C",'Mapa de Riesgos'!$O$40),"")</f>
        <v/>
      </c>
      <c r="O20" s="41" t="str">
        <f>IF(AND('Mapa de Riesgos'!$Y$41="Alta",'Mapa de Riesgos'!$AA$41="Leve"),CONCATENATE("R5C",'Mapa de Riesgos'!$O$41),"")</f>
        <v/>
      </c>
      <c r="P20" s="39" t="str">
        <f>IF(AND('Mapa de Riesgos'!$Y$36="Alta",'Mapa de Riesgos'!$AA$36="Menor"),CONCATENATE("R5C",'Mapa de Riesgos'!$O$36),"")</f>
        <v/>
      </c>
      <c r="Q20" s="40" t="str">
        <f>IF(AND('Mapa de Riesgos'!$Y$37="Alta",'Mapa de Riesgos'!$AA$37="Menor"),CONCATENATE("R5C",'Mapa de Riesgos'!$O$37),"")</f>
        <v/>
      </c>
      <c r="R20" s="40" t="str">
        <f>IF(AND('Mapa de Riesgos'!$Y$38="Alta",'Mapa de Riesgos'!$AA$38="Menor"),CONCATENATE("R5C",'Mapa de Riesgos'!$O$38),"")</f>
        <v/>
      </c>
      <c r="S20" s="40" t="str">
        <f>IF(AND('Mapa de Riesgos'!$Y$39="Alta",'Mapa de Riesgos'!$AA$39="Menor"),CONCATENATE("R5C",'Mapa de Riesgos'!$O$39),"")</f>
        <v/>
      </c>
      <c r="T20" s="40" t="str">
        <f>IF(AND('Mapa de Riesgos'!$Y$40="Alta",'Mapa de Riesgos'!$AA$40="Menor"),CONCATENATE("R5C",'Mapa de Riesgos'!$O$40),"")</f>
        <v/>
      </c>
      <c r="U20" s="41" t="str">
        <f>IF(AND('Mapa de Riesgos'!$Y$41="Alta",'Mapa de Riesgos'!$AA$41="Menor"),CONCATENATE("R5C",'Mapa de Riesgos'!$O$41),"")</f>
        <v/>
      </c>
      <c r="V20" s="24" t="str">
        <f>IF(AND('Mapa de Riesgos'!$Y$36="Alta",'Mapa de Riesgos'!$AA$36="Moderado"),CONCATENATE("R5C",'Mapa de Riesgos'!$O$36),"")</f>
        <v/>
      </c>
      <c r="W20" s="25" t="str">
        <f>IF(AND('Mapa de Riesgos'!$Y$37="Alta",'Mapa de Riesgos'!$AA$37="Moderado"),CONCATENATE("R5C",'Mapa de Riesgos'!$O$37),"")</f>
        <v/>
      </c>
      <c r="X20" s="25" t="str">
        <f>IF(AND('Mapa de Riesgos'!$Y$38="Alta",'Mapa de Riesgos'!$AA$38="Moderado"),CONCATENATE("R5C",'Mapa de Riesgos'!$O$38),"")</f>
        <v/>
      </c>
      <c r="Y20" s="25" t="str">
        <f>IF(AND('Mapa de Riesgos'!$Y$39="Alta",'Mapa de Riesgos'!$AA$39="Moderado"),CONCATENATE("R5C",'Mapa de Riesgos'!$O$39),"")</f>
        <v/>
      </c>
      <c r="Z20" s="25" t="str">
        <f>IF(AND('Mapa de Riesgos'!$Y$40="Alta",'Mapa de Riesgos'!$AA$40="Moderado"),CONCATENATE("R5C",'Mapa de Riesgos'!$O$40),"")</f>
        <v/>
      </c>
      <c r="AA20" s="26" t="str">
        <f>IF(AND('Mapa de Riesgos'!$Y$41="Alta",'Mapa de Riesgos'!$AA$41="Moderado"),CONCATENATE("R5C",'Mapa de Riesgos'!$O$41),"")</f>
        <v/>
      </c>
      <c r="AB20" s="24" t="str">
        <f>IF(AND('Mapa de Riesgos'!$Y$36="Alta",'Mapa de Riesgos'!$AA$36="Mayor"),CONCATENATE("R5C",'Mapa de Riesgos'!$O$36),"")</f>
        <v/>
      </c>
      <c r="AC20" s="25" t="str">
        <f>IF(AND('Mapa de Riesgos'!$Y$37="Alta",'Mapa de Riesgos'!$AA$37="Mayor"),CONCATENATE("R5C",'Mapa de Riesgos'!$O$37),"")</f>
        <v/>
      </c>
      <c r="AD20" s="25" t="str">
        <f>IF(AND('Mapa de Riesgos'!$Y$38="Alta",'Mapa de Riesgos'!$AA$38="Mayor"),CONCATENATE("R5C",'Mapa de Riesgos'!$O$38),"")</f>
        <v/>
      </c>
      <c r="AE20" s="25" t="str">
        <f>IF(AND('Mapa de Riesgos'!$Y$39="Alta",'Mapa de Riesgos'!$AA$39="Mayor"),CONCATENATE("R5C",'Mapa de Riesgos'!$O$39),"")</f>
        <v/>
      </c>
      <c r="AF20" s="25" t="str">
        <f>IF(AND('Mapa de Riesgos'!$Y$40="Alta",'Mapa de Riesgos'!$AA$40="Mayor"),CONCATENATE("R5C",'Mapa de Riesgos'!$O$40),"")</f>
        <v/>
      </c>
      <c r="AG20" s="26" t="str">
        <f>IF(AND('Mapa de Riesgos'!$Y$41="Alta",'Mapa de Riesgos'!$AA$41="Mayor"),CONCATENATE("R5C",'Mapa de Riesgos'!$O$41),"")</f>
        <v/>
      </c>
      <c r="AH20" s="27" t="str">
        <f>IF(AND('Mapa de Riesgos'!$Y$36="Alta",'Mapa de Riesgos'!$AA$36="Catastrófico"),CONCATENATE("R5C",'Mapa de Riesgos'!$O$36),"")</f>
        <v/>
      </c>
      <c r="AI20" s="28" t="str">
        <f>IF(AND('Mapa de Riesgos'!$Y$37="Alta",'Mapa de Riesgos'!$AA$37="Catastrófico"),CONCATENATE("R5C",'Mapa de Riesgos'!$O$37),"")</f>
        <v/>
      </c>
      <c r="AJ20" s="28" t="str">
        <f>IF(AND('Mapa de Riesgos'!$Y$38="Alta",'Mapa de Riesgos'!$AA$38="Catastrófico"),CONCATENATE("R5C",'Mapa de Riesgos'!$O$38),"")</f>
        <v/>
      </c>
      <c r="AK20" s="28" t="str">
        <f>IF(AND('Mapa de Riesgos'!$Y$39="Alta",'Mapa de Riesgos'!$AA$39="Catastrófico"),CONCATENATE("R5C",'Mapa de Riesgos'!$O$39),"")</f>
        <v/>
      </c>
      <c r="AL20" s="28" t="str">
        <f>IF(AND('Mapa de Riesgos'!$Y$40="Alta",'Mapa de Riesgos'!$AA$40="Catastrófico"),CONCATENATE("R5C",'Mapa de Riesgos'!$O$40),"")</f>
        <v/>
      </c>
      <c r="AM20" s="29" t="str">
        <f>IF(AND('Mapa de Riesgos'!$Y$41="Alta",'Mapa de Riesgos'!$AA$41="Catastrófico"),CONCATENATE("R5C",'Mapa de Riesgos'!$O$41),"")</f>
        <v/>
      </c>
      <c r="AN20" s="55"/>
      <c r="AO20" s="410"/>
      <c r="AP20" s="411"/>
      <c r="AQ20" s="411"/>
      <c r="AR20" s="411"/>
      <c r="AS20" s="411"/>
      <c r="AT20" s="412"/>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59"/>
      <c r="C21" s="359"/>
      <c r="D21" s="360"/>
      <c r="E21" s="400"/>
      <c r="F21" s="401"/>
      <c r="G21" s="401"/>
      <c r="H21" s="401"/>
      <c r="I21" s="401"/>
      <c r="J21" s="39" t="str">
        <f>IF(AND('Mapa de Riesgos'!$Y$42="Alta",'Mapa de Riesgos'!$AA$42="Leve"),CONCATENATE("R6C",'Mapa de Riesgos'!$O$42),"")</f>
        <v/>
      </c>
      <c r="K21" s="40" t="str">
        <f>IF(AND('Mapa de Riesgos'!$Y$43="Alta",'Mapa de Riesgos'!$AA$43="Leve"),CONCATENATE("R6C",'Mapa de Riesgos'!$O$43),"")</f>
        <v/>
      </c>
      <c r="L21" s="40" t="str">
        <f>IF(AND('Mapa de Riesgos'!$Y$44="Alta",'Mapa de Riesgos'!$AA$44="Leve"),CONCATENATE("R6C",'Mapa de Riesgos'!$O$44),"")</f>
        <v/>
      </c>
      <c r="M21" s="40" t="str">
        <f>IF(AND('Mapa de Riesgos'!$Y$45="Alta",'Mapa de Riesgos'!$AA$45="Leve"),CONCATENATE("R6C",'Mapa de Riesgos'!$O$45),"")</f>
        <v/>
      </c>
      <c r="N21" s="40" t="str">
        <f>IF(AND('Mapa de Riesgos'!$Y$46="Alta",'Mapa de Riesgos'!$AA$46="Leve"),CONCATENATE("R6C",'Mapa de Riesgos'!$O$46),"")</f>
        <v/>
      </c>
      <c r="O21" s="41" t="str">
        <f>IF(AND('Mapa de Riesgos'!$Y$47="Alta",'Mapa de Riesgos'!$AA$47="Leve"),CONCATENATE("R6C",'Mapa de Riesgos'!$O$47),"")</f>
        <v/>
      </c>
      <c r="P21" s="39" t="str">
        <f>IF(AND('Mapa de Riesgos'!$Y$42="Alta",'Mapa de Riesgos'!$AA$42="Menor"),CONCATENATE("R6C",'Mapa de Riesgos'!$O$42),"")</f>
        <v/>
      </c>
      <c r="Q21" s="40" t="str">
        <f>IF(AND('Mapa de Riesgos'!$Y$43="Alta",'Mapa de Riesgos'!$AA$43="Menor"),CONCATENATE("R6C",'Mapa de Riesgos'!$O$43),"")</f>
        <v/>
      </c>
      <c r="R21" s="40" t="str">
        <f>IF(AND('Mapa de Riesgos'!$Y$44="Alta",'Mapa de Riesgos'!$AA$44="Menor"),CONCATENATE("R6C",'Mapa de Riesgos'!$O$44),"")</f>
        <v/>
      </c>
      <c r="S21" s="40" t="str">
        <f>IF(AND('Mapa de Riesgos'!$Y$45="Alta",'Mapa de Riesgos'!$AA$45="Menor"),CONCATENATE("R6C",'Mapa de Riesgos'!$O$45),"")</f>
        <v/>
      </c>
      <c r="T21" s="40" t="str">
        <f>IF(AND('Mapa de Riesgos'!$Y$46="Alta",'Mapa de Riesgos'!$AA$46="Menor"),CONCATENATE("R6C",'Mapa de Riesgos'!$O$46),"")</f>
        <v/>
      </c>
      <c r="U21" s="41" t="str">
        <f>IF(AND('Mapa de Riesgos'!$Y$47="Alta",'Mapa de Riesgos'!$AA$47="Menor"),CONCATENATE("R6C",'Mapa de Riesgos'!$O$47),"")</f>
        <v/>
      </c>
      <c r="V21" s="24" t="str">
        <f>IF(AND('Mapa de Riesgos'!$Y$42="Alta",'Mapa de Riesgos'!$AA$42="Moderado"),CONCATENATE("R6C",'Mapa de Riesgos'!$O$42),"")</f>
        <v/>
      </c>
      <c r="W21" s="25" t="str">
        <f>IF(AND('Mapa de Riesgos'!$Y$43="Alta",'Mapa de Riesgos'!$AA$43="Moderado"),CONCATENATE("R6C",'Mapa de Riesgos'!$O$43),"")</f>
        <v/>
      </c>
      <c r="X21" s="25" t="str">
        <f>IF(AND('Mapa de Riesgos'!$Y$44="Alta",'Mapa de Riesgos'!$AA$44="Moderado"),CONCATENATE("R6C",'Mapa de Riesgos'!$O$44),"")</f>
        <v/>
      </c>
      <c r="Y21" s="25" t="str">
        <f>IF(AND('Mapa de Riesgos'!$Y$45="Alta",'Mapa de Riesgos'!$AA$45="Moderado"),CONCATENATE("R6C",'Mapa de Riesgos'!$O$45),"")</f>
        <v/>
      </c>
      <c r="Z21" s="25" t="str">
        <f>IF(AND('Mapa de Riesgos'!$Y$46="Alta",'Mapa de Riesgos'!$AA$46="Moderado"),CONCATENATE("R6C",'Mapa de Riesgos'!$O$46),"")</f>
        <v/>
      </c>
      <c r="AA21" s="26" t="str">
        <f>IF(AND('Mapa de Riesgos'!$Y$47="Alta",'Mapa de Riesgos'!$AA$47="Moderado"),CONCATENATE("R6C",'Mapa de Riesgos'!$O$47),"")</f>
        <v/>
      </c>
      <c r="AB21" s="24" t="str">
        <f>IF(AND('Mapa de Riesgos'!$Y$42="Alta",'Mapa de Riesgos'!$AA$42="Mayor"),CONCATENATE("R6C",'Mapa de Riesgos'!$O$42),"")</f>
        <v/>
      </c>
      <c r="AC21" s="25" t="str">
        <f>IF(AND('Mapa de Riesgos'!$Y$43="Alta",'Mapa de Riesgos'!$AA$43="Mayor"),CONCATENATE("R6C",'Mapa de Riesgos'!$O$43),"")</f>
        <v/>
      </c>
      <c r="AD21" s="25" t="str">
        <f>IF(AND('Mapa de Riesgos'!$Y$44="Alta",'Mapa de Riesgos'!$AA$44="Mayor"),CONCATENATE("R6C",'Mapa de Riesgos'!$O$44),"")</f>
        <v/>
      </c>
      <c r="AE21" s="25" t="str">
        <f>IF(AND('Mapa de Riesgos'!$Y$45="Alta",'Mapa de Riesgos'!$AA$45="Mayor"),CONCATENATE("R6C",'Mapa de Riesgos'!$O$45),"")</f>
        <v/>
      </c>
      <c r="AF21" s="25" t="str">
        <f>IF(AND('Mapa de Riesgos'!$Y$46="Alta",'Mapa de Riesgos'!$AA$46="Mayor"),CONCATENATE("R6C",'Mapa de Riesgos'!$O$46),"")</f>
        <v/>
      </c>
      <c r="AG21" s="26" t="str">
        <f>IF(AND('Mapa de Riesgos'!$Y$47="Alta",'Mapa de Riesgos'!$AA$47="Mayor"),CONCATENATE("R6C",'Mapa de Riesgos'!$O$47),"")</f>
        <v/>
      </c>
      <c r="AH21" s="27" t="str">
        <f>IF(AND('Mapa de Riesgos'!$Y$42="Alta",'Mapa de Riesgos'!$AA$42="Catastrófico"),CONCATENATE("R6C",'Mapa de Riesgos'!$O$42),"")</f>
        <v/>
      </c>
      <c r="AI21" s="28" t="str">
        <f>IF(AND('Mapa de Riesgos'!$Y$43="Alta",'Mapa de Riesgos'!$AA$43="Catastrófico"),CONCATENATE("R6C",'Mapa de Riesgos'!$O$43),"")</f>
        <v/>
      </c>
      <c r="AJ21" s="28" t="str">
        <f>IF(AND('Mapa de Riesgos'!$Y$44="Alta",'Mapa de Riesgos'!$AA$44="Catastrófico"),CONCATENATE("R6C",'Mapa de Riesgos'!$O$44),"")</f>
        <v/>
      </c>
      <c r="AK21" s="28" t="str">
        <f>IF(AND('Mapa de Riesgos'!$Y$45="Alta",'Mapa de Riesgos'!$AA$45="Catastrófico"),CONCATENATE("R6C",'Mapa de Riesgos'!$O$45),"")</f>
        <v/>
      </c>
      <c r="AL21" s="28" t="str">
        <f>IF(AND('Mapa de Riesgos'!$Y$46="Alta",'Mapa de Riesgos'!$AA$46="Catastrófico"),CONCATENATE("R6C",'Mapa de Riesgos'!$O$46),"")</f>
        <v/>
      </c>
      <c r="AM21" s="29" t="str">
        <f>IF(AND('Mapa de Riesgos'!$Y$47="Alta",'Mapa de Riesgos'!$AA$47="Catastrófico"),CONCATENATE("R6C",'Mapa de Riesgos'!$O$47),"")</f>
        <v/>
      </c>
      <c r="AN21" s="55"/>
      <c r="AO21" s="410"/>
      <c r="AP21" s="411"/>
      <c r="AQ21" s="411"/>
      <c r="AR21" s="411"/>
      <c r="AS21" s="411"/>
      <c r="AT21" s="412"/>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59"/>
      <c r="C22" s="359"/>
      <c r="D22" s="360"/>
      <c r="E22" s="400"/>
      <c r="F22" s="401"/>
      <c r="G22" s="401"/>
      <c r="H22" s="401"/>
      <c r="I22" s="401"/>
      <c r="J22" s="39" t="str">
        <f>IF(AND('Mapa de Riesgos'!$Y$48="Alta",'Mapa de Riesgos'!$AA$48="Leve"),CONCATENATE("R7C",'Mapa de Riesgos'!$O$48),"")</f>
        <v/>
      </c>
      <c r="K22" s="40" t="str">
        <f>IF(AND('Mapa de Riesgos'!$Y$49="Alta",'Mapa de Riesgos'!$AA$49="Leve"),CONCATENATE("R7C",'Mapa de Riesgos'!$O$49),"")</f>
        <v/>
      </c>
      <c r="L22" s="40" t="str">
        <f>IF(AND('Mapa de Riesgos'!$Y$50="Alta",'Mapa de Riesgos'!$AA$50="Leve"),CONCATENATE("R7C",'Mapa de Riesgos'!$O$50),"")</f>
        <v/>
      </c>
      <c r="M22" s="40" t="str">
        <f>IF(AND('Mapa de Riesgos'!$Y$51="Alta",'Mapa de Riesgos'!$AA$51="Leve"),CONCATENATE("R7C",'Mapa de Riesgos'!$O$51),"")</f>
        <v/>
      </c>
      <c r="N22" s="40" t="str">
        <f>IF(AND('Mapa de Riesgos'!$Y$52="Alta",'Mapa de Riesgos'!$AA$52="Leve"),CONCATENATE("R7C",'Mapa de Riesgos'!$O$52),"")</f>
        <v/>
      </c>
      <c r="O22" s="41" t="str">
        <f>IF(AND('Mapa de Riesgos'!$Y$53="Alta",'Mapa de Riesgos'!$AA$53="Leve"),CONCATENATE("R7C",'Mapa de Riesgos'!$O$53),"")</f>
        <v/>
      </c>
      <c r="P22" s="39" t="str">
        <f>IF(AND('Mapa de Riesgos'!$Y$48="Alta",'Mapa de Riesgos'!$AA$48="Menor"),CONCATENATE("R7C",'Mapa de Riesgos'!$O$48),"")</f>
        <v/>
      </c>
      <c r="Q22" s="40" t="str">
        <f>IF(AND('Mapa de Riesgos'!$Y$49="Alta",'Mapa de Riesgos'!$AA$49="Menor"),CONCATENATE("R7C",'Mapa de Riesgos'!$O$49),"")</f>
        <v/>
      </c>
      <c r="R22" s="40" t="str">
        <f>IF(AND('Mapa de Riesgos'!$Y$50="Alta",'Mapa de Riesgos'!$AA$50="Menor"),CONCATENATE("R7C",'Mapa de Riesgos'!$O$50),"")</f>
        <v/>
      </c>
      <c r="S22" s="40" t="str">
        <f>IF(AND('Mapa de Riesgos'!$Y$51="Alta",'Mapa de Riesgos'!$AA$51="Menor"),CONCATENATE("R7C",'Mapa de Riesgos'!$O$51),"")</f>
        <v/>
      </c>
      <c r="T22" s="40" t="str">
        <f>IF(AND('Mapa de Riesgos'!$Y$52="Alta",'Mapa de Riesgos'!$AA$52="Menor"),CONCATENATE("R7C",'Mapa de Riesgos'!$O$52),"")</f>
        <v/>
      </c>
      <c r="U22" s="41" t="str">
        <f>IF(AND('Mapa de Riesgos'!$Y$53="Alta",'Mapa de Riesgos'!$AA$53="Menor"),CONCATENATE("R7C",'Mapa de Riesgos'!$O$53),"")</f>
        <v/>
      </c>
      <c r="V22" s="24" t="str">
        <f>IF(AND('Mapa de Riesgos'!$Y$48="Alta",'Mapa de Riesgos'!$AA$48="Moderado"),CONCATENATE("R7C",'Mapa de Riesgos'!$O$48),"")</f>
        <v/>
      </c>
      <c r="W22" s="25" t="str">
        <f>IF(AND('Mapa de Riesgos'!$Y$49="Alta",'Mapa de Riesgos'!$AA$49="Moderado"),CONCATENATE("R7C",'Mapa de Riesgos'!$O$49),"")</f>
        <v/>
      </c>
      <c r="X22" s="25" t="str">
        <f>IF(AND('Mapa de Riesgos'!$Y$50="Alta",'Mapa de Riesgos'!$AA$50="Moderado"),CONCATENATE("R7C",'Mapa de Riesgos'!$O$50),"")</f>
        <v/>
      </c>
      <c r="Y22" s="25" t="str">
        <f>IF(AND('Mapa de Riesgos'!$Y$51="Alta",'Mapa de Riesgos'!$AA$51="Moderado"),CONCATENATE("R7C",'Mapa de Riesgos'!$O$51),"")</f>
        <v/>
      </c>
      <c r="Z22" s="25" t="str">
        <f>IF(AND('Mapa de Riesgos'!$Y$52="Alta",'Mapa de Riesgos'!$AA$52="Moderado"),CONCATENATE("R7C",'Mapa de Riesgos'!$O$52),"")</f>
        <v/>
      </c>
      <c r="AA22" s="26" t="str">
        <f>IF(AND('Mapa de Riesgos'!$Y$53="Alta",'Mapa de Riesgos'!$AA$53="Moderado"),CONCATENATE("R7C",'Mapa de Riesgos'!$O$53),"")</f>
        <v/>
      </c>
      <c r="AB22" s="24" t="str">
        <f>IF(AND('Mapa de Riesgos'!$Y$48="Alta",'Mapa de Riesgos'!$AA$48="Mayor"),CONCATENATE("R7C",'Mapa de Riesgos'!$O$48),"")</f>
        <v/>
      </c>
      <c r="AC22" s="25" t="str">
        <f>IF(AND('Mapa de Riesgos'!$Y$49="Alta",'Mapa de Riesgos'!$AA$49="Mayor"),CONCATENATE("R7C",'Mapa de Riesgos'!$O$49),"")</f>
        <v/>
      </c>
      <c r="AD22" s="25" t="str">
        <f>IF(AND('Mapa de Riesgos'!$Y$50="Alta",'Mapa de Riesgos'!$AA$50="Mayor"),CONCATENATE("R7C",'Mapa de Riesgos'!$O$50),"")</f>
        <v/>
      </c>
      <c r="AE22" s="25" t="str">
        <f>IF(AND('Mapa de Riesgos'!$Y$51="Alta",'Mapa de Riesgos'!$AA$51="Mayor"),CONCATENATE("R7C",'Mapa de Riesgos'!$O$51),"")</f>
        <v/>
      </c>
      <c r="AF22" s="25" t="str">
        <f>IF(AND('Mapa de Riesgos'!$Y$52="Alta",'Mapa de Riesgos'!$AA$52="Mayor"),CONCATENATE("R7C",'Mapa de Riesgos'!$O$52),"")</f>
        <v/>
      </c>
      <c r="AG22" s="26" t="str">
        <f>IF(AND('Mapa de Riesgos'!$Y$53="Alta",'Mapa de Riesgos'!$AA$53="Mayor"),CONCATENATE("R7C",'Mapa de Riesgos'!$O$53),"")</f>
        <v/>
      </c>
      <c r="AH22" s="27" t="str">
        <f>IF(AND('Mapa de Riesgos'!$Y$48="Alta",'Mapa de Riesgos'!$AA$48="Catastrófico"),CONCATENATE("R7C",'Mapa de Riesgos'!$O$48),"")</f>
        <v/>
      </c>
      <c r="AI22" s="28" t="str">
        <f>IF(AND('Mapa de Riesgos'!$Y$49="Alta",'Mapa de Riesgos'!$AA$49="Catastrófico"),CONCATENATE("R7C",'Mapa de Riesgos'!$O$49),"")</f>
        <v/>
      </c>
      <c r="AJ22" s="28" t="str">
        <f>IF(AND('Mapa de Riesgos'!$Y$50="Alta",'Mapa de Riesgos'!$AA$50="Catastrófico"),CONCATENATE("R7C",'Mapa de Riesgos'!$O$50),"")</f>
        <v/>
      </c>
      <c r="AK22" s="28" t="str">
        <f>IF(AND('Mapa de Riesgos'!$Y$51="Alta",'Mapa de Riesgos'!$AA$51="Catastrófico"),CONCATENATE("R7C",'Mapa de Riesgos'!$O$51),"")</f>
        <v/>
      </c>
      <c r="AL22" s="28" t="str">
        <f>IF(AND('Mapa de Riesgos'!$Y$52="Alta",'Mapa de Riesgos'!$AA$52="Catastrófico"),CONCATENATE("R7C",'Mapa de Riesgos'!$O$52),"")</f>
        <v/>
      </c>
      <c r="AM22" s="29" t="str">
        <f>IF(AND('Mapa de Riesgos'!$Y$53="Alta",'Mapa de Riesgos'!$AA$53="Catastrófico"),CONCATENATE("R7C",'Mapa de Riesgos'!$O$53),"")</f>
        <v/>
      </c>
      <c r="AN22" s="55"/>
      <c r="AO22" s="410"/>
      <c r="AP22" s="411"/>
      <c r="AQ22" s="411"/>
      <c r="AR22" s="411"/>
      <c r="AS22" s="411"/>
      <c r="AT22" s="41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59"/>
      <c r="C23" s="359"/>
      <c r="D23" s="360"/>
      <c r="E23" s="400"/>
      <c r="F23" s="401"/>
      <c r="G23" s="401"/>
      <c r="H23" s="401"/>
      <c r="I23" s="401"/>
      <c r="J23" s="39" t="str">
        <f>IF(AND('Mapa de Riesgos'!$Y$54="Alta",'Mapa de Riesgos'!$AA$54="Leve"),CONCATENATE("R8C",'Mapa de Riesgos'!$O$54),"")</f>
        <v/>
      </c>
      <c r="K23" s="40" t="str">
        <f>IF(AND('Mapa de Riesgos'!$Y$55="Alta",'Mapa de Riesgos'!$AA$55="Leve"),CONCATENATE("R8C",'Mapa de Riesgos'!$O$55),"")</f>
        <v/>
      </c>
      <c r="L23" s="40" t="str">
        <f>IF(AND('Mapa de Riesgos'!$Y$56="Alta",'Mapa de Riesgos'!$AA$56="Leve"),CONCATENATE("R8C",'Mapa de Riesgos'!$O$56),"")</f>
        <v/>
      </c>
      <c r="M23" s="40" t="str">
        <f>IF(AND('Mapa de Riesgos'!$Y$57="Alta",'Mapa de Riesgos'!$AA$57="Leve"),CONCATENATE("R8C",'Mapa de Riesgos'!$O$57),"")</f>
        <v/>
      </c>
      <c r="N23" s="40" t="str">
        <f>IF(AND('Mapa de Riesgos'!$Y$58="Alta",'Mapa de Riesgos'!$AA$58="Leve"),CONCATENATE("R8C",'Mapa de Riesgos'!$O$58),"")</f>
        <v/>
      </c>
      <c r="O23" s="41" t="str">
        <f>IF(AND('Mapa de Riesgos'!$Y$59="Alta",'Mapa de Riesgos'!$AA$59="Leve"),CONCATENATE("R8C",'Mapa de Riesgos'!$O$59),"")</f>
        <v/>
      </c>
      <c r="P23" s="39" t="str">
        <f>IF(AND('Mapa de Riesgos'!$Y$54="Alta",'Mapa de Riesgos'!$AA$54="Menor"),CONCATENATE("R8C",'Mapa de Riesgos'!$O$54),"")</f>
        <v/>
      </c>
      <c r="Q23" s="40" t="str">
        <f>IF(AND('Mapa de Riesgos'!$Y$55="Alta",'Mapa de Riesgos'!$AA$55="Menor"),CONCATENATE("R8C",'Mapa de Riesgos'!$O$55),"")</f>
        <v/>
      </c>
      <c r="R23" s="40" t="str">
        <f>IF(AND('Mapa de Riesgos'!$Y$56="Alta",'Mapa de Riesgos'!$AA$56="Menor"),CONCATENATE("R8C",'Mapa de Riesgos'!$O$56),"")</f>
        <v/>
      </c>
      <c r="S23" s="40" t="str">
        <f>IF(AND('Mapa de Riesgos'!$Y$57="Alta",'Mapa de Riesgos'!$AA$57="Menor"),CONCATENATE("R8C",'Mapa de Riesgos'!$O$57),"")</f>
        <v/>
      </c>
      <c r="T23" s="40" t="str">
        <f>IF(AND('Mapa de Riesgos'!$Y$58="Alta",'Mapa de Riesgos'!$AA$58="Menor"),CONCATENATE("R8C",'Mapa de Riesgos'!$O$58),"")</f>
        <v/>
      </c>
      <c r="U23" s="41" t="str">
        <f>IF(AND('Mapa de Riesgos'!$Y$59="Alta",'Mapa de Riesgos'!$AA$59="Menor"),CONCATENATE("R8C",'Mapa de Riesgos'!$O$59),"")</f>
        <v/>
      </c>
      <c r="V23" s="24" t="str">
        <f>IF(AND('Mapa de Riesgos'!$Y$54="Alta",'Mapa de Riesgos'!$AA$54="Moderado"),CONCATENATE("R8C",'Mapa de Riesgos'!$O$54),"")</f>
        <v/>
      </c>
      <c r="W23" s="25" t="str">
        <f>IF(AND('Mapa de Riesgos'!$Y$55="Alta",'Mapa de Riesgos'!$AA$55="Moderado"),CONCATENATE("R8C",'Mapa de Riesgos'!$O$55),"")</f>
        <v/>
      </c>
      <c r="X23" s="25" t="str">
        <f>IF(AND('Mapa de Riesgos'!$Y$56="Alta",'Mapa de Riesgos'!$AA$56="Moderado"),CONCATENATE("R8C",'Mapa de Riesgos'!$O$56),"")</f>
        <v/>
      </c>
      <c r="Y23" s="25" t="str">
        <f>IF(AND('Mapa de Riesgos'!$Y$57="Alta",'Mapa de Riesgos'!$AA$57="Moderado"),CONCATENATE("R8C",'Mapa de Riesgos'!$O$57),"")</f>
        <v/>
      </c>
      <c r="Z23" s="25" t="str">
        <f>IF(AND('Mapa de Riesgos'!$Y$58="Alta",'Mapa de Riesgos'!$AA$58="Moderado"),CONCATENATE("R8C",'Mapa de Riesgos'!$O$58),"")</f>
        <v/>
      </c>
      <c r="AA23" s="26" t="str">
        <f>IF(AND('Mapa de Riesgos'!$Y$59="Alta",'Mapa de Riesgos'!$AA$59="Moderado"),CONCATENATE("R8C",'Mapa de Riesgos'!$O$59),"")</f>
        <v/>
      </c>
      <c r="AB23" s="24" t="str">
        <f>IF(AND('Mapa de Riesgos'!$Y$54="Alta",'Mapa de Riesgos'!$AA$54="Mayor"),CONCATENATE("R8C",'Mapa de Riesgos'!$O$54),"")</f>
        <v/>
      </c>
      <c r="AC23" s="25" t="str">
        <f>IF(AND('Mapa de Riesgos'!$Y$55="Alta",'Mapa de Riesgos'!$AA$55="Mayor"),CONCATENATE("R8C",'Mapa de Riesgos'!$O$55),"")</f>
        <v/>
      </c>
      <c r="AD23" s="25" t="str">
        <f>IF(AND('Mapa de Riesgos'!$Y$56="Alta",'Mapa de Riesgos'!$AA$56="Mayor"),CONCATENATE("R8C",'Mapa de Riesgos'!$O$56),"")</f>
        <v/>
      </c>
      <c r="AE23" s="25" t="str">
        <f>IF(AND('Mapa de Riesgos'!$Y$57="Alta",'Mapa de Riesgos'!$AA$57="Mayor"),CONCATENATE("R8C",'Mapa de Riesgos'!$O$57),"")</f>
        <v/>
      </c>
      <c r="AF23" s="25" t="str">
        <f>IF(AND('Mapa de Riesgos'!$Y$58="Alta",'Mapa de Riesgos'!$AA$58="Mayor"),CONCATENATE("R8C",'Mapa de Riesgos'!$O$58),"")</f>
        <v/>
      </c>
      <c r="AG23" s="26" t="str">
        <f>IF(AND('Mapa de Riesgos'!$Y$59="Alta",'Mapa de Riesgos'!$AA$59="Mayor"),CONCATENATE("R8C",'Mapa de Riesgos'!$O$59),"")</f>
        <v/>
      </c>
      <c r="AH23" s="27" t="str">
        <f>IF(AND('Mapa de Riesgos'!$Y$54="Alta",'Mapa de Riesgos'!$AA$54="Catastrófico"),CONCATENATE("R8C",'Mapa de Riesgos'!$O$54),"")</f>
        <v/>
      </c>
      <c r="AI23" s="28" t="str">
        <f>IF(AND('Mapa de Riesgos'!$Y$55="Alta",'Mapa de Riesgos'!$AA$55="Catastrófico"),CONCATENATE("R8C",'Mapa de Riesgos'!$O$55),"")</f>
        <v/>
      </c>
      <c r="AJ23" s="28" t="str">
        <f>IF(AND('Mapa de Riesgos'!$Y$56="Alta",'Mapa de Riesgos'!$AA$56="Catastrófico"),CONCATENATE("R8C",'Mapa de Riesgos'!$O$56),"")</f>
        <v/>
      </c>
      <c r="AK23" s="28" t="str">
        <f>IF(AND('Mapa de Riesgos'!$Y$57="Alta",'Mapa de Riesgos'!$AA$57="Catastrófico"),CONCATENATE("R8C",'Mapa de Riesgos'!$O$57),"")</f>
        <v/>
      </c>
      <c r="AL23" s="28" t="str">
        <f>IF(AND('Mapa de Riesgos'!$Y$58="Alta",'Mapa de Riesgos'!$AA$58="Catastrófico"),CONCATENATE("R8C",'Mapa de Riesgos'!$O$58),"")</f>
        <v/>
      </c>
      <c r="AM23" s="29" t="str">
        <f>IF(AND('Mapa de Riesgos'!$Y$59="Alta",'Mapa de Riesgos'!$AA$59="Catastrófico"),CONCATENATE("R8C",'Mapa de Riesgos'!$O$59),"")</f>
        <v/>
      </c>
      <c r="AN23" s="55"/>
      <c r="AO23" s="410"/>
      <c r="AP23" s="411"/>
      <c r="AQ23" s="411"/>
      <c r="AR23" s="411"/>
      <c r="AS23" s="411"/>
      <c r="AT23" s="412"/>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59"/>
      <c r="C24" s="359"/>
      <c r="D24" s="360"/>
      <c r="E24" s="400"/>
      <c r="F24" s="401"/>
      <c r="G24" s="401"/>
      <c r="H24" s="401"/>
      <c r="I24" s="401"/>
      <c r="J24" s="39" t="str">
        <f>IF(AND('Mapa de Riesgos'!$Y$60="Alta",'Mapa de Riesgos'!$AA$60="Leve"),CONCATENATE("R9C",'Mapa de Riesgos'!$O$60),"")</f>
        <v/>
      </c>
      <c r="K24" s="40" t="str">
        <f>IF(AND('Mapa de Riesgos'!$Y$61="Alta",'Mapa de Riesgos'!$AA$61="Leve"),CONCATENATE("R9C",'Mapa de Riesgos'!$O$61),"")</f>
        <v/>
      </c>
      <c r="L24" s="40" t="str">
        <f>IF(AND('Mapa de Riesgos'!$Y$62="Alta",'Mapa de Riesgos'!$AA$62="Leve"),CONCATENATE("R9C",'Mapa de Riesgos'!$O$62),"")</f>
        <v/>
      </c>
      <c r="M24" s="40" t="str">
        <f>IF(AND('Mapa de Riesgos'!$Y$63="Alta",'Mapa de Riesgos'!$AA$63="Leve"),CONCATENATE("R9C",'Mapa de Riesgos'!$O$63),"")</f>
        <v/>
      </c>
      <c r="N24" s="40" t="str">
        <f>IF(AND('Mapa de Riesgos'!$Y$64="Alta",'Mapa de Riesgos'!$AA$64="Leve"),CONCATENATE("R9C",'Mapa de Riesgos'!$O$64),"")</f>
        <v/>
      </c>
      <c r="O24" s="41" t="str">
        <f>IF(AND('Mapa de Riesgos'!$Y$65="Alta",'Mapa de Riesgos'!$AA$65="Leve"),CONCATENATE("R9C",'Mapa de Riesgos'!$O$65),"")</f>
        <v/>
      </c>
      <c r="P24" s="39" t="str">
        <f>IF(AND('Mapa de Riesgos'!$Y$60="Alta",'Mapa de Riesgos'!$AA$60="Menor"),CONCATENATE("R9C",'Mapa de Riesgos'!$O$60),"")</f>
        <v/>
      </c>
      <c r="Q24" s="40" t="str">
        <f>IF(AND('Mapa de Riesgos'!$Y$61="Alta",'Mapa de Riesgos'!$AA$61="Menor"),CONCATENATE("R9C",'Mapa de Riesgos'!$O$61),"")</f>
        <v/>
      </c>
      <c r="R24" s="40" t="str">
        <f>IF(AND('Mapa de Riesgos'!$Y$62="Alta",'Mapa de Riesgos'!$AA$62="Menor"),CONCATENATE("R9C",'Mapa de Riesgos'!$O$62),"")</f>
        <v/>
      </c>
      <c r="S24" s="40" t="str">
        <f>IF(AND('Mapa de Riesgos'!$Y$63="Alta",'Mapa de Riesgos'!$AA$63="Menor"),CONCATENATE("R9C",'Mapa de Riesgos'!$O$63),"")</f>
        <v/>
      </c>
      <c r="T24" s="40" t="str">
        <f>IF(AND('Mapa de Riesgos'!$Y$64="Alta",'Mapa de Riesgos'!$AA$64="Menor"),CONCATENATE("R9C",'Mapa de Riesgos'!$O$64),"")</f>
        <v/>
      </c>
      <c r="U24" s="41" t="str">
        <f>IF(AND('Mapa de Riesgos'!$Y$65="Alta",'Mapa de Riesgos'!$AA$65="Menor"),CONCATENATE("R9C",'Mapa de Riesgos'!$O$65),"")</f>
        <v/>
      </c>
      <c r="V24" s="24" t="str">
        <f>IF(AND('Mapa de Riesgos'!$Y$60="Alta",'Mapa de Riesgos'!$AA$60="Moderado"),CONCATENATE("R9C",'Mapa de Riesgos'!$O$60),"")</f>
        <v/>
      </c>
      <c r="W24" s="25" t="str">
        <f>IF(AND('Mapa de Riesgos'!$Y$61="Alta",'Mapa de Riesgos'!$AA$61="Moderado"),CONCATENATE("R9C",'Mapa de Riesgos'!$O$61),"")</f>
        <v/>
      </c>
      <c r="X24" s="25" t="str">
        <f>IF(AND('Mapa de Riesgos'!$Y$62="Alta",'Mapa de Riesgos'!$AA$62="Moderado"),CONCATENATE("R9C",'Mapa de Riesgos'!$O$62),"")</f>
        <v/>
      </c>
      <c r="Y24" s="25" t="str">
        <f>IF(AND('Mapa de Riesgos'!$Y$63="Alta",'Mapa de Riesgos'!$AA$63="Moderado"),CONCATENATE("R9C",'Mapa de Riesgos'!$O$63),"")</f>
        <v/>
      </c>
      <c r="Z24" s="25" t="str">
        <f>IF(AND('Mapa de Riesgos'!$Y$64="Alta",'Mapa de Riesgos'!$AA$64="Moderado"),CONCATENATE("R9C",'Mapa de Riesgos'!$O$64),"")</f>
        <v/>
      </c>
      <c r="AA24" s="26" t="str">
        <f>IF(AND('Mapa de Riesgos'!$Y$65="Alta",'Mapa de Riesgos'!$AA$65="Moderado"),CONCATENATE("R9C",'Mapa de Riesgos'!$O$65),"")</f>
        <v/>
      </c>
      <c r="AB24" s="24" t="str">
        <f>IF(AND('Mapa de Riesgos'!$Y$60="Alta",'Mapa de Riesgos'!$AA$60="Mayor"),CONCATENATE("R9C",'Mapa de Riesgos'!$O$60),"")</f>
        <v/>
      </c>
      <c r="AC24" s="25" t="str">
        <f>IF(AND('Mapa de Riesgos'!$Y$61="Alta",'Mapa de Riesgos'!$AA$61="Mayor"),CONCATENATE("R9C",'Mapa de Riesgos'!$O$61),"")</f>
        <v/>
      </c>
      <c r="AD24" s="25" t="str">
        <f>IF(AND('Mapa de Riesgos'!$Y$62="Alta",'Mapa de Riesgos'!$AA$62="Mayor"),CONCATENATE("R9C",'Mapa de Riesgos'!$O$62),"")</f>
        <v/>
      </c>
      <c r="AE24" s="25" t="str">
        <f>IF(AND('Mapa de Riesgos'!$Y$63="Alta",'Mapa de Riesgos'!$AA$63="Mayor"),CONCATENATE("R9C",'Mapa de Riesgos'!$O$63),"")</f>
        <v/>
      </c>
      <c r="AF24" s="25" t="str">
        <f>IF(AND('Mapa de Riesgos'!$Y$64="Alta",'Mapa de Riesgos'!$AA$64="Mayor"),CONCATENATE("R9C",'Mapa de Riesgos'!$O$64),"")</f>
        <v/>
      </c>
      <c r="AG24" s="26" t="str">
        <f>IF(AND('Mapa de Riesgos'!$Y$65="Alta",'Mapa de Riesgos'!$AA$65="Mayor"),CONCATENATE("R9C",'Mapa de Riesgos'!$O$65),"")</f>
        <v/>
      </c>
      <c r="AH24" s="27" t="str">
        <f>IF(AND('Mapa de Riesgos'!$Y$60="Alta",'Mapa de Riesgos'!$AA$60="Catastrófico"),CONCATENATE("R9C",'Mapa de Riesgos'!$O$60),"")</f>
        <v/>
      </c>
      <c r="AI24" s="28" t="str">
        <f>IF(AND('Mapa de Riesgos'!$Y$61="Alta",'Mapa de Riesgos'!$AA$61="Catastrófico"),CONCATENATE("R9C",'Mapa de Riesgos'!$O$61),"")</f>
        <v/>
      </c>
      <c r="AJ24" s="28" t="str">
        <f>IF(AND('Mapa de Riesgos'!$Y$62="Alta",'Mapa de Riesgos'!$AA$62="Catastrófico"),CONCATENATE("R9C",'Mapa de Riesgos'!$O$62),"")</f>
        <v/>
      </c>
      <c r="AK24" s="28" t="str">
        <f>IF(AND('Mapa de Riesgos'!$Y$63="Alta",'Mapa de Riesgos'!$AA$63="Catastrófico"),CONCATENATE("R9C",'Mapa de Riesgos'!$O$63),"")</f>
        <v/>
      </c>
      <c r="AL24" s="28" t="str">
        <f>IF(AND('Mapa de Riesgos'!$Y$64="Alta",'Mapa de Riesgos'!$AA$64="Catastrófico"),CONCATENATE("R9C",'Mapa de Riesgos'!$O$64),"")</f>
        <v/>
      </c>
      <c r="AM24" s="29" t="str">
        <f>IF(AND('Mapa de Riesgos'!$Y$65="Alta",'Mapa de Riesgos'!$AA$65="Catastrófico"),CONCATENATE("R9C",'Mapa de Riesgos'!$O$65),"")</f>
        <v/>
      </c>
      <c r="AN24" s="55"/>
      <c r="AO24" s="410"/>
      <c r="AP24" s="411"/>
      <c r="AQ24" s="411"/>
      <c r="AR24" s="411"/>
      <c r="AS24" s="411"/>
      <c r="AT24" s="412"/>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59"/>
      <c r="C25" s="359"/>
      <c r="D25" s="360"/>
      <c r="E25" s="403"/>
      <c r="F25" s="404"/>
      <c r="G25" s="404"/>
      <c r="H25" s="404"/>
      <c r="I25" s="404"/>
      <c r="J25" s="42" t="str">
        <f>IF(AND('Mapa de Riesgos'!$Y$66="Alta",'Mapa de Riesgos'!$AA$66="Leve"),CONCATENATE("R10C",'Mapa de Riesgos'!$O$66),"")</f>
        <v/>
      </c>
      <c r="K25" s="43" t="str">
        <f>IF(AND('Mapa de Riesgos'!$Y$67="Alta",'Mapa de Riesgos'!$AA$67="Leve"),CONCATENATE("R10C",'Mapa de Riesgos'!$O$67),"")</f>
        <v/>
      </c>
      <c r="L25" s="43" t="str">
        <f>IF(AND('Mapa de Riesgos'!$Y$68="Alta",'Mapa de Riesgos'!$AA$68="Leve"),CONCATENATE("R10C",'Mapa de Riesgos'!$O$68),"")</f>
        <v/>
      </c>
      <c r="M25" s="43" t="str">
        <f>IF(AND('Mapa de Riesgos'!$Y$69="Alta",'Mapa de Riesgos'!$AA$69="Leve"),CONCATENATE("R10C",'Mapa de Riesgos'!$O$69),"")</f>
        <v/>
      </c>
      <c r="N25" s="43" t="str">
        <f>IF(AND('Mapa de Riesgos'!$Y$70="Alta",'Mapa de Riesgos'!$AA$70="Leve"),CONCATENATE("R10C",'Mapa de Riesgos'!$O$70),"")</f>
        <v/>
      </c>
      <c r="O25" s="44" t="str">
        <f>IF(AND('Mapa de Riesgos'!$Y$71="Alta",'Mapa de Riesgos'!$AA$71="Leve"),CONCATENATE("R10C",'Mapa de Riesgos'!$O$71),"")</f>
        <v/>
      </c>
      <c r="P25" s="42" t="str">
        <f>IF(AND('Mapa de Riesgos'!$Y$66="Alta",'Mapa de Riesgos'!$AA$66="Menor"),CONCATENATE("R10C",'Mapa de Riesgos'!$O$66),"")</f>
        <v/>
      </c>
      <c r="Q25" s="43" t="str">
        <f>IF(AND('Mapa de Riesgos'!$Y$67="Alta",'Mapa de Riesgos'!$AA$67="Menor"),CONCATENATE("R10C",'Mapa de Riesgos'!$O$67),"")</f>
        <v/>
      </c>
      <c r="R25" s="43" t="str">
        <f>IF(AND('Mapa de Riesgos'!$Y$68="Alta",'Mapa de Riesgos'!$AA$68="Menor"),CONCATENATE("R10C",'Mapa de Riesgos'!$O$68),"")</f>
        <v/>
      </c>
      <c r="S25" s="43" t="str">
        <f>IF(AND('Mapa de Riesgos'!$Y$69="Alta",'Mapa de Riesgos'!$AA$69="Menor"),CONCATENATE("R10C",'Mapa de Riesgos'!$O$69),"")</f>
        <v/>
      </c>
      <c r="T25" s="43" t="str">
        <f>IF(AND('Mapa de Riesgos'!$Y$70="Alta",'Mapa de Riesgos'!$AA$70="Menor"),CONCATENATE("R10C",'Mapa de Riesgos'!$O$70),"")</f>
        <v/>
      </c>
      <c r="U25" s="44" t="str">
        <f>IF(AND('Mapa de Riesgos'!$Y$71="Alta",'Mapa de Riesgos'!$AA$71="Menor"),CONCATENATE("R10C",'Mapa de Riesgos'!$O$71),"")</f>
        <v/>
      </c>
      <c r="V25" s="30" t="str">
        <f>IF(AND('Mapa de Riesgos'!$Y$66="Alta",'Mapa de Riesgos'!$AA$66="Moderado"),CONCATENATE("R10C",'Mapa de Riesgos'!$O$66),"")</f>
        <v/>
      </c>
      <c r="W25" s="31" t="str">
        <f>IF(AND('Mapa de Riesgos'!$Y$67="Alta",'Mapa de Riesgos'!$AA$67="Moderado"),CONCATENATE("R10C",'Mapa de Riesgos'!$O$67),"")</f>
        <v/>
      </c>
      <c r="X25" s="31" t="str">
        <f>IF(AND('Mapa de Riesgos'!$Y$68="Alta",'Mapa de Riesgos'!$AA$68="Moderado"),CONCATENATE("R10C",'Mapa de Riesgos'!$O$68),"")</f>
        <v/>
      </c>
      <c r="Y25" s="31" t="str">
        <f>IF(AND('Mapa de Riesgos'!$Y$69="Alta",'Mapa de Riesgos'!$AA$69="Moderado"),CONCATENATE("R10C",'Mapa de Riesgos'!$O$69),"")</f>
        <v/>
      </c>
      <c r="Z25" s="31" t="str">
        <f>IF(AND('Mapa de Riesgos'!$Y$70="Alta",'Mapa de Riesgos'!$AA$70="Moderado"),CONCATENATE("R10C",'Mapa de Riesgos'!$O$70),"")</f>
        <v/>
      </c>
      <c r="AA25" s="32" t="str">
        <f>IF(AND('Mapa de Riesgos'!$Y$71="Alta",'Mapa de Riesgos'!$AA$71="Moderado"),CONCATENATE("R10C",'Mapa de Riesgos'!$O$71),"")</f>
        <v/>
      </c>
      <c r="AB25" s="30" t="str">
        <f>IF(AND('Mapa de Riesgos'!$Y$66="Alta",'Mapa de Riesgos'!$AA$66="Mayor"),CONCATENATE("R10C",'Mapa de Riesgos'!$O$66),"")</f>
        <v/>
      </c>
      <c r="AC25" s="31" t="str">
        <f>IF(AND('Mapa de Riesgos'!$Y$67="Alta",'Mapa de Riesgos'!$AA$67="Mayor"),CONCATENATE("R10C",'Mapa de Riesgos'!$O$67),"")</f>
        <v/>
      </c>
      <c r="AD25" s="31" t="str">
        <f>IF(AND('Mapa de Riesgos'!$Y$68="Alta",'Mapa de Riesgos'!$AA$68="Mayor"),CONCATENATE("R10C",'Mapa de Riesgos'!$O$68),"")</f>
        <v/>
      </c>
      <c r="AE25" s="31" t="str">
        <f>IF(AND('Mapa de Riesgos'!$Y$69="Alta",'Mapa de Riesgos'!$AA$69="Mayor"),CONCATENATE("R10C",'Mapa de Riesgos'!$O$69),"")</f>
        <v/>
      </c>
      <c r="AF25" s="31" t="str">
        <f>IF(AND('Mapa de Riesgos'!$Y$70="Alta",'Mapa de Riesgos'!$AA$70="Mayor"),CONCATENATE("R10C",'Mapa de Riesgos'!$O$70),"")</f>
        <v/>
      </c>
      <c r="AG25" s="32" t="str">
        <f>IF(AND('Mapa de Riesgos'!$Y$71="Alta",'Mapa de Riesgos'!$AA$71="Mayor"),CONCATENATE("R10C",'Mapa de Riesgos'!$O$71),"")</f>
        <v/>
      </c>
      <c r="AH25" s="33" t="str">
        <f>IF(AND('Mapa de Riesgos'!$Y$66="Alta",'Mapa de Riesgos'!$AA$66="Catastrófico"),CONCATENATE("R10C",'Mapa de Riesgos'!$O$66),"")</f>
        <v/>
      </c>
      <c r="AI25" s="34" t="str">
        <f>IF(AND('Mapa de Riesgos'!$Y$67="Alta",'Mapa de Riesgos'!$AA$67="Catastrófico"),CONCATENATE("R10C",'Mapa de Riesgos'!$O$67),"")</f>
        <v/>
      </c>
      <c r="AJ25" s="34" t="str">
        <f>IF(AND('Mapa de Riesgos'!$Y$68="Alta",'Mapa de Riesgos'!$AA$68="Catastrófico"),CONCATENATE("R10C",'Mapa de Riesgos'!$O$68),"")</f>
        <v/>
      </c>
      <c r="AK25" s="34" t="str">
        <f>IF(AND('Mapa de Riesgos'!$Y$69="Alta",'Mapa de Riesgos'!$AA$69="Catastrófico"),CONCATENATE("R10C",'Mapa de Riesgos'!$O$69),"")</f>
        <v/>
      </c>
      <c r="AL25" s="34" t="str">
        <f>IF(AND('Mapa de Riesgos'!$Y$70="Alta",'Mapa de Riesgos'!$AA$70="Catastrófico"),CONCATENATE("R10C",'Mapa de Riesgos'!$O$70),"")</f>
        <v/>
      </c>
      <c r="AM25" s="35" t="str">
        <f>IF(AND('Mapa de Riesgos'!$Y$71="Alta",'Mapa de Riesgos'!$AA$71="Catastrófico"),CONCATENATE("R10C",'Mapa de Riesgos'!$O$71),"")</f>
        <v/>
      </c>
      <c r="AN25" s="55"/>
      <c r="AO25" s="413"/>
      <c r="AP25" s="414"/>
      <c r="AQ25" s="414"/>
      <c r="AR25" s="414"/>
      <c r="AS25" s="414"/>
      <c r="AT25" s="41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59"/>
      <c r="C26" s="359"/>
      <c r="D26" s="360"/>
      <c r="E26" s="397" t="s">
        <v>199</v>
      </c>
      <c r="F26" s="398"/>
      <c r="G26" s="398"/>
      <c r="H26" s="398"/>
      <c r="I26" s="399"/>
      <c r="J26" s="36" t="str">
        <f>IF(AND('Mapa de Riesgos'!$Y$12="Media",'Mapa de Riesgos'!$AA$12="Leve"),CONCATENATE("R1C",'Mapa de Riesgos'!$O$12),"")</f>
        <v/>
      </c>
      <c r="K26" s="37" t="str">
        <f>IF(AND('Mapa de Riesgos'!$Y$13="Media",'Mapa de Riesgos'!$AA$13="Leve"),CONCATENATE("R1C",'Mapa de Riesgos'!$O$13),"")</f>
        <v/>
      </c>
      <c r="L26" s="37" t="str">
        <f>IF(AND('Mapa de Riesgos'!$Y$14="Media",'Mapa de Riesgos'!$AA$14="Leve"),CONCATENATE("R1C",'Mapa de Riesgos'!$O$14),"")</f>
        <v/>
      </c>
      <c r="M26" s="37" t="str">
        <f>IF(AND('Mapa de Riesgos'!$Y$15="Media",'Mapa de Riesgos'!$AA$15="Leve"),CONCATENATE("R1C",'Mapa de Riesgos'!$O$15),"")</f>
        <v/>
      </c>
      <c r="N26" s="37" t="str">
        <f>IF(AND('Mapa de Riesgos'!$Y$16="Media",'Mapa de Riesgos'!$AA$16="Leve"),CONCATENATE("R1C",'Mapa de Riesgos'!$O$16),"")</f>
        <v/>
      </c>
      <c r="O26" s="38" t="str">
        <f>IF(AND('Mapa de Riesgos'!$Y$17="Media",'Mapa de Riesgos'!$AA$17="Leve"),CONCATENATE("R1C",'Mapa de Riesgos'!$O$17),"")</f>
        <v/>
      </c>
      <c r="P26" s="36" t="str">
        <f>IF(AND('Mapa de Riesgos'!$Y$12="Media",'Mapa de Riesgos'!$AA$12="Menor"),CONCATENATE("R1C",'Mapa de Riesgos'!$O$12),"")</f>
        <v/>
      </c>
      <c r="Q26" s="37" t="str">
        <f>IF(AND('Mapa de Riesgos'!$Y$13="Media",'Mapa de Riesgos'!$AA$13="Menor"),CONCATENATE("R1C",'Mapa de Riesgos'!$O$13),"")</f>
        <v/>
      </c>
      <c r="R26" s="37" t="str">
        <f>IF(AND('Mapa de Riesgos'!$Y$14="Media",'Mapa de Riesgos'!$AA$14="Menor"),CONCATENATE("R1C",'Mapa de Riesgos'!$O$14),"")</f>
        <v/>
      </c>
      <c r="S26" s="37" t="str">
        <f>IF(AND('Mapa de Riesgos'!$Y$15="Media",'Mapa de Riesgos'!$AA$15="Menor"),CONCATENATE("R1C",'Mapa de Riesgos'!$O$15),"")</f>
        <v/>
      </c>
      <c r="T26" s="37" t="str">
        <f>IF(AND('Mapa de Riesgos'!$Y$16="Media",'Mapa de Riesgos'!$AA$16="Menor"),CONCATENATE("R1C",'Mapa de Riesgos'!$O$16),"")</f>
        <v/>
      </c>
      <c r="U26" s="38" t="str">
        <f>IF(AND('Mapa de Riesgos'!$Y$17="Media",'Mapa de Riesgos'!$AA$17="Menor"),CONCATENATE("R1C",'Mapa de Riesgos'!$O$17),"")</f>
        <v/>
      </c>
      <c r="V26" s="36" t="str">
        <f>IF(AND('Mapa de Riesgos'!$Y$12="Media",'Mapa de Riesgos'!$AA$12="Moderado"),CONCATENATE("R1C",'Mapa de Riesgos'!$O$12),"")</f>
        <v/>
      </c>
      <c r="W26" s="37" t="str">
        <f>IF(AND('Mapa de Riesgos'!$Y$13="Media",'Mapa de Riesgos'!$AA$13="Moderado"),CONCATENATE("R1C",'Mapa de Riesgos'!$O$13),"")</f>
        <v/>
      </c>
      <c r="X26" s="37" t="str">
        <f>IF(AND('Mapa de Riesgos'!$Y$14="Media",'Mapa de Riesgos'!$AA$14="Moderado"),CONCATENATE("R1C",'Mapa de Riesgos'!$O$14),"")</f>
        <v/>
      </c>
      <c r="Y26" s="37" t="str">
        <f>IF(AND('Mapa de Riesgos'!$Y$15="Media",'Mapa de Riesgos'!$AA$15="Moderado"),CONCATENATE("R1C",'Mapa de Riesgos'!$O$15),"")</f>
        <v/>
      </c>
      <c r="Z26" s="37" t="str">
        <f>IF(AND('Mapa de Riesgos'!$Y$16="Media",'Mapa de Riesgos'!$AA$16="Moderado"),CONCATENATE("R1C",'Mapa de Riesgos'!$O$16),"")</f>
        <v/>
      </c>
      <c r="AA26" s="38" t="str">
        <f>IF(AND('Mapa de Riesgos'!$Y$17="Media",'Mapa de Riesgos'!$AA$17="Moderado"),CONCATENATE("R1C",'Mapa de Riesgos'!$O$17),"")</f>
        <v/>
      </c>
      <c r="AB26" s="18" t="str">
        <f>IF(AND('Mapa de Riesgos'!$Y$12="Media",'Mapa de Riesgos'!$AA$12="Mayor"),CONCATENATE("R1C",'Mapa de Riesgos'!$O$12),"")</f>
        <v/>
      </c>
      <c r="AC26" s="19" t="str">
        <f>IF(AND('Mapa de Riesgos'!$Y$13="Media",'Mapa de Riesgos'!$AA$13="Mayor"),CONCATENATE("R1C",'Mapa de Riesgos'!$O$13),"")</f>
        <v/>
      </c>
      <c r="AD26" s="19" t="str">
        <f>IF(AND('Mapa de Riesgos'!$Y$14="Media",'Mapa de Riesgos'!$AA$14="Mayor"),CONCATENATE("R1C",'Mapa de Riesgos'!$O$14),"")</f>
        <v/>
      </c>
      <c r="AE26" s="19" t="str">
        <f>IF(AND('Mapa de Riesgos'!$Y$15="Media",'Mapa de Riesgos'!$AA$15="Mayor"),CONCATENATE("R1C",'Mapa de Riesgos'!$O$15),"")</f>
        <v/>
      </c>
      <c r="AF26" s="19" t="str">
        <f>IF(AND('Mapa de Riesgos'!$Y$16="Media",'Mapa de Riesgos'!$AA$16="Mayor"),CONCATENATE("R1C",'Mapa de Riesgos'!$O$16),"")</f>
        <v/>
      </c>
      <c r="AG26" s="20" t="str">
        <f>IF(AND('Mapa de Riesgos'!$Y$17="Media",'Mapa de Riesgos'!$AA$17="Mayor"),CONCATENATE("R1C",'Mapa de Riesgos'!$O$17),"")</f>
        <v/>
      </c>
      <c r="AH26" s="21" t="str">
        <f>IF(AND('Mapa de Riesgos'!$Y$12="Media",'Mapa de Riesgos'!$AA$12="Catastrófico"),CONCATENATE("R1C",'Mapa de Riesgos'!$O$12),"")</f>
        <v/>
      </c>
      <c r="AI26" s="22" t="str">
        <f>IF(AND('Mapa de Riesgos'!$Y$13="Media",'Mapa de Riesgos'!$AA$13="Catastrófico"),CONCATENATE("R1C",'Mapa de Riesgos'!$O$13),"")</f>
        <v/>
      </c>
      <c r="AJ26" s="22" t="str">
        <f>IF(AND('Mapa de Riesgos'!$Y$14="Media",'Mapa de Riesgos'!$AA$14="Catastrófico"),CONCATENATE("R1C",'Mapa de Riesgos'!$O$14),"")</f>
        <v/>
      </c>
      <c r="AK26" s="22" t="str">
        <f>IF(AND('Mapa de Riesgos'!$Y$15="Media",'Mapa de Riesgos'!$AA$15="Catastrófico"),CONCATENATE("R1C",'Mapa de Riesgos'!$O$15),"")</f>
        <v/>
      </c>
      <c r="AL26" s="22" t="str">
        <f>IF(AND('Mapa de Riesgos'!$Y$16="Media",'Mapa de Riesgos'!$AA$16="Catastrófico"),CONCATENATE("R1C",'Mapa de Riesgos'!$O$16),"")</f>
        <v/>
      </c>
      <c r="AM26" s="23" t="str">
        <f>IF(AND('Mapa de Riesgos'!$Y$17="Media",'Mapa de Riesgos'!$AA$17="Catastrófico"),CONCATENATE("R1C",'Mapa de Riesgos'!$O$17),"")</f>
        <v/>
      </c>
      <c r="AN26" s="55"/>
      <c r="AO26" s="437" t="s">
        <v>200</v>
      </c>
      <c r="AP26" s="438"/>
      <c r="AQ26" s="438"/>
      <c r="AR26" s="438"/>
      <c r="AS26" s="438"/>
      <c r="AT26" s="43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59"/>
      <c r="C27" s="359"/>
      <c r="D27" s="360"/>
      <c r="E27" s="416"/>
      <c r="F27" s="401"/>
      <c r="G27" s="401"/>
      <c r="H27" s="401"/>
      <c r="I27" s="402"/>
      <c r="J27" s="39" t="str">
        <f>IF(AND('Mapa de Riesgos'!$Y$18="Media",'Mapa de Riesgos'!$AA$18="Leve"),CONCATENATE("R2C",'Mapa de Riesgos'!$O$18),"")</f>
        <v/>
      </c>
      <c r="K27" s="40" t="str">
        <f>IF(AND('Mapa de Riesgos'!$Y$19="Media",'Mapa de Riesgos'!$AA$19="Leve"),CONCATENATE("R2C",'Mapa de Riesgos'!$O$19),"")</f>
        <v/>
      </c>
      <c r="L27" s="40" t="str">
        <f>IF(AND('Mapa de Riesgos'!$Y$20="Media",'Mapa de Riesgos'!$AA$20="Leve"),CONCATENATE("R2C",'Mapa de Riesgos'!$O$20),"")</f>
        <v/>
      </c>
      <c r="M27" s="40" t="str">
        <f>IF(AND('Mapa de Riesgos'!$Y$21="Media",'Mapa de Riesgos'!$AA$21="Leve"),CONCATENATE("R2C",'Mapa de Riesgos'!$O$21),"")</f>
        <v/>
      </c>
      <c r="N27" s="40" t="str">
        <f>IF(AND('Mapa de Riesgos'!$Y$22="Media",'Mapa de Riesgos'!$AA$22="Leve"),CONCATENATE("R2C",'Mapa de Riesgos'!$O$22),"")</f>
        <v/>
      </c>
      <c r="O27" s="41" t="str">
        <f>IF(AND('Mapa de Riesgos'!$Y$23="Media",'Mapa de Riesgos'!$AA$23="Leve"),CONCATENATE("R2C",'Mapa de Riesgos'!$O$23),"")</f>
        <v/>
      </c>
      <c r="P27" s="39" t="str">
        <f>IF(AND('Mapa de Riesgos'!$Y$18="Media",'Mapa de Riesgos'!$AA$18="Menor"),CONCATENATE("R2C",'Mapa de Riesgos'!$O$18),"")</f>
        <v/>
      </c>
      <c r="Q27" s="40" t="str">
        <f>IF(AND('Mapa de Riesgos'!$Y$19="Media",'Mapa de Riesgos'!$AA$19="Menor"),CONCATENATE("R2C",'Mapa de Riesgos'!$O$19),"")</f>
        <v/>
      </c>
      <c r="R27" s="40" t="str">
        <f>IF(AND('Mapa de Riesgos'!$Y$20="Media",'Mapa de Riesgos'!$AA$20="Menor"),CONCATENATE("R2C",'Mapa de Riesgos'!$O$20),"")</f>
        <v/>
      </c>
      <c r="S27" s="40" t="str">
        <f>IF(AND('Mapa de Riesgos'!$Y$21="Media",'Mapa de Riesgos'!$AA$21="Menor"),CONCATENATE("R2C",'Mapa de Riesgos'!$O$21),"")</f>
        <v/>
      </c>
      <c r="T27" s="40" t="str">
        <f>IF(AND('Mapa de Riesgos'!$Y$22="Media",'Mapa de Riesgos'!$AA$22="Menor"),CONCATENATE("R2C",'Mapa de Riesgos'!$O$22),"")</f>
        <v/>
      </c>
      <c r="U27" s="41" t="str">
        <f>IF(AND('Mapa de Riesgos'!$Y$23="Media",'Mapa de Riesgos'!$AA$23="Menor"),CONCATENATE("R2C",'Mapa de Riesgos'!$O$23),"")</f>
        <v/>
      </c>
      <c r="V27" s="39" t="str">
        <f>IF(AND('Mapa de Riesgos'!$Y$18="Media",'Mapa de Riesgos'!$AA$18="Moderado"),CONCATENATE("R2C",'Mapa de Riesgos'!$O$18),"")</f>
        <v/>
      </c>
      <c r="W27" s="40" t="str">
        <f>IF(AND('Mapa de Riesgos'!$Y$19="Media",'Mapa de Riesgos'!$AA$19="Moderado"),CONCATENATE("R2C",'Mapa de Riesgos'!$O$19),"")</f>
        <v/>
      </c>
      <c r="X27" s="40" t="str">
        <f>IF(AND('Mapa de Riesgos'!$Y$20="Media",'Mapa de Riesgos'!$AA$20="Moderado"),CONCATENATE("R2C",'Mapa de Riesgos'!$O$20),"")</f>
        <v/>
      </c>
      <c r="Y27" s="40" t="str">
        <f>IF(AND('Mapa de Riesgos'!$Y$21="Media",'Mapa de Riesgos'!$AA$21="Moderado"),CONCATENATE("R2C",'Mapa de Riesgos'!$O$21),"")</f>
        <v/>
      </c>
      <c r="Z27" s="40" t="str">
        <f>IF(AND('Mapa de Riesgos'!$Y$22="Media",'Mapa de Riesgos'!$AA$22="Moderado"),CONCATENATE("R2C",'Mapa de Riesgos'!$O$22),"")</f>
        <v/>
      </c>
      <c r="AA27" s="41" t="str">
        <f>IF(AND('Mapa de Riesgos'!$Y$23="Media",'Mapa de Riesgos'!$AA$23="Moderado"),CONCATENATE("R2C",'Mapa de Riesgos'!$O$23),"")</f>
        <v/>
      </c>
      <c r="AB27" s="24" t="str">
        <f>IF(AND('Mapa de Riesgos'!$Y$18="Media",'Mapa de Riesgos'!$AA$18="Mayor"),CONCATENATE("R2C",'Mapa de Riesgos'!$O$18),"")</f>
        <v/>
      </c>
      <c r="AC27" s="25" t="str">
        <f>IF(AND('Mapa de Riesgos'!$Y$19="Media",'Mapa de Riesgos'!$AA$19="Mayor"),CONCATENATE("R2C",'Mapa de Riesgos'!$O$19),"")</f>
        <v/>
      </c>
      <c r="AD27" s="25" t="str">
        <f>IF(AND('Mapa de Riesgos'!$Y$20="Media",'Mapa de Riesgos'!$AA$20="Mayor"),CONCATENATE("R2C",'Mapa de Riesgos'!$O$20),"")</f>
        <v/>
      </c>
      <c r="AE27" s="25" t="str">
        <f>IF(AND('Mapa de Riesgos'!$Y$21="Media",'Mapa de Riesgos'!$AA$21="Mayor"),CONCATENATE("R2C",'Mapa de Riesgos'!$O$21),"")</f>
        <v/>
      </c>
      <c r="AF27" s="25" t="str">
        <f>IF(AND('Mapa de Riesgos'!$Y$22="Media",'Mapa de Riesgos'!$AA$22="Mayor"),CONCATENATE("R2C",'Mapa de Riesgos'!$O$22),"")</f>
        <v/>
      </c>
      <c r="AG27" s="26" t="str">
        <f>IF(AND('Mapa de Riesgos'!$Y$23="Media",'Mapa de Riesgos'!$AA$23="Mayor"),CONCATENATE("R2C",'Mapa de Riesgos'!$O$23),"")</f>
        <v/>
      </c>
      <c r="AH27" s="27" t="str">
        <f>IF(AND('Mapa de Riesgos'!$Y$18="Media",'Mapa de Riesgos'!$AA$18="Catastrófico"),CONCATENATE("R2C",'Mapa de Riesgos'!$O$18),"")</f>
        <v/>
      </c>
      <c r="AI27" s="28" t="str">
        <f>IF(AND('Mapa de Riesgos'!$Y$19="Media",'Mapa de Riesgos'!$AA$19="Catastrófico"),CONCATENATE("R2C",'Mapa de Riesgos'!$O$19),"")</f>
        <v/>
      </c>
      <c r="AJ27" s="28" t="str">
        <f>IF(AND('Mapa de Riesgos'!$Y$20="Media",'Mapa de Riesgos'!$AA$20="Catastrófico"),CONCATENATE("R2C",'Mapa de Riesgos'!$O$20),"")</f>
        <v/>
      </c>
      <c r="AK27" s="28" t="str">
        <f>IF(AND('Mapa de Riesgos'!$Y$21="Media",'Mapa de Riesgos'!$AA$21="Catastrófico"),CONCATENATE("R2C",'Mapa de Riesgos'!$O$21),"")</f>
        <v/>
      </c>
      <c r="AL27" s="28" t="str">
        <f>IF(AND('Mapa de Riesgos'!$Y$22="Media",'Mapa de Riesgos'!$AA$22="Catastrófico"),CONCATENATE("R2C",'Mapa de Riesgos'!$O$22),"")</f>
        <v/>
      </c>
      <c r="AM27" s="29" t="str">
        <f>IF(AND('Mapa de Riesgos'!$Y$23="Media",'Mapa de Riesgos'!$AA$23="Catastrófico"),CONCATENATE("R2C",'Mapa de Riesgos'!$O$23),"")</f>
        <v/>
      </c>
      <c r="AN27" s="55"/>
      <c r="AO27" s="440"/>
      <c r="AP27" s="441"/>
      <c r="AQ27" s="441"/>
      <c r="AR27" s="441"/>
      <c r="AS27" s="441"/>
      <c r="AT27" s="44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59"/>
      <c r="C28" s="359"/>
      <c r="D28" s="360"/>
      <c r="E28" s="400"/>
      <c r="F28" s="401"/>
      <c r="G28" s="401"/>
      <c r="H28" s="401"/>
      <c r="I28" s="402"/>
      <c r="J28" s="39" t="str">
        <f>IF(AND('Mapa de Riesgos'!$Y$24="Media",'Mapa de Riesgos'!$AA$24="Leve"),CONCATENATE("R3C",'Mapa de Riesgos'!$O$24),"")</f>
        <v/>
      </c>
      <c r="K28" s="40" t="str">
        <f>IF(AND('Mapa de Riesgos'!$Y$25="Media",'Mapa de Riesgos'!$AA$25="Leve"),CONCATENATE("R3C",'Mapa de Riesgos'!$O$25),"")</f>
        <v/>
      </c>
      <c r="L28" s="40" t="str">
        <f>IF(AND('Mapa de Riesgos'!$Y$26="Media",'Mapa de Riesgos'!$AA$26="Leve"),CONCATENATE("R3C",'Mapa de Riesgos'!$O$26),"")</f>
        <v/>
      </c>
      <c r="M28" s="40" t="str">
        <f>IF(AND('Mapa de Riesgos'!$Y$27="Media",'Mapa de Riesgos'!$AA$27="Leve"),CONCATENATE("R3C",'Mapa de Riesgos'!$O$27),"")</f>
        <v/>
      </c>
      <c r="N28" s="40" t="str">
        <f>IF(AND('Mapa de Riesgos'!$Y$28="Media",'Mapa de Riesgos'!$AA$28="Leve"),CONCATENATE("R3C",'Mapa de Riesgos'!$O$28),"")</f>
        <v/>
      </c>
      <c r="O28" s="41" t="str">
        <f>IF(AND('Mapa de Riesgos'!$Y$29="Media",'Mapa de Riesgos'!$AA$29="Leve"),CONCATENATE("R3C",'Mapa de Riesgos'!$O$29),"")</f>
        <v/>
      </c>
      <c r="P28" s="39" t="str">
        <f>IF(AND('Mapa de Riesgos'!$Y$24="Media",'Mapa de Riesgos'!$AA$24="Menor"),CONCATENATE("R3C",'Mapa de Riesgos'!$O$24),"")</f>
        <v/>
      </c>
      <c r="Q28" s="40" t="str">
        <f>IF(AND('Mapa de Riesgos'!$Y$25="Media",'Mapa de Riesgos'!$AA$25="Menor"),CONCATENATE("R3C",'Mapa de Riesgos'!$O$25),"")</f>
        <v/>
      </c>
      <c r="R28" s="40" t="str">
        <f>IF(AND('Mapa de Riesgos'!$Y$26="Media",'Mapa de Riesgos'!$AA$26="Menor"),CONCATENATE("R3C",'Mapa de Riesgos'!$O$26),"")</f>
        <v/>
      </c>
      <c r="S28" s="40" t="str">
        <f>IF(AND('Mapa de Riesgos'!$Y$27="Media",'Mapa de Riesgos'!$AA$27="Menor"),CONCATENATE("R3C",'Mapa de Riesgos'!$O$27),"")</f>
        <v/>
      </c>
      <c r="T28" s="40" t="str">
        <f>IF(AND('Mapa de Riesgos'!$Y$28="Media",'Mapa de Riesgos'!$AA$28="Menor"),CONCATENATE("R3C",'Mapa de Riesgos'!$O$28),"")</f>
        <v/>
      </c>
      <c r="U28" s="41" t="str">
        <f>IF(AND('Mapa de Riesgos'!$Y$29="Media",'Mapa de Riesgos'!$AA$29="Menor"),CONCATENATE("R3C",'Mapa de Riesgos'!$O$29),"")</f>
        <v/>
      </c>
      <c r="V28" s="39" t="str">
        <f>IF(AND('Mapa de Riesgos'!$Y$24="Media",'Mapa de Riesgos'!$AA$24="Moderado"),CONCATENATE("R3C",'Mapa de Riesgos'!$O$24),"")</f>
        <v/>
      </c>
      <c r="W28" s="40" t="str">
        <f>IF(AND('Mapa de Riesgos'!$Y$25="Media",'Mapa de Riesgos'!$AA$25="Moderado"),CONCATENATE("R3C",'Mapa de Riesgos'!$O$25),"")</f>
        <v/>
      </c>
      <c r="X28" s="40" t="str">
        <f>IF(AND('Mapa de Riesgos'!$Y$26="Media",'Mapa de Riesgos'!$AA$26="Moderado"),CONCATENATE("R3C",'Mapa de Riesgos'!$O$26),"")</f>
        <v/>
      </c>
      <c r="Y28" s="40" t="str">
        <f>IF(AND('Mapa de Riesgos'!$Y$27="Media",'Mapa de Riesgos'!$AA$27="Moderado"),CONCATENATE("R3C",'Mapa de Riesgos'!$O$27),"")</f>
        <v/>
      </c>
      <c r="Z28" s="40" t="str">
        <f>IF(AND('Mapa de Riesgos'!$Y$28="Media",'Mapa de Riesgos'!$AA$28="Moderado"),CONCATENATE("R3C",'Mapa de Riesgos'!$O$28),"")</f>
        <v/>
      </c>
      <c r="AA28" s="41" t="str">
        <f>IF(AND('Mapa de Riesgos'!$Y$29="Media",'Mapa de Riesgos'!$AA$29="Moderado"),CONCATENATE("R3C",'Mapa de Riesgos'!$O$29),"")</f>
        <v/>
      </c>
      <c r="AB28" s="24" t="str">
        <f>IF(AND('Mapa de Riesgos'!$Y$24="Media",'Mapa de Riesgos'!$AA$24="Mayor"),CONCATENATE("R3C",'Mapa de Riesgos'!$O$24),"")</f>
        <v/>
      </c>
      <c r="AC28" s="25" t="str">
        <f>IF(AND('Mapa de Riesgos'!$Y$25="Media",'Mapa de Riesgos'!$AA$25="Mayor"),CONCATENATE("R3C",'Mapa de Riesgos'!$O$25),"")</f>
        <v/>
      </c>
      <c r="AD28" s="25" t="str">
        <f>IF(AND('Mapa de Riesgos'!$Y$26="Media",'Mapa de Riesgos'!$AA$26="Mayor"),CONCATENATE("R3C",'Mapa de Riesgos'!$O$26),"")</f>
        <v/>
      </c>
      <c r="AE28" s="25" t="str">
        <f>IF(AND('Mapa de Riesgos'!$Y$27="Media",'Mapa de Riesgos'!$AA$27="Mayor"),CONCATENATE("R3C",'Mapa de Riesgos'!$O$27),"")</f>
        <v/>
      </c>
      <c r="AF28" s="25" t="str">
        <f>IF(AND('Mapa de Riesgos'!$Y$28="Media",'Mapa de Riesgos'!$AA$28="Mayor"),CONCATENATE("R3C",'Mapa de Riesgos'!$O$28),"")</f>
        <v/>
      </c>
      <c r="AG28" s="26" t="str">
        <f>IF(AND('Mapa de Riesgos'!$Y$29="Media",'Mapa de Riesgos'!$AA$29="Mayor"),CONCATENATE("R3C",'Mapa de Riesgos'!$O$29),"")</f>
        <v/>
      </c>
      <c r="AH28" s="27" t="str">
        <f>IF(AND('Mapa de Riesgos'!$Y$24="Media",'Mapa de Riesgos'!$AA$24="Catastrófico"),CONCATENATE("R3C",'Mapa de Riesgos'!$O$24),"")</f>
        <v/>
      </c>
      <c r="AI28" s="28" t="str">
        <f>IF(AND('Mapa de Riesgos'!$Y$25="Media",'Mapa de Riesgos'!$AA$25="Catastrófico"),CONCATENATE("R3C",'Mapa de Riesgos'!$O$25),"")</f>
        <v/>
      </c>
      <c r="AJ28" s="28" t="str">
        <f>IF(AND('Mapa de Riesgos'!$Y$26="Media",'Mapa de Riesgos'!$AA$26="Catastrófico"),CONCATENATE("R3C",'Mapa de Riesgos'!$O$26),"")</f>
        <v/>
      </c>
      <c r="AK28" s="28" t="str">
        <f>IF(AND('Mapa de Riesgos'!$Y$27="Media",'Mapa de Riesgos'!$AA$27="Catastrófico"),CONCATENATE("R3C",'Mapa de Riesgos'!$O$27),"")</f>
        <v/>
      </c>
      <c r="AL28" s="28" t="str">
        <f>IF(AND('Mapa de Riesgos'!$Y$28="Media",'Mapa de Riesgos'!$AA$28="Catastrófico"),CONCATENATE("R3C",'Mapa de Riesgos'!$O$28),"")</f>
        <v/>
      </c>
      <c r="AM28" s="29" t="str">
        <f>IF(AND('Mapa de Riesgos'!$Y$29="Media",'Mapa de Riesgos'!$AA$29="Catastrófico"),CONCATENATE("R3C",'Mapa de Riesgos'!$O$29),"")</f>
        <v/>
      </c>
      <c r="AN28" s="55"/>
      <c r="AO28" s="440"/>
      <c r="AP28" s="441"/>
      <c r="AQ28" s="441"/>
      <c r="AR28" s="441"/>
      <c r="AS28" s="441"/>
      <c r="AT28" s="44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59"/>
      <c r="C29" s="359"/>
      <c r="D29" s="360"/>
      <c r="E29" s="400"/>
      <c r="F29" s="401"/>
      <c r="G29" s="401"/>
      <c r="H29" s="401"/>
      <c r="I29" s="402"/>
      <c r="J29" s="39" t="str">
        <f>IF(AND('Mapa de Riesgos'!$Y$30="Media",'Mapa de Riesgos'!$AA$30="Leve"),CONCATENATE("R4C",'Mapa de Riesgos'!$O$30),"")</f>
        <v/>
      </c>
      <c r="K29" s="40" t="str">
        <f>IF(AND('Mapa de Riesgos'!$Y$31="Media",'Mapa de Riesgos'!$AA$31="Leve"),CONCATENATE("R4C",'Mapa de Riesgos'!$O$31),"")</f>
        <v/>
      </c>
      <c r="L29" s="40" t="str">
        <f>IF(AND('Mapa de Riesgos'!$Y$32="Media",'Mapa de Riesgos'!$AA$32="Leve"),CONCATENATE("R4C",'Mapa de Riesgos'!$O$32),"")</f>
        <v/>
      </c>
      <c r="M29" s="40" t="str">
        <f>IF(AND('Mapa de Riesgos'!$Y$33="Media",'Mapa de Riesgos'!$AA$33="Leve"),CONCATENATE("R4C",'Mapa de Riesgos'!$O$33),"")</f>
        <v/>
      </c>
      <c r="N29" s="40" t="str">
        <f>IF(AND('Mapa de Riesgos'!$Y$34="Media",'Mapa de Riesgos'!$AA$34="Leve"),CONCATENATE("R4C",'Mapa de Riesgos'!$O$34),"")</f>
        <v/>
      </c>
      <c r="O29" s="41" t="str">
        <f>IF(AND('Mapa de Riesgos'!$Y$35="Media",'Mapa de Riesgos'!$AA$35="Leve"),CONCATENATE("R4C",'Mapa de Riesgos'!$O$35),"")</f>
        <v/>
      </c>
      <c r="P29" s="39" t="str">
        <f>IF(AND('Mapa de Riesgos'!$Y$30="Media",'Mapa de Riesgos'!$AA$30="Menor"),CONCATENATE("R4C",'Mapa de Riesgos'!$O$30),"")</f>
        <v/>
      </c>
      <c r="Q29" s="40" t="str">
        <f>IF(AND('Mapa de Riesgos'!$Y$31="Media",'Mapa de Riesgos'!$AA$31="Menor"),CONCATENATE("R4C",'Mapa de Riesgos'!$O$31),"")</f>
        <v/>
      </c>
      <c r="R29" s="40" t="str">
        <f>IF(AND('Mapa de Riesgos'!$Y$32="Media",'Mapa de Riesgos'!$AA$32="Menor"),CONCATENATE("R4C",'Mapa de Riesgos'!$O$32),"")</f>
        <v/>
      </c>
      <c r="S29" s="40" t="str">
        <f>IF(AND('Mapa de Riesgos'!$Y$33="Media",'Mapa de Riesgos'!$AA$33="Menor"),CONCATENATE("R4C",'Mapa de Riesgos'!$O$33),"")</f>
        <v/>
      </c>
      <c r="T29" s="40" t="str">
        <f>IF(AND('Mapa de Riesgos'!$Y$34="Media",'Mapa de Riesgos'!$AA$34="Menor"),CONCATENATE("R4C",'Mapa de Riesgos'!$O$34),"")</f>
        <v/>
      </c>
      <c r="U29" s="41" t="str">
        <f>IF(AND('Mapa de Riesgos'!$Y$35="Media",'Mapa de Riesgos'!$AA$35="Menor"),CONCATENATE("R4C",'Mapa de Riesgos'!$O$35),"")</f>
        <v/>
      </c>
      <c r="V29" s="39" t="str">
        <f>IF(AND('Mapa de Riesgos'!$Y$30="Media",'Mapa de Riesgos'!$AA$30="Moderado"),CONCATENATE("R4C",'Mapa de Riesgos'!$O$30),"")</f>
        <v/>
      </c>
      <c r="W29" s="40" t="str">
        <f>IF(AND('Mapa de Riesgos'!$Y$31="Media",'Mapa de Riesgos'!$AA$31="Moderado"),CONCATENATE("R4C",'Mapa de Riesgos'!$O$31),"")</f>
        <v/>
      </c>
      <c r="X29" s="40" t="str">
        <f>IF(AND('Mapa de Riesgos'!$Y$32="Media",'Mapa de Riesgos'!$AA$32="Moderado"),CONCATENATE("R4C",'Mapa de Riesgos'!$O$32),"")</f>
        <v/>
      </c>
      <c r="Y29" s="40" t="str">
        <f>IF(AND('Mapa de Riesgos'!$Y$33="Media",'Mapa de Riesgos'!$AA$33="Moderado"),CONCATENATE("R4C",'Mapa de Riesgos'!$O$33),"")</f>
        <v/>
      </c>
      <c r="Z29" s="40" t="str">
        <f>IF(AND('Mapa de Riesgos'!$Y$34="Media",'Mapa de Riesgos'!$AA$34="Moderado"),CONCATENATE("R4C",'Mapa de Riesgos'!$O$34),"")</f>
        <v/>
      </c>
      <c r="AA29" s="41" t="str">
        <f>IF(AND('Mapa de Riesgos'!$Y$35="Media",'Mapa de Riesgos'!$AA$35="Moderado"),CONCATENATE("R4C",'Mapa de Riesgos'!$O$35),"")</f>
        <v/>
      </c>
      <c r="AB29" s="24" t="str">
        <f>IF(AND('Mapa de Riesgos'!$Y$30="Media",'Mapa de Riesgos'!$AA$30="Mayor"),CONCATENATE("R4C",'Mapa de Riesgos'!$O$30),"")</f>
        <v/>
      </c>
      <c r="AC29" s="25" t="str">
        <f>IF(AND('Mapa de Riesgos'!$Y$31="Media",'Mapa de Riesgos'!$AA$31="Mayor"),CONCATENATE("R4C",'Mapa de Riesgos'!$O$31),"")</f>
        <v/>
      </c>
      <c r="AD29" s="25" t="str">
        <f>IF(AND('Mapa de Riesgos'!$Y$32="Media",'Mapa de Riesgos'!$AA$32="Mayor"),CONCATENATE("R4C",'Mapa de Riesgos'!$O$32),"")</f>
        <v/>
      </c>
      <c r="AE29" s="25" t="str">
        <f>IF(AND('Mapa de Riesgos'!$Y$33="Media",'Mapa de Riesgos'!$AA$33="Mayor"),CONCATENATE("R4C",'Mapa de Riesgos'!$O$33),"")</f>
        <v/>
      </c>
      <c r="AF29" s="25" t="str">
        <f>IF(AND('Mapa de Riesgos'!$Y$34="Media",'Mapa de Riesgos'!$AA$34="Mayor"),CONCATENATE("R4C",'Mapa de Riesgos'!$O$34),"")</f>
        <v/>
      </c>
      <c r="AG29" s="26" t="str">
        <f>IF(AND('Mapa de Riesgos'!$Y$35="Media",'Mapa de Riesgos'!$AA$35="Mayor"),CONCATENATE("R4C",'Mapa de Riesgos'!$O$35),"")</f>
        <v/>
      </c>
      <c r="AH29" s="27" t="str">
        <f>IF(AND('Mapa de Riesgos'!$Y$30="Media",'Mapa de Riesgos'!$AA$30="Catastrófico"),CONCATENATE("R4C",'Mapa de Riesgos'!$O$30),"")</f>
        <v/>
      </c>
      <c r="AI29" s="28" t="str">
        <f>IF(AND('Mapa de Riesgos'!$Y$31="Media",'Mapa de Riesgos'!$AA$31="Catastrófico"),CONCATENATE("R4C",'Mapa de Riesgos'!$O$31),"")</f>
        <v/>
      </c>
      <c r="AJ29" s="28" t="str">
        <f>IF(AND('Mapa de Riesgos'!$Y$32="Media",'Mapa de Riesgos'!$AA$32="Catastrófico"),CONCATENATE("R4C",'Mapa de Riesgos'!$O$32),"")</f>
        <v/>
      </c>
      <c r="AK29" s="28" t="str">
        <f>IF(AND('Mapa de Riesgos'!$Y$33="Media",'Mapa de Riesgos'!$AA$33="Catastrófico"),CONCATENATE("R4C",'Mapa de Riesgos'!$O$33),"")</f>
        <v/>
      </c>
      <c r="AL29" s="28" t="str">
        <f>IF(AND('Mapa de Riesgos'!$Y$34="Media",'Mapa de Riesgos'!$AA$34="Catastrófico"),CONCATENATE("R4C",'Mapa de Riesgos'!$O$34),"")</f>
        <v/>
      </c>
      <c r="AM29" s="29" t="str">
        <f>IF(AND('Mapa de Riesgos'!$Y$35="Media",'Mapa de Riesgos'!$AA$35="Catastrófico"),CONCATENATE("R4C",'Mapa de Riesgos'!$O$35),"")</f>
        <v/>
      </c>
      <c r="AN29" s="55"/>
      <c r="AO29" s="440"/>
      <c r="AP29" s="441"/>
      <c r="AQ29" s="441"/>
      <c r="AR29" s="441"/>
      <c r="AS29" s="441"/>
      <c r="AT29" s="44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59"/>
      <c r="C30" s="359"/>
      <c r="D30" s="360"/>
      <c r="E30" s="400"/>
      <c r="F30" s="401"/>
      <c r="G30" s="401"/>
      <c r="H30" s="401"/>
      <c r="I30" s="402"/>
      <c r="J30" s="39" t="str">
        <f>IF(AND('Mapa de Riesgos'!$Y$36="Media",'Mapa de Riesgos'!$AA$36="Leve"),CONCATENATE("R5C",'Mapa de Riesgos'!$O$36),"")</f>
        <v/>
      </c>
      <c r="K30" s="40" t="str">
        <f>IF(AND('Mapa de Riesgos'!$Y$37="Media",'Mapa de Riesgos'!$AA$37="Leve"),CONCATENATE("R5C",'Mapa de Riesgos'!$O$37),"")</f>
        <v/>
      </c>
      <c r="L30" s="40" t="str">
        <f>IF(AND('Mapa de Riesgos'!$Y$38="Media",'Mapa de Riesgos'!$AA$38="Leve"),CONCATENATE("R5C",'Mapa de Riesgos'!$O$38),"")</f>
        <v/>
      </c>
      <c r="M30" s="40" t="str">
        <f>IF(AND('Mapa de Riesgos'!$Y$39="Media",'Mapa de Riesgos'!$AA$39="Leve"),CONCATENATE("R5C",'Mapa de Riesgos'!$O$39),"")</f>
        <v/>
      </c>
      <c r="N30" s="40" t="str">
        <f>IF(AND('Mapa de Riesgos'!$Y$40="Media",'Mapa de Riesgos'!$AA$40="Leve"),CONCATENATE("R5C",'Mapa de Riesgos'!$O$40),"")</f>
        <v/>
      </c>
      <c r="O30" s="41" t="str">
        <f>IF(AND('Mapa de Riesgos'!$Y$41="Media",'Mapa de Riesgos'!$AA$41="Leve"),CONCATENATE("R5C",'Mapa de Riesgos'!$O$41),"")</f>
        <v/>
      </c>
      <c r="P30" s="39" t="str">
        <f>IF(AND('Mapa de Riesgos'!$Y$36="Media",'Mapa de Riesgos'!$AA$36="Menor"),CONCATENATE("R5C",'Mapa de Riesgos'!$O$36),"")</f>
        <v/>
      </c>
      <c r="Q30" s="40" t="str">
        <f>IF(AND('Mapa de Riesgos'!$Y$37="Media",'Mapa de Riesgos'!$AA$37="Menor"),CONCATENATE("R5C",'Mapa de Riesgos'!$O$37),"")</f>
        <v/>
      </c>
      <c r="R30" s="40" t="str">
        <f>IF(AND('Mapa de Riesgos'!$Y$38="Media",'Mapa de Riesgos'!$AA$38="Menor"),CONCATENATE("R5C",'Mapa de Riesgos'!$O$38),"")</f>
        <v/>
      </c>
      <c r="S30" s="40" t="str">
        <f>IF(AND('Mapa de Riesgos'!$Y$39="Media",'Mapa de Riesgos'!$AA$39="Menor"),CONCATENATE("R5C",'Mapa de Riesgos'!$O$39),"")</f>
        <v/>
      </c>
      <c r="T30" s="40" t="str">
        <f>IF(AND('Mapa de Riesgos'!$Y$40="Media",'Mapa de Riesgos'!$AA$40="Menor"),CONCATENATE("R5C",'Mapa de Riesgos'!$O$40),"")</f>
        <v/>
      </c>
      <c r="U30" s="41" t="str">
        <f>IF(AND('Mapa de Riesgos'!$Y$41="Media",'Mapa de Riesgos'!$AA$41="Menor"),CONCATENATE("R5C",'Mapa de Riesgos'!$O$41),"")</f>
        <v/>
      </c>
      <c r="V30" s="39" t="str">
        <f>IF(AND('Mapa de Riesgos'!$Y$36="Media",'Mapa de Riesgos'!$AA$36="Moderado"),CONCATENATE("R5C",'Mapa de Riesgos'!$O$36),"")</f>
        <v/>
      </c>
      <c r="W30" s="40" t="str">
        <f>IF(AND('Mapa de Riesgos'!$Y$37="Media",'Mapa de Riesgos'!$AA$37="Moderado"),CONCATENATE("R5C",'Mapa de Riesgos'!$O$37),"")</f>
        <v/>
      </c>
      <c r="X30" s="40" t="str">
        <f>IF(AND('Mapa de Riesgos'!$Y$38="Media",'Mapa de Riesgos'!$AA$38="Moderado"),CONCATENATE("R5C",'Mapa de Riesgos'!$O$38),"")</f>
        <v/>
      </c>
      <c r="Y30" s="40" t="str">
        <f>IF(AND('Mapa de Riesgos'!$Y$39="Media",'Mapa de Riesgos'!$AA$39="Moderado"),CONCATENATE("R5C",'Mapa de Riesgos'!$O$39),"")</f>
        <v/>
      </c>
      <c r="Z30" s="40" t="str">
        <f>IF(AND('Mapa de Riesgos'!$Y$40="Media",'Mapa de Riesgos'!$AA$40="Moderado"),CONCATENATE("R5C",'Mapa de Riesgos'!$O$40),"")</f>
        <v/>
      </c>
      <c r="AA30" s="41" t="str">
        <f>IF(AND('Mapa de Riesgos'!$Y$41="Media",'Mapa de Riesgos'!$AA$41="Moderado"),CONCATENATE("R5C",'Mapa de Riesgos'!$O$41),"")</f>
        <v/>
      </c>
      <c r="AB30" s="24" t="str">
        <f>IF(AND('Mapa de Riesgos'!$Y$36="Media",'Mapa de Riesgos'!$AA$36="Mayor"),CONCATENATE("R5C",'Mapa de Riesgos'!$O$36),"")</f>
        <v/>
      </c>
      <c r="AC30" s="25" t="str">
        <f>IF(AND('Mapa de Riesgos'!$Y$37="Media",'Mapa de Riesgos'!$AA$37="Mayor"),CONCATENATE("R5C",'Mapa de Riesgos'!$O$37),"")</f>
        <v/>
      </c>
      <c r="AD30" s="25" t="str">
        <f>IF(AND('Mapa de Riesgos'!$Y$38="Media",'Mapa de Riesgos'!$AA$38="Mayor"),CONCATENATE("R5C",'Mapa de Riesgos'!$O$38),"")</f>
        <v/>
      </c>
      <c r="AE30" s="25" t="str">
        <f>IF(AND('Mapa de Riesgos'!$Y$39="Media",'Mapa de Riesgos'!$AA$39="Mayor"),CONCATENATE("R5C",'Mapa de Riesgos'!$O$39),"")</f>
        <v/>
      </c>
      <c r="AF30" s="25" t="str">
        <f>IF(AND('Mapa de Riesgos'!$Y$40="Media",'Mapa de Riesgos'!$AA$40="Mayor"),CONCATENATE("R5C",'Mapa de Riesgos'!$O$40),"")</f>
        <v/>
      </c>
      <c r="AG30" s="26" t="str">
        <f>IF(AND('Mapa de Riesgos'!$Y$41="Media",'Mapa de Riesgos'!$AA$41="Mayor"),CONCATENATE("R5C",'Mapa de Riesgos'!$O$41),"")</f>
        <v/>
      </c>
      <c r="AH30" s="27" t="str">
        <f>IF(AND('Mapa de Riesgos'!$Y$36="Media",'Mapa de Riesgos'!$AA$36="Catastrófico"),CONCATENATE("R5C",'Mapa de Riesgos'!$O$36),"")</f>
        <v/>
      </c>
      <c r="AI30" s="28" t="str">
        <f>IF(AND('Mapa de Riesgos'!$Y$37="Media",'Mapa de Riesgos'!$AA$37="Catastrófico"),CONCATENATE("R5C",'Mapa de Riesgos'!$O$37),"")</f>
        <v/>
      </c>
      <c r="AJ30" s="28" t="str">
        <f>IF(AND('Mapa de Riesgos'!$Y$38="Media",'Mapa de Riesgos'!$AA$38="Catastrófico"),CONCATENATE("R5C",'Mapa de Riesgos'!$O$38),"")</f>
        <v/>
      </c>
      <c r="AK30" s="28" t="str">
        <f>IF(AND('Mapa de Riesgos'!$Y$39="Media",'Mapa de Riesgos'!$AA$39="Catastrófico"),CONCATENATE("R5C",'Mapa de Riesgos'!$O$39),"")</f>
        <v/>
      </c>
      <c r="AL30" s="28" t="str">
        <f>IF(AND('Mapa de Riesgos'!$Y$40="Media",'Mapa de Riesgos'!$AA$40="Catastrófico"),CONCATENATE("R5C",'Mapa de Riesgos'!$O$40),"")</f>
        <v/>
      </c>
      <c r="AM30" s="29" t="str">
        <f>IF(AND('Mapa de Riesgos'!$Y$41="Media",'Mapa de Riesgos'!$AA$41="Catastrófico"),CONCATENATE("R5C",'Mapa de Riesgos'!$O$41),"")</f>
        <v/>
      </c>
      <c r="AN30" s="55"/>
      <c r="AO30" s="440"/>
      <c r="AP30" s="441"/>
      <c r="AQ30" s="441"/>
      <c r="AR30" s="441"/>
      <c r="AS30" s="441"/>
      <c r="AT30" s="44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59"/>
      <c r="C31" s="359"/>
      <c r="D31" s="360"/>
      <c r="E31" s="400"/>
      <c r="F31" s="401"/>
      <c r="G31" s="401"/>
      <c r="H31" s="401"/>
      <c r="I31" s="402"/>
      <c r="J31" s="39" t="str">
        <f>IF(AND('Mapa de Riesgos'!$Y$42="Media",'Mapa de Riesgos'!$AA$42="Leve"),CONCATENATE("R6C",'Mapa de Riesgos'!$O$42),"")</f>
        <v/>
      </c>
      <c r="K31" s="40" t="str">
        <f>IF(AND('Mapa de Riesgos'!$Y$43="Media",'Mapa de Riesgos'!$AA$43="Leve"),CONCATENATE("R6C",'Mapa de Riesgos'!$O$43),"")</f>
        <v/>
      </c>
      <c r="L31" s="40" t="str">
        <f>IF(AND('Mapa de Riesgos'!$Y$44="Media",'Mapa de Riesgos'!$AA$44="Leve"),CONCATENATE("R6C",'Mapa de Riesgos'!$O$44),"")</f>
        <v/>
      </c>
      <c r="M31" s="40" t="str">
        <f>IF(AND('Mapa de Riesgos'!$Y$45="Media",'Mapa de Riesgos'!$AA$45="Leve"),CONCATENATE("R6C",'Mapa de Riesgos'!$O$45),"")</f>
        <v/>
      </c>
      <c r="N31" s="40" t="str">
        <f>IF(AND('Mapa de Riesgos'!$Y$46="Media",'Mapa de Riesgos'!$AA$46="Leve"),CONCATENATE("R6C",'Mapa de Riesgos'!$O$46),"")</f>
        <v/>
      </c>
      <c r="O31" s="41" t="str">
        <f>IF(AND('Mapa de Riesgos'!$Y$47="Media",'Mapa de Riesgos'!$AA$47="Leve"),CONCATENATE("R6C",'Mapa de Riesgos'!$O$47),"")</f>
        <v/>
      </c>
      <c r="P31" s="39" t="str">
        <f>IF(AND('Mapa de Riesgos'!$Y$42="Media",'Mapa de Riesgos'!$AA$42="Menor"),CONCATENATE("R6C",'Mapa de Riesgos'!$O$42),"")</f>
        <v/>
      </c>
      <c r="Q31" s="40" t="str">
        <f>IF(AND('Mapa de Riesgos'!$Y$43="Media",'Mapa de Riesgos'!$AA$43="Menor"),CONCATENATE("R6C",'Mapa de Riesgos'!$O$43),"")</f>
        <v/>
      </c>
      <c r="R31" s="40" t="str">
        <f>IF(AND('Mapa de Riesgos'!$Y$44="Media",'Mapa de Riesgos'!$AA$44="Menor"),CONCATENATE("R6C",'Mapa de Riesgos'!$O$44),"")</f>
        <v/>
      </c>
      <c r="S31" s="40" t="str">
        <f>IF(AND('Mapa de Riesgos'!$Y$45="Media",'Mapa de Riesgos'!$AA$45="Menor"),CONCATENATE("R6C",'Mapa de Riesgos'!$O$45),"")</f>
        <v/>
      </c>
      <c r="T31" s="40" t="str">
        <f>IF(AND('Mapa de Riesgos'!$Y$46="Media",'Mapa de Riesgos'!$AA$46="Menor"),CONCATENATE("R6C",'Mapa de Riesgos'!$O$46),"")</f>
        <v/>
      </c>
      <c r="U31" s="41" t="str">
        <f>IF(AND('Mapa de Riesgos'!$Y$47="Media",'Mapa de Riesgos'!$AA$47="Menor"),CONCATENATE("R6C",'Mapa de Riesgos'!$O$47),"")</f>
        <v/>
      </c>
      <c r="V31" s="39" t="str">
        <f>IF(AND('Mapa de Riesgos'!$Y$42="Media",'Mapa de Riesgos'!$AA$42="Moderado"),CONCATENATE("R6C",'Mapa de Riesgos'!$O$42),"")</f>
        <v/>
      </c>
      <c r="W31" s="40" t="str">
        <f>IF(AND('Mapa de Riesgos'!$Y$43="Media",'Mapa de Riesgos'!$AA$43="Moderado"),CONCATENATE("R6C",'Mapa de Riesgos'!$O$43),"")</f>
        <v/>
      </c>
      <c r="X31" s="40" t="str">
        <f>IF(AND('Mapa de Riesgos'!$Y$44="Media",'Mapa de Riesgos'!$AA$44="Moderado"),CONCATENATE("R6C",'Mapa de Riesgos'!$O$44),"")</f>
        <v/>
      </c>
      <c r="Y31" s="40" t="str">
        <f>IF(AND('Mapa de Riesgos'!$Y$45="Media",'Mapa de Riesgos'!$AA$45="Moderado"),CONCATENATE("R6C",'Mapa de Riesgos'!$O$45),"")</f>
        <v/>
      </c>
      <c r="Z31" s="40" t="str">
        <f>IF(AND('Mapa de Riesgos'!$Y$46="Media",'Mapa de Riesgos'!$AA$46="Moderado"),CONCATENATE("R6C",'Mapa de Riesgos'!$O$46),"")</f>
        <v/>
      </c>
      <c r="AA31" s="41" t="str">
        <f>IF(AND('Mapa de Riesgos'!$Y$47="Media",'Mapa de Riesgos'!$AA$47="Moderado"),CONCATENATE("R6C",'Mapa de Riesgos'!$O$47),"")</f>
        <v/>
      </c>
      <c r="AB31" s="24" t="str">
        <f>IF(AND('Mapa de Riesgos'!$Y$42="Media",'Mapa de Riesgos'!$AA$42="Mayor"),CONCATENATE("R6C",'Mapa de Riesgos'!$O$42),"")</f>
        <v/>
      </c>
      <c r="AC31" s="25" t="str">
        <f>IF(AND('Mapa de Riesgos'!$Y$43="Media",'Mapa de Riesgos'!$AA$43="Mayor"),CONCATENATE("R6C",'Mapa de Riesgos'!$O$43),"")</f>
        <v/>
      </c>
      <c r="AD31" s="25" t="str">
        <f>IF(AND('Mapa de Riesgos'!$Y$44="Media",'Mapa de Riesgos'!$AA$44="Mayor"),CONCATENATE("R6C",'Mapa de Riesgos'!$O$44),"")</f>
        <v/>
      </c>
      <c r="AE31" s="25" t="str">
        <f>IF(AND('Mapa de Riesgos'!$Y$45="Media",'Mapa de Riesgos'!$AA$45="Mayor"),CONCATENATE("R6C",'Mapa de Riesgos'!$O$45),"")</f>
        <v/>
      </c>
      <c r="AF31" s="25" t="str">
        <f>IF(AND('Mapa de Riesgos'!$Y$46="Media",'Mapa de Riesgos'!$AA$46="Mayor"),CONCATENATE("R6C",'Mapa de Riesgos'!$O$46),"")</f>
        <v/>
      </c>
      <c r="AG31" s="26" t="str">
        <f>IF(AND('Mapa de Riesgos'!$Y$47="Media",'Mapa de Riesgos'!$AA$47="Mayor"),CONCATENATE("R6C",'Mapa de Riesgos'!$O$47),"")</f>
        <v/>
      </c>
      <c r="AH31" s="27" t="str">
        <f>IF(AND('Mapa de Riesgos'!$Y$42="Media",'Mapa de Riesgos'!$AA$42="Catastrófico"),CONCATENATE("R6C",'Mapa de Riesgos'!$O$42),"")</f>
        <v>R6C1</v>
      </c>
      <c r="AI31" s="28" t="str">
        <f>IF(AND('Mapa de Riesgos'!$Y$43="Media",'Mapa de Riesgos'!$AA$43="Catastrófico"),CONCATENATE("R6C",'Mapa de Riesgos'!$O$43),"")</f>
        <v/>
      </c>
      <c r="AJ31" s="28" t="str">
        <f>IF(AND('Mapa de Riesgos'!$Y$44="Media",'Mapa de Riesgos'!$AA$44="Catastrófico"),CONCATENATE("R6C",'Mapa de Riesgos'!$O$44),"")</f>
        <v/>
      </c>
      <c r="AK31" s="28" t="str">
        <f>IF(AND('Mapa de Riesgos'!$Y$45="Media",'Mapa de Riesgos'!$AA$45="Catastrófico"),CONCATENATE("R6C",'Mapa de Riesgos'!$O$45),"")</f>
        <v/>
      </c>
      <c r="AL31" s="28" t="str">
        <f>IF(AND('Mapa de Riesgos'!$Y$46="Media",'Mapa de Riesgos'!$AA$46="Catastrófico"),CONCATENATE("R6C",'Mapa de Riesgos'!$O$46),"")</f>
        <v/>
      </c>
      <c r="AM31" s="29" t="str">
        <f>IF(AND('Mapa de Riesgos'!$Y$47="Media",'Mapa de Riesgos'!$AA$47="Catastrófico"),CONCATENATE("R6C",'Mapa de Riesgos'!$O$47),"")</f>
        <v/>
      </c>
      <c r="AN31" s="55"/>
      <c r="AO31" s="440"/>
      <c r="AP31" s="441"/>
      <c r="AQ31" s="441"/>
      <c r="AR31" s="441"/>
      <c r="AS31" s="441"/>
      <c r="AT31" s="44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59"/>
      <c r="C32" s="359"/>
      <c r="D32" s="360"/>
      <c r="E32" s="400"/>
      <c r="F32" s="401"/>
      <c r="G32" s="401"/>
      <c r="H32" s="401"/>
      <c r="I32" s="402"/>
      <c r="J32" s="39" t="str">
        <f>IF(AND('Mapa de Riesgos'!$Y$48="Media",'Mapa de Riesgos'!$AA$48="Leve"),CONCATENATE("R7C",'Mapa de Riesgos'!$O$48),"")</f>
        <v/>
      </c>
      <c r="K32" s="40" t="str">
        <f>IF(AND('Mapa de Riesgos'!$Y$49="Media",'Mapa de Riesgos'!$AA$49="Leve"),CONCATENATE("R7C",'Mapa de Riesgos'!$O$49),"")</f>
        <v/>
      </c>
      <c r="L32" s="40" t="str">
        <f>IF(AND('Mapa de Riesgos'!$Y$50="Media",'Mapa de Riesgos'!$AA$50="Leve"),CONCATENATE("R7C",'Mapa de Riesgos'!$O$50),"")</f>
        <v/>
      </c>
      <c r="M32" s="40" t="str">
        <f>IF(AND('Mapa de Riesgos'!$Y$51="Media",'Mapa de Riesgos'!$AA$51="Leve"),CONCATENATE("R7C",'Mapa de Riesgos'!$O$51),"")</f>
        <v/>
      </c>
      <c r="N32" s="40" t="str">
        <f>IF(AND('Mapa de Riesgos'!$Y$52="Media",'Mapa de Riesgos'!$AA$52="Leve"),CONCATENATE("R7C",'Mapa de Riesgos'!$O$52),"")</f>
        <v/>
      </c>
      <c r="O32" s="41" t="str">
        <f>IF(AND('Mapa de Riesgos'!$Y$53="Media",'Mapa de Riesgos'!$AA$53="Leve"),CONCATENATE("R7C",'Mapa de Riesgos'!$O$53),"")</f>
        <v/>
      </c>
      <c r="P32" s="39" t="str">
        <f>IF(AND('Mapa de Riesgos'!$Y$48="Media",'Mapa de Riesgos'!$AA$48="Menor"),CONCATENATE("R7C",'Mapa de Riesgos'!$O$48),"")</f>
        <v/>
      </c>
      <c r="Q32" s="40" t="str">
        <f>IF(AND('Mapa de Riesgos'!$Y$49="Media",'Mapa de Riesgos'!$AA$49="Menor"),CONCATENATE("R7C",'Mapa de Riesgos'!$O$49),"")</f>
        <v/>
      </c>
      <c r="R32" s="40" t="str">
        <f>IF(AND('Mapa de Riesgos'!$Y$50="Media",'Mapa de Riesgos'!$AA$50="Menor"),CONCATENATE("R7C",'Mapa de Riesgos'!$O$50),"")</f>
        <v/>
      </c>
      <c r="S32" s="40" t="str">
        <f>IF(AND('Mapa de Riesgos'!$Y$51="Media",'Mapa de Riesgos'!$AA$51="Menor"),CONCATENATE("R7C",'Mapa de Riesgos'!$O$51),"")</f>
        <v/>
      </c>
      <c r="T32" s="40" t="str">
        <f>IF(AND('Mapa de Riesgos'!$Y$52="Media",'Mapa de Riesgos'!$AA$52="Menor"),CONCATENATE("R7C",'Mapa de Riesgos'!$O$52),"")</f>
        <v/>
      </c>
      <c r="U32" s="41" t="str">
        <f>IF(AND('Mapa de Riesgos'!$Y$53="Media",'Mapa de Riesgos'!$AA$53="Menor"),CONCATENATE("R7C",'Mapa de Riesgos'!$O$53),"")</f>
        <v/>
      </c>
      <c r="V32" s="39" t="str">
        <f>IF(AND('Mapa de Riesgos'!$Y$48="Media",'Mapa de Riesgos'!$AA$48="Moderado"),CONCATENATE("R7C",'Mapa de Riesgos'!$O$48),"")</f>
        <v/>
      </c>
      <c r="W32" s="40" t="str">
        <f>IF(AND('Mapa de Riesgos'!$Y$49="Media",'Mapa de Riesgos'!$AA$49="Moderado"),CONCATENATE("R7C",'Mapa de Riesgos'!$O$49),"")</f>
        <v/>
      </c>
      <c r="X32" s="40" t="str">
        <f>IF(AND('Mapa de Riesgos'!$Y$50="Media",'Mapa de Riesgos'!$AA$50="Moderado"),CONCATENATE("R7C",'Mapa de Riesgos'!$O$50),"")</f>
        <v/>
      </c>
      <c r="Y32" s="40" t="str">
        <f>IF(AND('Mapa de Riesgos'!$Y$51="Media",'Mapa de Riesgos'!$AA$51="Moderado"),CONCATENATE("R7C",'Mapa de Riesgos'!$O$51),"")</f>
        <v/>
      </c>
      <c r="Z32" s="40" t="str">
        <f>IF(AND('Mapa de Riesgos'!$Y$52="Media",'Mapa de Riesgos'!$AA$52="Moderado"),CONCATENATE("R7C",'Mapa de Riesgos'!$O$52),"")</f>
        <v/>
      </c>
      <c r="AA32" s="41" t="str">
        <f>IF(AND('Mapa de Riesgos'!$Y$53="Media",'Mapa de Riesgos'!$AA$53="Moderado"),CONCATENATE("R7C",'Mapa de Riesgos'!$O$53),"")</f>
        <v/>
      </c>
      <c r="AB32" s="24" t="str">
        <f>IF(AND('Mapa de Riesgos'!$Y$48="Media",'Mapa de Riesgos'!$AA$48="Mayor"),CONCATENATE("R7C",'Mapa de Riesgos'!$O$48),"")</f>
        <v/>
      </c>
      <c r="AC32" s="25" t="str">
        <f>IF(AND('Mapa de Riesgos'!$Y$49="Media",'Mapa de Riesgos'!$AA$49="Mayor"),CONCATENATE("R7C",'Mapa de Riesgos'!$O$49),"")</f>
        <v/>
      </c>
      <c r="AD32" s="25" t="str">
        <f>IF(AND('Mapa de Riesgos'!$Y$50="Media",'Mapa de Riesgos'!$AA$50="Mayor"),CONCATENATE("R7C",'Mapa de Riesgos'!$O$50),"")</f>
        <v/>
      </c>
      <c r="AE32" s="25" t="str">
        <f>IF(AND('Mapa de Riesgos'!$Y$51="Media",'Mapa de Riesgos'!$AA$51="Mayor"),CONCATENATE("R7C",'Mapa de Riesgos'!$O$51),"")</f>
        <v/>
      </c>
      <c r="AF32" s="25" t="str">
        <f>IF(AND('Mapa de Riesgos'!$Y$52="Media",'Mapa de Riesgos'!$AA$52="Mayor"),CONCATENATE("R7C",'Mapa de Riesgos'!$O$52),"")</f>
        <v/>
      </c>
      <c r="AG32" s="26" t="str">
        <f>IF(AND('Mapa de Riesgos'!$Y$53="Media",'Mapa de Riesgos'!$AA$53="Mayor"),CONCATENATE("R7C",'Mapa de Riesgos'!$O$53),"")</f>
        <v/>
      </c>
      <c r="AH32" s="27" t="str">
        <f>IF(AND('Mapa de Riesgos'!$Y$48="Media",'Mapa de Riesgos'!$AA$48="Catastrófico"),CONCATENATE("R7C",'Mapa de Riesgos'!$O$48),"")</f>
        <v/>
      </c>
      <c r="AI32" s="28" t="str">
        <f>IF(AND('Mapa de Riesgos'!$Y$49="Media",'Mapa de Riesgos'!$AA$49="Catastrófico"),CONCATENATE("R7C",'Mapa de Riesgos'!$O$49),"")</f>
        <v/>
      </c>
      <c r="AJ32" s="28" t="str">
        <f>IF(AND('Mapa de Riesgos'!$Y$50="Media",'Mapa de Riesgos'!$AA$50="Catastrófico"),CONCATENATE("R7C",'Mapa de Riesgos'!$O$50),"")</f>
        <v/>
      </c>
      <c r="AK32" s="28" t="str">
        <f>IF(AND('Mapa de Riesgos'!$Y$51="Media",'Mapa de Riesgos'!$AA$51="Catastrófico"),CONCATENATE("R7C",'Mapa de Riesgos'!$O$51),"")</f>
        <v/>
      </c>
      <c r="AL32" s="28" t="str">
        <f>IF(AND('Mapa de Riesgos'!$Y$52="Media",'Mapa de Riesgos'!$AA$52="Catastrófico"),CONCATENATE("R7C",'Mapa de Riesgos'!$O$52),"")</f>
        <v/>
      </c>
      <c r="AM32" s="29" t="str">
        <f>IF(AND('Mapa de Riesgos'!$Y$53="Media",'Mapa de Riesgos'!$AA$53="Catastrófico"),CONCATENATE("R7C",'Mapa de Riesgos'!$O$53),"")</f>
        <v/>
      </c>
      <c r="AN32" s="55"/>
      <c r="AO32" s="440"/>
      <c r="AP32" s="441"/>
      <c r="AQ32" s="441"/>
      <c r="AR32" s="441"/>
      <c r="AS32" s="441"/>
      <c r="AT32" s="44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59"/>
      <c r="C33" s="359"/>
      <c r="D33" s="360"/>
      <c r="E33" s="400"/>
      <c r="F33" s="401"/>
      <c r="G33" s="401"/>
      <c r="H33" s="401"/>
      <c r="I33" s="402"/>
      <c r="J33" s="39" t="str">
        <f>IF(AND('Mapa de Riesgos'!$Y$54="Media",'Mapa de Riesgos'!$AA$54="Leve"),CONCATENATE("R8C",'Mapa de Riesgos'!$O$54),"")</f>
        <v/>
      </c>
      <c r="K33" s="40" t="str">
        <f>IF(AND('Mapa de Riesgos'!$Y$55="Media",'Mapa de Riesgos'!$AA$55="Leve"),CONCATENATE("R8C",'Mapa de Riesgos'!$O$55),"")</f>
        <v/>
      </c>
      <c r="L33" s="40" t="str">
        <f>IF(AND('Mapa de Riesgos'!$Y$56="Media",'Mapa de Riesgos'!$AA$56="Leve"),CONCATENATE("R8C",'Mapa de Riesgos'!$O$56),"")</f>
        <v/>
      </c>
      <c r="M33" s="40" t="str">
        <f>IF(AND('Mapa de Riesgos'!$Y$57="Media",'Mapa de Riesgos'!$AA$57="Leve"),CONCATENATE("R8C",'Mapa de Riesgos'!$O$57),"")</f>
        <v/>
      </c>
      <c r="N33" s="40" t="str">
        <f>IF(AND('Mapa de Riesgos'!$Y$58="Media",'Mapa de Riesgos'!$AA$58="Leve"),CONCATENATE("R8C",'Mapa de Riesgos'!$O$58),"")</f>
        <v/>
      </c>
      <c r="O33" s="41" t="str">
        <f>IF(AND('Mapa de Riesgos'!$Y$59="Media",'Mapa de Riesgos'!$AA$59="Leve"),CONCATENATE("R8C",'Mapa de Riesgos'!$O$59),"")</f>
        <v/>
      </c>
      <c r="P33" s="39" t="str">
        <f>IF(AND('Mapa de Riesgos'!$Y$54="Media",'Mapa de Riesgos'!$AA$54="Menor"),CONCATENATE("R8C",'Mapa de Riesgos'!$O$54),"")</f>
        <v/>
      </c>
      <c r="Q33" s="40" t="str">
        <f>IF(AND('Mapa de Riesgos'!$Y$55="Media",'Mapa de Riesgos'!$AA$55="Menor"),CONCATENATE("R8C",'Mapa de Riesgos'!$O$55),"")</f>
        <v/>
      </c>
      <c r="R33" s="40" t="str">
        <f>IF(AND('Mapa de Riesgos'!$Y$56="Media",'Mapa de Riesgos'!$AA$56="Menor"),CONCATENATE("R8C",'Mapa de Riesgos'!$O$56),"")</f>
        <v/>
      </c>
      <c r="S33" s="40" t="str">
        <f>IF(AND('Mapa de Riesgos'!$Y$57="Media",'Mapa de Riesgos'!$AA$57="Menor"),CONCATENATE("R8C",'Mapa de Riesgos'!$O$57),"")</f>
        <v/>
      </c>
      <c r="T33" s="40" t="str">
        <f>IF(AND('Mapa de Riesgos'!$Y$58="Media",'Mapa de Riesgos'!$AA$58="Menor"),CONCATENATE("R8C",'Mapa de Riesgos'!$O$58),"")</f>
        <v/>
      </c>
      <c r="U33" s="41" t="str">
        <f>IF(AND('Mapa de Riesgos'!$Y$59="Media",'Mapa de Riesgos'!$AA$59="Menor"),CONCATENATE("R8C",'Mapa de Riesgos'!$O$59),"")</f>
        <v/>
      </c>
      <c r="V33" s="39" t="str">
        <f>IF(AND('Mapa de Riesgos'!$Y$54="Media",'Mapa de Riesgos'!$AA$54="Moderado"),CONCATENATE("R8C",'Mapa de Riesgos'!$O$54),"")</f>
        <v/>
      </c>
      <c r="W33" s="40" t="str">
        <f>IF(AND('Mapa de Riesgos'!$Y$55="Media",'Mapa de Riesgos'!$AA$55="Moderado"),CONCATENATE("R8C",'Mapa de Riesgos'!$O$55),"")</f>
        <v/>
      </c>
      <c r="X33" s="40" t="str">
        <f>IF(AND('Mapa de Riesgos'!$Y$56="Media",'Mapa de Riesgos'!$AA$56="Moderado"),CONCATENATE("R8C",'Mapa de Riesgos'!$O$56),"")</f>
        <v/>
      </c>
      <c r="Y33" s="40" t="str">
        <f>IF(AND('Mapa de Riesgos'!$Y$57="Media",'Mapa de Riesgos'!$AA$57="Moderado"),CONCATENATE("R8C",'Mapa de Riesgos'!$O$57),"")</f>
        <v/>
      </c>
      <c r="Z33" s="40" t="str">
        <f>IF(AND('Mapa de Riesgos'!$Y$58="Media",'Mapa de Riesgos'!$AA$58="Moderado"),CONCATENATE("R8C",'Mapa de Riesgos'!$O$58),"")</f>
        <v/>
      </c>
      <c r="AA33" s="41" t="str">
        <f>IF(AND('Mapa de Riesgos'!$Y$59="Media",'Mapa de Riesgos'!$AA$59="Moderado"),CONCATENATE("R8C",'Mapa de Riesgos'!$O$59),"")</f>
        <v/>
      </c>
      <c r="AB33" s="24" t="str">
        <f>IF(AND('Mapa de Riesgos'!$Y$54="Media",'Mapa de Riesgos'!$AA$54="Mayor"),CONCATENATE("R8C",'Mapa de Riesgos'!$O$54),"")</f>
        <v/>
      </c>
      <c r="AC33" s="25" t="str">
        <f>IF(AND('Mapa de Riesgos'!$Y$55="Media",'Mapa de Riesgos'!$AA$55="Mayor"),CONCATENATE("R8C",'Mapa de Riesgos'!$O$55),"")</f>
        <v/>
      </c>
      <c r="AD33" s="25" t="str">
        <f>IF(AND('Mapa de Riesgos'!$Y$56="Media",'Mapa de Riesgos'!$AA$56="Mayor"),CONCATENATE("R8C",'Mapa de Riesgos'!$O$56),"")</f>
        <v/>
      </c>
      <c r="AE33" s="25" t="str">
        <f>IF(AND('Mapa de Riesgos'!$Y$57="Media",'Mapa de Riesgos'!$AA$57="Mayor"),CONCATENATE("R8C",'Mapa de Riesgos'!$O$57),"")</f>
        <v/>
      </c>
      <c r="AF33" s="25" t="str">
        <f>IF(AND('Mapa de Riesgos'!$Y$58="Media",'Mapa de Riesgos'!$AA$58="Mayor"),CONCATENATE("R8C",'Mapa de Riesgos'!$O$58),"")</f>
        <v/>
      </c>
      <c r="AG33" s="26" t="str">
        <f>IF(AND('Mapa de Riesgos'!$Y$59="Media",'Mapa de Riesgos'!$AA$59="Mayor"),CONCATENATE("R8C",'Mapa de Riesgos'!$O$59),"")</f>
        <v/>
      </c>
      <c r="AH33" s="27" t="str">
        <f>IF(AND('Mapa de Riesgos'!$Y$54="Media",'Mapa de Riesgos'!$AA$54="Catastrófico"),CONCATENATE("R8C",'Mapa de Riesgos'!$O$54),"")</f>
        <v/>
      </c>
      <c r="AI33" s="28" t="str">
        <f>IF(AND('Mapa de Riesgos'!$Y$55="Media",'Mapa de Riesgos'!$AA$55="Catastrófico"),CONCATENATE("R8C",'Mapa de Riesgos'!$O$55),"")</f>
        <v/>
      </c>
      <c r="AJ33" s="28" t="str">
        <f>IF(AND('Mapa de Riesgos'!$Y$56="Media",'Mapa de Riesgos'!$AA$56="Catastrófico"),CONCATENATE("R8C",'Mapa de Riesgos'!$O$56),"")</f>
        <v/>
      </c>
      <c r="AK33" s="28" t="str">
        <f>IF(AND('Mapa de Riesgos'!$Y$57="Media",'Mapa de Riesgos'!$AA$57="Catastrófico"),CONCATENATE("R8C",'Mapa de Riesgos'!$O$57),"")</f>
        <v/>
      </c>
      <c r="AL33" s="28" t="str">
        <f>IF(AND('Mapa de Riesgos'!$Y$58="Media",'Mapa de Riesgos'!$AA$58="Catastrófico"),CONCATENATE("R8C",'Mapa de Riesgos'!$O$58),"")</f>
        <v/>
      </c>
      <c r="AM33" s="29" t="str">
        <f>IF(AND('Mapa de Riesgos'!$Y$59="Media",'Mapa de Riesgos'!$AA$59="Catastrófico"),CONCATENATE("R8C",'Mapa de Riesgos'!$O$59),"")</f>
        <v/>
      </c>
      <c r="AN33" s="55"/>
      <c r="AO33" s="440"/>
      <c r="AP33" s="441"/>
      <c r="AQ33" s="441"/>
      <c r="AR33" s="441"/>
      <c r="AS33" s="441"/>
      <c r="AT33" s="44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59"/>
      <c r="C34" s="359"/>
      <c r="D34" s="360"/>
      <c r="E34" s="400"/>
      <c r="F34" s="401"/>
      <c r="G34" s="401"/>
      <c r="H34" s="401"/>
      <c r="I34" s="402"/>
      <c r="J34" s="39" t="str">
        <f>IF(AND('Mapa de Riesgos'!$Y$60="Media",'Mapa de Riesgos'!$AA$60="Leve"),CONCATENATE("R9C",'Mapa de Riesgos'!$O$60),"")</f>
        <v/>
      </c>
      <c r="K34" s="40" t="str">
        <f>IF(AND('Mapa de Riesgos'!$Y$61="Media",'Mapa de Riesgos'!$AA$61="Leve"),CONCATENATE("R9C",'Mapa de Riesgos'!$O$61),"")</f>
        <v/>
      </c>
      <c r="L34" s="40" t="str">
        <f>IF(AND('Mapa de Riesgos'!$Y$62="Media",'Mapa de Riesgos'!$AA$62="Leve"),CONCATENATE("R9C",'Mapa de Riesgos'!$O$62),"")</f>
        <v/>
      </c>
      <c r="M34" s="40" t="str">
        <f>IF(AND('Mapa de Riesgos'!$Y$63="Media",'Mapa de Riesgos'!$AA$63="Leve"),CONCATENATE("R9C",'Mapa de Riesgos'!$O$63),"")</f>
        <v/>
      </c>
      <c r="N34" s="40" t="str">
        <f>IF(AND('Mapa de Riesgos'!$Y$64="Media",'Mapa de Riesgos'!$AA$64="Leve"),CONCATENATE("R9C",'Mapa de Riesgos'!$O$64),"")</f>
        <v/>
      </c>
      <c r="O34" s="41" t="str">
        <f>IF(AND('Mapa de Riesgos'!$Y$65="Media",'Mapa de Riesgos'!$AA$65="Leve"),CONCATENATE("R9C",'Mapa de Riesgos'!$O$65),"")</f>
        <v/>
      </c>
      <c r="P34" s="39" t="str">
        <f>IF(AND('Mapa de Riesgos'!$Y$60="Media",'Mapa de Riesgos'!$AA$60="Menor"),CONCATENATE("R9C",'Mapa de Riesgos'!$O$60),"")</f>
        <v/>
      </c>
      <c r="Q34" s="40" t="str">
        <f>IF(AND('Mapa de Riesgos'!$Y$61="Media",'Mapa de Riesgos'!$AA$61="Menor"),CONCATENATE("R9C",'Mapa de Riesgos'!$O$61),"")</f>
        <v/>
      </c>
      <c r="R34" s="40" t="str">
        <f>IF(AND('Mapa de Riesgos'!$Y$62="Media",'Mapa de Riesgos'!$AA$62="Menor"),CONCATENATE("R9C",'Mapa de Riesgos'!$O$62),"")</f>
        <v/>
      </c>
      <c r="S34" s="40" t="str">
        <f>IF(AND('Mapa de Riesgos'!$Y$63="Media",'Mapa de Riesgos'!$AA$63="Menor"),CONCATENATE("R9C",'Mapa de Riesgos'!$O$63),"")</f>
        <v/>
      </c>
      <c r="T34" s="40" t="str">
        <f>IF(AND('Mapa de Riesgos'!$Y$64="Media",'Mapa de Riesgos'!$AA$64="Menor"),CONCATENATE("R9C",'Mapa de Riesgos'!$O$64),"")</f>
        <v/>
      </c>
      <c r="U34" s="41" t="str">
        <f>IF(AND('Mapa de Riesgos'!$Y$65="Media",'Mapa de Riesgos'!$AA$65="Menor"),CONCATENATE("R9C",'Mapa de Riesgos'!$O$65),"")</f>
        <v/>
      </c>
      <c r="V34" s="39" t="str">
        <f>IF(AND('Mapa de Riesgos'!$Y$60="Media",'Mapa de Riesgos'!$AA$60="Moderado"),CONCATENATE("R9C",'Mapa de Riesgos'!$O$60),"")</f>
        <v/>
      </c>
      <c r="W34" s="40" t="str">
        <f>IF(AND('Mapa de Riesgos'!$Y$61="Media",'Mapa de Riesgos'!$AA$61="Moderado"),CONCATENATE("R9C",'Mapa de Riesgos'!$O$61),"")</f>
        <v/>
      </c>
      <c r="X34" s="40" t="str">
        <f>IF(AND('Mapa de Riesgos'!$Y$62="Media",'Mapa de Riesgos'!$AA$62="Moderado"),CONCATENATE("R9C",'Mapa de Riesgos'!$O$62),"")</f>
        <v/>
      </c>
      <c r="Y34" s="40" t="str">
        <f>IF(AND('Mapa de Riesgos'!$Y$63="Media",'Mapa de Riesgos'!$AA$63="Moderado"),CONCATENATE("R9C",'Mapa de Riesgos'!$O$63),"")</f>
        <v/>
      </c>
      <c r="Z34" s="40" t="str">
        <f>IF(AND('Mapa de Riesgos'!$Y$64="Media",'Mapa de Riesgos'!$AA$64="Moderado"),CONCATENATE("R9C",'Mapa de Riesgos'!$O$64),"")</f>
        <v/>
      </c>
      <c r="AA34" s="41" t="str">
        <f>IF(AND('Mapa de Riesgos'!$Y$65="Media",'Mapa de Riesgos'!$AA$65="Moderado"),CONCATENATE("R9C",'Mapa de Riesgos'!$O$65),"")</f>
        <v/>
      </c>
      <c r="AB34" s="24" t="str">
        <f>IF(AND('Mapa de Riesgos'!$Y$60="Media",'Mapa de Riesgos'!$AA$60="Mayor"),CONCATENATE("R9C",'Mapa de Riesgos'!$O$60),"")</f>
        <v/>
      </c>
      <c r="AC34" s="25" t="str">
        <f>IF(AND('Mapa de Riesgos'!$Y$61="Media",'Mapa de Riesgos'!$AA$61="Mayor"),CONCATENATE("R9C",'Mapa de Riesgos'!$O$61),"")</f>
        <v/>
      </c>
      <c r="AD34" s="25" t="str">
        <f>IF(AND('Mapa de Riesgos'!$Y$62="Media",'Mapa de Riesgos'!$AA$62="Mayor"),CONCATENATE("R9C",'Mapa de Riesgos'!$O$62),"")</f>
        <v/>
      </c>
      <c r="AE34" s="25" t="str">
        <f>IF(AND('Mapa de Riesgos'!$Y$63="Media",'Mapa de Riesgos'!$AA$63="Mayor"),CONCATENATE("R9C",'Mapa de Riesgos'!$O$63),"")</f>
        <v/>
      </c>
      <c r="AF34" s="25" t="str">
        <f>IF(AND('Mapa de Riesgos'!$Y$64="Media",'Mapa de Riesgos'!$AA$64="Mayor"),CONCATENATE("R9C",'Mapa de Riesgos'!$O$64),"")</f>
        <v/>
      </c>
      <c r="AG34" s="26" t="str">
        <f>IF(AND('Mapa de Riesgos'!$Y$65="Media",'Mapa de Riesgos'!$AA$65="Mayor"),CONCATENATE("R9C",'Mapa de Riesgos'!$O$65),"")</f>
        <v/>
      </c>
      <c r="AH34" s="27" t="str">
        <f>IF(AND('Mapa de Riesgos'!$Y$60="Media",'Mapa de Riesgos'!$AA$60="Catastrófico"),CONCATENATE("R9C",'Mapa de Riesgos'!$O$60),"")</f>
        <v/>
      </c>
      <c r="AI34" s="28" t="str">
        <f>IF(AND('Mapa de Riesgos'!$Y$61="Media",'Mapa de Riesgos'!$AA$61="Catastrófico"),CONCATENATE("R9C",'Mapa de Riesgos'!$O$61),"")</f>
        <v/>
      </c>
      <c r="AJ34" s="28" t="str">
        <f>IF(AND('Mapa de Riesgos'!$Y$62="Media",'Mapa de Riesgos'!$AA$62="Catastrófico"),CONCATENATE("R9C",'Mapa de Riesgos'!$O$62),"")</f>
        <v/>
      </c>
      <c r="AK34" s="28" t="str">
        <f>IF(AND('Mapa de Riesgos'!$Y$63="Media",'Mapa de Riesgos'!$AA$63="Catastrófico"),CONCATENATE("R9C",'Mapa de Riesgos'!$O$63),"")</f>
        <v/>
      </c>
      <c r="AL34" s="28" t="str">
        <f>IF(AND('Mapa de Riesgos'!$Y$64="Media",'Mapa de Riesgos'!$AA$64="Catastrófico"),CONCATENATE("R9C",'Mapa de Riesgos'!$O$64),"")</f>
        <v/>
      </c>
      <c r="AM34" s="29" t="str">
        <f>IF(AND('Mapa de Riesgos'!$Y$65="Media",'Mapa de Riesgos'!$AA$65="Catastrófico"),CONCATENATE("R9C",'Mapa de Riesgos'!$O$65),"")</f>
        <v/>
      </c>
      <c r="AN34" s="55"/>
      <c r="AO34" s="440"/>
      <c r="AP34" s="441"/>
      <c r="AQ34" s="441"/>
      <c r="AR34" s="441"/>
      <c r="AS34" s="441"/>
      <c r="AT34" s="44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59"/>
      <c r="C35" s="359"/>
      <c r="D35" s="360"/>
      <c r="E35" s="403"/>
      <c r="F35" s="404"/>
      <c r="G35" s="404"/>
      <c r="H35" s="404"/>
      <c r="I35" s="405"/>
      <c r="J35" s="39" t="str">
        <f>IF(AND('Mapa de Riesgos'!$Y$66="Media",'Mapa de Riesgos'!$AA$66="Leve"),CONCATENATE("R10C",'Mapa de Riesgos'!$O$66),"")</f>
        <v/>
      </c>
      <c r="K35" s="40" t="str">
        <f>IF(AND('Mapa de Riesgos'!$Y$67="Media",'Mapa de Riesgos'!$AA$67="Leve"),CONCATENATE("R10C",'Mapa de Riesgos'!$O$67),"")</f>
        <v/>
      </c>
      <c r="L35" s="40" t="str">
        <f>IF(AND('Mapa de Riesgos'!$Y$68="Media",'Mapa de Riesgos'!$AA$68="Leve"),CONCATENATE("R10C",'Mapa de Riesgos'!$O$68),"")</f>
        <v/>
      </c>
      <c r="M35" s="40" t="str">
        <f>IF(AND('Mapa de Riesgos'!$Y$69="Media",'Mapa de Riesgos'!$AA$69="Leve"),CONCATENATE("R10C",'Mapa de Riesgos'!$O$69),"")</f>
        <v/>
      </c>
      <c r="N35" s="40" t="str">
        <f>IF(AND('Mapa de Riesgos'!$Y$70="Media",'Mapa de Riesgos'!$AA$70="Leve"),CONCATENATE("R10C",'Mapa de Riesgos'!$O$70),"")</f>
        <v/>
      </c>
      <c r="O35" s="41" t="str">
        <f>IF(AND('Mapa de Riesgos'!$Y$71="Media",'Mapa de Riesgos'!$AA$71="Leve"),CONCATENATE("R10C",'Mapa de Riesgos'!$O$71),"")</f>
        <v/>
      </c>
      <c r="P35" s="39" t="str">
        <f>IF(AND('Mapa de Riesgos'!$Y$66="Media",'Mapa de Riesgos'!$AA$66="Menor"),CONCATENATE("R10C",'Mapa de Riesgos'!$O$66),"")</f>
        <v/>
      </c>
      <c r="Q35" s="40" t="str">
        <f>IF(AND('Mapa de Riesgos'!$Y$67="Media",'Mapa de Riesgos'!$AA$67="Menor"),CONCATENATE("R10C",'Mapa de Riesgos'!$O$67),"")</f>
        <v/>
      </c>
      <c r="R35" s="40" t="str">
        <f>IF(AND('Mapa de Riesgos'!$Y$68="Media",'Mapa de Riesgos'!$AA$68="Menor"),CONCATENATE("R10C",'Mapa de Riesgos'!$O$68),"")</f>
        <v/>
      </c>
      <c r="S35" s="40" t="str">
        <f>IF(AND('Mapa de Riesgos'!$Y$69="Media",'Mapa de Riesgos'!$AA$69="Menor"),CONCATENATE("R10C",'Mapa de Riesgos'!$O$69),"")</f>
        <v/>
      </c>
      <c r="T35" s="40" t="str">
        <f>IF(AND('Mapa de Riesgos'!$Y$70="Media",'Mapa de Riesgos'!$AA$70="Menor"),CONCATENATE("R10C",'Mapa de Riesgos'!$O$70),"")</f>
        <v/>
      </c>
      <c r="U35" s="41" t="str">
        <f>IF(AND('Mapa de Riesgos'!$Y$71="Media",'Mapa de Riesgos'!$AA$71="Menor"),CONCATENATE("R10C",'Mapa de Riesgos'!$O$71),"")</f>
        <v/>
      </c>
      <c r="V35" s="39" t="str">
        <f>IF(AND('Mapa de Riesgos'!$Y$66="Media",'Mapa de Riesgos'!$AA$66="Moderado"),CONCATENATE("R10C",'Mapa de Riesgos'!$O$66),"")</f>
        <v/>
      </c>
      <c r="W35" s="40" t="str">
        <f>IF(AND('Mapa de Riesgos'!$Y$67="Media",'Mapa de Riesgos'!$AA$67="Moderado"),CONCATENATE("R10C",'Mapa de Riesgos'!$O$67),"")</f>
        <v/>
      </c>
      <c r="X35" s="40" t="str">
        <f>IF(AND('Mapa de Riesgos'!$Y$68="Media",'Mapa de Riesgos'!$AA$68="Moderado"),CONCATENATE("R10C",'Mapa de Riesgos'!$O$68),"")</f>
        <v/>
      </c>
      <c r="Y35" s="40" t="str">
        <f>IF(AND('Mapa de Riesgos'!$Y$69="Media",'Mapa de Riesgos'!$AA$69="Moderado"),CONCATENATE("R10C",'Mapa de Riesgos'!$O$69),"")</f>
        <v/>
      </c>
      <c r="Z35" s="40" t="str">
        <f>IF(AND('Mapa de Riesgos'!$Y$70="Media",'Mapa de Riesgos'!$AA$70="Moderado"),CONCATENATE("R10C",'Mapa de Riesgos'!$O$70),"")</f>
        <v/>
      </c>
      <c r="AA35" s="41" t="str">
        <f>IF(AND('Mapa de Riesgos'!$Y$71="Media",'Mapa de Riesgos'!$AA$71="Moderado"),CONCATENATE("R10C",'Mapa de Riesgos'!$O$71),"")</f>
        <v/>
      </c>
      <c r="AB35" s="30" t="str">
        <f>IF(AND('Mapa de Riesgos'!$Y$66="Media",'Mapa de Riesgos'!$AA$66="Mayor"),CONCATENATE("R10C",'Mapa de Riesgos'!$O$66),"")</f>
        <v/>
      </c>
      <c r="AC35" s="31" t="str">
        <f>IF(AND('Mapa de Riesgos'!$Y$67="Media",'Mapa de Riesgos'!$AA$67="Mayor"),CONCATENATE("R10C",'Mapa de Riesgos'!$O$67),"")</f>
        <v/>
      </c>
      <c r="AD35" s="31" t="str">
        <f>IF(AND('Mapa de Riesgos'!$Y$68="Media",'Mapa de Riesgos'!$AA$68="Mayor"),CONCATENATE("R10C",'Mapa de Riesgos'!$O$68),"")</f>
        <v/>
      </c>
      <c r="AE35" s="31" t="str">
        <f>IF(AND('Mapa de Riesgos'!$Y$69="Media",'Mapa de Riesgos'!$AA$69="Mayor"),CONCATENATE("R10C",'Mapa de Riesgos'!$O$69),"")</f>
        <v/>
      </c>
      <c r="AF35" s="31" t="str">
        <f>IF(AND('Mapa de Riesgos'!$Y$70="Media",'Mapa de Riesgos'!$AA$70="Mayor"),CONCATENATE("R10C",'Mapa de Riesgos'!$O$70),"")</f>
        <v/>
      </c>
      <c r="AG35" s="32" t="str">
        <f>IF(AND('Mapa de Riesgos'!$Y$71="Media",'Mapa de Riesgos'!$AA$71="Mayor"),CONCATENATE("R10C",'Mapa de Riesgos'!$O$71),"")</f>
        <v/>
      </c>
      <c r="AH35" s="33" t="str">
        <f>IF(AND('Mapa de Riesgos'!$Y$66="Media",'Mapa de Riesgos'!$AA$66="Catastrófico"),CONCATENATE("R10C",'Mapa de Riesgos'!$O$66),"")</f>
        <v/>
      </c>
      <c r="AI35" s="34" t="str">
        <f>IF(AND('Mapa de Riesgos'!$Y$67="Media",'Mapa de Riesgos'!$AA$67="Catastrófico"),CONCATENATE("R10C",'Mapa de Riesgos'!$O$67),"")</f>
        <v/>
      </c>
      <c r="AJ35" s="34" t="str">
        <f>IF(AND('Mapa de Riesgos'!$Y$68="Media",'Mapa de Riesgos'!$AA$68="Catastrófico"),CONCATENATE("R10C",'Mapa de Riesgos'!$O$68),"")</f>
        <v/>
      </c>
      <c r="AK35" s="34" t="str">
        <f>IF(AND('Mapa de Riesgos'!$Y$69="Media",'Mapa de Riesgos'!$AA$69="Catastrófico"),CONCATENATE("R10C",'Mapa de Riesgos'!$O$69),"")</f>
        <v/>
      </c>
      <c r="AL35" s="34" t="str">
        <f>IF(AND('Mapa de Riesgos'!$Y$70="Media",'Mapa de Riesgos'!$AA$70="Catastrófico"),CONCATENATE("R10C",'Mapa de Riesgos'!$O$70),"")</f>
        <v/>
      </c>
      <c r="AM35" s="35" t="str">
        <f>IF(AND('Mapa de Riesgos'!$Y$71="Media",'Mapa de Riesgos'!$AA$71="Catastrófico"),CONCATENATE("R10C",'Mapa de Riesgos'!$O$71),"")</f>
        <v/>
      </c>
      <c r="AN35" s="55"/>
      <c r="AO35" s="443"/>
      <c r="AP35" s="444"/>
      <c r="AQ35" s="444"/>
      <c r="AR35" s="444"/>
      <c r="AS35" s="444"/>
      <c r="AT35" s="44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59"/>
      <c r="C36" s="359"/>
      <c r="D36" s="360"/>
      <c r="E36" s="397" t="s">
        <v>201</v>
      </c>
      <c r="F36" s="398"/>
      <c r="G36" s="398"/>
      <c r="H36" s="398"/>
      <c r="I36" s="398"/>
      <c r="J36" s="45" t="str">
        <f>IF(AND('Mapa de Riesgos'!$Y$12="Baja",'Mapa de Riesgos'!$AA$12="Leve"),CONCATENATE("R1C",'Mapa de Riesgos'!$O$12),"")</f>
        <v/>
      </c>
      <c r="K36" s="46" t="str">
        <f>IF(AND('Mapa de Riesgos'!$Y$13="Baja",'Mapa de Riesgos'!$AA$13="Leve"),CONCATENATE("R1C",'Mapa de Riesgos'!$O$13),"")</f>
        <v/>
      </c>
      <c r="L36" s="46" t="str">
        <f>IF(AND('Mapa de Riesgos'!$Y$14="Baja",'Mapa de Riesgos'!$AA$14="Leve"),CONCATENATE("R1C",'Mapa de Riesgos'!$O$14),"")</f>
        <v/>
      </c>
      <c r="M36" s="46" t="str">
        <f>IF(AND('Mapa de Riesgos'!$Y$15="Baja",'Mapa de Riesgos'!$AA$15="Leve"),CONCATENATE("R1C",'Mapa de Riesgos'!$O$15),"")</f>
        <v/>
      </c>
      <c r="N36" s="46" t="str">
        <f>IF(AND('Mapa de Riesgos'!$Y$16="Baja",'Mapa de Riesgos'!$AA$16="Leve"),CONCATENATE("R1C",'Mapa de Riesgos'!$O$16),"")</f>
        <v/>
      </c>
      <c r="O36" s="47" t="str">
        <f>IF(AND('Mapa de Riesgos'!$Y$17="Baja",'Mapa de Riesgos'!$AA$17="Leve"),CONCATENATE("R1C",'Mapa de Riesgos'!$O$17),"")</f>
        <v/>
      </c>
      <c r="P36" s="36" t="str">
        <f>IF(AND('Mapa de Riesgos'!$Y$12="Baja",'Mapa de Riesgos'!$AA$12="Menor"),CONCATENATE("R1C",'Mapa de Riesgos'!$O$12),"")</f>
        <v/>
      </c>
      <c r="Q36" s="37" t="str">
        <f>IF(AND('Mapa de Riesgos'!$Y$13="Baja",'Mapa de Riesgos'!$AA$13="Menor"),CONCATENATE("R1C",'Mapa de Riesgos'!$O$13),"")</f>
        <v/>
      </c>
      <c r="R36" s="37" t="str">
        <f>IF(AND('Mapa de Riesgos'!$Y$14="Baja",'Mapa de Riesgos'!$AA$14="Menor"),CONCATENATE("R1C",'Mapa de Riesgos'!$O$14),"")</f>
        <v/>
      </c>
      <c r="S36" s="37" t="str">
        <f>IF(AND('Mapa de Riesgos'!$Y$15="Baja",'Mapa de Riesgos'!$AA$15="Menor"),CONCATENATE("R1C",'Mapa de Riesgos'!$O$15),"")</f>
        <v/>
      </c>
      <c r="T36" s="37" t="str">
        <f>IF(AND('Mapa de Riesgos'!$Y$16="Baja",'Mapa de Riesgos'!$AA$16="Menor"),CONCATENATE("R1C",'Mapa de Riesgos'!$O$16),"")</f>
        <v/>
      </c>
      <c r="U36" s="38" t="str">
        <f>IF(AND('Mapa de Riesgos'!$Y$17="Baja",'Mapa de Riesgos'!$AA$17="Menor"),CONCATENATE("R1C",'Mapa de Riesgos'!$O$17),"")</f>
        <v/>
      </c>
      <c r="V36" s="36" t="str">
        <f>IF(AND('Mapa de Riesgos'!$Y$12="Baja",'Mapa de Riesgos'!$AA$12="Moderado"),CONCATENATE("R1C",'Mapa de Riesgos'!$O$12),"")</f>
        <v/>
      </c>
      <c r="W36" s="37" t="str">
        <f>IF(AND('Mapa de Riesgos'!$Y$13="Baja",'Mapa de Riesgos'!$AA$13="Moderado"),CONCATENATE("R1C",'Mapa de Riesgos'!$O$13),"")</f>
        <v/>
      </c>
      <c r="X36" s="37" t="str">
        <f>IF(AND('Mapa de Riesgos'!$Y$14="Baja",'Mapa de Riesgos'!$AA$14="Moderado"),CONCATENATE("R1C",'Mapa de Riesgos'!$O$14),"")</f>
        <v/>
      </c>
      <c r="Y36" s="37" t="str">
        <f>IF(AND('Mapa de Riesgos'!$Y$15="Baja",'Mapa de Riesgos'!$AA$15="Moderado"),CONCATENATE("R1C",'Mapa de Riesgos'!$O$15),"")</f>
        <v/>
      </c>
      <c r="Z36" s="37" t="str">
        <f>IF(AND('Mapa de Riesgos'!$Y$16="Baja",'Mapa de Riesgos'!$AA$16="Moderado"),CONCATENATE("R1C",'Mapa de Riesgos'!$O$16),"")</f>
        <v/>
      </c>
      <c r="AA36" s="38" t="str">
        <f>IF(AND('Mapa de Riesgos'!$Y$17="Baja",'Mapa de Riesgos'!$AA$17="Moderado"),CONCATENATE("R1C",'Mapa de Riesgos'!$O$17),"")</f>
        <v/>
      </c>
      <c r="AB36" s="18" t="str">
        <f>IF(AND('Mapa de Riesgos'!$Y$12="Baja",'Mapa de Riesgos'!$AA$12="Mayor"),CONCATENATE("R1C",'Mapa de Riesgos'!$O$12),"")</f>
        <v>R1C1</v>
      </c>
      <c r="AC36" s="19" t="str">
        <f>IF(AND('Mapa de Riesgos'!$Y$13="Baja",'Mapa de Riesgos'!$AA$13="Mayor"),CONCATENATE("R1C",'Mapa de Riesgos'!$O$13),"")</f>
        <v/>
      </c>
      <c r="AD36" s="19" t="str">
        <f>IF(AND('Mapa de Riesgos'!$Y$14="Baja",'Mapa de Riesgos'!$AA$14="Mayor"),CONCATENATE("R1C",'Mapa de Riesgos'!$O$14),"")</f>
        <v/>
      </c>
      <c r="AE36" s="19" t="str">
        <f>IF(AND('Mapa de Riesgos'!$Y$15="Baja",'Mapa de Riesgos'!$AA$15="Mayor"),CONCATENATE("R1C",'Mapa de Riesgos'!$O$15),"")</f>
        <v/>
      </c>
      <c r="AF36" s="19" t="str">
        <f>IF(AND('Mapa de Riesgos'!$Y$16="Baja",'Mapa de Riesgos'!$AA$16="Mayor"),CONCATENATE("R1C",'Mapa de Riesgos'!$O$16),"")</f>
        <v/>
      </c>
      <c r="AG36" s="20" t="str">
        <f>IF(AND('Mapa de Riesgos'!$Y$17="Baja",'Mapa de Riesgos'!$AA$17="Mayor"),CONCATENATE("R1C",'Mapa de Riesgos'!$O$17),"")</f>
        <v/>
      </c>
      <c r="AH36" s="21" t="str">
        <f>IF(AND('Mapa de Riesgos'!$Y$12="Baja",'Mapa de Riesgos'!$AA$12="Catastrófico"),CONCATENATE("R1C",'Mapa de Riesgos'!$O$12),"")</f>
        <v/>
      </c>
      <c r="AI36" s="22" t="str">
        <f>IF(AND('Mapa de Riesgos'!$Y$13="Baja",'Mapa de Riesgos'!$AA$13="Catastrófico"),CONCATENATE("R1C",'Mapa de Riesgos'!$O$13),"")</f>
        <v/>
      </c>
      <c r="AJ36" s="22" t="str">
        <f>IF(AND('Mapa de Riesgos'!$Y$14="Baja",'Mapa de Riesgos'!$AA$14="Catastrófico"),CONCATENATE("R1C",'Mapa de Riesgos'!$O$14),"")</f>
        <v/>
      </c>
      <c r="AK36" s="22" t="str">
        <f>IF(AND('Mapa de Riesgos'!$Y$15="Baja",'Mapa de Riesgos'!$AA$15="Catastrófico"),CONCATENATE("R1C",'Mapa de Riesgos'!$O$15),"")</f>
        <v/>
      </c>
      <c r="AL36" s="22" t="str">
        <f>IF(AND('Mapa de Riesgos'!$Y$16="Baja",'Mapa de Riesgos'!$AA$16="Catastrófico"),CONCATENATE("R1C",'Mapa de Riesgos'!$O$16),"")</f>
        <v/>
      </c>
      <c r="AM36" s="23" t="str">
        <f>IF(AND('Mapa de Riesgos'!$Y$17="Baja",'Mapa de Riesgos'!$AA$17="Catastrófico"),CONCATENATE("R1C",'Mapa de Riesgos'!$O$17),"")</f>
        <v/>
      </c>
      <c r="AN36" s="55"/>
      <c r="AO36" s="428" t="s">
        <v>202</v>
      </c>
      <c r="AP36" s="429"/>
      <c r="AQ36" s="429"/>
      <c r="AR36" s="429"/>
      <c r="AS36" s="429"/>
      <c r="AT36" s="43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59"/>
      <c r="C37" s="359"/>
      <c r="D37" s="360"/>
      <c r="E37" s="416"/>
      <c r="F37" s="401"/>
      <c r="G37" s="401"/>
      <c r="H37" s="401"/>
      <c r="I37" s="401"/>
      <c r="J37" s="48" t="str">
        <f>IF(AND('Mapa de Riesgos'!$Y$18="Baja",'Mapa de Riesgos'!$AA$18="Leve"),CONCATENATE("R2C",'Mapa de Riesgos'!$O$18),"")</f>
        <v/>
      </c>
      <c r="K37" s="49" t="str">
        <f>IF(AND('Mapa de Riesgos'!$Y$19="Baja",'Mapa de Riesgos'!$AA$19="Leve"),CONCATENATE("R2C",'Mapa de Riesgos'!$O$19),"")</f>
        <v/>
      </c>
      <c r="L37" s="49" t="str">
        <f>IF(AND('Mapa de Riesgos'!$Y$20="Baja",'Mapa de Riesgos'!$AA$20="Leve"),CONCATENATE("R2C",'Mapa de Riesgos'!$O$20),"")</f>
        <v/>
      </c>
      <c r="M37" s="49" t="str">
        <f>IF(AND('Mapa de Riesgos'!$Y$21="Baja",'Mapa de Riesgos'!$AA$21="Leve"),CONCATENATE("R2C",'Mapa de Riesgos'!$O$21),"")</f>
        <v/>
      </c>
      <c r="N37" s="49" t="str">
        <f>IF(AND('Mapa de Riesgos'!$Y$22="Baja",'Mapa de Riesgos'!$AA$22="Leve"),CONCATENATE("R2C",'Mapa de Riesgos'!$O$22),"")</f>
        <v/>
      </c>
      <c r="O37" s="50" t="str">
        <f>IF(AND('Mapa de Riesgos'!$Y$23="Baja",'Mapa de Riesgos'!$AA$23="Leve"),CONCATENATE("R2C",'Mapa de Riesgos'!$O$23),"")</f>
        <v/>
      </c>
      <c r="P37" s="39" t="str">
        <f>IF(AND('Mapa de Riesgos'!$Y$18="Baja",'Mapa de Riesgos'!$AA$18="Menor"),CONCATENATE("R2C",'Mapa de Riesgos'!$O$18),"")</f>
        <v>R2C1</v>
      </c>
      <c r="Q37" s="40" t="str">
        <f>IF(AND('Mapa de Riesgos'!$Y$19="Baja",'Mapa de Riesgos'!$AA$19="Menor"),CONCATENATE("R2C",'Mapa de Riesgos'!$O$19),"")</f>
        <v/>
      </c>
      <c r="R37" s="40" t="str">
        <f>IF(AND('Mapa de Riesgos'!$Y$20="Baja",'Mapa de Riesgos'!$AA$20="Menor"),CONCATENATE("R2C",'Mapa de Riesgos'!$O$20),"")</f>
        <v/>
      </c>
      <c r="S37" s="40" t="str">
        <f>IF(AND('Mapa de Riesgos'!$Y$21="Baja",'Mapa de Riesgos'!$AA$21="Menor"),CONCATENATE("R2C",'Mapa de Riesgos'!$O$21),"")</f>
        <v/>
      </c>
      <c r="T37" s="40" t="str">
        <f>IF(AND('Mapa de Riesgos'!$Y$22="Baja",'Mapa de Riesgos'!$AA$22="Menor"),CONCATENATE("R2C",'Mapa de Riesgos'!$O$22),"")</f>
        <v/>
      </c>
      <c r="U37" s="41" t="str">
        <f>IF(AND('Mapa de Riesgos'!$Y$23="Baja",'Mapa de Riesgos'!$AA$23="Menor"),CONCATENATE("R2C",'Mapa de Riesgos'!$O$23),"")</f>
        <v/>
      </c>
      <c r="V37" s="39" t="str">
        <f>IF(AND('Mapa de Riesgos'!$Y$18="Baja",'Mapa de Riesgos'!$AA$18="Moderado"),CONCATENATE("R2C",'Mapa de Riesgos'!$O$18),"")</f>
        <v/>
      </c>
      <c r="W37" s="40" t="str">
        <f>IF(AND('Mapa de Riesgos'!$Y$19="Baja",'Mapa de Riesgos'!$AA$19="Moderado"),CONCATENATE("R2C",'Mapa de Riesgos'!$O$19),"")</f>
        <v/>
      </c>
      <c r="X37" s="40" t="str">
        <f>IF(AND('Mapa de Riesgos'!$Y$20="Baja",'Mapa de Riesgos'!$AA$20="Moderado"),CONCATENATE("R2C",'Mapa de Riesgos'!$O$20),"")</f>
        <v/>
      </c>
      <c r="Y37" s="40" t="str">
        <f>IF(AND('Mapa de Riesgos'!$Y$21="Baja",'Mapa de Riesgos'!$AA$21="Moderado"),CONCATENATE("R2C",'Mapa de Riesgos'!$O$21),"")</f>
        <v/>
      </c>
      <c r="Z37" s="40" t="str">
        <f>IF(AND('Mapa de Riesgos'!$Y$22="Baja",'Mapa de Riesgos'!$AA$22="Moderado"),CONCATENATE("R2C",'Mapa de Riesgos'!$O$22),"")</f>
        <v/>
      </c>
      <c r="AA37" s="41" t="str">
        <f>IF(AND('Mapa de Riesgos'!$Y$23="Baja",'Mapa de Riesgos'!$AA$23="Moderado"),CONCATENATE("R2C",'Mapa de Riesgos'!$O$23),"")</f>
        <v/>
      </c>
      <c r="AB37" s="24" t="str">
        <f>IF(AND('Mapa de Riesgos'!$Y$18="Baja",'Mapa de Riesgos'!$AA$18="Mayor"),CONCATENATE("R2C",'Mapa de Riesgos'!$O$18),"")</f>
        <v/>
      </c>
      <c r="AC37" s="25" t="str">
        <f>IF(AND('Mapa de Riesgos'!$Y$19="Baja",'Mapa de Riesgos'!$AA$19="Mayor"),CONCATENATE("R2C",'Mapa de Riesgos'!$O$19),"")</f>
        <v/>
      </c>
      <c r="AD37" s="25" t="str">
        <f>IF(AND('Mapa de Riesgos'!$Y$20="Baja",'Mapa de Riesgos'!$AA$20="Mayor"),CONCATENATE("R2C",'Mapa de Riesgos'!$O$20),"")</f>
        <v/>
      </c>
      <c r="AE37" s="25" t="str">
        <f>IF(AND('Mapa de Riesgos'!$Y$21="Baja",'Mapa de Riesgos'!$AA$21="Mayor"),CONCATENATE("R2C",'Mapa de Riesgos'!$O$21),"")</f>
        <v/>
      </c>
      <c r="AF37" s="25" t="str">
        <f>IF(AND('Mapa de Riesgos'!$Y$22="Baja",'Mapa de Riesgos'!$AA$22="Mayor"),CONCATENATE("R2C",'Mapa de Riesgos'!$O$22),"")</f>
        <v/>
      </c>
      <c r="AG37" s="26" t="str">
        <f>IF(AND('Mapa de Riesgos'!$Y$23="Baja",'Mapa de Riesgos'!$AA$23="Mayor"),CONCATENATE("R2C",'Mapa de Riesgos'!$O$23),"")</f>
        <v/>
      </c>
      <c r="AH37" s="27" t="str">
        <f>IF(AND('Mapa de Riesgos'!$Y$18="Baja",'Mapa de Riesgos'!$AA$18="Catastrófico"),CONCATENATE("R2C",'Mapa de Riesgos'!$O$18),"")</f>
        <v/>
      </c>
      <c r="AI37" s="28" t="str">
        <f>IF(AND('Mapa de Riesgos'!$Y$19="Baja",'Mapa de Riesgos'!$AA$19="Catastrófico"),CONCATENATE("R2C",'Mapa de Riesgos'!$O$19),"")</f>
        <v/>
      </c>
      <c r="AJ37" s="28" t="str">
        <f>IF(AND('Mapa de Riesgos'!$Y$20="Baja",'Mapa de Riesgos'!$AA$20="Catastrófico"),CONCATENATE("R2C",'Mapa de Riesgos'!$O$20),"")</f>
        <v/>
      </c>
      <c r="AK37" s="28" t="str">
        <f>IF(AND('Mapa de Riesgos'!$Y$21="Baja",'Mapa de Riesgos'!$AA$21="Catastrófico"),CONCATENATE("R2C",'Mapa de Riesgos'!$O$21),"")</f>
        <v/>
      </c>
      <c r="AL37" s="28" t="str">
        <f>IF(AND('Mapa de Riesgos'!$Y$22="Baja",'Mapa de Riesgos'!$AA$22="Catastrófico"),CONCATENATE("R2C",'Mapa de Riesgos'!$O$22),"")</f>
        <v/>
      </c>
      <c r="AM37" s="29" t="str">
        <f>IF(AND('Mapa de Riesgos'!$Y$23="Baja",'Mapa de Riesgos'!$AA$23="Catastrófico"),CONCATENATE("R2C",'Mapa de Riesgos'!$O$23),"")</f>
        <v/>
      </c>
      <c r="AN37" s="55"/>
      <c r="AO37" s="431"/>
      <c r="AP37" s="432"/>
      <c r="AQ37" s="432"/>
      <c r="AR37" s="432"/>
      <c r="AS37" s="432"/>
      <c r="AT37" s="43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59"/>
      <c r="C38" s="359"/>
      <c r="D38" s="360"/>
      <c r="E38" s="400"/>
      <c r="F38" s="401"/>
      <c r="G38" s="401"/>
      <c r="H38" s="401"/>
      <c r="I38" s="401"/>
      <c r="J38" s="48" t="str">
        <f>IF(AND('Mapa de Riesgos'!$Y$24="Baja",'Mapa de Riesgos'!$AA$24="Leve"),CONCATENATE("R3C",'Mapa de Riesgos'!$O$24),"")</f>
        <v>R3C1</v>
      </c>
      <c r="K38" s="49" t="str">
        <f>IF(AND('Mapa de Riesgos'!$Y$25="Baja",'Mapa de Riesgos'!$AA$25="Leve"),CONCATENATE("R3C",'Mapa de Riesgos'!$O$25),"")</f>
        <v/>
      </c>
      <c r="L38" s="49" t="str">
        <f>IF(AND('Mapa de Riesgos'!$Y$26="Baja",'Mapa de Riesgos'!$AA$26="Leve"),CONCATENATE("R3C",'Mapa de Riesgos'!$O$26),"")</f>
        <v/>
      </c>
      <c r="M38" s="49" t="str">
        <f>IF(AND('Mapa de Riesgos'!$Y$27="Baja",'Mapa de Riesgos'!$AA$27="Leve"),CONCATENATE("R3C",'Mapa de Riesgos'!$O$27),"")</f>
        <v/>
      </c>
      <c r="N38" s="49" t="str">
        <f>IF(AND('Mapa de Riesgos'!$Y$28="Baja",'Mapa de Riesgos'!$AA$28="Leve"),CONCATENATE("R3C",'Mapa de Riesgos'!$O$28),"")</f>
        <v/>
      </c>
      <c r="O38" s="50" t="str">
        <f>IF(AND('Mapa de Riesgos'!$Y$29="Baja",'Mapa de Riesgos'!$AA$29="Leve"),CONCATENATE("R3C",'Mapa de Riesgos'!$O$29),"")</f>
        <v/>
      </c>
      <c r="P38" s="39" t="str">
        <f>IF(AND('Mapa de Riesgos'!$Y$24="Baja",'Mapa de Riesgos'!$AA$24="Menor"),CONCATENATE("R3C",'Mapa de Riesgos'!$O$24),"")</f>
        <v/>
      </c>
      <c r="Q38" s="40" t="str">
        <f>IF(AND('Mapa de Riesgos'!$Y$25="Baja",'Mapa de Riesgos'!$AA$25="Menor"),CONCATENATE("R3C",'Mapa de Riesgos'!$O$25),"")</f>
        <v/>
      </c>
      <c r="R38" s="40" t="str">
        <f>IF(AND('Mapa de Riesgos'!$Y$26="Baja",'Mapa de Riesgos'!$AA$26="Menor"),CONCATENATE("R3C",'Mapa de Riesgos'!$O$26),"")</f>
        <v/>
      </c>
      <c r="S38" s="40" t="str">
        <f>IF(AND('Mapa de Riesgos'!$Y$27="Baja",'Mapa de Riesgos'!$AA$27="Menor"),CONCATENATE("R3C",'Mapa de Riesgos'!$O$27),"")</f>
        <v/>
      </c>
      <c r="T38" s="40" t="str">
        <f>IF(AND('Mapa de Riesgos'!$Y$28="Baja",'Mapa de Riesgos'!$AA$28="Menor"),CONCATENATE("R3C",'Mapa de Riesgos'!$O$28),"")</f>
        <v/>
      </c>
      <c r="U38" s="41" t="str">
        <f>IF(AND('Mapa de Riesgos'!$Y$29="Baja",'Mapa de Riesgos'!$AA$29="Menor"),CONCATENATE("R3C",'Mapa de Riesgos'!$O$29),"")</f>
        <v/>
      </c>
      <c r="V38" s="39" t="str">
        <f>IF(AND('Mapa de Riesgos'!$Y$24="Baja",'Mapa de Riesgos'!$AA$24="Moderado"),CONCATENATE("R3C",'Mapa de Riesgos'!$O$24),"")</f>
        <v/>
      </c>
      <c r="W38" s="40" t="str">
        <f>IF(AND('Mapa de Riesgos'!$Y$25="Baja",'Mapa de Riesgos'!$AA$25="Moderado"),CONCATENATE("R3C",'Mapa de Riesgos'!$O$25),"")</f>
        <v/>
      </c>
      <c r="X38" s="40" t="str">
        <f>IF(AND('Mapa de Riesgos'!$Y$26="Baja",'Mapa de Riesgos'!$AA$26="Moderado"),CONCATENATE("R3C",'Mapa de Riesgos'!$O$26),"")</f>
        <v/>
      </c>
      <c r="Y38" s="40" t="str">
        <f>IF(AND('Mapa de Riesgos'!$Y$27="Baja",'Mapa de Riesgos'!$AA$27="Moderado"),CONCATENATE("R3C",'Mapa de Riesgos'!$O$27),"")</f>
        <v/>
      </c>
      <c r="Z38" s="40" t="str">
        <f>IF(AND('Mapa de Riesgos'!$Y$28="Baja",'Mapa de Riesgos'!$AA$28="Moderado"),CONCATENATE("R3C",'Mapa de Riesgos'!$O$28),"")</f>
        <v/>
      </c>
      <c r="AA38" s="41" t="str">
        <f>IF(AND('Mapa de Riesgos'!$Y$29="Baja",'Mapa de Riesgos'!$AA$29="Moderado"),CONCATENATE("R3C",'Mapa de Riesgos'!$O$29),"")</f>
        <v/>
      </c>
      <c r="AB38" s="24" t="str">
        <f>IF(AND('Mapa de Riesgos'!$Y$24="Baja",'Mapa de Riesgos'!$AA$24="Mayor"),CONCATENATE("R3C",'Mapa de Riesgos'!$O$24),"")</f>
        <v/>
      </c>
      <c r="AC38" s="25" t="str">
        <f>IF(AND('Mapa de Riesgos'!$Y$25="Baja",'Mapa de Riesgos'!$AA$25="Mayor"),CONCATENATE("R3C",'Mapa de Riesgos'!$O$25),"")</f>
        <v/>
      </c>
      <c r="AD38" s="25" t="str">
        <f>IF(AND('Mapa de Riesgos'!$Y$26="Baja",'Mapa de Riesgos'!$AA$26="Mayor"),CONCATENATE("R3C",'Mapa de Riesgos'!$O$26),"")</f>
        <v/>
      </c>
      <c r="AE38" s="25" t="str">
        <f>IF(AND('Mapa de Riesgos'!$Y$27="Baja",'Mapa de Riesgos'!$AA$27="Mayor"),CONCATENATE("R3C",'Mapa de Riesgos'!$O$27),"")</f>
        <v/>
      </c>
      <c r="AF38" s="25" t="str">
        <f>IF(AND('Mapa de Riesgos'!$Y$28="Baja",'Mapa de Riesgos'!$AA$28="Mayor"),CONCATENATE("R3C",'Mapa de Riesgos'!$O$28),"")</f>
        <v/>
      </c>
      <c r="AG38" s="26" t="str">
        <f>IF(AND('Mapa de Riesgos'!$Y$29="Baja",'Mapa de Riesgos'!$AA$29="Mayor"),CONCATENATE("R3C",'Mapa de Riesgos'!$O$29),"")</f>
        <v/>
      </c>
      <c r="AH38" s="27" t="str">
        <f>IF(AND('Mapa de Riesgos'!$Y$24="Baja",'Mapa de Riesgos'!$AA$24="Catastrófico"),CONCATENATE("R3C",'Mapa de Riesgos'!$O$24),"")</f>
        <v/>
      </c>
      <c r="AI38" s="28" t="str">
        <f>IF(AND('Mapa de Riesgos'!$Y$25="Baja",'Mapa de Riesgos'!$AA$25="Catastrófico"),CONCATENATE("R3C",'Mapa de Riesgos'!$O$25),"")</f>
        <v/>
      </c>
      <c r="AJ38" s="28" t="str">
        <f>IF(AND('Mapa de Riesgos'!$Y$26="Baja",'Mapa de Riesgos'!$AA$26="Catastrófico"),CONCATENATE("R3C",'Mapa de Riesgos'!$O$26),"")</f>
        <v/>
      </c>
      <c r="AK38" s="28" t="str">
        <f>IF(AND('Mapa de Riesgos'!$Y$27="Baja",'Mapa de Riesgos'!$AA$27="Catastrófico"),CONCATENATE("R3C",'Mapa de Riesgos'!$O$27),"")</f>
        <v/>
      </c>
      <c r="AL38" s="28" t="str">
        <f>IF(AND('Mapa de Riesgos'!$Y$28="Baja",'Mapa de Riesgos'!$AA$28="Catastrófico"),CONCATENATE("R3C",'Mapa de Riesgos'!$O$28),"")</f>
        <v/>
      </c>
      <c r="AM38" s="29" t="str">
        <f>IF(AND('Mapa de Riesgos'!$Y$29="Baja",'Mapa de Riesgos'!$AA$29="Catastrófico"),CONCATENATE("R3C",'Mapa de Riesgos'!$O$29),"")</f>
        <v/>
      </c>
      <c r="AN38" s="55"/>
      <c r="AO38" s="431"/>
      <c r="AP38" s="432"/>
      <c r="AQ38" s="432"/>
      <c r="AR38" s="432"/>
      <c r="AS38" s="432"/>
      <c r="AT38" s="433"/>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59"/>
      <c r="C39" s="359"/>
      <c r="D39" s="360"/>
      <c r="E39" s="400"/>
      <c r="F39" s="401"/>
      <c r="G39" s="401"/>
      <c r="H39" s="401"/>
      <c r="I39" s="401"/>
      <c r="J39" s="48" t="str">
        <f>IF(AND('Mapa de Riesgos'!$Y$30="Baja",'Mapa de Riesgos'!$AA$30="Leve"),CONCATENATE("R4C",'Mapa de Riesgos'!$O$30),"")</f>
        <v/>
      </c>
      <c r="K39" s="49" t="str">
        <f>IF(AND('Mapa de Riesgos'!$Y$31="Baja",'Mapa de Riesgos'!$AA$31="Leve"),CONCATENATE("R4C",'Mapa de Riesgos'!$O$31),"")</f>
        <v/>
      </c>
      <c r="L39" s="49" t="str">
        <f>IF(AND('Mapa de Riesgos'!$Y$32="Baja",'Mapa de Riesgos'!$AA$32="Leve"),CONCATENATE("R4C",'Mapa de Riesgos'!$O$32),"")</f>
        <v/>
      </c>
      <c r="M39" s="49" t="str">
        <f>IF(AND('Mapa de Riesgos'!$Y$33="Baja",'Mapa de Riesgos'!$AA$33="Leve"),CONCATENATE("R4C",'Mapa de Riesgos'!$O$33),"")</f>
        <v/>
      </c>
      <c r="N39" s="49" t="str">
        <f>IF(AND('Mapa de Riesgos'!$Y$34="Baja",'Mapa de Riesgos'!$AA$34="Leve"),CONCATENATE("R4C",'Mapa de Riesgos'!$O$34),"")</f>
        <v/>
      </c>
      <c r="O39" s="50" t="str">
        <f>IF(AND('Mapa de Riesgos'!$Y$35="Baja",'Mapa de Riesgos'!$AA$35="Leve"),CONCATENATE("R4C",'Mapa de Riesgos'!$O$35),"")</f>
        <v/>
      </c>
      <c r="P39" s="39" t="str">
        <f>IF(AND('Mapa de Riesgos'!$Y$30="Baja",'Mapa de Riesgos'!$AA$30="Menor"),CONCATENATE("R4C",'Mapa de Riesgos'!$O$30),"")</f>
        <v/>
      </c>
      <c r="Q39" s="40" t="str">
        <f>IF(AND('Mapa de Riesgos'!$Y$31="Baja",'Mapa de Riesgos'!$AA$31="Menor"),CONCATENATE("R4C",'Mapa de Riesgos'!$O$31),"")</f>
        <v/>
      </c>
      <c r="R39" s="40" t="str">
        <f>IF(AND('Mapa de Riesgos'!$Y$32="Baja",'Mapa de Riesgos'!$AA$32="Menor"),CONCATENATE("R4C",'Mapa de Riesgos'!$O$32),"")</f>
        <v/>
      </c>
      <c r="S39" s="40" t="str">
        <f>IF(AND('Mapa de Riesgos'!$Y$33="Baja",'Mapa de Riesgos'!$AA$33="Menor"),CONCATENATE("R4C",'Mapa de Riesgos'!$O$33),"")</f>
        <v/>
      </c>
      <c r="T39" s="40" t="str">
        <f>IF(AND('Mapa de Riesgos'!$Y$34="Baja",'Mapa de Riesgos'!$AA$34="Menor"),CONCATENATE("R4C",'Mapa de Riesgos'!$O$34),"")</f>
        <v/>
      </c>
      <c r="U39" s="41" t="str">
        <f>IF(AND('Mapa de Riesgos'!$Y$35="Baja",'Mapa de Riesgos'!$AA$35="Menor"),CONCATENATE("R4C",'Mapa de Riesgos'!$O$35),"")</f>
        <v/>
      </c>
      <c r="V39" s="39" t="str">
        <f>IF(AND('Mapa de Riesgos'!$Y$30="Baja",'Mapa de Riesgos'!$AA$30="Moderado"),CONCATENATE("R4C",'Mapa de Riesgos'!$O$30),"")</f>
        <v/>
      </c>
      <c r="W39" s="40" t="str">
        <f>IF(AND('Mapa de Riesgos'!$Y$31="Baja",'Mapa de Riesgos'!$AA$31="Moderado"),CONCATENATE("R4C",'Mapa de Riesgos'!$O$31),"")</f>
        <v/>
      </c>
      <c r="X39" s="40" t="str">
        <f>IF(AND('Mapa de Riesgos'!$Y$32="Baja",'Mapa de Riesgos'!$AA$32="Moderado"),CONCATENATE("R4C",'Mapa de Riesgos'!$O$32),"")</f>
        <v/>
      </c>
      <c r="Y39" s="40" t="str">
        <f>IF(AND('Mapa de Riesgos'!$Y$33="Baja",'Mapa de Riesgos'!$AA$33="Moderado"),CONCATENATE("R4C",'Mapa de Riesgos'!$O$33),"")</f>
        <v/>
      </c>
      <c r="Z39" s="40" t="str">
        <f>IF(AND('Mapa de Riesgos'!$Y$34="Baja",'Mapa de Riesgos'!$AA$34="Moderado"),CONCATENATE("R4C",'Mapa de Riesgos'!$O$34),"")</f>
        <v/>
      </c>
      <c r="AA39" s="41" t="str">
        <f>IF(AND('Mapa de Riesgos'!$Y$35="Baja",'Mapa de Riesgos'!$AA$35="Moderado"),CONCATENATE("R4C",'Mapa de Riesgos'!$O$35),"")</f>
        <v/>
      </c>
      <c r="AB39" s="24" t="str">
        <f>IF(AND('Mapa de Riesgos'!$Y$30="Baja",'Mapa de Riesgos'!$AA$30="Mayor"),CONCATENATE("R4C",'Mapa de Riesgos'!$O$30),"")</f>
        <v>R4C1</v>
      </c>
      <c r="AC39" s="25" t="str">
        <f>IF(AND('Mapa de Riesgos'!$Y$31="Baja",'Mapa de Riesgos'!$AA$31="Mayor"),CONCATENATE("R4C",'Mapa de Riesgos'!$O$31),"")</f>
        <v/>
      </c>
      <c r="AD39" s="25" t="str">
        <f>IF(AND('Mapa de Riesgos'!$Y$32="Baja",'Mapa de Riesgos'!$AA$32="Mayor"),CONCATENATE("R4C",'Mapa de Riesgos'!$O$32),"")</f>
        <v/>
      </c>
      <c r="AE39" s="25" t="str">
        <f>IF(AND('Mapa de Riesgos'!$Y$33="Baja",'Mapa de Riesgos'!$AA$33="Mayor"),CONCATENATE("R4C",'Mapa de Riesgos'!$O$33),"")</f>
        <v/>
      </c>
      <c r="AF39" s="25" t="str">
        <f>IF(AND('Mapa de Riesgos'!$Y$34="Baja",'Mapa de Riesgos'!$AA$34="Mayor"),CONCATENATE("R4C",'Mapa de Riesgos'!$O$34),"")</f>
        <v/>
      </c>
      <c r="AG39" s="26" t="str">
        <f>IF(AND('Mapa de Riesgos'!$Y$35="Baja",'Mapa de Riesgos'!$AA$35="Mayor"),CONCATENATE("R4C",'Mapa de Riesgos'!$O$35),"")</f>
        <v/>
      </c>
      <c r="AH39" s="27" t="str">
        <f>IF(AND('Mapa de Riesgos'!$Y$30="Baja",'Mapa de Riesgos'!$AA$30="Catastrófico"),CONCATENATE("R4C",'Mapa de Riesgos'!$O$30),"")</f>
        <v/>
      </c>
      <c r="AI39" s="28" t="str">
        <f>IF(AND('Mapa de Riesgos'!$Y$31="Baja",'Mapa de Riesgos'!$AA$31="Catastrófico"),CONCATENATE("R4C",'Mapa de Riesgos'!$O$31),"")</f>
        <v/>
      </c>
      <c r="AJ39" s="28" t="str">
        <f>IF(AND('Mapa de Riesgos'!$Y$32="Baja",'Mapa de Riesgos'!$AA$32="Catastrófico"),CONCATENATE("R4C",'Mapa de Riesgos'!$O$32),"")</f>
        <v/>
      </c>
      <c r="AK39" s="28" t="str">
        <f>IF(AND('Mapa de Riesgos'!$Y$33="Baja",'Mapa de Riesgos'!$AA$33="Catastrófico"),CONCATENATE("R4C",'Mapa de Riesgos'!$O$33),"")</f>
        <v/>
      </c>
      <c r="AL39" s="28" t="str">
        <f>IF(AND('Mapa de Riesgos'!$Y$34="Baja",'Mapa de Riesgos'!$AA$34="Catastrófico"),CONCATENATE("R4C",'Mapa de Riesgos'!$O$34),"")</f>
        <v/>
      </c>
      <c r="AM39" s="29" t="str">
        <f>IF(AND('Mapa de Riesgos'!$Y$35="Baja",'Mapa de Riesgos'!$AA$35="Catastrófico"),CONCATENATE("R4C",'Mapa de Riesgos'!$O$35),"")</f>
        <v/>
      </c>
      <c r="AN39" s="55"/>
      <c r="AO39" s="431"/>
      <c r="AP39" s="432"/>
      <c r="AQ39" s="432"/>
      <c r="AR39" s="432"/>
      <c r="AS39" s="432"/>
      <c r="AT39" s="433"/>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59"/>
      <c r="C40" s="359"/>
      <c r="D40" s="360"/>
      <c r="E40" s="400"/>
      <c r="F40" s="401"/>
      <c r="G40" s="401"/>
      <c r="H40" s="401"/>
      <c r="I40" s="401"/>
      <c r="J40" s="48" t="str">
        <f>IF(AND('Mapa de Riesgos'!$Y$36="Baja",'Mapa de Riesgos'!$AA$36="Leve"),CONCATENATE("R5C",'Mapa de Riesgos'!$O$36),"")</f>
        <v/>
      </c>
      <c r="K40" s="49" t="str">
        <f>IF(AND('Mapa de Riesgos'!$Y$37="Baja",'Mapa de Riesgos'!$AA$37="Leve"),CONCATENATE("R5C",'Mapa de Riesgos'!$O$37),"")</f>
        <v/>
      </c>
      <c r="L40" s="49" t="str">
        <f>IF(AND('Mapa de Riesgos'!$Y$38="Baja",'Mapa de Riesgos'!$AA$38="Leve"),CONCATENATE("R5C",'Mapa de Riesgos'!$O$38),"")</f>
        <v/>
      </c>
      <c r="M40" s="49" t="str">
        <f>IF(AND('Mapa de Riesgos'!$Y$39="Baja",'Mapa de Riesgos'!$AA$39="Leve"),CONCATENATE("R5C",'Mapa de Riesgos'!$O$39),"")</f>
        <v/>
      </c>
      <c r="N40" s="49" t="str">
        <f>IF(AND('Mapa de Riesgos'!$Y$40="Baja",'Mapa de Riesgos'!$AA$40="Leve"),CONCATENATE("R5C",'Mapa de Riesgos'!$O$40),"")</f>
        <v/>
      </c>
      <c r="O40" s="50" t="str">
        <f>IF(AND('Mapa de Riesgos'!$Y$41="Baja",'Mapa de Riesgos'!$AA$41="Leve"),CONCATENATE("R5C",'Mapa de Riesgos'!$O$41),"")</f>
        <v/>
      </c>
      <c r="P40" s="39" t="str">
        <f>IF(AND('Mapa de Riesgos'!$Y$36="Baja",'Mapa de Riesgos'!$AA$36="Menor"),CONCATENATE("R5C",'Mapa de Riesgos'!$O$36),"")</f>
        <v/>
      </c>
      <c r="Q40" s="40" t="str">
        <f>IF(AND('Mapa de Riesgos'!$Y$37="Baja",'Mapa de Riesgos'!$AA$37="Menor"),CONCATENATE("R5C",'Mapa de Riesgos'!$O$37),"")</f>
        <v/>
      </c>
      <c r="R40" s="40" t="str">
        <f>IF(AND('Mapa de Riesgos'!$Y$38="Baja",'Mapa de Riesgos'!$AA$38="Menor"),CONCATENATE("R5C",'Mapa de Riesgos'!$O$38),"")</f>
        <v/>
      </c>
      <c r="S40" s="40" t="str">
        <f>IF(AND('Mapa de Riesgos'!$Y$39="Baja",'Mapa de Riesgos'!$AA$39="Menor"),CONCATENATE("R5C",'Mapa de Riesgos'!$O$39),"")</f>
        <v/>
      </c>
      <c r="T40" s="40" t="str">
        <f>IF(AND('Mapa de Riesgos'!$Y$40="Baja",'Mapa de Riesgos'!$AA$40="Menor"),CONCATENATE("R5C",'Mapa de Riesgos'!$O$40),"")</f>
        <v/>
      </c>
      <c r="U40" s="41" t="str">
        <f>IF(AND('Mapa de Riesgos'!$Y$41="Baja",'Mapa de Riesgos'!$AA$41="Menor"),CONCATENATE("R5C",'Mapa de Riesgos'!$O$41),"")</f>
        <v/>
      </c>
      <c r="V40" s="39" t="str">
        <f>IF(AND('Mapa de Riesgos'!$Y$36="Baja",'Mapa de Riesgos'!$AA$36="Moderado"),CONCATENATE("R5C",'Mapa de Riesgos'!$O$36),"")</f>
        <v/>
      </c>
      <c r="W40" s="40" t="str">
        <f>IF(AND('Mapa de Riesgos'!$Y$37="Baja",'Mapa de Riesgos'!$AA$37="Moderado"),CONCATENATE("R5C",'Mapa de Riesgos'!$O$37),"")</f>
        <v/>
      </c>
      <c r="X40" s="40" t="str">
        <f>IF(AND('Mapa de Riesgos'!$Y$38="Baja",'Mapa de Riesgos'!$AA$38="Moderado"),CONCATENATE("R5C",'Mapa de Riesgos'!$O$38),"")</f>
        <v/>
      </c>
      <c r="Y40" s="40" t="str">
        <f>IF(AND('Mapa de Riesgos'!$Y$39="Baja",'Mapa de Riesgos'!$AA$39="Moderado"),CONCATENATE("R5C",'Mapa de Riesgos'!$O$39),"")</f>
        <v/>
      </c>
      <c r="Z40" s="40" t="str">
        <f>IF(AND('Mapa de Riesgos'!$Y$40="Baja",'Mapa de Riesgos'!$AA$40="Moderado"),CONCATENATE("R5C",'Mapa de Riesgos'!$O$40),"")</f>
        <v/>
      </c>
      <c r="AA40" s="41" t="str">
        <f>IF(AND('Mapa de Riesgos'!$Y$41="Baja",'Mapa de Riesgos'!$AA$41="Moderado"),CONCATENATE("R5C",'Mapa de Riesgos'!$O$41),"")</f>
        <v/>
      </c>
      <c r="AB40" s="24" t="str">
        <f>IF(AND('Mapa de Riesgos'!$Y$36="Baja",'Mapa de Riesgos'!$AA$36="Mayor"),CONCATENATE("R5C",'Mapa de Riesgos'!$O$36),"")</f>
        <v/>
      </c>
      <c r="AC40" s="25" t="str">
        <f>IF(AND('Mapa de Riesgos'!$Y$37="Baja",'Mapa de Riesgos'!$AA$37="Mayor"),CONCATENATE("R5C",'Mapa de Riesgos'!$O$37),"")</f>
        <v/>
      </c>
      <c r="AD40" s="25" t="str">
        <f>IF(AND('Mapa de Riesgos'!$Y$38="Baja",'Mapa de Riesgos'!$AA$38="Mayor"),CONCATENATE("R5C",'Mapa de Riesgos'!$O$38),"")</f>
        <v/>
      </c>
      <c r="AE40" s="25" t="str">
        <f>IF(AND('Mapa de Riesgos'!$Y$39="Baja",'Mapa de Riesgos'!$AA$39="Mayor"),CONCATENATE("R5C",'Mapa de Riesgos'!$O$39),"")</f>
        <v/>
      </c>
      <c r="AF40" s="25" t="str">
        <f>IF(AND('Mapa de Riesgos'!$Y$40="Baja",'Mapa de Riesgos'!$AA$40="Mayor"),CONCATENATE("R5C",'Mapa de Riesgos'!$O$40),"")</f>
        <v/>
      </c>
      <c r="AG40" s="26" t="str">
        <f>IF(AND('Mapa de Riesgos'!$Y$41="Baja",'Mapa de Riesgos'!$AA$41="Mayor"),CONCATENATE("R5C",'Mapa de Riesgos'!$O$41),"")</f>
        <v/>
      </c>
      <c r="AH40" s="27" t="str">
        <f>IF(AND('Mapa de Riesgos'!$Y$36="Baja",'Mapa de Riesgos'!$AA$36="Catastrófico"),CONCATENATE("R5C",'Mapa de Riesgos'!$O$36),"")</f>
        <v/>
      </c>
      <c r="AI40" s="28" t="str">
        <f>IF(AND('Mapa de Riesgos'!$Y$37="Baja",'Mapa de Riesgos'!$AA$37="Catastrófico"),CONCATENATE("R5C",'Mapa de Riesgos'!$O$37),"")</f>
        <v/>
      </c>
      <c r="AJ40" s="28" t="str">
        <f>IF(AND('Mapa de Riesgos'!$Y$38="Baja",'Mapa de Riesgos'!$AA$38="Catastrófico"),CONCATENATE("R5C",'Mapa de Riesgos'!$O$38),"")</f>
        <v/>
      </c>
      <c r="AK40" s="28" t="str">
        <f>IF(AND('Mapa de Riesgos'!$Y$39="Baja",'Mapa de Riesgos'!$AA$39="Catastrófico"),CONCATENATE("R5C",'Mapa de Riesgos'!$O$39),"")</f>
        <v/>
      </c>
      <c r="AL40" s="28" t="str">
        <f>IF(AND('Mapa de Riesgos'!$Y$40="Baja",'Mapa de Riesgos'!$AA$40="Catastrófico"),CONCATENATE("R5C",'Mapa de Riesgos'!$O$40),"")</f>
        <v/>
      </c>
      <c r="AM40" s="29" t="str">
        <f>IF(AND('Mapa de Riesgos'!$Y$41="Baja",'Mapa de Riesgos'!$AA$41="Catastrófico"),CONCATENATE("R5C",'Mapa de Riesgos'!$O$41),"")</f>
        <v/>
      </c>
      <c r="AN40" s="55"/>
      <c r="AO40" s="431"/>
      <c r="AP40" s="432"/>
      <c r="AQ40" s="432"/>
      <c r="AR40" s="432"/>
      <c r="AS40" s="432"/>
      <c r="AT40" s="433"/>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59"/>
      <c r="C41" s="359"/>
      <c r="D41" s="360"/>
      <c r="E41" s="400"/>
      <c r="F41" s="401"/>
      <c r="G41" s="401"/>
      <c r="H41" s="401"/>
      <c r="I41" s="401"/>
      <c r="J41" s="48" t="str">
        <f>IF(AND('Mapa de Riesgos'!$Y$42="Baja",'Mapa de Riesgos'!$AA$42="Leve"),CONCATENATE("R6C",'Mapa de Riesgos'!$O$42),"")</f>
        <v/>
      </c>
      <c r="K41" s="49" t="str">
        <f>IF(AND('Mapa de Riesgos'!$Y$43="Baja",'Mapa de Riesgos'!$AA$43="Leve"),CONCATENATE("R6C",'Mapa de Riesgos'!$O$43),"")</f>
        <v/>
      </c>
      <c r="L41" s="49" t="str">
        <f>IF(AND('Mapa de Riesgos'!$Y$44="Baja",'Mapa de Riesgos'!$AA$44="Leve"),CONCATENATE("R6C",'Mapa de Riesgos'!$O$44),"")</f>
        <v/>
      </c>
      <c r="M41" s="49" t="str">
        <f>IF(AND('Mapa de Riesgos'!$Y$45="Baja",'Mapa de Riesgos'!$AA$45="Leve"),CONCATENATE("R6C",'Mapa de Riesgos'!$O$45),"")</f>
        <v/>
      </c>
      <c r="N41" s="49" t="str">
        <f>IF(AND('Mapa de Riesgos'!$Y$46="Baja",'Mapa de Riesgos'!$AA$46="Leve"),CONCATENATE("R6C",'Mapa de Riesgos'!$O$46),"")</f>
        <v/>
      </c>
      <c r="O41" s="50" t="str">
        <f>IF(AND('Mapa de Riesgos'!$Y$47="Baja",'Mapa de Riesgos'!$AA$47="Leve"),CONCATENATE("R6C",'Mapa de Riesgos'!$O$47),"")</f>
        <v/>
      </c>
      <c r="P41" s="39" t="str">
        <f>IF(AND('Mapa de Riesgos'!$Y$42="Baja",'Mapa de Riesgos'!$AA$42="Menor"),CONCATENATE("R6C",'Mapa de Riesgos'!$O$42),"")</f>
        <v/>
      </c>
      <c r="Q41" s="40" t="str">
        <f>IF(AND('Mapa de Riesgos'!$Y$43="Baja",'Mapa de Riesgos'!$AA$43="Menor"),CONCATENATE("R6C",'Mapa de Riesgos'!$O$43),"")</f>
        <v/>
      </c>
      <c r="R41" s="40" t="str">
        <f>IF(AND('Mapa de Riesgos'!$Y$44="Baja",'Mapa de Riesgos'!$AA$44="Menor"),CONCATENATE("R6C",'Mapa de Riesgos'!$O$44),"")</f>
        <v/>
      </c>
      <c r="S41" s="40" t="str">
        <f>IF(AND('Mapa de Riesgos'!$Y$45="Baja",'Mapa de Riesgos'!$AA$45="Menor"),CONCATENATE("R6C",'Mapa de Riesgos'!$O$45),"")</f>
        <v/>
      </c>
      <c r="T41" s="40" t="str">
        <f>IF(AND('Mapa de Riesgos'!$Y$46="Baja",'Mapa de Riesgos'!$AA$46="Menor"),CONCATENATE("R6C",'Mapa de Riesgos'!$O$46),"")</f>
        <v/>
      </c>
      <c r="U41" s="41" t="str">
        <f>IF(AND('Mapa de Riesgos'!$Y$47="Baja",'Mapa de Riesgos'!$AA$47="Menor"),CONCATENATE("R6C",'Mapa de Riesgos'!$O$47),"")</f>
        <v/>
      </c>
      <c r="V41" s="39" t="str">
        <f>IF(AND('Mapa de Riesgos'!$Y$42="Baja",'Mapa de Riesgos'!$AA$42="Moderado"),CONCATENATE("R6C",'Mapa de Riesgos'!$O$42),"")</f>
        <v/>
      </c>
      <c r="W41" s="40" t="str">
        <f>IF(AND('Mapa de Riesgos'!$Y$43="Baja",'Mapa de Riesgos'!$AA$43="Moderado"),CONCATENATE("R6C",'Mapa de Riesgos'!$O$43),"")</f>
        <v/>
      </c>
      <c r="X41" s="40" t="str">
        <f>IF(AND('Mapa de Riesgos'!$Y$44="Baja",'Mapa de Riesgos'!$AA$44="Moderado"),CONCATENATE("R6C",'Mapa de Riesgos'!$O$44),"")</f>
        <v/>
      </c>
      <c r="Y41" s="40" t="str">
        <f>IF(AND('Mapa de Riesgos'!$Y$45="Baja",'Mapa de Riesgos'!$AA$45="Moderado"),CONCATENATE("R6C",'Mapa de Riesgos'!$O$45),"")</f>
        <v/>
      </c>
      <c r="Z41" s="40" t="str">
        <f>IF(AND('Mapa de Riesgos'!$Y$46="Baja",'Mapa de Riesgos'!$AA$46="Moderado"),CONCATENATE("R6C",'Mapa de Riesgos'!$O$46),"")</f>
        <v/>
      </c>
      <c r="AA41" s="41" t="str">
        <f>IF(AND('Mapa de Riesgos'!$Y$47="Baja",'Mapa de Riesgos'!$AA$47="Moderado"),CONCATENATE("R6C",'Mapa de Riesgos'!$O$47),"")</f>
        <v/>
      </c>
      <c r="AB41" s="24" t="str">
        <f>IF(AND('Mapa de Riesgos'!$Y$42="Baja",'Mapa de Riesgos'!$AA$42="Mayor"),CONCATENATE("R6C",'Mapa de Riesgos'!$O$42),"")</f>
        <v/>
      </c>
      <c r="AC41" s="25" t="str">
        <f>IF(AND('Mapa de Riesgos'!$Y$43="Baja",'Mapa de Riesgos'!$AA$43="Mayor"),CONCATENATE("R6C",'Mapa de Riesgos'!$O$43),"")</f>
        <v/>
      </c>
      <c r="AD41" s="25" t="str">
        <f>IF(AND('Mapa de Riesgos'!$Y$44="Baja",'Mapa de Riesgos'!$AA$44="Mayor"),CONCATENATE("R6C",'Mapa de Riesgos'!$O$44),"")</f>
        <v/>
      </c>
      <c r="AE41" s="25" t="str">
        <f>IF(AND('Mapa de Riesgos'!$Y$45="Baja",'Mapa de Riesgos'!$AA$45="Mayor"),CONCATENATE("R6C",'Mapa de Riesgos'!$O$45),"")</f>
        <v/>
      </c>
      <c r="AF41" s="25" t="str">
        <f>IF(AND('Mapa de Riesgos'!$Y$46="Baja",'Mapa de Riesgos'!$AA$46="Mayor"),CONCATENATE("R6C",'Mapa de Riesgos'!$O$46),"")</f>
        <v/>
      </c>
      <c r="AG41" s="26" t="str">
        <f>IF(AND('Mapa de Riesgos'!$Y$47="Baja",'Mapa de Riesgos'!$AA$47="Mayor"),CONCATENATE("R6C",'Mapa de Riesgos'!$O$47),"")</f>
        <v/>
      </c>
      <c r="AH41" s="27" t="str">
        <f>IF(AND('Mapa de Riesgos'!$Y$42="Baja",'Mapa de Riesgos'!$AA$42="Catastrófico"),CONCATENATE("R6C",'Mapa de Riesgos'!$O$42),"")</f>
        <v/>
      </c>
      <c r="AI41" s="28" t="str">
        <f>IF(AND('Mapa de Riesgos'!$Y$43="Baja",'Mapa de Riesgos'!$AA$43="Catastrófico"),CONCATENATE("R6C",'Mapa de Riesgos'!$O$43),"")</f>
        <v/>
      </c>
      <c r="AJ41" s="28" t="str">
        <f>IF(AND('Mapa de Riesgos'!$Y$44="Baja",'Mapa de Riesgos'!$AA$44="Catastrófico"),CONCATENATE("R6C",'Mapa de Riesgos'!$O$44),"")</f>
        <v/>
      </c>
      <c r="AK41" s="28" t="str">
        <f>IF(AND('Mapa de Riesgos'!$Y$45="Baja",'Mapa de Riesgos'!$AA$45="Catastrófico"),CONCATENATE("R6C",'Mapa de Riesgos'!$O$45),"")</f>
        <v/>
      </c>
      <c r="AL41" s="28" t="str">
        <f>IF(AND('Mapa de Riesgos'!$Y$46="Baja",'Mapa de Riesgos'!$AA$46="Catastrófico"),CONCATENATE("R6C",'Mapa de Riesgos'!$O$46),"")</f>
        <v/>
      </c>
      <c r="AM41" s="29" t="str">
        <f>IF(AND('Mapa de Riesgos'!$Y$47="Baja",'Mapa de Riesgos'!$AA$47="Catastrófico"),CONCATENATE("R6C",'Mapa de Riesgos'!$O$47),"")</f>
        <v/>
      </c>
      <c r="AN41" s="55"/>
      <c r="AO41" s="431"/>
      <c r="AP41" s="432"/>
      <c r="AQ41" s="432"/>
      <c r="AR41" s="432"/>
      <c r="AS41" s="432"/>
      <c r="AT41" s="433"/>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59"/>
      <c r="C42" s="359"/>
      <c r="D42" s="360"/>
      <c r="E42" s="400"/>
      <c r="F42" s="401"/>
      <c r="G42" s="401"/>
      <c r="H42" s="401"/>
      <c r="I42" s="401"/>
      <c r="J42" s="48" t="str">
        <f>IF(AND('Mapa de Riesgos'!$Y$48="Baja",'Mapa de Riesgos'!$AA$48="Leve"),CONCATENATE("R7C",'Mapa de Riesgos'!$O$48),"")</f>
        <v/>
      </c>
      <c r="K42" s="49" t="str">
        <f>IF(AND('Mapa de Riesgos'!$Y$49="Baja",'Mapa de Riesgos'!$AA$49="Leve"),CONCATENATE("R7C",'Mapa de Riesgos'!$O$49),"")</f>
        <v/>
      </c>
      <c r="L42" s="49" t="str">
        <f>IF(AND('Mapa de Riesgos'!$Y$50="Baja",'Mapa de Riesgos'!$AA$50="Leve"),CONCATENATE("R7C",'Mapa de Riesgos'!$O$50),"")</f>
        <v/>
      </c>
      <c r="M42" s="49" t="str">
        <f>IF(AND('Mapa de Riesgos'!$Y$51="Baja",'Mapa de Riesgos'!$AA$51="Leve"),CONCATENATE("R7C",'Mapa de Riesgos'!$O$51),"")</f>
        <v/>
      </c>
      <c r="N42" s="49" t="str">
        <f>IF(AND('Mapa de Riesgos'!$Y$52="Baja",'Mapa de Riesgos'!$AA$52="Leve"),CONCATENATE("R7C",'Mapa de Riesgos'!$O$52),"")</f>
        <v/>
      </c>
      <c r="O42" s="50" t="str">
        <f>IF(AND('Mapa de Riesgos'!$Y$53="Baja",'Mapa de Riesgos'!$AA$53="Leve"),CONCATENATE("R7C",'Mapa de Riesgos'!$O$53),"")</f>
        <v/>
      </c>
      <c r="P42" s="39" t="str">
        <f>IF(AND('Mapa de Riesgos'!$Y$48="Baja",'Mapa de Riesgos'!$AA$48="Menor"),CONCATENATE("R7C",'Mapa de Riesgos'!$O$48),"")</f>
        <v/>
      </c>
      <c r="Q42" s="40" t="str">
        <f>IF(AND('Mapa de Riesgos'!$Y$49="Baja",'Mapa de Riesgos'!$AA$49="Menor"),CONCATENATE("R7C",'Mapa de Riesgos'!$O$49),"")</f>
        <v/>
      </c>
      <c r="R42" s="40" t="str">
        <f>IF(AND('Mapa de Riesgos'!$Y$50="Baja",'Mapa de Riesgos'!$AA$50="Menor"),CONCATENATE("R7C",'Mapa de Riesgos'!$O$50),"")</f>
        <v/>
      </c>
      <c r="S42" s="40" t="str">
        <f>IF(AND('Mapa de Riesgos'!$Y$51="Baja",'Mapa de Riesgos'!$AA$51="Menor"),CONCATENATE("R7C",'Mapa de Riesgos'!$O$51),"")</f>
        <v/>
      </c>
      <c r="T42" s="40" t="str">
        <f>IF(AND('Mapa de Riesgos'!$Y$52="Baja",'Mapa de Riesgos'!$AA$52="Menor"),CONCATENATE("R7C",'Mapa de Riesgos'!$O$52),"")</f>
        <v/>
      </c>
      <c r="U42" s="41" t="str">
        <f>IF(AND('Mapa de Riesgos'!$Y$53="Baja",'Mapa de Riesgos'!$AA$53="Menor"),CONCATENATE("R7C",'Mapa de Riesgos'!$O$53),"")</f>
        <v/>
      </c>
      <c r="V42" s="39" t="str">
        <f>IF(AND('Mapa de Riesgos'!$Y$48="Baja",'Mapa de Riesgos'!$AA$48="Moderado"),CONCATENATE("R7C",'Mapa de Riesgos'!$O$48),"")</f>
        <v/>
      </c>
      <c r="W42" s="40" t="str">
        <f>IF(AND('Mapa de Riesgos'!$Y$49="Baja",'Mapa de Riesgos'!$AA$49="Moderado"),CONCATENATE("R7C",'Mapa de Riesgos'!$O$49),"")</f>
        <v/>
      </c>
      <c r="X42" s="40" t="str">
        <f>IF(AND('Mapa de Riesgos'!$Y$50="Baja",'Mapa de Riesgos'!$AA$50="Moderado"),CONCATENATE("R7C",'Mapa de Riesgos'!$O$50),"")</f>
        <v/>
      </c>
      <c r="Y42" s="40" t="str">
        <f>IF(AND('Mapa de Riesgos'!$Y$51="Baja",'Mapa de Riesgos'!$AA$51="Moderado"),CONCATENATE("R7C",'Mapa de Riesgos'!$O$51),"")</f>
        <v/>
      </c>
      <c r="Z42" s="40" t="str">
        <f>IF(AND('Mapa de Riesgos'!$Y$52="Baja",'Mapa de Riesgos'!$AA$52="Moderado"),CONCATENATE("R7C",'Mapa de Riesgos'!$O$52),"")</f>
        <v/>
      </c>
      <c r="AA42" s="41" t="str">
        <f>IF(AND('Mapa de Riesgos'!$Y$53="Baja",'Mapa de Riesgos'!$AA$53="Moderado"),CONCATENATE("R7C",'Mapa de Riesgos'!$O$53),"")</f>
        <v/>
      </c>
      <c r="AB42" s="24" t="str">
        <f>IF(AND('Mapa de Riesgos'!$Y$48="Baja",'Mapa de Riesgos'!$AA$48="Mayor"),CONCATENATE("R7C",'Mapa de Riesgos'!$O$48),"")</f>
        <v/>
      </c>
      <c r="AC42" s="25" t="str">
        <f>IF(AND('Mapa de Riesgos'!$Y$49="Baja",'Mapa de Riesgos'!$AA$49="Mayor"),CONCATENATE("R7C",'Mapa de Riesgos'!$O$49),"")</f>
        <v/>
      </c>
      <c r="AD42" s="25" t="str">
        <f>IF(AND('Mapa de Riesgos'!$Y$50="Baja",'Mapa de Riesgos'!$AA$50="Mayor"),CONCATENATE("R7C",'Mapa de Riesgos'!$O$50),"")</f>
        <v/>
      </c>
      <c r="AE42" s="25" t="str">
        <f>IF(AND('Mapa de Riesgos'!$Y$51="Baja",'Mapa de Riesgos'!$AA$51="Mayor"),CONCATENATE("R7C",'Mapa de Riesgos'!$O$51),"")</f>
        <v/>
      </c>
      <c r="AF42" s="25" t="str">
        <f>IF(AND('Mapa de Riesgos'!$Y$52="Baja",'Mapa de Riesgos'!$AA$52="Mayor"),CONCATENATE("R7C",'Mapa de Riesgos'!$O$52),"")</f>
        <v/>
      </c>
      <c r="AG42" s="26" t="str">
        <f>IF(AND('Mapa de Riesgos'!$Y$53="Baja",'Mapa de Riesgos'!$AA$53="Mayor"),CONCATENATE("R7C",'Mapa de Riesgos'!$O$53),"")</f>
        <v/>
      </c>
      <c r="AH42" s="27" t="str">
        <f>IF(AND('Mapa de Riesgos'!$Y$48="Baja",'Mapa de Riesgos'!$AA$48="Catastrófico"),CONCATENATE("R7C",'Mapa de Riesgos'!$O$48),"")</f>
        <v>R7C1</v>
      </c>
      <c r="AI42" s="28" t="str">
        <f>IF(AND('Mapa de Riesgos'!$Y$49="Baja",'Mapa de Riesgos'!$AA$49="Catastrófico"),CONCATENATE("R7C",'Mapa de Riesgos'!$O$49),"")</f>
        <v/>
      </c>
      <c r="AJ42" s="28" t="str">
        <f>IF(AND('Mapa de Riesgos'!$Y$50="Baja",'Mapa de Riesgos'!$AA$50="Catastrófico"),CONCATENATE("R7C",'Mapa de Riesgos'!$O$50),"")</f>
        <v/>
      </c>
      <c r="AK42" s="28" t="str">
        <f>IF(AND('Mapa de Riesgos'!$Y$51="Baja",'Mapa de Riesgos'!$AA$51="Catastrófico"),CONCATENATE("R7C",'Mapa de Riesgos'!$O$51),"")</f>
        <v/>
      </c>
      <c r="AL42" s="28" t="str">
        <f>IF(AND('Mapa de Riesgos'!$Y$52="Baja",'Mapa de Riesgos'!$AA$52="Catastrófico"),CONCATENATE("R7C",'Mapa de Riesgos'!$O$52),"")</f>
        <v/>
      </c>
      <c r="AM42" s="29" t="str">
        <f>IF(AND('Mapa de Riesgos'!$Y$53="Baja",'Mapa de Riesgos'!$AA$53="Catastrófico"),CONCATENATE("R7C",'Mapa de Riesgos'!$O$53),"")</f>
        <v/>
      </c>
      <c r="AN42" s="55"/>
      <c r="AO42" s="431"/>
      <c r="AP42" s="432"/>
      <c r="AQ42" s="432"/>
      <c r="AR42" s="432"/>
      <c r="AS42" s="432"/>
      <c r="AT42" s="433"/>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59"/>
      <c r="C43" s="359"/>
      <c r="D43" s="360"/>
      <c r="E43" s="400"/>
      <c r="F43" s="401"/>
      <c r="G43" s="401"/>
      <c r="H43" s="401"/>
      <c r="I43" s="401"/>
      <c r="J43" s="48" t="str">
        <f>IF(AND('Mapa de Riesgos'!$Y$54="Baja",'Mapa de Riesgos'!$AA$54="Leve"),CONCATENATE("R8C",'Mapa de Riesgos'!$O$54),"")</f>
        <v/>
      </c>
      <c r="K43" s="49" t="str">
        <f>IF(AND('Mapa de Riesgos'!$Y$55="Baja",'Mapa de Riesgos'!$AA$55="Leve"),CONCATENATE("R8C",'Mapa de Riesgos'!$O$55),"")</f>
        <v/>
      </c>
      <c r="L43" s="49" t="str">
        <f>IF(AND('Mapa de Riesgos'!$Y$56="Baja",'Mapa de Riesgos'!$AA$56="Leve"),CONCATENATE("R8C",'Mapa de Riesgos'!$O$56),"")</f>
        <v/>
      </c>
      <c r="M43" s="49" t="str">
        <f>IF(AND('Mapa de Riesgos'!$Y$57="Baja",'Mapa de Riesgos'!$AA$57="Leve"),CONCATENATE("R8C",'Mapa de Riesgos'!$O$57),"")</f>
        <v/>
      </c>
      <c r="N43" s="49" t="str">
        <f>IF(AND('Mapa de Riesgos'!$Y$58="Baja",'Mapa de Riesgos'!$AA$58="Leve"),CONCATENATE("R8C",'Mapa de Riesgos'!$O$58),"")</f>
        <v/>
      </c>
      <c r="O43" s="50" t="str">
        <f>IF(AND('Mapa de Riesgos'!$Y$59="Baja",'Mapa de Riesgos'!$AA$59="Leve"),CONCATENATE("R8C",'Mapa de Riesgos'!$O$59),"")</f>
        <v/>
      </c>
      <c r="P43" s="39" t="str">
        <f>IF(AND('Mapa de Riesgos'!$Y$54="Baja",'Mapa de Riesgos'!$AA$54="Menor"),CONCATENATE("R8C",'Mapa de Riesgos'!$O$54),"")</f>
        <v/>
      </c>
      <c r="Q43" s="40" t="str">
        <f>IF(AND('Mapa de Riesgos'!$Y$55="Baja",'Mapa de Riesgos'!$AA$55="Menor"),CONCATENATE("R8C",'Mapa de Riesgos'!$O$55),"")</f>
        <v/>
      </c>
      <c r="R43" s="40" t="str">
        <f>IF(AND('Mapa de Riesgos'!$Y$56="Baja",'Mapa de Riesgos'!$AA$56="Menor"),CONCATENATE("R8C",'Mapa de Riesgos'!$O$56),"")</f>
        <v/>
      </c>
      <c r="S43" s="40" t="str">
        <f>IF(AND('Mapa de Riesgos'!$Y$57="Baja",'Mapa de Riesgos'!$AA$57="Menor"),CONCATENATE("R8C",'Mapa de Riesgos'!$O$57),"")</f>
        <v/>
      </c>
      <c r="T43" s="40" t="str">
        <f>IF(AND('Mapa de Riesgos'!$Y$58="Baja",'Mapa de Riesgos'!$AA$58="Menor"),CONCATENATE("R8C",'Mapa de Riesgos'!$O$58),"")</f>
        <v/>
      </c>
      <c r="U43" s="41" t="str">
        <f>IF(AND('Mapa de Riesgos'!$Y$59="Baja",'Mapa de Riesgos'!$AA$59="Menor"),CONCATENATE("R8C",'Mapa de Riesgos'!$O$59),"")</f>
        <v/>
      </c>
      <c r="V43" s="39" t="str">
        <f>IF(AND('Mapa de Riesgos'!$Y$54="Baja",'Mapa de Riesgos'!$AA$54="Moderado"),CONCATENATE("R8C",'Mapa de Riesgos'!$O$54),"")</f>
        <v/>
      </c>
      <c r="W43" s="40" t="str">
        <f>IF(AND('Mapa de Riesgos'!$Y$55="Baja",'Mapa de Riesgos'!$AA$55="Moderado"),CONCATENATE("R8C",'Mapa de Riesgos'!$O$55),"")</f>
        <v/>
      </c>
      <c r="X43" s="40" t="str">
        <f>IF(AND('Mapa de Riesgos'!$Y$56="Baja",'Mapa de Riesgos'!$AA$56="Moderado"),CONCATENATE("R8C",'Mapa de Riesgos'!$O$56),"")</f>
        <v/>
      </c>
      <c r="Y43" s="40" t="str">
        <f>IF(AND('Mapa de Riesgos'!$Y$57="Baja",'Mapa de Riesgos'!$AA$57="Moderado"),CONCATENATE("R8C",'Mapa de Riesgos'!$O$57),"")</f>
        <v/>
      </c>
      <c r="Z43" s="40" t="str">
        <f>IF(AND('Mapa de Riesgos'!$Y$58="Baja",'Mapa de Riesgos'!$AA$58="Moderado"),CONCATENATE("R8C",'Mapa de Riesgos'!$O$58),"")</f>
        <v/>
      </c>
      <c r="AA43" s="41" t="str">
        <f>IF(AND('Mapa de Riesgos'!$Y$59="Baja",'Mapa de Riesgos'!$AA$59="Moderado"),CONCATENATE("R8C",'Mapa de Riesgos'!$O$59),"")</f>
        <v/>
      </c>
      <c r="AB43" s="24" t="str">
        <f>IF(AND('Mapa de Riesgos'!$Y$54="Baja",'Mapa de Riesgos'!$AA$54="Mayor"),CONCATENATE("R8C",'Mapa de Riesgos'!$O$54),"")</f>
        <v/>
      </c>
      <c r="AC43" s="25" t="str">
        <f>IF(AND('Mapa de Riesgos'!$Y$55="Baja",'Mapa de Riesgos'!$AA$55="Mayor"),CONCATENATE("R8C",'Mapa de Riesgos'!$O$55),"")</f>
        <v/>
      </c>
      <c r="AD43" s="25" t="str">
        <f>IF(AND('Mapa de Riesgos'!$Y$56="Baja",'Mapa de Riesgos'!$AA$56="Mayor"),CONCATENATE("R8C",'Mapa de Riesgos'!$O$56),"")</f>
        <v/>
      </c>
      <c r="AE43" s="25" t="str">
        <f>IF(AND('Mapa de Riesgos'!$Y$57="Baja",'Mapa de Riesgos'!$AA$57="Mayor"),CONCATENATE("R8C",'Mapa de Riesgos'!$O$57),"")</f>
        <v/>
      </c>
      <c r="AF43" s="25" t="str">
        <f>IF(AND('Mapa de Riesgos'!$Y$58="Baja",'Mapa de Riesgos'!$AA$58="Mayor"),CONCATENATE("R8C",'Mapa de Riesgos'!$O$58),"")</f>
        <v/>
      </c>
      <c r="AG43" s="26" t="str">
        <f>IF(AND('Mapa de Riesgos'!$Y$59="Baja",'Mapa de Riesgos'!$AA$59="Mayor"),CONCATENATE("R8C",'Mapa de Riesgos'!$O$59),"")</f>
        <v/>
      </c>
      <c r="AH43" s="27" t="str">
        <f>IF(AND('Mapa de Riesgos'!$Y$54="Baja",'Mapa de Riesgos'!$AA$54="Catastrófico"),CONCATENATE("R8C",'Mapa de Riesgos'!$O$54),"")</f>
        <v/>
      </c>
      <c r="AI43" s="28" t="str">
        <f>IF(AND('Mapa de Riesgos'!$Y$55="Baja",'Mapa de Riesgos'!$AA$55="Catastrófico"),CONCATENATE("R8C",'Mapa de Riesgos'!$O$55),"")</f>
        <v/>
      </c>
      <c r="AJ43" s="28" t="str">
        <f>IF(AND('Mapa de Riesgos'!$Y$56="Baja",'Mapa de Riesgos'!$AA$56="Catastrófico"),CONCATENATE("R8C",'Mapa de Riesgos'!$O$56),"")</f>
        <v/>
      </c>
      <c r="AK43" s="28" t="str">
        <f>IF(AND('Mapa de Riesgos'!$Y$57="Baja",'Mapa de Riesgos'!$AA$57="Catastrófico"),CONCATENATE("R8C",'Mapa de Riesgos'!$O$57),"")</f>
        <v/>
      </c>
      <c r="AL43" s="28" t="str">
        <f>IF(AND('Mapa de Riesgos'!$Y$58="Baja",'Mapa de Riesgos'!$AA$58="Catastrófico"),CONCATENATE("R8C",'Mapa de Riesgos'!$O$58),"")</f>
        <v/>
      </c>
      <c r="AM43" s="29" t="str">
        <f>IF(AND('Mapa de Riesgos'!$Y$59="Baja",'Mapa de Riesgos'!$AA$59="Catastrófico"),CONCATENATE("R8C",'Mapa de Riesgos'!$O$59),"")</f>
        <v/>
      </c>
      <c r="AN43" s="55"/>
      <c r="AO43" s="431"/>
      <c r="AP43" s="432"/>
      <c r="AQ43" s="432"/>
      <c r="AR43" s="432"/>
      <c r="AS43" s="432"/>
      <c r="AT43" s="433"/>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59"/>
      <c r="C44" s="359"/>
      <c r="D44" s="360"/>
      <c r="E44" s="400"/>
      <c r="F44" s="401"/>
      <c r="G44" s="401"/>
      <c r="H44" s="401"/>
      <c r="I44" s="401"/>
      <c r="J44" s="48" t="str">
        <f>IF(AND('Mapa de Riesgos'!$Y$60="Baja",'Mapa de Riesgos'!$AA$60="Leve"),CONCATENATE("R9C",'Mapa de Riesgos'!$O$60),"")</f>
        <v/>
      </c>
      <c r="K44" s="49" t="str">
        <f>IF(AND('Mapa de Riesgos'!$Y$61="Baja",'Mapa de Riesgos'!$AA$61="Leve"),CONCATENATE("R9C",'Mapa de Riesgos'!$O$61),"")</f>
        <v/>
      </c>
      <c r="L44" s="49" t="str">
        <f>IF(AND('Mapa de Riesgos'!$Y$62="Baja",'Mapa de Riesgos'!$AA$62="Leve"),CONCATENATE("R9C",'Mapa de Riesgos'!$O$62),"")</f>
        <v/>
      </c>
      <c r="M44" s="49" t="str">
        <f>IF(AND('Mapa de Riesgos'!$Y$63="Baja",'Mapa de Riesgos'!$AA$63="Leve"),CONCATENATE("R9C",'Mapa de Riesgos'!$O$63),"")</f>
        <v/>
      </c>
      <c r="N44" s="49" t="str">
        <f>IF(AND('Mapa de Riesgos'!$Y$64="Baja",'Mapa de Riesgos'!$AA$64="Leve"),CONCATENATE("R9C",'Mapa de Riesgos'!$O$64),"")</f>
        <v/>
      </c>
      <c r="O44" s="50" t="str">
        <f>IF(AND('Mapa de Riesgos'!$Y$65="Baja",'Mapa de Riesgos'!$AA$65="Leve"),CONCATENATE("R9C",'Mapa de Riesgos'!$O$65),"")</f>
        <v/>
      </c>
      <c r="P44" s="39" t="str">
        <f>IF(AND('Mapa de Riesgos'!$Y$60="Baja",'Mapa de Riesgos'!$AA$60="Menor"),CONCATENATE("R9C",'Mapa de Riesgos'!$O$60),"")</f>
        <v/>
      </c>
      <c r="Q44" s="40" t="str">
        <f>IF(AND('Mapa de Riesgos'!$Y$61="Baja",'Mapa de Riesgos'!$AA$61="Menor"),CONCATENATE("R9C",'Mapa de Riesgos'!$O$61),"")</f>
        <v/>
      </c>
      <c r="R44" s="40" t="str">
        <f>IF(AND('Mapa de Riesgos'!$Y$62="Baja",'Mapa de Riesgos'!$AA$62="Menor"),CONCATENATE("R9C",'Mapa de Riesgos'!$O$62),"")</f>
        <v/>
      </c>
      <c r="S44" s="40" t="str">
        <f>IF(AND('Mapa de Riesgos'!$Y$63="Baja",'Mapa de Riesgos'!$AA$63="Menor"),CONCATENATE("R9C",'Mapa de Riesgos'!$O$63),"")</f>
        <v/>
      </c>
      <c r="T44" s="40" t="str">
        <f>IF(AND('Mapa de Riesgos'!$Y$64="Baja",'Mapa de Riesgos'!$AA$64="Menor"),CONCATENATE("R9C",'Mapa de Riesgos'!$O$64),"")</f>
        <v/>
      </c>
      <c r="U44" s="41" t="str">
        <f>IF(AND('Mapa de Riesgos'!$Y$65="Baja",'Mapa de Riesgos'!$AA$65="Menor"),CONCATENATE("R9C",'Mapa de Riesgos'!$O$65),"")</f>
        <v/>
      </c>
      <c r="V44" s="39" t="str">
        <f>IF(AND('Mapa de Riesgos'!$Y$60="Baja",'Mapa de Riesgos'!$AA$60="Moderado"),CONCATENATE("R9C",'Mapa de Riesgos'!$O$60),"")</f>
        <v/>
      </c>
      <c r="W44" s="40" t="str">
        <f>IF(AND('Mapa de Riesgos'!$Y$61="Baja",'Mapa de Riesgos'!$AA$61="Moderado"),CONCATENATE("R9C",'Mapa de Riesgos'!$O$61),"")</f>
        <v/>
      </c>
      <c r="X44" s="40" t="str">
        <f>IF(AND('Mapa de Riesgos'!$Y$62="Baja",'Mapa de Riesgos'!$AA$62="Moderado"),CONCATENATE("R9C",'Mapa de Riesgos'!$O$62),"")</f>
        <v/>
      </c>
      <c r="Y44" s="40" t="str">
        <f>IF(AND('Mapa de Riesgos'!$Y$63="Baja",'Mapa de Riesgos'!$AA$63="Moderado"),CONCATENATE("R9C",'Mapa de Riesgos'!$O$63),"")</f>
        <v/>
      </c>
      <c r="Z44" s="40" t="str">
        <f>IF(AND('Mapa de Riesgos'!$Y$64="Baja",'Mapa de Riesgos'!$AA$64="Moderado"),CONCATENATE("R9C",'Mapa de Riesgos'!$O$64),"")</f>
        <v/>
      </c>
      <c r="AA44" s="41" t="str">
        <f>IF(AND('Mapa de Riesgos'!$Y$65="Baja",'Mapa de Riesgos'!$AA$65="Moderado"),CONCATENATE("R9C",'Mapa de Riesgos'!$O$65),"")</f>
        <v/>
      </c>
      <c r="AB44" s="24" t="str">
        <f>IF(AND('Mapa de Riesgos'!$Y$60="Baja",'Mapa de Riesgos'!$AA$60="Mayor"),CONCATENATE("R9C",'Mapa de Riesgos'!$O$60),"")</f>
        <v/>
      </c>
      <c r="AC44" s="25" t="str">
        <f>IF(AND('Mapa de Riesgos'!$Y$61="Baja",'Mapa de Riesgos'!$AA$61="Mayor"),CONCATENATE("R9C",'Mapa de Riesgos'!$O$61),"")</f>
        <v/>
      </c>
      <c r="AD44" s="25" t="str">
        <f>IF(AND('Mapa de Riesgos'!$Y$62="Baja",'Mapa de Riesgos'!$AA$62="Mayor"),CONCATENATE("R9C",'Mapa de Riesgos'!$O$62),"")</f>
        <v/>
      </c>
      <c r="AE44" s="25" t="str">
        <f>IF(AND('Mapa de Riesgos'!$Y$63="Baja",'Mapa de Riesgos'!$AA$63="Mayor"),CONCATENATE("R9C",'Mapa de Riesgos'!$O$63),"")</f>
        <v/>
      </c>
      <c r="AF44" s="25" t="str">
        <f>IF(AND('Mapa de Riesgos'!$Y$64="Baja",'Mapa de Riesgos'!$AA$64="Mayor"),CONCATENATE("R9C",'Mapa de Riesgos'!$O$64),"")</f>
        <v/>
      </c>
      <c r="AG44" s="26" t="str">
        <f>IF(AND('Mapa de Riesgos'!$Y$65="Baja",'Mapa de Riesgos'!$AA$65="Mayor"),CONCATENATE("R9C",'Mapa de Riesgos'!$O$65),"")</f>
        <v/>
      </c>
      <c r="AH44" s="27" t="str">
        <f>IF(AND('Mapa de Riesgos'!$Y$60="Baja",'Mapa de Riesgos'!$AA$60="Catastrófico"),CONCATENATE("R9C",'Mapa de Riesgos'!$O$60),"")</f>
        <v>R9C1</v>
      </c>
      <c r="AI44" s="28" t="str">
        <f>IF(AND('Mapa de Riesgos'!$Y$61="Baja",'Mapa de Riesgos'!$AA$61="Catastrófico"),CONCATENATE("R9C",'Mapa de Riesgos'!$O$61),"")</f>
        <v/>
      </c>
      <c r="AJ44" s="28" t="str">
        <f>IF(AND('Mapa de Riesgos'!$Y$62="Baja",'Mapa de Riesgos'!$AA$62="Catastrófico"),CONCATENATE("R9C",'Mapa de Riesgos'!$O$62),"")</f>
        <v/>
      </c>
      <c r="AK44" s="28" t="str">
        <f>IF(AND('Mapa de Riesgos'!$Y$63="Baja",'Mapa de Riesgos'!$AA$63="Catastrófico"),CONCATENATE("R9C",'Mapa de Riesgos'!$O$63),"")</f>
        <v/>
      </c>
      <c r="AL44" s="28" t="str">
        <f>IF(AND('Mapa de Riesgos'!$Y$64="Baja",'Mapa de Riesgos'!$AA$64="Catastrófico"),CONCATENATE("R9C",'Mapa de Riesgos'!$O$64),"")</f>
        <v/>
      </c>
      <c r="AM44" s="29" t="str">
        <f>IF(AND('Mapa de Riesgos'!$Y$65="Baja",'Mapa de Riesgos'!$AA$65="Catastrófico"),CONCATENATE("R9C",'Mapa de Riesgos'!$O$65),"")</f>
        <v/>
      </c>
      <c r="AN44" s="55"/>
      <c r="AO44" s="431"/>
      <c r="AP44" s="432"/>
      <c r="AQ44" s="432"/>
      <c r="AR44" s="432"/>
      <c r="AS44" s="432"/>
      <c r="AT44" s="433"/>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59"/>
      <c r="C45" s="359"/>
      <c r="D45" s="360"/>
      <c r="E45" s="403"/>
      <c r="F45" s="404"/>
      <c r="G45" s="404"/>
      <c r="H45" s="404"/>
      <c r="I45" s="404"/>
      <c r="J45" s="51" t="str">
        <f>IF(AND('Mapa de Riesgos'!$Y$66="Baja",'Mapa de Riesgos'!$AA$66="Leve"),CONCATENATE("R10C",'Mapa de Riesgos'!$O$66),"")</f>
        <v/>
      </c>
      <c r="K45" s="52" t="str">
        <f>IF(AND('Mapa de Riesgos'!$Y$67="Baja",'Mapa de Riesgos'!$AA$67="Leve"),CONCATENATE("R10C",'Mapa de Riesgos'!$O$67),"")</f>
        <v/>
      </c>
      <c r="L45" s="52" t="str">
        <f>IF(AND('Mapa de Riesgos'!$Y$68="Baja",'Mapa de Riesgos'!$AA$68="Leve"),CONCATENATE("R10C",'Mapa de Riesgos'!$O$68),"")</f>
        <v/>
      </c>
      <c r="M45" s="52" t="str">
        <f>IF(AND('Mapa de Riesgos'!$Y$69="Baja",'Mapa de Riesgos'!$AA$69="Leve"),CONCATENATE("R10C",'Mapa de Riesgos'!$O$69),"")</f>
        <v/>
      </c>
      <c r="N45" s="52" t="str">
        <f>IF(AND('Mapa de Riesgos'!$Y$70="Baja",'Mapa de Riesgos'!$AA$70="Leve"),CONCATENATE("R10C",'Mapa de Riesgos'!$O$70),"")</f>
        <v/>
      </c>
      <c r="O45" s="53" t="str">
        <f>IF(AND('Mapa de Riesgos'!$Y$71="Baja",'Mapa de Riesgos'!$AA$71="Leve"),CONCATENATE("R10C",'Mapa de Riesgos'!$O$71),"")</f>
        <v/>
      </c>
      <c r="P45" s="39" t="str">
        <f>IF(AND('Mapa de Riesgos'!$Y$66="Baja",'Mapa de Riesgos'!$AA$66="Menor"),CONCATENATE("R10C",'Mapa de Riesgos'!$O$66),"")</f>
        <v>R10C1</v>
      </c>
      <c r="Q45" s="40" t="str">
        <f>IF(AND('Mapa de Riesgos'!$Y$67="Baja",'Mapa de Riesgos'!$AA$67="Menor"),CONCATENATE("R10C",'Mapa de Riesgos'!$O$67),"")</f>
        <v/>
      </c>
      <c r="R45" s="40" t="str">
        <f>IF(AND('Mapa de Riesgos'!$Y$68="Baja",'Mapa de Riesgos'!$AA$68="Menor"),CONCATENATE("R10C",'Mapa de Riesgos'!$O$68),"")</f>
        <v/>
      </c>
      <c r="S45" s="40" t="str">
        <f>IF(AND('Mapa de Riesgos'!$Y$69="Baja",'Mapa de Riesgos'!$AA$69="Menor"),CONCATENATE("R10C",'Mapa de Riesgos'!$O$69),"")</f>
        <v/>
      </c>
      <c r="T45" s="40" t="str">
        <f>IF(AND('Mapa de Riesgos'!$Y$70="Baja",'Mapa de Riesgos'!$AA$70="Menor"),CONCATENATE("R10C",'Mapa de Riesgos'!$O$70),"")</f>
        <v/>
      </c>
      <c r="U45" s="41" t="str">
        <f>IF(AND('Mapa de Riesgos'!$Y$71="Baja",'Mapa de Riesgos'!$AA$71="Menor"),CONCATENATE("R10C",'Mapa de Riesgos'!$O$71),"")</f>
        <v/>
      </c>
      <c r="V45" s="42" t="str">
        <f>IF(AND('Mapa de Riesgos'!$Y$66="Baja",'Mapa de Riesgos'!$AA$66="Moderado"),CONCATENATE("R10C",'Mapa de Riesgos'!$O$66),"")</f>
        <v/>
      </c>
      <c r="W45" s="43" t="str">
        <f>IF(AND('Mapa de Riesgos'!$Y$67="Baja",'Mapa de Riesgos'!$AA$67="Moderado"),CONCATENATE("R10C",'Mapa de Riesgos'!$O$67),"")</f>
        <v/>
      </c>
      <c r="X45" s="43" t="str">
        <f>IF(AND('Mapa de Riesgos'!$Y$68="Baja",'Mapa de Riesgos'!$AA$68="Moderado"),CONCATENATE("R10C",'Mapa de Riesgos'!$O$68),"")</f>
        <v/>
      </c>
      <c r="Y45" s="43" t="str">
        <f>IF(AND('Mapa de Riesgos'!$Y$69="Baja",'Mapa de Riesgos'!$AA$69="Moderado"),CONCATENATE("R10C",'Mapa de Riesgos'!$O$69),"")</f>
        <v/>
      </c>
      <c r="Z45" s="43" t="str">
        <f>IF(AND('Mapa de Riesgos'!$Y$70="Baja",'Mapa de Riesgos'!$AA$70="Moderado"),CONCATENATE("R10C",'Mapa de Riesgos'!$O$70),"")</f>
        <v/>
      </c>
      <c r="AA45" s="44" t="str">
        <f>IF(AND('Mapa de Riesgos'!$Y$71="Baja",'Mapa de Riesgos'!$AA$71="Moderado"),CONCATENATE("R10C",'Mapa de Riesgos'!$O$71),"")</f>
        <v/>
      </c>
      <c r="AB45" s="30" t="str">
        <f>IF(AND('Mapa de Riesgos'!$Y$66="Baja",'Mapa de Riesgos'!$AA$66="Mayor"),CONCATENATE("R10C",'Mapa de Riesgos'!$O$66),"")</f>
        <v/>
      </c>
      <c r="AC45" s="31" t="str">
        <f>IF(AND('Mapa de Riesgos'!$Y$67="Baja",'Mapa de Riesgos'!$AA$67="Mayor"),CONCATENATE("R10C",'Mapa de Riesgos'!$O$67),"")</f>
        <v/>
      </c>
      <c r="AD45" s="31" t="str">
        <f>IF(AND('Mapa de Riesgos'!$Y$68="Baja",'Mapa de Riesgos'!$AA$68="Mayor"),CONCATENATE("R10C",'Mapa de Riesgos'!$O$68),"")</f>
        <v/>
      </c>
      <c r="AE45" s="31" t="str">
        <f>IF(AND('Mapa de Riesgos'!$Y$69="Baja",'Mapa de Riesgos'!$AA$69="Mayor"),CONCATENATE("R10C",'Mapa de Riesgos'!$O$69),"")</f>
        <v/>
      </c>
      <c r="AF45" s="31" t="str">
        <f>IF(AND('Mapa de Riesgos'!$Y$70="Baja",'Mapa de Riesgos'!$AA$70="Mayor"),CONCATENATE("R10C",'Mapa de Riesgos'!$O$70),"")</f>
        <v/>
      </c>
      <c r="AG45" s="32" t="str">
        <f>IF(AND('Mapa de Riesgos'!$Y$71="Baja",'Mapa de Riesgos'!$AA$71="Mayor"),CONCATENATE("R10C",'Mapa de Riesgos'!$O$71),"")</f>
        <v/>
      </c>
      <c r="AH45" s="33" t="str">
        <f>IF(AND('Mapa de Riesgos'!$Y$66="Baja",'Mapa de Riesgos'!$AA$66="Catastrófico"),CONCATENATE("R10C",'Mapa de Riesgos'!$O$66),"")</f>
        <v/>
      </c>
      <c r="AI45" s="34" t="str">
        <f>IF(AND('Mapa de Riesgos'!$Y$67="Baja",'Mapa de Riesgos'!$AA$67="Catastrófico"),CONCATENATE("R10C",'Mapa de Riesgos'!$O$67),"")</f>
        <v/>
      </c>
      <c r="AJ45" s="34" t="str">
        <f>IF(AND('Mapa de Riesgos'!$Y$68="Baja",'Mapa de Riesgos'!$AA$68="Catastrófico"),CONCATENATE("R10C",'Mapa de Riesgos'!$O$68),"")</f>
        <v/>
      </c>
      <c r="AK45" s="34" t="str">
        <f>IF(AND('Mapa de Riesgos'!$Y$69="Baja",'Mapa de Riesgos'!$AA$69="Catastrófico"),CONCATENATE("R10C",'Mapa de Riesgos'!$O$69),"")</f>
        <v/>
      </c>
      <c r="AL45" s="34" t="str">
        <f>IF(AND('Mapa de Riesgos'!$Y$70="Baja",'Mapa de Riesgos'!$AA$70="Catastrófico"),CONCATENATE("R10C",'Mapa de Riesgos'!$O$70),"")</f>
        <v/>
      </c>
      <c r="AM45" s="35" t="str">
        <f>IF(AND('Mapa de Riesgos'!$Y$71="Baja",'Mapa de Riesgos'!$AA$71="Catastrófico"),CONCATENATE("R10C",'Mapa de Riesgos'!$O$71),"")</f>
        <v/>
      </c>
      <c r="AN45" s="55"/>
      <c r="AO45" s="434"/>
      <c r="AP45" s="435"/>
      <c r="AQ45" s="435"/>
      <c r="AR45" s="435"/>
      <c r="AS45" s="435"/>
      <c r="AT45" s="436"/>
    </row>
    <row r="46" spans="1:80" ht="46.5" customHeight="1" x14ac:dyDescent="0.35">
      <c r="A46" s="55"/>
      <c r="B46" s="359"/>
      <c r="C46" s="359"/>
      <c r="D46" s="360"/>
      <c r="E46" s="397" t="s">
        <v>203</v>
      </c>
      <c r="F46" s="398"/>
      <c r="G46" s="398"/>
      <c r="H46" s="398"/>
      <c r="I46" s="399"/>
      <c r="J46" s="45" t="str">
        <f>IF(AND('Mapa de Riesgos'!$Y$12="Muy Baja",'Mapa de Riesgos'!$AA$12="Leve"),CONCATENATE("R1C",'Mapa de Riesgos'!$O$12),"")</f>
        <v/>
      </c>
      <c r="K46" s="46" t="str">
        <f>IF(AND('Mapa de Riesgos'!$Y$13="Muy Baja",'Mapa de Riesgos'!$AA$13="Leve"),CONCATENATE("R1C",'Mapa de Riesgos'!$O$13),"")</f>
        <v/>
      </c>
      <c r="L46" s="46" t="str">
        <f>IF(AND('Mapa de Riesgos'!$Y$14="Muy Baja",'Mapa de Riesgos'!$AA$14="Leve"),CONCATENATE("R1C",'Mapa de Riesgos'!$O$14),"")</f>
        <v/>
      </c>
      <c r="M46" s="46" t="str">
        <f>IF(AND('Mapa de Riesgos'!$Y$15="Muy Baja",'Mapa de Riesgos'!$AA$15="Leve"),CONCATENATE("R1C",'Mapa de Riesgos'!$O$15),"")</f>
        <v/>
      </c>
      <c r="N46" s="46" t="str">
        <f>IF(AND('Mapa de Riesgos'!$Y$16="Muy Baja",'Mapa de Riesgos'!$AA$16="Leve"),CONCATENATE("R1C",'Mapa de Riesgos'!$O$16),"")</f>
        <v/>
      </c>
      <c r="O46" s="47" t="str">
        <f>IF(AND('Mapa de Riesgos'!$Y$17="Muy Baja",'Mapa de Riesgos'!$AA$17="Leve"),CONCATENATE("R1C",'Mapa de Riesgos'!$O$17),"")</f>
        <v/>
      </c>
      <c r="P46" s="45" t="str">
        <f>IF(AND('Mapa de Riesgos'!$Y$12="Muy Baja",'Mapa de Riesgos'!$AA$12="Menor"),CONCATENATE("R1C",'Mapa de Riesgos'!$O$12),"")</f>
        <v/>
      </c>
      <c r="Q46" s="46" t="str">
        <f>IF(AND('Mapa de Riesgos'!$Y$13="Muy Baja",'Mapa de Riesgos'!$AA$13="Menor"),CONCATENATE("R1C",'Mapa de Riesgos'!$O$13),"")</f>
        <v/>
      </c>
      <c r="R46" s="46" t="str">
        <f>IF(AND('Mapa de Riesgos'!$Y$14="Muy Baja",'Mapa de Riesgos'!$AA$14="Menor"),CONCATENATE("R1C",'Mapa de Riesgos'!$O$14),"")</f>
        <v/>
      </c>
      <c r="S46" s="46" t="str">
        <f>IF(AND('Mapa de Riesgos'!$Y$15="Muy Baja",'Mapa de Riesgos'!$AA$15="Menor"),CONCATENATE("R1C",'Mapa de Riesgos'!$O$15),"")</f>
        <v/>
      </c>
      <c r="T46" s="46" t="str">
        <f>IF(AND('Mapa de Riesgos'!$Y$16="Muy Baja",'Mapa de Riesgos'!$AA$16="Menor"),CONCATENATE("R1C",'Mapa de Riesgos'!$O$16),"")</f>
        <v/>
      </c>
      <c r="U46" s="47" t="str">
        <f>IF(AND('Mapa de Riesgos'!$Y$17="Muy Baja",'Mapa de Riesgos'!$AA$17="Menor"),CONCATENATE("R1C",'Mapa de Riesgos'!$O$17),"")</f>
        <v/>
      </c>
      <c r="V46" s="36" t="str">
        <f>IF(AND('Mapa de Riesgos'!$Y$12="Muy Baja",'Mapa de Riesgos'!$AA$12="Moderado"),CONCATENATE("R1C",'Mapa de Riesgos'!$O$12),"")</f>
        <v/>
      </c>
      <c r="W46" s="54" t="str">
        <f>IF(AND('Mapa de Riesgos'!$Y$13="Muy Baja",'Mapa de Riesgos'!$AA$13="Moderado"),CONCATENATE("R1C",'Mapa de Riesgos'!$O$13),"")</f>
        <v/>
      </c>
      <c r="X46" s="37" t="str">
        <f>IF(AND('Mapa de Riesgos'!$Y$14="Muy Baja",'Mapa de Riesgos'!$AA$14="Moderado"),CONCATENATE("R1C",'Mapa de Riesgos'!$O$14),"")</f>
        <v/>
      </c>
      <c r="Y46" s="37" t="str">
        <f>IF(AND('Mapa de Riesgos'!$Y$15="Muy Baja",'Mapa de Riesgos'!$AA$15="Moderado"),CONCATENATE("R1C",'Mapa de Riesgos'!$O$15),"")</f>
        <v/>
      </c>
      <c r="Z46" s="37" t="str">
        <f>IF(AND('Mapa de Riesgos'!$Y$16="Muy Baja",'Mapa de Riesgos'!$AA$16="Moderado"),CONCATENATE("R1C",'Mapa de Riesgos'!$O$16),"")</f>
        <v/>
      </c>
      <c r="AA46" s="38" t="str">
        <f>IF(AND('Mapa de Riesgos'!$Y$17="Muy Baja",'Mapa de Riesgos'!$AA$17="Moderado"),CONCATENATE("R1C",'Mapa de Riesgos'!$O$17),"")</f>
        <v/>
      </c>
      <c r="AB46" s="18" t="str">
        <f>IF(AND('Mapa de Riesgos'!$Y$12="Muy Baja",'Mapa de Riesgos'!$AA$12="Mayor"),CONCATENATE("R1C",'Mapa de Riesgos'!$O$12),"")</f>
        <v/>
      </c>
      <c r="AC46" s="19" t="str">
        <f>IF(AND('Mapa de Riesgos'!$Y$13="Muy Baja",'Mapa de Riesgos'!$AA$13="Mayor"),CONCATENATE("R1C",'Mapa de Riesgos'!$O$13),"")</f>
        <v/>
      </c>
      <c r="AD46" s="19" t="str">
        <f>IF(AND('Mapa de Riesgos'!$Y$14="Muy Baja",'Mapa de Riesgos'!$AA$14="Mayor"),CONCATENATE("R1C",'Mapa de Riesgos'!$O$14),"")</f>
        <v/>
      </c>
      <c r="AE46" s="19" t="str">
        <f>IF(AND('Mapa de Riesgos'!$Y$15="Muy Baja",'Mapa de Riesgos'!$AA$15="Mayor"),CONCATENATE("R1C",'Mapa de Riesgos'!$O$15),"")</f>
        <v/>
      </c>
      <c r="AF46" s="19" t="str">
        <f>IF(AND('Mapa de Riesgos'!$Y$16="Muy Baja",'Mapa de Riesgos'!$AA$16="Mayor"),CONCATENATE("R1C",'Mapa de Riesgos'!$O$16),"")</f>
        <v/>
      </c>
      <c r="AG46" s="20" t="str">
        <f>IF(AND('Mapa de Riesgos'!$Y$17="Muy Baja",'Mapa de Riesgos'!$AA$17="Mayor"),CONCATENATE("R1C",'Mapa de Riesgos'!$O$17),"")</f>
        <v/>
      </c>
      <c r="AH46" s="21" t="str">
        <f>IF(AND('Mapa de Riesgos'!$Y$12="Muy Baja",'Mapa de Riesgos'!$AA$12="Catastrófico"),CONCATENATE("R1C",'Mapa de Riesgos'!$O$12),"")</f>
        <v/>
      </c>
      <c r="AI46" s="22" t="str">
        <f>IF(AND('Mapa de Riesgos'!$Y$13="Muy Baja",'Mapa de Riesgos'!$AA$13="Catastrófico"),CONCATENATE("R1C",'Mapa de Riesgos'!$O$13),"")</f>
        <v/>
      </c>
      <c r="AJ46" s="22" t="str">
        <f>IF(AND('Mapa de Riesgos'!$Y$14="Muy Baja",'Mapa de Riesgos'!$AA$14="Catastrófico"),CONCATENATE("R1C",'Mapa de Riesgos'!$O$14),"")</f>
        <v/>
      </c>
      <c r="AK46" s="22" t="str">
        <f>IF(AND('Mapa de Riesgos'!$Y$15="Muy Baja",'Mapa de Riesgos'!$AA$15="Catastrófico"),CONCATENATE("R1C",'Mapa de Riesgos'!$O$15),"")</f>
        <v/>
      </c>
      <c r="AL46" s="22" t="str">
        <f>IF(AND('Mapa de Riesgos'!$Y$16="Muy Baja",'Mapa de Riesgos'!$AA$16="Catastrófico"),CONCATENATE("R1C",'Mapa de Riesgos'!$O$16),"")</f>
        <v/>
      </c>
      <c r="AM46" s="23" t="str">
        <f>IF(AND('Mapa de Riesgos'!$Y$17="Muy Baja",'Mapa de Riesgos'!$AA$17="Catastrófico"),CONCATENATE("R1C",'Mapa de Riesgos'!$O$17),"")</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59"/>
      <c r="C47" s="359"/>
      <c r="D47" s="360"/>
      <c r="E47" s="416"/>
      <c r="F47" s="401"/>
      <c r="G47" s="401"/>
      <c r="H47" s="401"/>
      <c r="I47" s="402"/>
      <c r="J47" s="48" t="str">
        <f>IF(AND('Mapa de Riesgos'!$Y$18="Muy Baja",'Mapa de Riesgos'!$AA$18="Leve"),CONCATENATE("R2C",'Mapa de Riesgos'!$O$18),"")</f>
        <v/>
      </c>
      <c r="K47" s="49" t="str">
        <f>IF(AND('Mapa de Riesgos'!$Y$19="Muy Baja",'Mapa de Riesgos'!$AA$19="Leve"),CONCATENATE("R2C",'Mapa de Riesgos'!$O$19),"")</f>
        <v/>
      </c>
      <c r="L47" s="49" t="str">
        <f>IF(AND('Mapa de Riesgos'!$Y$20="Muy Baja",'Mapa de Riesgos'!$AA$20="Leve"),CONCATENATE("R2C",'Mapa de Riesgos'!$O$20),"")</f>
        <v/>
      </c>
      <c r="M47" s="49" t="str">
        <f>IF(AND('Mapa de Riesgos'!$Y$21="Muy Baja",'Mapa de Riesgos'!$AA$21="Leve"),CONCATENATE("R2C",'Mapa de Riesgos'!$O$21),"")</f>
        <v/>
      </c>
      <c r="N47" s="49" t="str">
        <f>IF(AND('Mapa de Riesgos'!$Y$22="Muy Baja",'Mapa de Riesgos'!$AA$22="Leve"),CONCATENATE("R2C",'Mapa de Riesgos'!$O$22),"")</f>
        <v/>
      </c>
      <c r="O47" s="50" t="str">
        <f>IF(AND('Mapa de Riesgos'!$Y$23="Muy Baja",'Mapa de Riesgos'!$AA$23="Leve"),CONCATENATE("R2C",'Mapa de Riesgos'!$O$23),"")</f>
        <v/>
      </c>
      <c r="P47" s="48" t="str">
        <f>IF(AND('Mapa de Riesgos'!$Y$18="Muy Baja",'Mapa de Riesgos'!$AA$18="Menor"),CONCATENATE("R2C",'Mapa de Riesgos'!$O$18),"")</f>
        <v/>
      </c>
      <c r="Q47" s="49" t="str">
        <f>IF(AND('Mapa de Riesgos'!$Y$19="Muy Baja",'Mapa de Riesgos'!$AA$19="Menor"),CONCATENATE("R2C",'Mapa de Riesgos'!$O$19),"")</f>
        <v/>
      </c>
      <c r="R47" s="49" t="str">
        <f>IF(AND('Mapa de Riesgos'!$Y$20="Muy Baja",'Mapa de Riesgos'!$AA$20="Menor"),CONCATENATE("R2C",'Mapa de Riesgos'!$O$20),"")</f>
        <v/>
      </c>
      <c r="S47" s="49" t="str">
        <f>IF(AND('Mapa de Riesgos'!$Y$21="Muy Baja",'Mapa de Riesgos'!$AA$21="Menor"),CONCATENATE("R2C",'Mapa de Riesgos'!$O$21),"")</f>
        <v/>
      </c>
      <c r="T47" s="49" t="str">
        <f>IF(AND('Mapa de Riesgos'!$Y$22="Muy Baja",'Mapa de Riesgos'!$AA$22="Menor"),CONCATENATE("R2C",'Mapa de Riesgos'!$O$22),"")</f>
        <v/>
      </c>
      <c r="U47" s="50" t="str">
        <f>IF(AND('Mapa de Riesgos'!$Y$23="Muy Baja",'Mapa de Riesgos'!$AA$23="Menor"),CONCATENATE("R2C",'Mapa de Riesgos'!$O$23),"")</f>
        <v/>
      </c>
      <c r="V47" s="39" t="str">
        <f>IF(AND('Mapa de Riesgos'!$Y$18="Muy Baja",'Mapa de Riesgos'!$AA$18="Moderado"),CONCATENATE("R2C",'Mapa de Riesgos'!$O$18),"")</f>
        <v/>
      </c>
      <c r="W47" s="40" t="str">
        <f>IF(AND('Mapa de Riesgos'!$Y$19="Muy Baja",'Mapa de Riesgos'!$AA$19="Moderado"),CONCATENATE("R2C",'Mapa de Riesgos'!$O$19),"")</f>
        <v/>
      </c>
      <c r="X47" s="40" t="str">
        <f>IF(AND('Mapa de Riesgos'!$Y$20="Muy Baja",'Mapa de Riesgos'!$AA$20="Moderado"),CONCATENATE("R2C",'Mapa de Riesgos'!$O$20),"")</f>
        <v/>
      </c>
      <c r="Y47" s="40" t="str">
        <f>IF(AND('Mapa de Riesgos'!$Y$21="Muy Baja",'Mapa de Riesgos'!$AA$21="Moderado"),CONCATENATE("R2C",'Mapa de Riesgos'!$O$21),"")</f>
        <v/>
      </c>
      <c r="Z47" s="40" t="str">
        <f>IF(AND('Mapa de Riesgos'!$Y$22="Muy Baja",'Mapa de Riesgos'!$AA$22="Moderado"),CONCATENATE("R2C",'Mapa de Riesgos'!$O$22),"")</f>
        <v/>
      </c>
      <c r="AA47" s="41" t="str">
        <f>IF(AND('Mapa de Riesgos'!$Y$23="Muy Baja",'Mapa de Riesgos'!$AA$23="Moderado"),CONCATENATE("R2C",'Mapa de Riesgos'!$O$23),"")</f>
        <v/>
      </c>
      <c r="AB47" s="24" t="str">
        <f>IF(AND('Mapa de Riesgos'!$Y$18="Muy Baja",'Mapa de Riesgos'!$AA$18="Mayor"),CONCATENATE("R2C",'Mapa de Riesgos'!$O$18),"")</f>
        <v/>
      </c>
      <c r="AC47" s="25" t="str">
        <f>IF(AND('Mapa de Riesgos'!$Y$19="Muy Baja",'Mapa de Riesgos'!$AA$19="Mayor"),CONCATENATE("R2C",'Mapa de Riesgos'!$O$19),"")</f>
        <v/>
      </c>
      <c r="AD47" s="25" t="str">
        <f>IF(AND('Mapa de Riesgos'!$Y$20="Muy Baja",'Mapa de Riesgos'!$AA$20="Mayor"),CONCATENATE("R2C",'Mapa de Riesgos'!$O$20),"")</f>
        <v/>
      </c>
      <c r="AE47" s="25" t="str">
        <f>IF(AND('Mapa de Riesgos'!$Y$21="Muy Baja",'Mapa de Riesgos'!$AA$21="Mayor"),CONCATENATE("R2C",'Mapa de Riesgos'!$O$21),"")</f>
        <v/>
      </c>
      <c r="AF47" s="25" t="str">
        <f>IF(AND('Mapa de Riesgos'!$Y$22="Muy Baja",'Mapa de Riesgos'!$AA$22="Mayor"),CONCATENATE("R2C",'Mapa de Riesgos'!$O$22),"")</f>
        <v/>
      </c>
      <c r="AG47" s="26" t="str">
        <f>IF(AND('Mapa de Riesgos'!$Y$23="Muy Baja",'Mapa de Riesgos'!$AA$23="Mayor"),CONCATENATE("R2C",'Mapa de Riesgos'!$O$23),"")</f>
        <v/>
      </c>
      <c r="AH47" s="27" t="str">
        <f>IF(AND('Mapa de Riesgos'!$Y$18="Muy Baja",'Mapa de Riesgos'!$AA$18="Catastrófico"),CONCATENATE("R2C",'Mapa de Riesgos'!$O$18),"")</f>
        <v/>
      </c>
      <c r="AI47" s="28" t="str">
        <f>IF(AND('Mapa de Riesgos'!$Y$19="Muy Baja",'Mapa de Riesgos'!$AA$19="Catastrófico"),CONCATENATE("R2C",'Mapa de Riesgos'!$O$19),"")</f>
        <v/>
      </c>
      <c r="AJ47" s="28" t="str">
        <f>IF(AND('Mapa de Riesgos'!$Y$20="Muy Baja",'Mapa de Riesgos'!$AA$20="Catastrófico"),CONCATENATE("R2C",'Mapa de Riesgos'!$O$20),"")</f>
        <v/>
      </c>
      <c r="AK47" s="28" t="str">
        <f>IF(AND('Mapa de Riesgos'!$Y$21="Muy Baja",'Mapa de Riesgos'!$AA$21="Catastrófico"),CONCATENATE("R2C",'Mapa de Riesgos'!$O$21),"")</f>
        <v/>
      </c>
      <c r="AL47" s="28" t="str">
        <f>IF(AND('Mapa de Riesgos'!$Y$22="Muy Baja",'Mapa de Riesgos'!$AA$22="Catastrófico"),CONCATENATE("R2C",'Mapa de Riesgos'!$O$22),"")</f>
        <v/>
      </c>
      <c r="AM47" s="29" t="str">
        <f>IF(AND('Mapa de Riesgos'!$Y$23="Muy Baja",'Mapa de Riesgos'!$AA$23="Catastrófico"),CONCATENATE("R2C",'Mapa de Riesgos'!$O$23),"")</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59"/>
      <c r="C48" s="359"/>
      <c r="D48" s="360"/>
      <c r="E48" s="416"/>
      <c r="F48" s="401"/>
      <c r="G48" s="401"/>
      <c r="H48" s="401"/>
      <c r="I48" s="402"/>
      <c r="J48" s="48" t="str">
        <f>IF(AND('Mapa de Riesgos'!$Y$24="Muy Baja",'Mapa de Riesgos'!$AA$24="Leve"),CONCATENATE("R3C",'Mapa de Riesgos'!$O$24),"")</f>
        <v/>
      </c>
      <c r="K48" s="49" t="str">
        <f>IF(AND('Mapa de Riesgos'!$Y$25="Muy Baja",'Mapa de Riesgos'!$AA$25="Leve"),CONCATENATE("R3C",'Mapa de Riesgos'!$O$25),"")</f>
        <v/>
      </c>
      <c r="L48" s="49" t="str">
        <f>IF(AND('Mapa de Riesgos'!$Y$26="Muy Baja",'Mapa de Riesgos'!$AA$26="Leve"),CONCATENATE("R3C",'Mapa de Riesgos'!$O$26),"")</f>
        <v/>
      </c>
      <c r="M48" s="49" t="str">
        <f>IF(AND('Mapa de Riesgos'!$Y$27="Muy Baja",'Mapa de Riesgos'!$AA$27="Leve"),CONCATENATE("R3C",'Mapa de Riesgos'!$O$27),"")</f>
        <v/>
      </c>
      <c r="N48" s="49" t="str">
        <f>IF(AND('Mapa de Riesgos'!$Y$28="Muy Baja",'Mapa de Riesgos'!$AA$28="Leve"),CONCATENATE("R3C",'Mapa de Riesgos'!$O$28),"")</f>
        <v/>
      </c>
      <c r="O48" s="50" t="str">
        <f>IF(AND('Mapa de Riesgos'!$Y$29="Muy Baja",'Mapa de Riesgos'!$AA$29="Leve"),CONCATENATE("R3C",'Mapa de Riesgos'!$O$29),"")</f>
        <v/>
      </c>
      <c r="P48" s="48" t="str">
        <f>IF(AND('Mapa de Riesgos'!$Y$24="Muy Baja",'Mapa de Riesgos'!$AA$24="Menor"),CONCATENATE("R3C",'Mapa de Riesgos'!$O$24),"")</f>
        <v/>
      </c>
      <c r="Q48" s="49" t="str">
        <f>IF(AND('Mapa de Riesgos'!$Y$25="Muy Baja",'Mapa de Riesgos'!$AA$25="Menor"),CONCATENATE("R3C",'Mapa de Riesgos'!$O$25),"")</f>
        <v/>
      </c>
      <c r="R48" s="49" t="str">
        <f>IF(AND('Mapa de Riesgos'!$Y$26="Muy Baja",'Mapa de Riesgos'!$AA$26="Menor"),CONCATENATE("R3C",'Mapa de Riesgos'!$O$26),"")</f>
        <v/>
      </c>
      <c r="S48" s="49" t="str">
        <f>IF(AND('Mapa de Riesgos'!$Y$27="Muy Baja",'Mapa de Riesgos'!$AA$27="Menor"),CONCATENATE("R3C",'Mapa de Riesgos'!$O$27),"")</f>
        <v/>
      </c>
      <c r="T48" s="49" t="str">
        <f>IF(AND('Mapa de Riesgos'!$Y$28="Muy Baja",'Mapa de Riesgos'!$AA$28="Menor"),CONCATENATE("R3C",'Mapa de Riesgos'!$O$28),"")</f>
        <v/>
      </c>
      <c r="U48" s="50" t="str">
        <f>IF(AND('Mapa de Riesgos'!$Y$29="Muy Baja",'Mapa de Riesgos'!$AA$29="Menor"),CONCATENATE("R3C",'Mapa de Riesgos'!$O$29),"")</f>
        <v/>
      </c>
      <c r="V48" s="39" t="str">
        <f>IF(AND('Mapa de Riesgos'!$Y$24="Muy Baja",'Mapa de Riesgos'!$AA$24="Moderado"),CONCATENATE("R3C",'Mapa de Riesgos'!$O$24),"")</f>
        <v/>
      </c>
      <c r="W48" s="40" t="str">
        <f>IF(AND('Mapa de Riesgos'!$Y$25="Muy Baja",'Mapa de Riesgos'!$AA$25="Moderado"),CONCATENATE("R3C",'Mapa de Riesgos'!$O$25),"")</f>
        <v/>
      </c>
      <c r="X48" s="40" t="str">
        <f>IF(AND('Mapa de Riesgos'!$Y$26="Muy Baja",'Mapa de Riesgos'!$AA$26="Moderado"),CONCATENATE("R3C",'Mapa de Riesgos'!$O$26),"")</f>
        <v/>
      </c>
      <c r="Y48" s="40" t="str">
        <f>IF(AND('Mapa de Riesgos'!$Y$27="Muy Baja",'Mapa de Riesgos'!$AA$27="Moderado"),CONCATENATE("R3C",'Mapa de Riesgos'!$O$27),"")</f>
        <v/>
      </c>
      <c r="Z48" s="40" t="str">
        <f>IF(AND('Mapa de Riesgos'!$Y$28="Muy Baja",'Mapa de Riesgos'!$AA$28="Moderado"),CONCATENATE("R3C",'Mapa de Riesgos'!$O$28),"")</f>
        <v/>
      </c>
      <c r="AA48" s="41" t="str">
        <f>IF(AND('Mapa de Riesgos'!$Y$29="Muy Baja",'Mapa de Riesgos'!$AA$29="Moderado"),CONCATENATE("R3C",'Mapa de Riesgos'!$O$29),"")</f>
        <v/>
      </c>
      <c r="AB48" s="24" t="str">
        <f>IF(AND('Mapa de Riesgos'!$Y$24="Muy Baja",'Mapa de Riesgos'!$AA$24="Mayor"),CONCATENATE("R3C",'Mapa de Riesgos'!$O$24),"")</f>
        <v/>
      </c>
      <c r="AC48" s="25" t="str">
        <f>IF(AND('Mapa de Riesgos'!$Y$25="Muy Baja",'Mapa de Riesgos'!$AA$25="Mayor"),CONCATENATE("R3C",'Mapa de Riesgos'!$O$25),"")</f>
        <v/>
      </c>
      <c r="AD48" s="25" t="str">
        <f>IF(AND('Mapa de Riesgos'!$Y$26="Muy Baja",'Mapa de Riesgos'!$AA$26="Mayor"),CONCATENATE("R3C",'Mapa de Riesgos'!$O$26),"")</f>
        <v/>
      </c>
      <c r="AE48" s="25" t="str">
        <f>IF(AND('Mapa de Riesgos'!$Y$27="Muy Baja",'Mapa de Riesgos'!$AA$27="Mayor"),CONCATENATE("R3C",'Mapa de Riesgos'!$O$27),"")</f>
        <v/>
      </c>
      <c r="AF48" s="25" t="str">
        <f>IF(AND('Mapa de Riesgos'!$Y$28="Muy Baja",'Mapa de Riesgos'!$AA$28="Mayor"),CONCATENATE("R3C",'Mapa de Riesgos'!$O$28),"")</f>
        <v/>
      </c>
      <c r="AG48" s="26" t="str">
        <f>IF(AND('Mapa de Riesgos'!$Y$29="Muy Baja",'Mapa de Riesgos'!$AA$29="Mayor"),CONCATENATE("R3C",'Mapa de Riesgos'!$O$29),"")</f>
        <v/>
      </c>
      <c r="AH48" s="27" t="str">
        <f>IF(AND('Mapa de Riesgos'!$Y$24="Muy Baja",'Mapa de Riesgos'!$AA$24="Catastrófico"),CONCATENATE("R3C",'Mapa de Riesgos'!$O$24),"")</f>
        <v/>
      </c>
      <c r="AI48" s="28" t="str">
        <f>IF(AND('Mapa de Riesgos'!$Y$25="Muy Baja",'Mapa de Riesgos'!$AA$25="Catastrófico"),CONCATENATE("R3C",'Mapa de Riesgos'!$O$25),"")</f>
        <v/>
      </c>
      <c r="AJ48" s="28" t="str">
        <f>IF(AND('Mapa de Riesgos'!$Y$26="Muy Baja",'Mapa de Riesgos'!$AA$26="Catastrófico"),CONCATENATE("R3C",'Mapa de Riesgos'!$O$26),"")</f>
        <v/>
      </c>
      <c r="AK48" s="28" t="str">
        <f>IF(AND('Mapa de Riesgos'!$Y$27="Muy Baja",'Mapa de Riesgos'!$AA$27="Catastrófico"),CONCATENATE("R3C",'Mapa de Riesgos'!$O$27),"")</f>
        <v/>
      </c>
      <c r="AL48" s="28" t="str">
        <f>IF(AND('Mapa de Riesgos'!$Y$28="Muy Baja",'Mapa de Riesgos'!$AA$28="Catastrófico"),CONCATENATE("R3C",'Mapa de Riesgos'!$O$28),"")</f>
        <v/>
      </c>
      <c r="AM48" s="29" t="str">
        <f>IF(AND('Mapa de Riesgos'!$Y$29="Muy Baja",'Mapa de Riesgos'!$AA$29="Catastrófico"),CONCATENATE("R3C",'Mapa de Riesgos'!$O$29),"")</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59"/>
      <c r="C49" s="359"/>
      <c r="D49" s="360"/>
      <c r="E49" s="400"/>
      <c r="F49" s="401"/>
      <c r="G49" s="401"/>
      <c r="H49" s="401"/>
      <c r="I49" s="402"/>
      <c r="J49" s="48" t="str">
        <f>IF(AND('Mapa de Riesgos'!$Y$30="Muy Baja",'Mapa de Riesgos'!$AA$30="Leve"),CONCATENATE("R4C",'Mapa de Riesgos'!$O$30),"")</f>
        <v/>
      </c>
      <c r="K49" s="49" t="str">
        <f>IF(AND('Mapa de Riesgos'!$Y$31="Muy Baja",'Mapa de Riesgos'!$AA$31="Leve"),CONCATENATE("R4C",'Mapa de Riesgos'!$O$31),"")</f>
        <v/>
      </c>
      <c r="L49" s="49" t="str">
        <f>IF(AND('Mapa de Riesgos'!$Y$32="Muy Baja",'Mapa de Riesgos'!$AA$32="Leve"),CONCATENATE("R4C",'Mapa de Riesgos'!$O$32),"")</f>
        <v/>
      </c>
      <c r="M49" s="49" t="str">
        <f>IF(AND('Mapa de Riesgos'!$Y$33="Muy Baja",'Mapa de Riesgos'!$AA$33="Leve"),CONCATENATE("R4C",'Mapa de Riesgos'!$O$33),"")</f>
        <v/>
      </c>
      <c r="N49" s="49" t="str">
        <f>IF(AND('Mapa de Riesgos'!$Y$34="Muy Baja",'Mapa de Riesgos'!$AA$34="Leve"),CONCATENATE("R4C",'Mapa de Riesgos'!$O$34),"")</f>
        <v/>
      </c>
      <c r="O49" s="50" t="str">
        <f>IF(AND('Mapa de Riesgos'!$Y$35="Muy Baja",'Mapa de Riesgos'!$AA$35="Leve"),CONCATENATE("R4C",'Mapa de Riesgos'!$O$35),"")</f>
        <v/>
      </c>
      <c r="P49" s="48" t="str">
        <f>IF(AND('Mapa de Riesgos'!$Y$30="Muy Baja",'Mapa de Riesgos'!$AA$30="Menor"),CONCATENATE("R4C",'Mapa de Riesgos'!$O$30),"")</f>
        <v/>
      </c>
      <c r="Q49" s="49" t="str">
        <f>IF(AND('Mapa de Riesgos'!$Y$31="Muy Baja",'Mapa de Riesgos'!$AA$31="Menor"),CONCATENATE("R4C",'Mapa de Riesgos'!$O$31),"")</f>
        <v/>
      </c>
      <c r="R49" s="49" t="str">
        <f>IF(AND('Mapa de Riesgos'!$Y$32="Muy Baja",'Mapa de Riesgos'!$AA$32="Menor"),CONCATENATE("R4C",'Mapa de Riesgos'!$O$32),"")</f>
        <v/>
      </c>
      <c r="S49" s="49" t="str">
        <f>IF(AND('Mapa de Riesgos'!$Y$33="Muy Baja",'Mapa de Riesgos'!$AA$33="Menor"),CONCATENATE("R4C",'Mapa de Riesgos'!$O$33),"")</f>
        <v/>
      </c>
      <c r="T49" s="49" t="str">
        <f>IF(AND('Mapa de Riesgos'!$Y$34="Muy Baja",'Mapa de Riesgos'!$AA$34="Menor"),CONCATENATE("R4C",'Mapa de Riesgos'!$O$34),"")</f>
        <v/>
      </c>
      <c r="U49" s="50" t="str">
        <f>IF(AND('Mapa de Riesgos'!$Y$35="Muy Baja",'Mapa de Riesgos'!$AA$35="Menor"),CONCATENATE("R4C",'Mapa de Riesgos'!$O$35),"")</f>
        <v/>
      </c>
      <c r="V49" s="39" t="str">
        <f>IF(AND('Mapa de Riesgos'!$Y$30="Muy Baja",'Mapa de Riesgos'!$AA$30="Moderado"),CONCATENATE("R4C",'Mapa de Riesgos'!$O$30),"")</f>
        <v/>
      </c>
      <c r="W49" s="40" t="str">
        <f>IF(AND('Mapa de Riesgos'!$Y$31="Muy Baja",'Mapa de Riesgos'!$AA$31="Moderado"),CONCATENATE("R4C",'Mapa de Riesgos'!$O$31),"")</f>
        <v/>
      </c>
      <c r="X49" s="40" t="str">
        <f>IF(AND('Mapa de Riesgos'!$Y$32="Muy Baja",'Mapa de Riesgos'!$AA$32="Moderado"),CONCATENATE("R4C",'Mapa de Riesgos'!$O$32),"")</f>
        <v/>
      </c>
      <c r="Y49" s="40" t="str">
        <f>IF(AND('Mapa de Riesgos'!$Y$33="Muy Baja",'Mapa de Riesgos'!$AA$33="Moderado"),CONCATENATE("R4C",'Mapa de Riesgos'!$O$33),"")</f>
        <v/>
      </c>
      <c r="Z49" s="40" t="str">
        <f>IF(AND('Mapa de Riesgos'!$Y$34="Muy Baja",'Mapa de Riesgos'!$AA$34="Moderado"),CONCATENATE("R4C",'Mapa de Riesgos'!$O$34),"")</f>
        <v/>
      </c>
      <c r="AA49" s="41" t="str">
        <f>IF(AND('Mapa de Riesgos'!$Y$35="Muy Baja",'Mapa de Riesgos'!$AA$35="Moderado"),CONCATENATE("R4C",'Mapa de Riesgos'!$O$35),"")</f>
        <v/>
      </c>
      <c r="AB49" s="24" t="str">
        <f>IF(AND('Mapa de Riesgos'!$Y$30="Muy Baja",'Mapa de Riesgos'!$AA$30="Mayor"),CONCATENATE("R4C",'Mapa de Riesgos'!$O$30),"")</f>
        <v/>
      </c>
      <c r="AC49" s="25" t="str">
        <f>IF(AND('Mapa de Riesgos'!$Y$31="Muy Baja",'Mapa de Riesgos'!$AA$31="Mayor"),CONCATENATE("R4C",'Mapa de Riesgos'!$O$31),"")</f>
        <v/>
      </c>
      <c r="AD49" s="25" t="str">
        <f>IF(AND('Mapa de Riesgos'!$Y$32="Muy Baja",'Mapa de Riesgos'!$AA$32="Mayor"),CONCATENATE("R4C",'Mapa de Riesgos'!$O$32),"")</f>
        <v/>
      </c>
      <c r="AE49" s="25" t="str">
        <f>IF(AND('Mapa de Riesgos'!$Y$33="Muy Baja",'Mapa de Riesgos'!$AA$33="Mayor"),CONCATENATE("R4C",'Mapa de Riesgos'!$O$33),"")</f>
        <v/>
      </c>
      <c r="AF49" s="25" t="str">
        <f>IF(AND('Mapa de Riesgos'!$Y$34="Muy Baja",'Mapa de Riesgos'!$AA$34="Mayor"),CONCATENATE("R4C",'Mapa de Riesgos'!$O$34),"")</f>
        <v/>
      </c>
      <c r="AG49" s="26" t="str">
        <f>IF(AND('Mapa de Riesgos'!$Y$35="Muy Baja",'Mapa de Riesgos'!$AA$35="Mayor"),CONCATENATE("R4C",'Mapa de Riesgos'!$O$35),"")</f>
        <v/>
      </c>
      <c r="AH49" s="27" t="str">
        <f>IF(AND('Mapa de Riesgos'!$Y$30="Muy Baja",'Mapa de Riesgos'!$AA$30="Catastrófico"),CONCATENATE("R4C",'Mapa de Riesgos'!$O$30),"")</f>
        <v/>
      </c>
      <c r="AI49" s="28" t="str">
        <f>IF(AND('Mapa de Riesgos'!$Y$31="Muy Baja",'Mapa de Riesgos'!$AA$31="Catastrófico"),CONCATENATE("R4C",'Mapa de Riesgos'!$O$31),"")</f>
        <v/>
      </c>
      <c r="AJ49" s="28" t="str">
        <f>IF(AND('Mapa de Riesgos'!$Y$32="Muy Baja",'Mapa de Riesgos'!$AA$32="Catastrófico"),CONCATENATE("R4C",'Mapa de Riesgos'!$O$32),"")</f>
        <v/>
      </c>
      <c r="AK49" s="28" t="str">
        <f>IF(AND('Mapa de Riesgos'!$Y$33="Muy Baja",'Mapa de Riesgos'!$AA$33="Catastrófico"),CONCATENATE("R4C",'Mapa de Riesgos'!$O$33),"")</f>
        <v/>
      </c>
      <c r="AL49" s="28" t="str">
        <f>IF(AND('Mapa de Riesgos'!$Y$34="Muy Baja",'Mapa de Riesgos'!$AA$34="Catastrófico"),CONCATENATE("R4C",'Mapa de Riesgos'!$O$34),"")</f>
        <v/>
      </c>
      <c r="AM49" s="29" t="str">
        <f>IF(AND('Mapa de Riesgos'!$Y$35="Muy Baja",'Mapa de Riesgos'!$AA$35="Catastrófico"),CONCATENATE("R4C",'Mapa de Riesgos'!$O$35),"")</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59"/>
      <c r="C50" s="359"/>
      <c r="D50" s="360"/>
      <c r="E50" s="400"/>
      <c r="F50" s="401"/>
      <c r="G50" s="401"/>
      <c r="H50" s="401"/>
      <c r="I50" s="402"/>
      <c r="J50" s="48" t="str">
        <f>IF(AND('Mapa de Riesgos'!$Y$36="Muy Baja",'Mapa de Riesgos'!$AA$36="Leve"),CONCATENATE("R5C",'Mapa de Riesgos'!$O$36),"")</f>
        <v/>
      </c>
      <c r="K50" s="49" t="str">
        <f>IF(AND('Mapa de Riesgos'!$Y$37="Muy Baja",'Mapa de Riesgos'!$AA$37="Leve"),CONCATENATE("R5C",'Mapa de Riesgos'!$O$37),"")</f>
        <v/>
      </c>
      <c r="L50" s="49" t="str">
        <f>IF(AND('Mapa de Riesgos'!$Y$38="Muy Baja",'Mapa de Riesgos'!$AA$38="Leve"),CONCATENATE("R5C",'Mapa de Riesgos'!$O$38),"")</f>
        <v/>
      </c>
      <c r="M50" s="49" t="str">
        <f>IF(AND('Mapa de Riesgos'!$Y$39="Muy Baja",'Mapa de Riesgos'!$AA$39="Leve"),CONCATENATE("R5C",'Mapa de Riesgos'!$O$39),"")</f>
        <v/>
      </c>
      <c r="N50" s="49" t="str">
        <f>IF(AND('Mapa de Riesgos'!$Y$40="Muy Baja",'Mapa de Riesgos'!$AA$40="Leve"),CONCATENATE("R5C",'Mapa de Riesgos'!$O$40),"")</f>
        <v/>
      </c>
      <c r="O50" s="50" t="str">
        <f>IF(AND('Mapa de Riesgos'!$Y$41="Muy Baja",'Mapa de Riesgos'!$AA$41="Leve"),CONCATENATE("R5C",'Mapa de Riesgos'!$O$41),"")</f>
        <v/>
      </c>
      <c r="P50" s="48" t="str">
        <f>IF(AND('Mapa de Riesgos'!$Y$36="Muy Baja",'Mapa de Riesgos'!$AA$36="Menor"),CONCATENATE("R5C",'Mapa de Riesgos'!$O$36),"")</f>
        <v/>
      </c>
      <c r="Q50" s="49" t="str">
        <f>IF(AND('Mapa de Riesgos'!$Y$37="Muy Baja",'Mapa de Riesgos'!$AA$37="Menor"),CONCATENATE("R5C",'Mapa de Riesgos'!$O$37),"")</f>
        <v/>
      </c>
      <c r="R50" s="49" t="str">
        <f>IF(AND('Mapa de Riesgos'!$Y$38="Muy Baja",'Mapa de Riesgos'!$AA$38="Menor"),CONCATENATE("R5C",'Mapa de Riesgos'!$O$38),"")</f>
        <v/>
      </c>
      <c r="S50" s="49" t="str">
        <f>IF(AND('Mapa de Riesgos'!$Y$39="Muy Baja",'Mapa de Riesgos'!$AA$39="Menor"),CONCATENATE("R5C",'Mapa de Riesgos'!$O$39),"")</f>
        <v/>
      </c>
      <c r="T50" s="49" t="str">
        <f>IF(AND('Mapa de Riesgos'!$Y$40="Muy Baja",'Mapa de Riesgos'!$AA$40="Menor"),CONCATENATE("R5C",'Mapa de Riesgos'!$O$40),"")</f>
        <v/>
      </c>
      <c r="U50" s="50" t="str">
        <f>IF(AND('Mapa de Riesgos'!$Y$41="Muy Baja",'Mapa de Riesgos'!$AA$41="Menor"),CONCATENATE("R5C",'Mapa de Riesgos'!$O$41),"")</f>
        <v/>
      </c>
      <c r="V50" s="39" t="str">
        <f>IF(AND('Mapa de Riesgos'!$Y$36="Muy Baja",'Mapa de Riesgos'!$AA$36="Moderado"),CONCATENATE("R5C",'Mapa de Riesgos'!$O$36),"")</f>
        <v>R5C1</v>
      </c>
      <c r="W50" s="40" t="str">
        <f>IF(AND('Mapa de Riesgos'!$Y$37="Muy Baja",'Mapa de Riesgos'!$AA$37="Moderado"),CONCATENATE("R5C",'Mapa de Riesgos'!$O$37),"")</f>
        <v/>
      </c>
      <c r="X50" s="40" t="str">
        <f>IF(AND('Mapa de Riesgos'!$Y$38="Muy Baja",'Mapa de Riesgos'!$AA$38="Moderado"),CONCATENATE("R5C",'Mapa de Riesgos'!$O$38),"")</f>
        <v/>
      </c>
      <c r="Y50" s="40" t="str">
        <f>IF(AND('Mapa de Riesgos'!$Y$39="Muy Baja",'Mapa de Riesgos'!$AA$39="Moderado"),CONCATENATE("R5C",'Mapa de Riesgos'!$O$39),"")</f>
        <v/>
      </c>
      <c r="Z50" s="40" t="str">
        <f>IF(AND('Mapa de Riesgos'!$Y$40="Muy Baja",'Mapa de Riesgos'!$AA$40="Moderado"),CONCATENATE("R5C",'Mapa de Riesgos'!$O$40),"")</f>
        <v/>
      </c>
      <c r="AA50" s="41" t="str">
        <f>IF(AND('Mapa de Riesgos'!$Y$41="Muy Baja",'Mapa de Riesgos'!$AA$41="Moderado"),CONCATENATE("R5C",'Mapa de Riesgos'!$O$41),"")</f>
        <v/>
      </c>
      <c r="AB50" s="24" t="str">
        <f>IF(AND('Mapa de Riesgos'!$Y$36="Muy Baja",'Mapa de Riesgos'!$AA$36="Mayor"),CONCATENATE("R5C",'Mapa de Riesgos'!$O$36),"")</f>
        <v/>
      </c>
      <c r="AC50" s="25" t="str">
        <f>IF(AND('Mapa de Riesgos'!$Y$37="Muy Baja",'Mapa de Riesgos'!$AA$37="Mayor"),CONCATENATE("R5C",'Mapa de Riesgos'!$O$37),"")</f>
        <v/>
      </c>
      <c r="AD50" s="25" t="str">
        <f>IF(AND('Mapa de Riesgos'!$Y$38="Muy Baja",'Mapa de Riesgos'!$AA$38="Mayor"),CONCATENATE("R5C",'Mapa de Riesgos'!$O$38),"")</f>
        <v/>
      </c>
      <c r="AE50" s="25" t="str">
        <f>IF(AND('Mapa de Riesgos'!$Y$39="Muy Baja",'Mapa de Riesgos'!$AA$39="Mayor"),CONCATENATE("R5C",'Mapa de Riesgos'!$O$39),"")</f>
        <v/>
      </c>
      <c r="AF50" s="25" t="str">
        <f>IF(AND('Mapa de Riesgos'!$Y$40="Muy Baja",'Mapa de Riesgos'!$AA$40="Mayor"),CONCATENATE("R5C",'Mapa de Riesgos'!$O$40),"")</f>
        <v/>
      </c>
      <c r="AG50" s="26" t="str">
        <f>IF(AND('Mapa de Riesgos'!$Y$41="Muy Baja",'Mapa de Riesgos'!$AA$41="Mayor"),CONCATENATE("R5C",'Mapa de Riesgos'!$O$41),"")</f>
        <v/>
      </c>
      <c r="AH50" s="27" t="str">
        <f>IF(AND('Mapa de Riesgos'!$Y$36="Muy Baja",'Mapa de Riesgos'!$AA$36="Catastrófico"),CONCATENATE("R5C",'Mapa de Riesgos'!$O$36),"")</f>
        <v/>
      </c>
      <c r="AI50" s="28" t="str">
        <f>IF(AND('Mapa de Riesgos'!$Y$37="Muy Baja",'Mapa de Riesgos'!$AA$37="Catastrófico"),CONCATENATE("R5C",'Mapa de Riesgos'!$O$37),"")</f>
        <v/>
      </c>
      <c r="AJ50" s="28" t="str">
        <f>IF(AND('Mapa de Riesgos'!$Y$38="Muy Baja",'Mapa de Riesgos'!$AA$38="Catastrófico"),CONCATENATE("R5C",'Mapa de Riesgos'!$O$38),"")</f>
        <v/>
      </c>
      <c r="AK50" s="28" t="str">
        <f>IF(AND('Mapa de Riesgos'!$Y$39="Muy Baja",'Mapa de Riesgos'!$AA$39="Catastrófico"),CONCATENATE("R5C",'Mapa de Riesgos'!$O$39),"")</f>
        <v/>
      </c>
      <c r="AL50" s="28" t="str">
        <f>IF(AND('Mapa de Riesgos'!$Y$40="Muy Baja",'Mapa de Riesgos'!$AA$40="Catastrófico"),CONCATENATE("R5C",'Mapa de Riesgos'!$O$40),"")</f>
        <v/>
      </c>
      <c r="AM50" s="29" t="str">
        <f>IF(AND('Mapa de Riesgos'!$Y$41="Muy Baja",'Mapa de Riesgos'!$AA$41="Catastrófico"),CONCATENATE("R5C",'Mapa de Riesgos'!$O$41),"")</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59"/>
      <c r="C51" s="359"/>
      <c r="D51" s="360"/>
      <c r="E51" s="400"/>
      <c r="F51" s="401"/>
      <c r="G51" s="401"/>
      <c r="H51" s="401"/>
      <c r="I51" s="402"/>
      <c r="J51" s="48" t="str">
        <f>IF(AND('Mapa de Riesgos'!$Y$42="Muy Baja",'Mapa de Riesgos'!$AA$42="Leve"),CONCATENATE("R6C",'Mapa de Riesgos'!$O$42),"")</f>
        <v/>
      </c>
      <c r="K51" s="49" t="str">
        <f>IF(AND('Mapa de Riesgos'!$Y$43="Muy Baja",'Mapa de Riesgos'!$AA$43="Leve"),CONCATENATE("R6C",'Mapa de Riesgos'!$O$43),"")</f>
        <v/>
      </c>
      <c r="L51" s="49" t="str">
        <f>IF(AND('Mapa de Riesgos'!$Y$44="Muy Baja",'Mapa de Riesgos'!$AA$44="Leve"),CONCATENATE("R6C",'Mapa de Riesgos'!$O$44),"")</f>
        <v/>
      </c>
      <c r="M51" s="49" t="str">
        <f>IF(AND('Mapa de Riesgos'!$Y$45="Muy Baja",'Mapa de Riesgos'!$AA$45="Leve"),CONCATENATE("R6C",'Mapa de Riesgos'!$O$45),"")</f>
        <v/>
      </c>
      <c r="N51" s="49" t="str">
        <f>IF(AND('Mapa de Riesgos'!$Y$46="Muy Baja",'Mapa de Riesgos'!$AA$46="Leve"),CONCATENATE("R6C",'Mapa de Riesgos'!$O$46),"")</f>
        <v/>
      </c>
      <c r="O51" s="50" t="str">
        <f>IF(AND('Mapa de Riesgos'!$Y$47="Muy Baja",'Mapa de Riesgos'!$AA$47="Leve"),CONCATENATE("R6C",'Mapa de Riesgos'!$O$47),"")</f>
        <v/>
      </c>
      <c r="P51" s="48" t="str">
        <f>IF(AND('Mapa de Riesgos'!$Y$42="Muy Baja",'Mapa de Riesgos'!$AA$42="Menor"),CONCATENATE("R6C",'Mapa de Riesgos'!$O$42),"")</f>
        <v/>
      </c>
      <c r="Q51" s="49" t="str">
        <f>IF(AND('Mapa de Riesgos'!$Y$43="Muy Baja",'Mapa de Riesgos'!$AA$43="Menor"),CONCATENATE("R6C",'Mapa de Riesgos'!$O$43),"")</f>
        <v/>
      </c>
      <c r="R51" s="49" t="str">
        <f>IF(AND('Mapa de Riesgos'!$Y$44="Muy Baja",'Mapa de Riesgos'!$AA$44="Menor"),CONCATENATE("R6C",'Mapa de Riesgos'!$O$44),"")</f>
        <v/>
      </c>
      <c r="S51" s="49" t="str">
        <f>IF(AND('Mapa de Riesgos'!$Y$45="Muy Baja",'Mapa de Riesgos'!$AA$45="Menor"),CONCATENATE("R6C",'Mapa de Riesgos'!$O$45),"")</f>
        <v/>
      </c>
      <c r="T51" s="49" t="str">
        <f>IF(AND('Mapa de Riesgos'!$Y$46="Muy Baja",'Mapa de Riesgos'!$AA$46="Menor"),CONCATENATE("R6C",'Mapa de Riesgos'!$O$46),"")</f>
        <v/>
      </c>
      <c r="U51" s="50" t="str">
        <f>IF(AND('Mapa de Riesgos'!$Y$47="Muy Baja",'Mapa de Riesgos'!$AA$47="Menor"),CONCATENATE("R6C",'Mapa de Riesgos'!$O$47),"")</f>
        <v/>
      </c>
      <c r="V51" s="39" t="str">
        <f>IF(AND('Mapa de Riesgos'!$Y$42="Muy Baja",'Mapa de Riesgos'!$AA$42="Moderado"),CONCATENATE("R6C",'Mapa de Riesgos'!$O$42),"")</f>
        <v/>
      </c>
      <c r="W51" s="40" t="str">
        <f>IF(AND('Mapa de Riesgos'!$Y$43="Muy Baja",'Mapa de Riesgos'!$AA$43="Moderado"),CONCATENATE("R6C",'Mapa de Riesgos'!$O$43),"")</f>
        <v/>
      </c>
      <c r="X51" s="40" t="str">
        <f>IF(AND('Mapa de Riesgos'!$Y$44="Muy Baja",'Mapa de Riesgos'!$AA$44="Moderado"),CONCATENATE("R6C",'Mapa de Riesgos'!$O$44),"")</f>
        <v/>
      </c>
      <c r="Y51" s="40" t="str">
        <f>IF(AND('Mapa de Riesgos'!$Y$45="Muy Baja",'Mapa de Riesgos'!$AA$45="Moderado"),CONCATENATE("R6C",'Mapa de Riesgos'!$O$45),"")</f>
        <v/>
      </c>
      <c r="Z51" s="40" t="str">
        <f>IF(AND('Mapa de Riesgos'!$Y$46="Muy Baja",'Mapa de Riesgos'!$AA$46="Moderado"),CONCATENATE("R6C",'Mapa de Riesgos'!$O$46),"")</f>
        <v/>
      </c>
      <c r="AA51" s="41" t="str">
        <f>IF(AND('Mapa de Riesgos'!$Y$47="Muy Baja",'Mapa de Riesgos'!$AA$47="Moderado"),CONCATENATE("R6C",'Mapa de Riesgos'!$O$47),"")</f>
        <v/>
      </c>
      <c r="AB51" s="24" t="str">
        <f>IF(AND('Mapa de Riesgos'!$Y$42="Muy Baja",'Mapa de Riesgos'!$AA$42="Mayor"),CONCATENATE("R6C",'Mapa de Riesgos'!$O$42),"")</f>
        <v/>
      </c>
      <c r="AC51" s="25" t="str">
        <f>IF(AND('Mapa de Riesgos'!$Y$43="Muy Baja",'Mapa de Riesgos'!$AA$43="Mayor"),CONCATENATE("R6C",'Mapa de Riesgos'!$O$43),"")</f>
        <v/>
      </c>
      <c r="AD51" s="25" t="str">
        <f>IF(AND('Mapa de Riesgos'!$Y$44="Muy Baja",'Mapa de Riesgos'!$AA$44="Mayor"),CONCATENATE("R6C",'Mapa de Riesgos'!$O$44),"")</f>
        <v/>
      </c>
      <c r="AE51" s="25" t="str">
        <f>IF(AND('Mapa de Riesgos'!$Y$45="Muy Baja",'Mapa de Riesgos'!$AA$45="Mayor"),CONCATENATE("R6C",'Mapa de Riesgos'!$O$45),"")</f>
        <v/>
      </c>
      <c r="AF51" s="25" t="str">
        <f>IF(AND('Mapa de Riesgos'!$Y$46="Muy Baja",'Mapa de Riesgos'!$AA$46="Mayor"),CONCATENATE("R6C",'Mapa de Riesgos'!$O$46),"")</f>
        <v/>
      </c>
      <c r="AG51" s="26" t="str">
        <f>IF(AND('Mapa de Riesgos'!$Y$47="Muy Baja",'Mapa de Riesgos'!$AA$47="Mayor"),CONCATENATE("R6C",'Mapa de Riesgos'!$O$47),"")</f>
        <v/>
      </c>
      <c r="AH51" s="27" t="str">
        <f>IF(AND('Mapa de Riesgos'!$Y$42="Muy Baja",'Mapa de Riesgos'!$AA$42="Catastrófico"),CONCATENATE("R6C",'Mapa de Riesgos'!$O$42),"")</f>
        <v/>
      </c>
      <c r="AI51" s="28" t="str">
        <f>IF(AND('Mapa de Riesgos'!$Y$43="Muy Baja",'Mapa de Riesgos'!$AA$43="Catastrófico"),CONCATENATE("R6C",'Mapa de Riesgos'!$O$43),"")</f>
        <v/>
      </c>
      <c r="AJ51" s="28" t="str">
        <f>IF(AND('Mapa de Riesgos'!$Y$44="Muy Baja",'Mapa de Riesgos'!$AA$44="Catastrófico"),CONCATENATE("R6C",'Mapa de Riesgos'!$O$44),"")</f>
        <v/>
      </c>
      <c r="AK51" s="28" t="str">
        <f>IF(AND('Mapa de Riesgos'!$Y$45="Muy Baja",'Mapa de Riesgos'!$AA$45="Catastrófico"),CONCATENATE("R6C",'Mapa de Riesgos'!$O$45),"")</f>
        <v/>
      </c>
      <c r="AL51" s="28" t="str">
        <f>IF(AND('Mapa de Riesgos'!$Y$46="Muy Baja",'Mapa de Riesgos'!$AA$46="Catastrófico"),CONCATENATE("R6C",'Mapa de Riesgos'!$O$46),"")</f>
        <v/>
      </c>
      <c r="AM51" s="29" t="str">
        <f>IF(AND('Mapa de Riesgos'!$Y$47="Muy Baja",'Mapa de Riesgos'!$AA$47="Catastrófico"),CONCATENATE("R6C",'Mapa de Riesgos'!$O$47),"")</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59"/>
      <c r="C52" s="359"/>
      <c r="D52" s="360"/>
      <c r="E52" s="400"/>
      <c r="F52" s="401"/>
      <c r="G52" s="401"/>
      <c r="H52" s="401"/>
      <c r="I52" s="402"/>
      <c r="J52" s="48" t="str">
        <f>IF(AND('Mapa de Riesgos'!$Y$48="Muy Baja",'Mapa de Riesgos'!$AA$48="Leve"),CONCATENATE("R7C",'Mapa de Riesgos'!$O$48),"")</f>
        <v/>
      </c>
      <c r="K52" s="49" t="str">
        <f>IF(AND('Mapa de Riesgos'!$Y$49="Muy Baja",'Mapa de Riesgos'!$AA$49="Leve"),CONCATENATE("R7C",'Mapa de Riesgos'!$O$49),"")</f>
        <v/>
      </c>
      <c r="L52" s="49" t="str">
        <f>IF(AND('Mapa de Riesgos'!$Y$50="Muy Baja",'Mapa de Riesgos'!$AA$50="Leve"),CONCATENATE("R7C",'Mapa de Riesgos'!$O$50),"")</f>
        <v/>
      </c>
      <c r="M52" s="49" t="str">
        <f>IF(AND('Mapa de Riesgos'!$Y$51="Muy Baja",'Mapa de Riesgos'!$AA$51="Leve"),CONCATENATE("R7C",'Mapa de Riesgos'!$O$51),"")</f>
        <v/>
      </c>
      <c r="N52" s="49" t="str">
        <f>IF(AND('Mapa de Riesgos'!$Y$52="Muy Baja",'Mapa de Riesgos'!$AA$52="Leve"),CONCATENATE("R7C",'Mapa de Riesgos'!$O$52),"")</f>
        <v/>
      </c>
      <c r="O52" s="50" t="str">
        <f>IF(AND('Mapa de Riesgos'!$Y$53="Muy Baja",'Mapa de Riesgos'!$AA$53="Leve"),CONCATENATE("R7C",'Mapa de Riesgos'!$O$53),"")</f>
        <v/>
      </c>
      <c r="P52" s="48" t="str">
        <f>IF(AND('Mapa de Riesgos'!$Y$48="Muy Baja",'Mapa de Riesgos'!$AA$48="Menor"),CONCATENATE("R7C",'Mapa de Riesgos'!$O$48),"")</f>
        <v/>
      </c>
      <c r="Q52" s="49" t="str">
        <f>IF(AND('Mapa de Riesgos'!$Y$49="Muy Baja",'Mapa de Riesgos'!$AA$49="Menor"),CONCATENATE("R7C",'Mapa de Riesgos'!$O$49),"")</f>
        <v/>
      </c>
      <c r="R52" s="49" t="str">
        <f>IF(AND('Mapa de Riesgos'!$Y$50="Muy Baja",'Mapa de Riesgos'!$AA$50="Menor"),CONCATENATE("R7C",'Mapa de Riesgos'!$O$50),"")</f>
        <v/>
      </c>
      <c r="S52" s="49" t="str">
        <f>IF(AND('Mapa de Riesgos'!$Y$51="Muy Baja",'Mapa de Riesgos'!$AA$51="Menor"),CONCATENATE("R7C",'Mapa de Riesgos'!$O$51),"")</f>
        <v/>
      </c>
      <c r="T52" s="49" t="str">
        <f>IF(AND('Mapa de Riesgos'!$Y$52="Muy Baja",'Mapa de Riesgos'!$AA$52="Menor"),CONCATENATE("R7C",'Mapa de Riesgos'!$O$52),"")</f>
        <v/>
      </c>
      <c r="U52" s="50" t="str">
        <f>IF(AND('Mapa de Riesgos'!$Y$53="Muy Baja",'Mapa de Riesgos'!$AA$53="Menor"),CONCATENATE("R7C",'Mapa de Riesgos'!$O$53),"")</f>
        <v/>
      </c>
      <c r="V52" s="39" t="str">
        <f>IF(AND('Mapa de Riesgos'!$Y$48="Muy Baja",'Mapa de Riesgos'!$AA$48="Moderado"),CONCATENATE("R7C",'Mapa de Riesgos'!$O$48),"")</f>
        <v/>
      </c>
      <c r="W52" s="40" t="str">
        <f>IF(AND('Mapa de Riesgos'!$Y$49="Muy Baja",'Mapa de Riesgos'!$AA$49="Moderado"),CONCATENATE("R7C",'Mapa de Riesgos'!$O$49),"")</f>
        <v/>
      </c>
      <c r="X52" s="40" t="str">
        <f>IF(AND('Mapa de Riesgos'!$Y$50="Muy Baja",'Mapa de Riesgos'!$AA$50="Moderado"),CONCATENATE("R7C",'Mapa de Riesgos'!$O$50),"")</f>
        <v/>
      </c>
      <c r="Y52" s="40" t="str">
        <f>IF(AND('Mapa de Riesgos'!$Y$51="Muy Baja",'Mapa de Riesgos'!$AA$51="Moderado"),CONCATENATE("R7C",'Mapa de Riesgos'!$O$51),"")</f>
        <v/>
      </c>
      <c r="Z52" s="40" t="str">
        <f>IF(AND('Mapa de Riesgos'!$Y$52="Muy Baja",'Mapa de Riesgos'!$AA$52="Moderado"),CONCATENATE("R7C",'Mapa de Riesgos'!$O$52),"")</f>
        <v/>
      </c>
      <c r="AA52" s="41" t="str">
        <f>IF(AND('Mapa de Riesgos'!$Y$53="Muy Baja",'Mapa de Riesgos'!$AA$53="Moderado"),CONCATENATE("R7C",'Mapa de Riesgos'!$O$53),"")</f>
        <v/>
      </c>
      <c r="AB52" s="24" t="str">
        <f>IF(AND('Mapa de Riesgos'!$Y$48="Muy Baja",'Mapa de Riesgos'!$AA$48="Mayor"),CONCATENATE("R7C",'Mapa de Riesgos'!$O$48),"")</f>
        <v/>
      </c>
      <c r="AC52" s="25" t="str">
        <f>IF(AND('Mapa de Riesgos'!$Y$49="Muy Baja",'Mapa de Riesgos'!$AA$49="Mayor"),CONCATENATE("R7C",'Mapa de Riesgos'!$O$49),"")</f>
        <v/>
      </c>
      <c r="AD52" s="25" t="str">
        <f>IF(AND('Mapa de Riesgos'!$Y$50="Muy Baja",'Mapa de Riesgos'!$AA$50="Mayor"),CONCATENATE("R7C",'Mapa de Riesgos'!$O$50),"")</f>
        <v/>
      </c>
      <c r="AE52" s="25" t="str">
        <f>IF(AND('Mapa de Riesgos'!$Y$51="Muy Baja",'Mapa de Riesgos'!$AA$51="Mayor"),CONCATENATE("R7C",'Mapa de Riesgos'!$O$51),"")</f>
        <v/>
      </c>
      <c r="AF52" s="25" t="str">
        <f>IF(AND('Mapa de Riesgos'!$Y$52="Muy Baja",'Mapa de Riesgos'!$AA$52="Mayor"),CONCATENATE("R7C",'Mapa de Riesgos'!$O$52),"")</f>
        <v/>
      </c>
      <c r="AG52" s="26" t="str">
        <f>IF(AND('Mapa de Riesgos'!$Y$53="Muy Baja",'Mapa de Riesgos'!$AA$53="Mayor"),CONCATENATE("R7C",'Mapa de Riesgos'!$O$53),"")</f>
        <v/>
      </c>
      <c r="AH52" s="27" t="str">
        <f>IF(AND('Mapa de Riesgos'!$Y$48="Muy Baja",'Mapa de Riesgos'!$AA$48="Catastrófico"),CONCATENATE("R7C",'Mapa de Riesgos'!$O$48),"")</f>
        <v/>
      </c>
      <c r="AI52" s="28" t="str">
        <f>IF(AND('Mapa de Riesgos'!$Y$49="Muy Baja",'Mapa de Riesgos'!$AA$49="Catastrófico"),CONCATENATE("R7C",'Mapa de Riesgos'!$O$49),"")</f>
        <v/>
      </c>
      <c r="AJ52" s="28" t="str">
        <f>IF(AND('Mapa de Riesgos'!$Y$50="Muy Baja",'Mapa de Riesgos'!$AA$50="Catastrófico"),CONCATENATE("R7C",'Mapa de Riesgos'!$O$50),"")</f>
        <v/>
      </c>
      <c r="AK52" s="28" t="str">
        <f>IF(AND('Mapa de Riesgos'!$Y$51="Muy Baja",'Mapa de Riesgos'!$AA$51="Catastrófico"),CONCATENATE("R7C",'Mapa de Riesgos'!$O$51),"")</f>
        <v/>
      </c>
      <c r="AL52" s="28" t="str">
        <f>IF(AND('Mapa de Riesgos'!$Y$52="Muy Baja",'Mapa de Riesgos'!$AA$52="Catastrófico"),CONCATENATE("R7C",'Mapa de Riesgos'!$O$52),"")</f>
        <v/>
      </c>
      <c r="AM52" s="29" t="str">
        <f>IF(AND('Mapa de Riesgos'!$Y$53="Muy Baja",'Mapa de Riesgos'!$AA$53="Catastrófico"),CONCATENATE("R7C",'Mapa de Riesgos'!$O$53),"")</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59"/>
      <c r="C53" s="359"/>
      <c r="D53" s="360"/>
      <c r="E53" s="400"/>
      <c r="F53" s="401"/>
      <c r="G53" s="401"/>
      <c r="H53" s="401"/>
      <c r="I53" s="402"/>
      <c r="J53" s="48" t="str">
        <f>IF(AND('Mapa de Riesgos'!$Y$54="Muy Baja",'Mapa de Riesgos'!$AA$54="Leve"),CONCATENATE("R8C",'Mapa de Riesgos'!$O$54),"")</f>
        <v>R8C1</v>
      </c>
      <c r="K53" s="49" t="str">
        <f>IF(AND('Mapa de Riesgos'!$Y$55="Muy Baja",'Mapa de Riesgos'!$AA$55="Leve"),CONCATENATE("R8C",'Mapa de Riesgos'!$O$55),"")</f>
        <v/>
      </c>
      <c r="L53" s="49" t="str">
        <f>IF(AND('Mapa de Riesgos'!$Y$56="Muy Baja",'Mapa de Riesgos'!$AA$56="Leve"),CONCATENATE("R8C",'Mapa de Riesgos'!$O$56),"")</f>
        <v/>
      </c>
      <c r="M53" s="49" t="str">
        <f>IF(AND('Mapa de Riesgos'!$Y$57="Muy Baja",'Mapa de Riesgos'!$AA$57="Leve"),CONCATENATE("R8C",'Mapa de Riesgos'!$O$57),"")</f>
        <v/>
      </c>
      <c r="N53" s="49" t="str">
        <f>IF(AND('Mapa de Riesgos'!$Y$58="Muy Baja",'Mapa de Riesgos'!$AA$58="Leve"),CONCATENATE("R8C",'Mapa de Riesgos'!$O$58),"")</f>
        <v/>
      </c>
      <c r="O53" s="50" t="str">
        <f>IF(AND('Mapa de Riesgos'!$Y$59="Muy Baja",'Mapa de Riesgos'!$AA$59="Leve"),CONCATENATE("R8C",'Mapa de Riesgos'!$O$59),"")</f>
        <v/>
      </c>
      <c r="P53" s="48" t="str">
        <f>IF(AND('Mapa de Riesgos'!$Y$54="Muy Baja",'Mapa de Riesgos'!$AA$54="Menor"),CONCATENATE("R8C",'Mapa de Riesgos'!$O$54),"")</f>
        <v/>
      </c>
      <c r="Q53" s="49" t="str">
        <f>IF(AND('Mapa de Riesgos'!$Y$55="Muy Baja",'Mapa de Riesgos'!$AA$55="Menor"),CONCATENATE("R8C",'Mapa de Riesgos'!$O$55),"")</f>
        <v/>
      </c>
      <c r="R53" s="49" t="str">
        <f>IF(AND('Mapa de Riesgos'!$Y$56="Muy Baja",'Mapa de Riesgos'!$AA$56="Menor"),CONCATENATE("R8C",'Mapa de Riesgos'!$O$56),"")</f>
        <v/>
      </c>
      <c r="S53" s="49" t="str">
        <f>IF(AND('Mapa de Riesgos'!$Y$57="Muy Baja",'Mapa de Riesgos'!$AA$57="Menor"),CONCATENATE("R8C",'Mapa de Riesgos'!$O$57),"")</f>
        <v/>
      </c>
      <c r="T53" s="49" t="str">
        <f>IF(AND('Mapa de Riesgos'!$Y$58="Muy Baja",'Mapa de Riesgos'!$AA$58="Menor"),CONCATENATE("R8C",'Mapa de Riesgos'!$O$58),"")</f>
        <v/>
      </c>
      <c r="U53" s="50" t="str">
        <f>IF(AND('Mapa de Riesgos'!$Y$59="Muy Baja",'Mapa de Riesgos'!$AA$59="Menor"),CONCATENATE("R8C",'Mapa de Riesgos'!$O$59),"")</f>
        <v/>
      </c>
      <c r="V53" s="39" t="str">
        <f>IF(AND('Mapa de Riesgos'!$Y$54="Muy Baja",'Mapa de Riesgos'!$AA$54="Moderado"),CONCATENATE("R8C",'Mapa de Riesgos'!$O$54),"")</f>
        <v/>
      </c>
      <c r="W53" s="40" t="str">
        <f>IF(AND('Mapa de Riesgos'!$Y$55="Muy Baja",'Mapa de Riesgos'!$AA$55="Moderado"),CONCATENATE("R8C",'Mapa de Riesgos'!$O$55),"")</f>
        <v/>
      </c>
      <c r="X53" s="40" t="str">
        <f>IF(AND('Mapa de Riesgos'!$Y$56="Muy Baja",'Mapa de Riesgos'!$AA$56="Moderado"),CONCATENATE("R8C",'Mapa de Riesgos'!$O$56),"")</f>
        <v/>
      </c>
      <c r="Y53" s="40" t="str">
        <f>IF(AND('Mapa de Riesgos'!$Y$57="Muy Baja",'Mapa de Riesgos'!$AA$57="Moderado"),CONCATENATE("R8C",'Mapa de Riesgos'!$O$57),"")</f>
        <v/>
      </c>
      <c r="Z53" s="40" t="str">
        <f>IF(AND('Mapa de Riesgos'!$Y$58="Muy Baja",'Mapa de Riesgos'!$AA$58="Moderado"),CONCATENATE("R8C",'Mapa de Riesgos'!$O$58),"")</f>
        <v/>
      </c>
      <c r="AA53" s="41" t="str">
        <f>IF(AND('Mapa de Riesgos'!$Y$59="Muy Baja",'Mapa de Riesgos'!$AA$59="Moderado"),CONCATENATE("R8C",'Mapa de Riesgos'!$O$59),"")</f>
        <v/>
      </c>
      <c r="AB53" s="24" t="str">
        <f>IF(AND('Mapa de Riesgos'!$Y$54="Muy Baja",'Mapa de Riesgos'!$AA$54="Mayor"),CONCATENATE("R8C",'Mapa de Riesgos'!$O$54),"")</f>
        <v/>
      </c>
      <c r="AC53" s="25" t="str">
        <f>IF(AND('Mapa de Riesgos'!$Y$55="Muy Baja",'Mapa de Riesgos'!$AA$55="Mayor"),CONCATENATE("R8C",'Mapa de Riesgos'!$O$55),"")</f>
        <v/>
      </c>
      <c r="AD53" s="25" t="str">
        <f>IF(AND('Mapa de Riesgos'!$Y$56="Muy Baja",'Mapa de Riesgos'!$AA$56="Mayor"),CONCATENATE("R8C",'Mapa de Riesgos'!$O$56),"")</f>
        <v/>
      </c>
      <c r="AE53" s="25" t="str">
        <f>IF(AND('Mapa de Riesgos'!$Y$57="Muy Baja",'Mapa de Riesgos'!$AA$57="Mayor"),CONCATENATE("R8C",'Mapa de Riesgos'!$O$57),"")</f>
        <v/>
      </c>
      <c r="AF53" s="25" t="str">
        <f>IF(AND('Mapa de Riesgos'!$Y$58="Muy Baja",'Mapa de Riesgos'!$AA$58="Mayor"),CONCATENATE("R8C",'Mapa de Riesgos'!$O$58),"")</f>
        <v/>
      </c>
      <c r="AG53" s="26" t="str">
        <f>IF(AND('Mapa de Riesgos'!$Y$59="Muy Baja",'Mapa de Riesgos'!$AA$59="Mayor"),CONCATENATE("R8C",'Mapa de Riesgos'!$O$59),"")</f>
        <v/>
      </c>
      <c r="AH53" s="27" t="str">
        <f>IF(AND('Mapa de Riesgos'!$Y$54="Muy Baja",'Mapa de Riesgos'!$AA$54="Catastrófico"),CONCATENATE("R8C",'Mapa de Riesgos'!$O$54),"")</f>
        <v/>
      </c>
      <c r="AI53" s="28" t="str">
        <f>IF(AND('Mapa de Riesgos'!$Y$55="Muy Baja",'Mapa de Riesgos'!$AA$55="Catastrófico"),CONCATENATE("R8C",'Mapa de Riesgos'!$O$55),"")</f>
        <v/>
      </c>
      <c r="AJ53" s="28" t="str">
        <f>IF(AND('Mapa de Riesgos'!$Y$56="Muy Baja",'Mapa de Riesgos'!$AA$56="Catastrófico"),CONCATENATE("R8C",'Mapa de Riesgos'!$O$56),"")</f>
        <v/>
      </c>
      <c r="AK53" s="28" t="str">
        <f>IF(AND('Mapa de Riesgos'!$Y$57="Muy Baja",'Mapa de Riesgos'!$AA$57="Catastrófico"),CONCATENATE("R8C",'Mapa de Riesgos'!$O$57),"")</f>
        <v/>
      </c>
      <c r="AL53" s="28" t="str">
        <f>IF(AND('Mapa de Riesgos'!$Y$58="Muy Baja",'Mapa de Riesgos'!$AA$58="Catastrófico"),CONCATENATE("R8C",'Mapa de Riesgos'!$O$58),"")</f>
        <v/>
      </c>
      <c r="AM53" s="29" t="str">
        <f>IF(AND('Mapa de Riesgos'!$Y$59="Muy Baja",'Mapa de Riesgos'!$AA$59="Catastrófico"),CONCATENATE("R8C",'Mapa de Riesgos'!$O$59),"")</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59"/>
      <c r="C54" s="359"/>
      <c r="D54" s="360"/>
      <c r="E54" s="400"/>
      <c r="F54" s="401"/>
      <c r="G54" s="401"/>
      <c r="H54" s="401"/>
      <c r="I54" s="402"/>
      <c r="J54" s="48" t="str">
        <f>IF(AND('Mapa de Riesgos'!$Y$60="Muy Baja",'Mapa de Riesgos'!$AA$60="Leve"),CONCATENATE("R9C",'Mapa de Riesgos'!$O$60),"")</f>
        <v/>
      </c>
      <c r="K54" s="49" t="str">
        <f>IF(AND('Mapa de Riesgos'!$Y$61="Muy Baja",'Mapa de Riesgos'!$AA$61="Leve"),CONCATENATE("R9C",'Mapa de Riesgos'!$O$61),"")</f>
        <v/>
      </c>
      <c r="L54" s="49" t="str">
        <f>IF(AND('Mapa de Riesgos'!$Y$62="Muy Baja",'Mapa de Riesgos'!$AA$62="Leve"),CONCATENATE("R9C",'Mapa de Riesgos'!$O$62),"")</f>
        <v/>
      </c>
      <c r="M54" s="49" t="str">
        <f>IF(AND('Mapa de Riesgos'!$Y$63="Muy Baja",'Mapa de Riesgos'!$AA$63="Leve"),CONCATENATE("R9C",'Mapa de Riesgos'!$O$63),"")</f>
        <v/>
      </c>
      <c r="N54" s="49" t="str">
        <f>IF(AND('Mapa de Riesgos'!$Y$64="Muy Baja",'Mapa de Riesgos'!$AA$64="Leve"),CONCATENATE("R9C",'Mapa de Riesgos'!$O$64),"")</f>
        <v/>
      </c>
      <c r="O54" s="50" t="str">
        <f>IF(AND('Mapa de Riesgos'!$Y$65="Muy Baja",'Mapa de Riesgos'!$AA$65="Leve"),CONCATENATE("R9C",'Mapa de Riesgos'!$O$65),"")</f>
        <v/>
      </c>
      <c r="P54" s="48" t="str">
        <f>IF(AND('Mapa de Riesgos'!$Y$60="Muy Baja",'Mapa de Riesgos'!$AA$60="Menor"),CONCATENATE("R9C",'Mapa de Riesgos'!$O$60),"")</f>
        <v/>
      </c>
      <c r="Q54" s="49" t="str">
        <f>IF(AND('Mapa de Riesgos'!$Y$61="Muy Baja",'Mapa de Riesgos'!$AA$61="Menor"),CONCATENATE("R9C",'Mapa de Riesgos'!$O$61),"")</f>
        <v/>
      </c>
      <c r="R54" s="49" t="str">
        <f>IF(AND('Mapa de Riesgos'!$Y$62="Muy Baja",'Mapa de Riesgos'!$AA$62="Menor"),CONCATENATE("R9C",'Mapa de Riesgos'!$O$62),"")</f>
        <v/>
      </c>
      <c r="S54" s="49" t="str">
        <f>IF(AND('Mapa de Riesgos'!$Y$63="Muy Baja",'Mapa de Riesgos'!$AA$63="Menor"),CONCATENATE("R9C",'Mapa de Riesgos'!$O$63),"")</f>
        <v/>
      </c>
      <c r="T54" s="49" t="str">
        <f>IF(AND('Mapa de Riesgos'!$Y$64="Muy Baja",'Mapa de Riesgos'!$AA$64="Menor"),CONCATENATE("R9C",'Mapa de Riesgos'!$O$64),"")</f>
        <v/>
      </c>
      <c r="U54" s="50" t="str">
        <f>IF(AND('Mapa de Riesgos'!$Y$65="Muy Baja",'Mapa de Riesgos'!$AA$65="Menor"),CONCATENATE("R9C",'Mapa de Riesgos'!$O$65),"")</f>
        <v/>
      </c>
      <c r="V54" s="39" t="str">
        <f>IF(AND('Mapa de Riesgos'!$Y$60="Muy Baja",'Mapa de Riesgos'!$AA$60="Moderado"),CONCATENATE("R9C",'Mapa de Riesgos'!$O$60),"")</f>
        <v/>
      </c>
      <c r="W54" s="40" t="str">
        <f>IF(AND('Mapa de Riesgos'!$Y$61="Muy Baja",'Mapa de Riesgos'!$AA$61="Moderado"),CONCATENATE("R9C",'Mapa de Riesgos'!$O$61),"")</f>
        <v/>
      </c>
      <c r="X54" s="40" t="str">
        <f>IF(AND('Mapa de Riesgos'!$Y$62="Muy Baja",'Mapa de Riesgos'!$AA$62="Moderado"),CONCATENATE("R9C",'Mapa de Riesgos'!$O$62),"")</f>
        <v/>
      </c>
      <c r="Y54" s="40" t="str">
        <f>IF(AND('Mapa de Riesgos'!$Y$63="Muy Baja",'Mapa de Riesgos'!$AA$63="Moderado"),CONCATENATE("R9C",'Mapa de Riesgos'!$O$63),"")</f>
        <v/>
      </c>
      <c r="Z54" s="40" t="str">
        <f>IF(AND('Mapa de Riesgos'!$Y$64="Muy Baja",'Mapa de Riesgos'!$AA$64="Moderado"),CONCATENATE("R9C",'Mapa de Riesgos'!$O$64),"")</f>
        <v/>
      </c>
      <c r="AA54" s="41" t="str">
        <f>IF(AND('Mapa de Riesgos'!$Y$65="Muy Baja",'Mapa de Riesgos'!$AA$65="Moderado"),CONCATENATE("R9C",'Mapa de Riesgos'!$O$65),"")</f>
        <v/>
      </c>
      <c r="AB54" s="24" t="str">
        <f>IF(AND('Mapa de Riesgos'!$Y$60="Muy Baja",'Mapa de Riesgos'!$AA$60="Mayor"),CONCATENATE("R9C",'Mapa de Riesgos'!$O$60),"")</f>
        <v/>
      </c>
      <c r="AC54" s="25" t="str">
        <f>IF(AND('Mapa de Riesgos'!$Y$61="Muy Baja",'Mapa de Riesgos'!$AA$61="Mayor"),CONCATENATE("R9C",'Mapa de Riesgos'!$O$61),"")</f>
        <v/>
      </c>
      <c r="AD54" s="25" t="str">
        <f>IF(AND('Mapa de Riesgos'!$Y$62="Muy Baja",'Mapa de Riesgos'!$AA$62="Mayor"),CONCATENATE("R9C",'Mapa de Riesgos'!$O$62),"")</f>
        <v/>
      </c>
      <c r="AE54" s="25" t="str">
        <f>IF(AND('Mapa de Riesgos'!$Y$63="Muy Baja",'Mapa de Riesgos'!$AA$63="Mayor"),CONCATENATE("R9C",'Mapa de Riesgos'!$O$63),"")</f>
        <v/>
      </c>
      <c r="AF54" s="25" t="str">
        <f>IF(AND('Mapa de Riesgos'!$Y$64="Muy Baja",'Mapa de Riesgos'!$AA$64="Mayor"),CONCATENATE("R9C",'Mapa de Riesgos'!$O$64),"")</f>
        <v/>
      </c>
      <c r="AG54" s="26" t="str">
        <f>IF(AND('Mapa de Riesgos'!$Y$65="Muy Baja",'Mapa de Riesgos'!$AA$65="Mayor"),CONCATENATE("R9C",'Mapa de Riesgos'!$O$65),"")</f>
        <v/>
      </c>
      <c r="AH54" s="27" t="str">
        <f>IF(AND('Mapa de Riesgos'!$Y$60="Muy Baja",'Mapa de Riesgos'!$AA$60="Catastrófico"),CONCATENATE("R9C",'Mapa de Riesgos'!$O$60),"")</f>
        <v/>
      </c>
      <c r="AI54" s="28" t="str">
        <f>IF(AND('Mapa de Riesgos'!$Y$61="Muy Baja",'Mapa de Riesgos'!$AA$61="Catastrófico"),CONCATENATE("R9C",'Mapa de Riesgos'!$O$61),"")</f>
        <v/>
      </c>
      <c r="AJ54" s="28" t="str">
        <f>IF(AND('Mapa de Riesgos'!$Y$62="Muy Baja",'Mapa de Riesgos'!$AA$62="Catastrófico"),CONCATENATE("R9C",'Mapa de Riesgos'!$O$62),"")</f>
        <v/>
      </c>
      <c r="AK54" s="28" t="str">
        <f>IF(AND('Mapa de Riesgos'!$Y$63="Muy Baja",'Mapa de Riesgos'!$AA$63="Catastrófico"),CONCATENATE("R9C",'Mapa de Riesgos'!$O$63),"")</f>
        <v/>
      </c>
      <c r="AL54" s="28" t="str">
        <f>IF(AND('Mapa de Riesgos'!$Y$64="Muy Baja",'Mapa de Riesgos'!$AA$64="Catastrófico"),CONCATENATE("R9C",'Mapa de Riesgos'!$O$64),"")</f>
        <v/>
      </c>
      <c r="AM54" s="29" t="str">
        <f>IF(AND('Mapa de Riesgos'!$Y$65="Muy Baja",'Mapa de Riesgos'!$AA$65="Catastrófico"),CONCATENATE("R9C",'Mapa de Riesgos'!$O$65),"")</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59"/>
      <c r="C55" s="359"/>
      <c r="D55" s="360"/>
      <c r="E55" s="403"/>
      <c r="F55" s="404"/>
      <c r="G55" s="404"/>
      <c r="H55" s="404"/>
      <c r="I55" s="405"/>
      <c r="J55" s="51" t="str">
        <f>IF(AND('Mapa de Riesgos'!$Y$66="Muy Baja",'Mapa de Riesgos'!$AA$66="Leve"),CONCATENATE("R10C",'Mapa de Riesgos'!$O$66),"")</f>
        <v/>
      </c>
      <c r="K55" s="52" t="str">
        <f>IF(AND('Mapa de Riesgos'!$Y$67="Muy Baja",'Mapa de Riesgos'!$AA$67="Leve"),CONCATENATE("R10C",'Mapa de Riesgos'!$O$67),"")</f>
        <v/>
      </c>
      <c r="L55" s="52" t="str">
        <f>IF(AND('Mapa de Riesgos'!$Y$68="Muy Baja",'Mapa de Riesgos'!$AA$68="Leve"),CONCATENATE("R10C",'Mapa de Riesgos'!$O$68),"")</f>
        <v/>
      </c>
      <c r="M55" s="52" t="str">
        <f>IF(AND('Mapa de Riesgos'!$Y$69="Muy Baja",'Mapa de Riesgos'!$AA$69="Leve"),CONCATENATE("R10C",'Mapa de Riesgos'!$O$69),"")</f>
        <v/>
      </c>
      <c r="N55" s="52" t="str">
        <f>IF(AND('Mapa de Riesgos'!$Y$70="Muy Baja",'Mapa de Riesgos'!$AA$70="Leve"),CONCATENATE("R10C",'Mapa de Riesgos'!$O$70),"")</f>
        <v/>
      </c>
      <c r="O55" s="53" t="str">
        <f>IF(AND('Mapa de Riesgos'!$Y$71="Muy Baja",'Mapa de Riesgos'!$AA$71="Leve"),CONCATENATE("R10C",'Mapa de Riesgos'!$O$71),"")</f>
        <v/>
      </c>
      <c r="P55" s="51" t="str">
        <f>IF(AND('Mapa de Riesgos'!$Y$66="Muy Baja",'Mapa de Riesgos'!$AA$66="Menor"),CONCATENATE("R10C",'Mapa de Riesgos'!$O$66),"")</f>
        <v/>
      </c>
      <c r="Q55" s="52" t="str">
        <f>IF(AND('Mapa de Riesgos'!$Y$67="Muy Baja",'Mapa de Riesgos'!$AA$67="Menor"),CONCATENATE("R10C",'Mapa de Riesgos'!$O$67),"")</f>
        <v/>
      </c>
      <c r="R55" s="52" t="str">
        <f>IF(AND('Mapa de Riesgos'!$Y$68="Muy Baja",'Mapa de Riesgos'!$AA$68="Menor"),CONCATENATE("R10C",'Mapa de Riesgos'!$O$68),"")</f>
        <v/>
      </c>
      <c r="S55" s="52" t="str">
        <f>IF(AND('Mapa de Riesgos'!$Y$69="Muy Baja",'Mapa de Riesgos'!$AA$69="Menor"),CONCATENATE("R10C",'Mapa de Riesgos'!$O$69),"")</f>
        <v/>
      </c>
      <c r="T55" s="52" t="str">
        <f>IF(AND('Mapa de Riesgos'!$Y$70="Muy Baja",'Mapa de Riesgos'!$AA$70="Menor"),CONCATENATE("R10C",'Mapa de Riesgos'!$O$70),"")</f>
        <v/>
      </c>
      <c r="U55" s="53" t="str">
        <f>IF(AND('Mapa de Riesgos'!$Y$71="Muy Baja",'Mapa de Riesgos'!$AA$71="Menor"),CONCATENATE("R10C",'Mapa de Riesgos'!$O$71),"")</f>
        <v/>
      </c>
      <c r="V55" s="42" t="str">
        <f>IF(AND('Mapa de Riesgos'!$Y$66="Muy Baja",'Mapa de Riesgos'!$AA$66="Moderado"),CONCATENATE("R10C",'Mapa de Riesgos'!$O$66),"")</f>
        <v/>
      </c>
      <c r="W55" s="43" t="str">
        <f>IF(AND('Mapa de Riesgos'!$Y$67="Muy Baja",'Mapa de Riesgos'!$AA$67="Moderado"),CONCATENATE("R10C",'Mapa de Riesgos'!$O$67),"")</f>
        <v/>
      </c>
      <c r="X55" s="43" t="str">
        <f>IF(AND('Mapa de Riesgos'!$Y$68="Muy Baja",'Mapa de Riesgos'!$AA$68="Moderado"),CONCATENATE("R10C",'Mapa de Riesgos'!$O$68),"")</f>
        <v/>
      </c>
      <c r="Y55" s="43" t="str">
        <f>IF(AND('Mapa de Riesgos'!$Y$69="Muy Baja",'Mapa de Riesgos'!$AA$69="Moderado"),CONCATENATE("R10C",'Mapa de Riesgos'!$O$69),"")</f>
        <v/>
      </c>
      <c r="Z55" s="43" t="str">
        <f>IF(AND('Mapa de Riesgos'!$Y$70="Muy Baja",'Mapa de Riesgos'!$AA$70="Moderado"),CONCATENATE("R10C",'Mapa de Riesgos'!$O$70),"")</f>
        <v/>
      </c>
      <c r="AA55" s="44" t="str">
        <f>IF(AND('Mapa de Riesgos'!$Y$71="Muy Baja",'Mapa de Riesgos'!$AA$71="Moderado"),CONCATENATE("R10C",'Mapa de Riesgos'!$O$71),"")</f>
        <v/>
      </c>
      <c r="AB55" s="30" t="str">
        <f>IF(AND('Mapa de Riesgos'!$Y$66="Muy Baja",'Mapa de Riesgos'!$AA$66="Mayor"),CONCATENATE("R10C",'Mapa de Riesgos'!$O$66),"")</f>
        <v/>
      </c>
      <c r="AC55" s="31" t="str">
        <f>IF(AND('Mapa de Riesgos'!$Y$67="Muy Baja",'Mapa de Riesgos'!$AA$67="Mayor"),CONCATENATE("R10C",'Mapa de Riesgos'!$O$67),"")</f>
        <v/>
      </c>
      <c r="AD55" s="31" t="str">
        <f>IF(AND('Mapa de Riesgos'!$Y$68="Muy Baja",'Mapa de Riesgos'!$AA$68="Mayor"),CONCATENATE("R10C",'Mapa de Riesgos'!$O$68),"")</f>
        <v/>
      </c>
      <c r="AE55" s="31" t="str">
        <f>IF(AND('Mapa de Riesgos'!$Y$69="Muy Baja",'Mapa de Riesgos'!$AA$69="Mayor"),CONCATENATE("R10C",'Mapa de Riesgos'!$O$69),"")</f>
        <v/>
      </c>
      <c r="AF55" s="31" t="str">
        <f>IF(AND('Mapa de Riesgos'!$Y$70="Muy Baja",'Mapa de Riesgos'!$AA$70="Mayor"),CONCATENATE("R10C",'Mapa de Riesgos'!$O$70),"")</f>
        <v/>
      </c>
      <c r="AG55" s="32" t="str">
        <f>IF(AND('Mapa de Riesgos'!$Y$71="Muy Baja",'Mapa de Riesgos'!$AA$71="Mayor"),CONCATENATE("R10C",'Mapa de Riesgos'!$O$71),"")</f>
        <v/>
      </c>
      <c r="AH55" s="33" t="str">
        <f>IF(AND('Mapa de Riesgos'!$Y$66="Muy Baja",'Mapa de Riesgos'!$AA$66="Catastrófico"),CONCATENATE("R10C",'Mapa de Riesgos'!$O$66),"")</f>
        <v/>
      </c>
      <c r="AI55" s="34" t="str">
        <f>IF(AND('Mapa de Riesgos'!$Y$67="Muy Baja",'Mapa de Riesgos'!$AA$67="Catastrófico"),CONCATENATE("R10C",'Mapa de Riesgos'!$O$67),"")</f>
        <v/>
      </c>
      <c r="AJ55" s="34" t="str">
        <f>IF(AND('Mapa de Riesgos'!$Y$68="Muy Baja",'Mapa de Riesgos'!$AA$68="Catastrófico"),CONCATENATE("R10C",'Mapa de Riesgos'!$O$68),"")</f>
        <v/>
      </c>
      <c r="AK55" s="34" t="str">
        <f>IF(AND('Mapa de Riesgos'!$Y$69="Muy Baja",'Mapa de Riesgos'!$AA$69="Catastrófico"),CONCATENATE("R10C",'Mapa de Riesgos'!$O$69),"")</f>
        <v/>
      </c>
      <c r="AL55" s="34" t="str">
        <f>IF(AND('Mapa de Riesgos'!$Y$70="Muy Baja",'Mapa de Riesgos'!$AA$70="Catastrófico"),CONCATENATE("R10C",'Mapa de Riesgos'!$O$70),"")</f>
        <v/>
      </c>
      <c r="AM55" s="35" t="str">
        <f>IF(AND('Mapa de Riesgos'!$Y$71="Muy Baja",'Mapa de Riesgos'!$AA$71="Catastrófico"),CONCATENATE("R10C",'Mapa de Riesgos'!$O$71),"")</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397" t="s">
        <v>204</v>
      </c>
      <c r="K56" s="398"/>
      <c r="L56" s="398"/>
      <c r="M56" s="398"/>
      <c r="N56" s="398"/>
      <c r="O56" s="399"/>
      <c r="P56" s="397" t="s">
        <v>205</v>
      </c>
      <c r="Q56" s="398"/>
      <c r="R56" s="398"/>
      <c r="S56" s="398"/>
      <c r="T56" s="398"/>
      <c r="U56" s="399"/>
      <c r="V56" s="397" t="s">
        <v>206</v>
      </c>
      <c r="W56" s="398"/>
      <c r="X56" s="398"/>
      <c r="Y56" s="398"/>
      <c r="Z56" s="398"/>
      <c r="AA56" s="399"/>
      <c r="AB56" s="397" t="s">
        <v>207</v>
      </c>
      <c r="AC56" s="406"/>
      <c r="AD56" s="398"/>
      <c r="AE56" s="398"/>
      <c r="AF56" s="398"/>
      <c r="AG56" s="399"/>
      <c r="AH56" s="397" t="s">
        <v>208</v>
      </c>
      <c r="AI56" s="398"/>
      <c r="AJ56" s="398"/>
      <c r="AK56" s="398"/>
      <c r="AL56" s="398"/>
      <c r="AM56" s="399"/>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00"/>
      <c r="K57" s="401"/>
      <c r="L57" s="401"/>
      <c r="M57" s="401"/>
      <c r="N57" s="401"/>
      <c r="O57" s="402"/>
      <c r="P57" s="400"/>
      <c r="Q57" s="401"/>
      <c r="R57" s="401"/>
      <c r="S57" s="401"/>
      <c r="T57" s="401"/>
      <c r="U57" s="402"/>
      <c r="V57" s="400"/>
      <c r="W57" s="401"/>
      <c r="X57" s="401"/>
      <c r="Y57" s="401"/>
      <c r="Z57" s="401"/>
      <c r="AA57" s="402"/>
      <c r="AB57" s="400"/>
      <c r="AC57" s="401"/>
      <c r="AD57" s="401"/>
      <c r="AE57" s="401"/>
      <c r="AF57" s="401"/>
      <c r="AG57" s="402"/>
      <c r="AH57" s="400"/>
      <c r="AI57" s="401"/>
      <c r="AJ57" s="401"/>
      <c r="AK57" s="401"/>
      <c r="AL57" s="401"/>
      <c r="AM57" s="402"/>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00"/>
      <c r="K58" s="401"/>
      <c r="L58" s="401"/>
      <c r="M58" s="401"/>
      <c r="N58" s="401"/>
      <c r="O58" s="402"/>
      <c r="P58" s="400"/>
      <c r="Q58" s="401"/>
      <c r="R58" s="401"/>
      <c r="S58" s="401"/>
      <c r="T58" s="401"/>
      <c r="U58" s="402"/>
      <c r="V58" s="400"/>
      <c r="W58" s="401"/>
      <c r="X58" s="401"/>
      <c r="Y58" s="401"/>
      <c r="Z58" s="401"/>
      <c r="AA58" s="402"/>
      <c r="AB58" s="400"/>
      <c r="AC58" s="401"/>
      <c r="AD58" s="401"/>
      <c r="AE58" s="401"/>
      <c r="AF58" s="401"/>
      <c r="AG58" s="402"/>
      <c r="AH58" s="400"/>
      <c r="AI58" s="401"/>
      <c r="AJ58" s="401"/>
      <c r="AK58" s="401"/>
      <c r="AL58" s="401"/>
      <c r="AM58" s="402"/>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00"/>
      <c r="K59" s="401"/>
      <c r="L59" s="401"/>
      <c r="M59" s="401"/>
      <c r="N59" s="401"/>
      <c r="O59" s="402"/>
      <c r="P59" s="400"/>
      <c r="Q59" s="401"/>
      <c r="R59" s="401"/>
      <c r="S59" s="401"/>
      <c r="T59" s="401"/>
      <c r="U59" s="402"/>
      <c r="V59" s="400"/>
      <c r="W59" s="401"/>
      <c r="X59" s="401"/>
      <c r="Y59" s="401"/>
      <c r="Z59" s="401"/>
      <c r="AA59" s="402"/>
      <c r="AB59" s="400"/>
      <c r="AC59" s="401"/>
      <c r="AD59" s="401"/>
      <c r="AE59" s="401"/>
      <c r="AF59" s="401"/>
      <c r="AG59" s="402"/>
      <c r="AH59" s="400"/>
      <c r="AI59" s="401"/>
      <c r="AJ59" s="401"/>
      <c r="AK59" s="401"/>
      <c r="AL59" s="401"/>
      <c r="AM59" s="402"/>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00"/>
      <c r="K60" s="401"/>
      <c r="L60" s="401"/>
      <c r="M60" s="401"/>
      <c r="N60" s="401"/>
      <c r="O60" s="402"/>
      <c r="P60" s="400"/>
      <c r="Q60" s="401"/>
      <c r="R60" s="401"/>
      <c r="S60" s="401"/>
      <c r="T60" s="401"/>
      <c r="U60" s="402"/>
      <c r="V60" s="400"/>
      <c r="W60" s="401"/>
      <c r="X60" s="401"/>
      <c r="Y60" s="401"/>
      <c r="Z60" s="401"/>
      <c r="AA60" s="402"/>
      <c r="AB60" s="400"/>
      <c r="AC60" s="401"/>
      <c r="AD60" s="401"/>
      <c r="AE60" s="401"/>
      <c r="AF60" s="401"/>
      <c r="AG60" s="402"/>
      <c r="AH60" s="400"/>
      <c r="AI60" s="401"/>
      <c r="AJ60" s="401"/>
      <c r="AK60" s="401"/>
      <c r="AL60" s="401"/>
      <c r="AM60" s="402"/>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03"/>
      <c r="K61" s="404"/>
      <c r="L61" s="404"/>
      <c r="M61" s="404"/>
      <c r="N61" s="404"/>
      <c r="O61" s="405"/>
      <c r="P61" s="403"/>
      <c r="Q61" s="404"/>
      <c r="R61" s="404"/>
      <c r="S61" s="404"/>
      <c r="T61" s="404"/>
      <c r="U61" s="405"/>
      <c r="V61" s="403"/>
      <c r="W61" s="404"/>
      <c r="X61" s="404"/>
      <c r="Y61" s="404"/>
      <c r="Z61" s="404"/>
      <c r="AA61" s="405"/>
      <c r="AB61" s="403"/>
      <c r="AC61" s="404"/>
      <c r="AD61" s="404"/>
      <c r="AE61" s="404"/>
      <c r="AF61" s="404"/>
      <c r="AG61" s="405"/>
      <c r="AH61" s="403"/>
      <c r="AI61" s="404"/>
      <c r="AJ61" s="404"/>
      <c r="AK61" s="404"/>
      <c r="AL61" s="404"/>
      <c r="AM61" s="40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5"/>
      <c r="AV63" s="55"/>
      <c r="AW63" s="55"/>
      <c r="AX63" s="55"/>
      <c r="AY63" s="55"/>
      <c r="AZ63" s="55"/>
      <c r="BA63" s="55"/>
      <c r="BB63" s="55"/>
      <c r="BC63" s="55"/>
      <c r="BD63" s="55"/>
      <c r="BE63" s="55"/>
      <c r="BF63" s="55"/>
      <c r="BG63" s="55"/>
      <c r="BH63" s="55"/>
    </row>
    <row r="64" spans="1:80" ht="15" customHeight="1" x14ac:dyDescent="0.25">
      <c r="A64" s="5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9"/>
  <sheetViews>
    <sheetView zoomScale="80" zoomScaleNormal="80" workbookViewId="0">
      <selection activeCell="I18" sqref="I18"/>
    </sheetView>
  </sheetViews>
  <sheetFormatPr baseColWidth="10" defaultColWidth="11.5703125" defaultRowHeight="14.25" x14ac:dyDescent="0.2"/>
  <cols>
    <col min="1" max="1" width="11.5703125" style="110"/>
    <col min="2" max="2" width="24.140625" style="110" customWidth="1"/>
    <col min="3" max="3" width="70.140625" style="110" customWidth="1"/>
    <col min="4" max="4" width="42.42578125" style="110" customWidth="1"/>
    <col min="5" max="16384" width="11.5703125" style="110"/>
  </cols>
  <sheetData>
    <row r="1" spans="1:37" ht="15" x14ac:dyDescent="0.2">
      <c r="B1" s="447"/>
      <c r="C1" s="450" t="s">
        <v>0</v>
      </c>
      <c r="D1" s="108" t="s">
        <v>210</v>
      </c>
    </row>
    <row r="2" spans="1:37" ht="15" x14ac:dyDescent="0.2">
      <c r="B2" s="448"/>
      <c r="C2" s="451"/>
      <c r="D2" s="108" t="s">
        <v>211</v>
      </c>
    </row>
    <row r="3" spans="1:37" ht="15" x14ac:dyDescent="0.2">
      <c r="B3" s="448"/>
      <c r="C3" s="451"/>
      <c r="D3" s="108" t="s">
        <v>212</v>
      </c>
    </row>
    <row r="4" spans="1:37" ht="15" x14ac:dyDescent="0.2">
      <c r="B4" s="449"/>
      <c r="C4" s="452"/>
      <c r="D4" s="108" t="s">
        <v>213</v>
      </c>
    </row>
    <row r="5" spans="1:37" ht="23.25" x14ac:dyDescent="0.2">
      <c r="A5" s="111"/>
      <c r="B5" s="446" t="s">
        <v>214</v>
      </c>
      <c r="C5" s="446"/>
      <c r="D5" s="446"/>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7" x14ac:dyDescent="0.2">
      <c r="A6" s="111"/>
      <c r="B6" s="112"/>
      <c r="C6" s="112"/>
      <c r="D6" s="112"/>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row>
    <row r="7" spans="1:37" ht="18" x14ac:dyDescent="0.2">
      <c r="A7" s="111"/>
      <c r="B7" s="130"/>
      <c r="C7" s="131" t="s">
        <v>215</v>
      </c>
      <c r="D7" s="131" t="s">
        <v>194</v>
      </c>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row>
    <row r="8" spans="1:37" ht="36" x14ac:dyDescent="0.2">
      <c r="A8" s="111"/>
      <c r="B8" s="132" t="s">
        <v>216</v>
      </c>
      <c r="C8" s="133" t="s">
        <v>217</v>
      </c>
      <c r="D8" s="134">
        <v>0.2</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row>
    <row r="9" spans="1:37" ht="36" x14ac:dyDescent="0.2">
      <c r="A9" s="111"/>
      <c r="B9" s="135" t="s">
        <v>218</v>
      </c>
      <c r="C9" s="133" t="s">
        <v>219</v>
      </c>
      <c r="D9" s="134">
        <v>0.4</v>
      </c>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row>
    <row r="10" spans="1:37" ht="36" x14ac:dyDescent="0.2">
      <c r="A10" s="111"/>
      <c r="B10" s="136" t="s">
        <v>220</v>
      </c>
      <c r="C10" s="133" t="s">
        <v>221</v>
      </c>
      <c r="D10" s="134">
        <v>0.6</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row>
    <row r="11" spans="1:37" ht="36" x14ac:dyDescent="0.2">
      <c r="A11" s="111"/>
      <c r="B11" s="137" t="s">
        <v>222</v>
      </c>
      <c r="C11" s="133" t="s">
        <v>223</v>
      </c>
      <c r="D11" s="134">
        <v>0.8</v>
      </c>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row>
    <row r="12" spans="1:37" ht="36" x14ac:dyDescent="0.2">
      <c r="A12" s="111"/>
      <c r="B12" s="138" t="s">
        <v>224</v>
      </c>
      <c r="C12" s="133" t="s">
        <v>225</v>
      </c>
      <c r="D12" s="134">
        <v>1</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row>
    <row r="13" spans="1:37" x14ac:dyDescent="0.2">
      <c r="A13" s="111"/>
      <c r="B13" s="121"/>
      <c r="C13" s="121"/>
      <c r="D13" s="12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row>
    <row r="14" spans="1:37" ht="15" x14ac:dyDescent="0.2">
      <c r="A14" s="111"/>
      <c r="B14" s="129"/>
      <c r="C14" s="121"/>
      <c r="D14" s="12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row>
    <row r="15" spans="1:37" x14ac:dyDescent="0.2">
      <c r="A15" s="111"/>
      <c r="B15" s="121"/>
      <c r="C15" s="121"/>
      <c r="D15" s="12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row>
    <row r="16" spans="1:37" x14ac:dyDescent="0.2">
      <c r="A16" s="111"/>
      <c r="B16" s="121"/>
      <c r="C16" s="121"/>
      <c r="D16" s="12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row>
    <row r="17" spans="1:37" x14ac:dyDescent="0.2">
      <c r="A17" s="111"/>
      <c r="B17" s="121"/>
      <c r="C17" s="121"/>
      <c r="D17" s="12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row>
    <row r="18" spans="1:37" x14ac:dyDescent="0.2">
      <c r="A18" s="111"/>
      <c r="B18" s="121"/>
      <c r="C18" s="121"/>
      <c r="D18" s="12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1:37" x14ac:dyDescent="0.2">
      <c r="A19" s="111"/>
      <c r="B19" s="121"/>
      <c r="C19" s="121"/>
      <c r="D19" s="12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row>
    <row r="20" spans="1:37" x14ac:dyDescent="0.2">
      <c r="A20" s="111"/>
      <c r="B20" s="121"/>
      <c r="C20" s="121"/>
      <c r="D20" s="12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row>
    <row r="21" spans="1:37" x14ac:dyDescent="0.2">
      <c r="A21" s="111"/>
      <c r="B21" s="121"/>
      <c r="C21" s="121"/>
      <c r="D21" s="12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row>
    <row r="22" spans="1:37" x14ac:dyDescent="0.2">
      <c r="A22" s="111"/>
      <c r="B22" s="121"/>
      <c r="C22" s="121"/>
      <c r="D22" s="12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row>
    <row r="23" spans="1:37" x14ac:dyDescent="0.2">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row>
    <row r="24" spans="1:37" x14ac:dyDescent="0.2">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row>
    <row r="25" spans="1:37" x14ac:dyDescent="0.2">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row>
    <row r="26" spans="1:37" x14ac:dyDescent="0.2">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row>
    <row r="27" spans="1:37" x14ac:dyDescent="0.2">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row>
    <row r="28" spans="1:37"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row>
    <row r="29" spans="1:37" x14ac:dyDescent="0.2">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1:37" x14ac:dyDescent="0.2">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row>
    <row r="31" spans="1:37" x14ac:dyDescent="0.2">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row>
    <row r="32" spans="1:37" x14ac:dyDescent="0.2">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1:37" x14ac:dyDescent="0.2">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34" spans="1:37" x14ac:dyDescent="0.2">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row>
    <row r="35" spans="1:37" x14ac:dyDescent="0.2">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x14ac:dyDescent="0.2">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row>
    <row r="37" spans="1:37" x14ac:dyDescent="0.2">
      <c r="A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row>
    <row r="38" spans="1:37" x14ac:dyDescent="0.2">
      <c r="A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row>
    <row r="39" spans="1:37" x14ac:dyDescent="0.2">
      <c r="A39" s="111"/>
    </row>
    <row r="40" spans="1:37" x14ac:dyDescent="0.2">
      <c r="A40" s="111"/>
    </row>
    <row r="41" spans="1:37" x14ac:dyDescent="0.2">
      <c r="A41" s="111"/>
    </row>
    <row r="42" spans="1:37" x14ac:dyDescent="0.2">
      <c r="A42" s="111"/>
    </row>
    <row r="43" spans="1:37" x14ac:dyDescent="0.2">
      <c r="A43" s="111"/>
    </row>
    <row r="44" spans="1:37" x14ac:dyDescent="0.2">
      <c r="A44" s="111"/>
    </row>
    <row r="45" spans="1:37" x14ac:dyDescent="0.2">
      <c r="A45" s="111"/>
    </row>
    <row r="46" spans="1:37" x14ac:dyDescent="0.2">
      <c r="A46" s="111"/>
    </row>
    <row r="47" spans="1:37" x14ac:dyDescent="0.2">
      <c r="A47" s="111"/>
    </row>
    <row r="48" spans="1:37" x14ac:dyDescent="0.2">
      <c r="A48" s="111"/>
    </row>
    <row r="49" spans="1:1" x14ac:dyDescent="0.2">
      <c r="A49" s="111"/>
    </row>
    <row r="50" spans="1:1" x14ac:dyDescent="0.2">
      <c r="A50" s="111"/>
    </row>
    <row r="51" spans="1:1" x14ac:dyDescent="0.2">
      <c r="A51" s="111"/>
    </row>
    <row r="52" spans="1:1" x14ac:dyDescent="0.2">
      <c r="A52" s="111"/>
    </row>
    <row r="53" spans="1:1" x14ac:dyDescent="0.2">
      <c r="A53" s="111"/>
    </row>
    <row r="54" spans="1:1" x14ac:dyDescent="0.2">
      <c r="A54" s="111"/>
    </row>
    <row r="55" spans="1:1" x14ac:dyDescent="0.2">
      <c r="A55" s="111"/>
    </row>
    <row r="56" spans="1:1" x14ac:dyDescent="0.2">
      <c r="A56" s="111"/>
    </row>
    <row r="57" spans="1:1" x14ac:dyDescent="0.2">
      <c r="A57" s="111"/>
    </row>
    <row r="58" spans="1:1" x14ac:dyDescent="0.2">
      <c r="A58" s="111"/>
    </row>
    <row r="59" spans="1:1" x14ac:dyDescent="0.2">
      <c r="A59" s="111"/>
    </row>
  </sheetData>
  <mergeCells count="3">
    <mergeCell ref="B5:D5"/>
    <mergeCell ref="B1:B4"/>
    <mergeCell ref="C1:C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V236"/>
  <sheetViews>
    <sheetView zoomScale="55" zoomScaleNormal="55" workbookViewId="0">
      <selection activeCell="F7" sqref="F7"/>
    </sheetView>
  </sheetViews>
  <sheetFormatPr baseColWidth="10" defaultColWidth="11.5703125" defaultRowHeight="14.25" x14ac:dyDescent="0.2"/>
  <cols>
    <col min="1" max="1" width="11.5703125" style="110"/>
    <col min="2" max="2" width="40.42578125" style="110" customWidth="1"/>
    <col min="3" max="3" width="27.85546875" style="110" customWidth="1"/>
    <col min="4" max="4" width="43.7109375" style="110" customWidth="1"/>
    <col min="5" max="5" width="55.5703125" style="110" customWidth="1"/>
    <col min="6" max="6" width="144.7109375" style="110" bestFit="1" customWidth="1"/>
    <col min="7" max="16384" width="11.5703125" style="110"/>
  </cols>
  <sheetData>
    <row r="1" spans="1:22" ht="26.25" customHeight="1" x14ac:dyDescent="0.2">
      <c r="B1" s="460"/>
      <c r="C1" s="461" t="s">
        <v>0</v>
      </c>
      <c r="D1" s="462"/>
      <c r="E1" s="108" t="s">
        <v>210</v>
      </c>
    </row>
    <row r="2" spans="1:22" ht="26.25" customHeight="1" x14ac:dyDescent="0.2">
      <c r="B2" s="460"/>
      <c r="C2" s="463"/>
      <c r="D2" s="464"/>
      <c r="E2" s="108" t="s">
        <v>211</v>
      </c>
    </row>
    <row r="3" spans="1:22" ht="26.25" customHeight="1" x14ac:dyDescent="0.2">
      <c r="B3" s="460"/>
      <c r="C3" s="463"/>
      <c r="D3" s="464"/>
      <c r="E3" s="108" t="s">
        <v>212</v>
      </c>
    </row>
    <row r="4" spans="1:22" ht="28.5" customHeight="1" x14ac:dyDescent="0.2">
      <c r="B4" s="460"/>
      <c r="C4" s="465"/>
      <c r="D4" s="466"/>
      <c r="E4" s="108" t="s">
        <v>226</v>
      </c>
    </row>
    <row r="5" spans="1:22" ht="33.75" x14ac:dyDescent="0.2">
      <c r="A5" s="111"/>
      <c r="B5" s="459" t="s">
        <v>227</v>
      </c>
      <c r="C5" s="459"/>
      <c r="D5" s="459"/>
      <c r="E5" s="459"/>
      <c r="F5" s="111"/>
      <c r="G5" s="111"/>
      <c r="H5" s="111"/>
      <c r="I5" s="111"/>
      <c r="J5" s="111"/>
      <c r="K5" s="111"/>
      <c r="L5" s="111"/>
      <c r="M5" s="111"/>
      <c r="N5" s="111"/>
      <c r="O5" s="111"/>
      <c r="P5" s="111"/>
      <c r="Q5" s="111"/>
      <c r="R5" s="111"/>
      <c r="S5" s="111"/>
      <c r="T5" s="111"/>
      <c r="U5" s="111"/>
      <c r="V5" s="111"/>
    </row>
    <row r="6" spans="1:22" x14ac:dyDescent="0.2">
      <c r="A6" s="111"/>
      <c r="B6" s="112"/>
      <c r="C6" s="112"/>
      <c r="D6" s="112"/>
      <c r="E6" s="112"/>
      <c r="F6" s="111"/>
      <c r="G6" s="111"/>
      <c r="H6" s="111"/>
      <c r="I6" s="111"/>
      <c r="J6" s="111"/>
      <c r="K6" s="111"/>
      <c r="L6" s="111"/>
      <c r="M6" s="111"/>
      <c r="N6" s="111"/>
      <c r="O6" s="111"/>
      <c r="P6" s="111"/>
      <c r="Q6" s="111"/>
      <c r="R6" s="111"/>
      <c r="S6" s="111"/>
      <c r="T6" s="111"/>
      <c r="U6" s="111"/>
      <c r="V6" s="111"/>
    </row>
    <row r="7" spans="1:22" ht="30" customHeight="1" x14ac:dyDescent="0.2">
      <c r="A7" s="111"/>
      <c r="B7" s="109"/>
      <c r="C7" s="456" t="s">
        <v>228</v>
      </c>
      <c r="D7" s="457"/>
      <c r="E7" s="458"/>
      <c r="F7" s="111"/>
      <c r="G7" s="111"/>
      <c r="H7" s="111"/>
      <c r="I7" s="111"/>
      <c r="J7" s="111"/>
      <c r="K7" s="111"/>
      <c r="L7" s="111"/>
      <c r="M7" s="111"/>
      <c r="N7" s="111"/>
      <c r="O7" s="111"/>
      <c r="P7" s="111"/>
      <c r="Q7" s="111"/>
      <c r="R7" s="111"/>
      <c r="S7" s="111"/>
      <c r="T7" s="111"/>
      <c r="U7" s="111"/>
      <c r="V7" s="111"/>
    </row>
    <row r="8" spans="1:22" ht="88.5" customHeight="1" x14ac:dyDescent="0.2">
      <c r="A8" s="113" t="s">
        <v>229</v>
      </c>
      <c r="B8" s="114" t="s">
        <v>230</v>
      </c>
      <c r="C8" s="453" t="s">
        <v>231</v>
      </c>
      <c r="D8" s="454"/>
      <c r="E8" s="455"/>
      <c r="F8" s="111"/>
      <c r="G8" s="111"/>
      <c r="H8" s="111"/>
      <c r="I8" s="111"/>
      <c r="J8" s="111"/>
      <c r="K8" s="111"/>
      <c r="L8" s="111"/>
      <c r="M8" s="111"/>
      <c r="N8" s="111"/>
      <c r="O8" s="111"/>
      <c r="P8" s="111"/>
      <c r="Q8" s="111"/>
      <c r="R8" s="111"/>
      <c r="S8" s="111"/>
      <c r="T8" s="111"/>
      <c r="U8" s="111"/>
      <c r="V8" s="111"/>
    </row>
    <row r="9" spans="1:22" ht="75.75" customHeight="1" x14ac:dyDescent="0.2">
      <c r="A9" s="113" t="s">
        <v>232</v>
      </c>
      <c r="B9" s="115" t="s">
        <v>233</v>
      </c>
      <c r="C9" s="453" t="s">
        <v>234</v>
      </c>
      <c r="D9" s="454"/>
      <c r="E9" s="455"/>
      <c r="F9" s="111"/>
      <c r="G9" s="111"/>
      <c r="H9" s="111"/>
      <c r="I9" s="111"/>
      <c r="J9" s="111"/>
      <c r="K9" s="111"/>
      <c r="L9" s="111"/>
      <c r="M9" s="111"/>
      <c r="N9" s="111"/>
      <c r="O9" s="111"/>
      <c r="P9" s="111"/>
      <c r="Q9" s="111"/>
      <c r="R9" s="111"/>
      <c r="S9" s="111"/>
      <c r="T9" s="111"/>
      <c r="U9" s="111"/>
      <c r="V9" s="111"/>
    </row>
    <row r="10" spans="1:22" ht="78.75" customHeight="1" x14ac:dyDescent="0.2">
      <c r="A10" s="113" t="s">
        <v>200</v>
      </c>
      <c r="B10" s="116" t="s">
        <v>235</v>
      </c>
      <c r="C10" s="453" t="s">
        <v>236</v>
      </c>
      <c r="D10" s="454"/>
      <c r="E10" s="455"/>
      <c r="F10" s="111"/>
      <c r="G10" s="111"/>
      <c r="H10" s="111"/>
      <c r="I10" s="111"/>
      <c r="J10" s="111"/>
      <c r="K10" s="111"/>
      <c r="L10" s="111"/>
      <c r="M10" s="111"/>
      <c r="N10" s="111"/>
      <c r="O10" s="111"/>
      <c r="P10" s="111"/>
      <c r="Q10" s="111"/>
      <c r="R10" s="111"/>
      <c r="S10" s="111"/>
      <c r="T10" s="111"/>
      <c r="U10" s="111"/>
      <c r="V10" s="111"/>
    </row>
    <row r="11" spans="1:22" ht="78.75" customHeight="1" x14ac:dyDescent="0.2">
      <c r="A11" s="113" t="s">
        <v>237</v>
      </c>
      <c r="B11" s="117" t="s">
        <v>238</v>
      </c>
      <c r="C11" s="453" t="s">
        <v>239</v>
      </c>
      <c r="D11" s="454"/>
      <c r="E11" s="455"/>
      <c r="F11" s="111"/>
      <c r="G11" s="111"/>
      <c r="H11" s="111"/>
      <c r="I11" s="111"/>
      <c r="J11" s="111"/>
      <c r="K11" s="111"/>
      <c r="L11" s="111"/>
      <c r="M11" s="111"/>
      <c r="N11" s="111"/>
      <c r="O11" s="111"/>
      <c r="P11" s="111"/>
      <c r="Q11" s="111"/>
      <c r="R11" s="111"/>
      <c r="S11" s="111"/>
      <c r="T11" s="111"/>
      <c r="U11" s="111"/>
      <c r="V11" s="111"/>
    </row>
    <row r="12" spans="1:22" ht="85.5" customHeight="1" x14ac:dyDescent="0.2">
      <c r="A12" s="113" t="s">
        <v>240</v>
      </c>
      <c r="B12" s="118" t="s">
        <v>241</v>
      </c>
      <c r="C12" s="453" t="s">
        <v>242</v>
      </c>
      <c r="D12" s="454"/>
      <c r="E12" s="455"/>
      <c r="F12" s="111"/>
      <c r="G12" s="111"/>
      <c r="H12" s="111"/>
      <c r="I12" s="111"/>
      <c r="J12" s="111"/>
      <c r="K12" s="111"/>
      <c r="L12" s="111"/>
      <c r="M12" s="111"/>
      <c r="N12" s="111"/>
      <c r="O12" s="111"/>
      <c r="P12" s="111"/>
      <c r="Q12" s="111"/>
      <c r="R12" s="111"/>
      <c r="S12" s="111"/>
      <c r="T12" s="111"/>
      <c r="U12" s="111"/>
      <c r="V12" s="111"/>
    </row>
    <row r="13" spans="1:22" ht="20.25" x14ac:dyDescent="0.2">
      <c r="A13" s="113"/>
      <c r="B13" s="113"/>
      <c r="C13" s="119"/>
      <c r="D13" s="119"/>
      <c r="E13" s="119"/>
      <c r="F13" s="111"/>
      <c r="G13" s="111"/>
      <c r="H13" s="111"/>
      <c r="I13" s="111"/>
      <c r="J13" s="111"/>
      <c r="K13" s="111"/>
      <c r="L13" s="111"/>
      <c r="M13" s="111"/>
      <c r="N13" s="111"/>
      <c r="O13" s="111"/>
      <c r="P13" s="111"/>
      <c r="Q13" s="111"/>
      <c r="R13" s="111"/>
      <c r="S13" s="111"/>
      <c r="T13" s="111"/>
      <c r="U13" s="111"/>
      <c r="V13" s="111"/>
    </row>
    <row r="14" spans="1:22" ht="15" x14ac:dyDescent="0.2">
      <c r="A14" s="113"/>
      <c r="B14" s="120"/>
      <c r="C14" s="120"/>
      <c r="D14" s="120"/>
      <c r="E14" s="120"/>
      <c r="F14" s="111"/>
      <c r="G14" s="111"/>
      <c r="H14" s="111"/>
      <c r="I14" s="111"/>
      <c r="J14" s="111"/>
      <c r="K14" s="111"/>
      <c r="L14" s="111"/>
      <c r="M14" s="111"/>
      <c r="N14" s="111"/>
      <c r="O14" s="111"/>
      <c r="P14" s="111"/>
      <c r="Q14" s="111"/>
      <c r="R14" s="111"/>
      <c r="S14" s="111"/>
      <c r="T14" s="111"/>
      <c r="U14" s="111"/>
      <c r="V14" s="111"/>
    </row>
    <row r="15" spans="1:22" x14ac:dyDescent="0.2">
      <c r="A15" s="113"/>
      <c r="B15" s="113" t="s">
        <v>243</v>
      </c>
      <c r="C15" s="113" t="s">
        <v>134</v>
      </c>
      <c r="D15" s="113"/>
      <c r="E15" s="113" t="s">
        <v>244</v>
      </c>
      <c r="F15" s="111"/>
      <c r="G15" s="111"/>
      <c r="H15" s="111"/>
      <c r="I15" s="111"/>
      <c r="J15" s="111"/>
      <c r="K15" s="111"/>
      <c r="L15" s="111"/>
      <c r="M15" s="111"/>
      <c r="N15" s="111"/>
      <c r="O15" s="111"/>
      <c r="P15" s="111"/>
      <c r="Q15" s="111"/>
      <c r="R15" s="111"/>
      <c r="S15" s="111"/>
      <c r="T15" s="111"/>
      <c r="U15" s="111"/>
      <c r="V15" s="111"/>
    </row>
    <row r="16" spans="1:22" x14ac:dyDescent="0.2">
      <c r="A16" s="113"/>
      <c r="B16" s="113" t="s">
        <v>245</v>
      </c>
      <c r="C16" s="113" t="s">
        <v>127</v>
      </c>
      <c r="D16" s="113"/>
      <c r="E16" s="113" t="s">
        <v>246</v>
      </c>
      <c r="F16" s="111"/>
      <c r="G16" s="111"/>
      <c r="H16" s="111"/>
      <c r="I16" s="111"/>
      <c r="J16" s="111"/>
      <c r="K16" s="111"/>
      <c r="L16" s="111"/>
      <c r="M16" s="111"/>
      <c r="N16" s="111"/>
      <c r="O16" s="111"/>
      <c r="P16" s="111"/>
      <c r="Q16" s="111"/>
      <c r="R16" s="111"/>
      <c r="S16" s="111"/>
      <c r="T16" s="111"/>
      <c r="U16" s="111"/>
      <c r="V16" s="111"/>
    </row>
    <row r="17" spans="1:22" x14ac:dyDescent="0.2">
      <c r="A17" s="113"/>
      <c r="B17" s="113"/>
      <c r="C17" s="113" t="s">
        <v>149</v>
      </c>
      <c r="D17" s="113"/>
      <c r="E17" s="113" t="s">
        <v>247</v>
      </c>
      <c r="F17" s="111"/>
      <c r="G17" s="111"/>
      <c r="H17" s="111"/>
      <c r="I17" s="111"/>
      <c r="J17" s="111"/>
      <c r="K17" s="111"/>
      <c r="L17" s="111"/>
      <c r="M17" s="111"/>
      <c r="N17" s="111"/>
      <c r="O17" s="111"/>
      <c r="P17" s="111"/>
      <c r="Q17" s="111"/>
      <c r="R17" s="111"/>
      <c r="S17" s="111"/>
      <c r="T17" s="111"/>
      <c r="U17" s="111"/>
      <c r="V17" s="111"/>
    </row>
    <row r="18" spans="1:22" x14ac:dyDescent="0.2">
      <c r="A18" s="113"/>
      <c r="B18" s="113"/>
      <c r="C18" s="113" t="s">
        <v>112</v>
      </c>
      <c r="D18" s="113"/>
      <c r="E18" s="113" t="s">
        <v>248</v>
      </c>
      <c r="F18" s="111"/>
      <c r="G18" s="111"/>
      <c r="H18" s="111"/>
      <c r="I18" s="111"/>
      <c r="J18" s="111"/>
      <c r="K18" s="111"/>
      <c r="L18" s="111"/>
      <c r="M18" s="111"/>
      <c r="N18" s="111"/>
      <c r="O18" s="111"/>
      <c r="P18" s="111"/>
      <c r="Q18" s="111"/>
      <c r="R18" s="111"/>
      <c r="S18" s="111"/>
      <c r="T18" s="111"/>
      <c r="U18" s="111"/>
      <c r="V18" s="111"/>
    </row>
    <row r="19" spans="1:22" x14ac:dyDescent="0.2">
      <c r="A19" s="113"/>
      <c r="B19" s="113"/>
      <c r="C19" s="113" t="s">
        <v>157</v>
      </c>
      <c r="D19" s="113"/>
      <c r="E19" s="113" t="s">
        <v>249</v>
      </c>
      <c r="F19" s="111"/>
      <c r="G19" s="111"/>
      <c r="H19" s="111"/>
      <c r="I19" s="111"/>
      <c r="J19" s="111"/>
      <c r="K19" s="111"/>
      <c r="L19" s="111"/>
      <c r="M19" s="111"/>
      <c r="N19" s="111"/>
      <c r="O19" s="111"/>
      <c r="P19" s="111"/>
      <c r="Q19" s="111"/>
      <c r="R19" s="111"/>
      <c r="S19" s="111"/>
      <c r="T19" s="111"/>
      <c r="U19" s="111"/>
      <c r="V19" s="111"/>
    </row>
    <row r="20" spans="1:22" x14ac:dyDescent="0.2">
      <c r="A20" s="113"/>
      <c r="B20" s="113"/>
      <c r="C20" s="113"/>
      <c r="D20" s="113"/>
      <c r="E20" s="113"/>
      <c r="F20" s="111"/>
      <c r="G20" s="111"/>
      <c r="H20" s="111"/>
      <c r="I20" s="111"/>
      <c r="J20" s="111"/>
      <c r="K20" s="111"/>
      <c r="L20" s="111"/>
      <c r="M20" s="111"/>
      <c r="N20" s="111"/>
      <c r="O20" s="111"/>
      <c r="P20" s="111"/>
    </row>
    <row r="21" spans="1:22" x14ac:dyDescent="0.2">
      <c r="A21" s="113"/>
      <c r="B21" s="113"/>
      <c r="C21" s="113"/>
      <c r="D21" s="113"/>
      <c r="E21" s="113"/>
      <c r="F21" s="111"/>
      <c r="G21" s="111"/>
      <c r="H21" s="111"/>
      <c r="I21" s="111"/>
      <c r="J21" s="111"/>
      <c r="K21" s="111"/>
      <c r="L21" s="111"/>
      <c r="M21" s="111"/>
      <c r="N21" s="111"/>
      <c r="O21" s="111"/>
      <c r="P21" s="111"/>
    </row>
    <row r="22" spans="1:22" x14ac:dyDescent="0.2">
      <c r="A22" s="113"/>
      <c r="B22" s="121"/>
      <c r="C22" s="121"/>
      <c r="D22" s="121"/>
      <c r="E22" s="121"/>
      <c r="F22" s="111"/>
      <c r="G22" s="111"/>
      <c r="H22" s="111"/>
      <c r="I22" s="111"/>
      <c r="J22" s="111"/>
      <c r="K22" s="111"/>
      <c r="L22" s="111"/>
      <c r="M22" s="111"/>
      <c r="N22" s="111"/>
      <c r="O22" s="111"/>
      <c r="P22" s="111"/>
    </row>
    <row r="23" spans="1:22" x14ac:dyDescent="0.2">
      <c r="A23" s="113"/>
      <c r="B23" s="121"/>
      <c r="C23" s="121"/>
      <c r="D23" s="121"/>
      <c r="E23" s="121"/>
      <c r="F23" s="111"/>
      <c r="G23" s="111"/>
      <c r="H23" s="111"/>
      <c r="I23" s="111"/>
      <c r="J23" s="111"/>
      <c r="K23" s="111"/>
      <c r="L23" s="111"/>
      <c r="M23" s="111"/>
      <c r="N23" s="111"/>
      <c r="O23" s="111"/>
      <c r="P23" s="111"/>
    </row>
    <row r="24" spans="1:22" x14ac:dyDescent="0.2">
      <c r="A24" s="113"/>
      <c r="B24" s="121"/>
      <c r="C24" s="121"/>
      <c r="D24" s="121"/>
      <c r="E24" s="121"/>
      <c r="F24" s="111"/>
      <c r="G24" s="111"/>
      <c r="H24" s="111"/>
      <c r="I24" s="111"/>
      <c r="J24" s="111"/>
      <c r="K24" s="111"/>
      <c r="L24" s="111"/>
      <c r="M24" s="111"/>
      <c r="N24" s="111"/>
      <c r="O24" s="111"/>
      <c r="P24" s="111"/>
    </row>
    <row r="25" spans="1:22" x14ac:dyDescent="0.2">
      <c r="A25" s="113"/>
      <c r="B25" s="121"/>
      <c r="C25" s="121"/>
      <c r="D25" s="121"/>
      <c r="E25" s="121"/>
      <c r="F25" s="111"/>
      <c r="G25" s="111"/>
      <c r="H25" s="111"/>
      <c r="I25" s="111"/>
      <c r="J25" s="111"/>
      <c r="K25" s="111"/>
      <c r="L25" s="111"/>
      <c r="M25" s="111"/>
      <c r="N25" s="111"/>
      <c r="O25" s="111"/>
      <c r="P25" s="111"/>
    </row>
    <row r="26" spans="1:22" ht="20.25" x14ac:dyDescent="0.2">
      <c r="A26" s="113"/>
      <c r="B26" s="113"/>
      <c r="C26" s="119"/>
      <c r="D26" s="119"/>
      <c r="E26" s="119"/>
      <c r="F26" s="111"/>
      <c r="G26" s="111"/>
      <c r="H26" s="111"/>
      <c r="I26" s="111"/>
      <c r="J26" s="111"/>
      <c r="K26" s="111"/>
      <c r="L26" s="111"/>
      <c r="M26" s="111"/>
      <c r="N26" s="111"/>
      <c r="O26" s="111"/>
      <c r="P26" s="111"/>
    </row>
    <row r="27" spans="1:22" ht="20.25" x14ac:dyDescent="0.2">
      <c r="A27" s="113"/>
      <c r="B27" s="113"/>
      <c r="C27" s="119"/>
      <c r="D27" s="119"/>
      <c r="E27" s="119"/>
      <c r="F27" s="111"/>
      <c r="G27" s="111"/>
      <c r="H27" s="111"/>
      <c r="I27" s="111"/>
      <c r="J27" s="111"/>
      <c r="K27" s="111"/>
      <c r="L27" s="111"/>
      <c r="M27" s="111"/>
      <c r="N27" s="111"/>
      <c r="O27" s="111"/>
      <c r="P27" s="111"/>
    </row>
    <row r="28" spans="1:22" ht="20.25" x14ac:dyDescent="0.2">
      <c r="A28" s="113"/>
      <c r="B28" s="113"/>
      <c r="C28" s="119"/>
      <c r="D28" s="119"/>
      <c r="E28" s="119"/>
      <c r="F28" s="111"/>
      <c r="G28" s="111"/>
      <c r="H28" s="111"/>
      <c r="I28" s="111"/>
      <c r="J28" s="111"/>
      <c r="K28" s="111"/>
      <c r="L28" s="111"/>
      <c r="M28" s="111"/>
      <c r="N28" s="111"/>
      <c r="O28" s="111"/>
      <c r="P28" s="111"/>
    </row>
    <row r="29" spans="1:22" ht="20.25" x14ac:dyDescent="0.2">
      <c r="A29" s="113"/>
      <c r="B29" s="113"/>
      <c r="C29" s="119"/>
      <c r="D29" s="119"/>
      <c r="E29" s="119"/>
      <c r="F29" s="111"/>
      <c r="G29" s="111"/>
      <c r="H29" s="111"/>
      <c r="I29" s="111"/>
      <c r="J29" s="111"/>
      <c r="K29" s="111"/>
      <c r="L29" s="111"/>
      <c r="M29" s="111"/>
      <c r="N29" s="111"/>
      <c r="O29" s="111"/>
      <c r="P29" s="111"/>
    </row>
    <row r="30" spans="1:22" ht="20.25" x14ac:dyDescent="0.2">
      <c r="A30" s="113"/>
      <c r="B30" s="113"/>
      <c r="C30" s="119"/>
      <c r="D30" s="119"/>
      <c r="E30" s="119"/>
      <c r="F30" s="111"/>
      <c r="G30" s="111"/>
      <c r="H30" s="111"/>
      <c r="I30" s="111"/>
      <c r="J30" s="111"/>
      <c r="K30" s="111"/>
      <c r="L30" s="111"/>
      <c r="M30" s="111"/>
      <c r="N30" s="111"/>
      <c r="O30" s="111"/>
      <c r="P30" s="111"/>
    </row>
    <row r="31" spans="1:22" ht="20.25" x14ac:dyDescent="0.2">
      <c r="A31" s="113"/>
      <c r="B31" s="113"/>
      <c r="C31" s="119"/>
      <c r="D31" s="119"/>
      <c r="E31" s="119"/>
      <c r="F31" s="111"/>
      <c r="G31" s="111"/>
      <c r="H31" s="111"/>
      <c r="I31" s="111"/>
      <c r="J31" s="111"/>
      <c r="K31" s="111"/>
      <c r="L31" s="111"/>
      <c r="M31" s="111"/>
      <c r="N31" s="111"/>
      <c r="O31" s="111"/>
      <c r="P31" s="111"/>
    </row>
    <row r="32" spans="1:22" ht="20.25" x14ac:dyDescent="0.2">
      <c r="A32" s="113"/>
      <c r="B32" s="113"/>
      <c r="C32" s="119"/>
      <c r="D32" s="119"/>
      <c r="E32" s="119"/>
      <c r="F32" s="111"/>
      <c r="G32" s="111"/>
      <c r="H32" s="111"/>
      <c r="I32" s="111"/>
      <c r="J32" s="111"/>
      <c r="K32" s="111"/>
      <c r="L32" s="111"/>
      <c r="M32" s="111"/>
      <c r="N32" s="111"/>
      <c r="O32" s="111"/>
      <c r="P32" s="111"/>
    </row>
    <row r="33" spans="1:16" ht="20.25" x14ac:dyDescent="0.2">
      <c r="A33" s="113"/>
      <c r="B33" s="113"/>
      <c r="C33" s="119"/>
      <c r="D33" s="119"/>
      <c r="E33" s="119"/>
      <c r="F33" s="111"/>
      <c r="G33" s="111"/>
      <c r="H33" s="111"/>
      <c r="I33" s="111"/>
      <c r="J33" s="111"/>
      <c r="K33" s="111"/>
      <c r="L33" s="111"/>
      <c r="M33" s="111"/>
      <c r="N33" s="111"/>
      <c r="O33" s="111"/>
      <c r="P33" s="111"/>
    </row>
    <row r="34" spans="1:16" ht="20.25" x14ac:dyDescent="0.2">
      <c r="A34" s="113"/>
      <c r="B34" s="113"/>
      <c r="C34" s="119"/>
      <c r="D34" s="119"/>
      <c r="E34" s="119"/>
      <c r="F34" s="111"/>
      <c r="G34" s="111"/>
      <c r="H34" s="111"/>
      <c r="I34" s="111"/>
      <c r="J34" s="111"/>
      <c r="K34" s="111"/>
      <c r="L34" s="111"/>
      <c r="M34" s="111"/>
      <c r="N34" s="111"/>
      <c r="O34" s="111"/>
      <c r="P34" s="111"/>
    </row>
    <row r="35" spans="1:16" ht="20.25" x14ac:dyDescent="0.2">
      <c r="A35" s="113"/>
      <c r="B35" s="113"/>
      <c r="C35" s="119"/>
      <c r="D35" s="119"/>
      <c r="E35" s="119"/>
      <c r="F35" s="111"/>
      <c r="G35" s="111"/>
      <c r="H35" s="111"/>
      <c r="I35" s="111"/>
      <c r="J35" s="111"/>
      <c r="K35" s="111"/>
      <c r="L35" s="111"/>
      <c r="M35" s="111"/>
      <c r="N35" s="111"/>
      <c r="O35" s="111"/>
      <c r="P35" s="111"/>
    </row>
    <row r="36" spans="1:16" ht="20.25" x14ac:dyDescent="0.2">
      <c r="A36" s="113"/>
      <c r="B36" s="113"/>
      <c r="C36" s="119"/>
      <c r="D36" s="119"/>
      <c r="E36" s="119"/>
      <c r="F36" s="111"/>
      <c r="G36" s="111"/>
      <c r="H36" s="111"/>
      <c r="I36" s="111"/>
      <c r="J36" s="111"/>
      <c r="K36" s="111"/>
      <c r="L36" s="111"/>
      <c r="M36" s="111"/>
      <c r="N36" s="111"/>
      <c r="O36" s="111"/>
      <c r="P36" s="111"/>
    </row>
    <row r="37" spans="1:16" ht="20.25" x14ac:dyDescent="0.2">
      <c r="A37" s="113"/>
      <c r="B37" s="113"/>
      <c r="C37" s="119"/>
      <c r="D37" s="119"/>
      <c r="E37" s="119"/>
      <c r="F37" s="111"/>
      <c r="G37" s="111"/>
      <c r="H37" s="111"/>
      <c r="I37" s="111"/>
      <c r="J37" s="111"/>
      <c r="K37" s="111"/>
      <c r="L37" s="111"/>
      <c r="M37" s="111"/>
      <c r="N37" s="111"/>
      <c r="O37" s="111"/>
      <c r="P37" s="111"/>
    </row>
    <row r="38" spans="1:16" ht="20.25" x14ac:dyDescent="0.2">
      <c r="A38" s="113"/>
      <c r="B38" s="113"/>
      <c r="C38" s="119"/>
      <c r="D38" s="119"/>
      <c r="E38" s="119"/>
      <c r="F38" s="111"/>
      <c r="G38" s="111"/>
      <c r="H38" s="111"/>
      <c r="I38" s="111"/>
      <c r="J38" s="111"/>
      <c r="K38" s="111"/>
      <c r="L38" s="111"/>
      <c r="M38" s="111"/>
      <c r="N38" s="111"/>
      <c r="O38" s="111"/>
      <c r="P38" s="111"/>
    </row>
    <row r="39" spans="1:16" ht="20.25" x14ac:dyDescent="0.2">
      <c r="A39" s="113"/>
      <c r="B39" s="113"/>
      <c r="C39" s="119"/>
      <c r="D39" s="119"/>
      <c r="E39" s="119"/>
      <c r="F39" s="111"/>
      <c r="G39" s="111"/>
      <c r="H39" s="111"/>
      <c r="I39" s="111"/>
      <c r="J39" s="111"/>
      <c r="K39" s="111"/>
      <c r="L39" s="111"/>
      <c r="M39" s="111"/>
      <c r="N39" s="111"/>
      <c r="O39" s="111"/>
      <c r="P39" s="111"/>
    </row>
    <row r="40" spans="1:16" ht="20.25" x14ac:dyDescent="0.2">
      <c r="A40" s="113"/>
      <c r="B40" s="113"/>
      <c r="C40" s="119"/>
      <c r="D40" s="119"/>
      <c r="E40" s="119"/>
      <c r="F40" s="111"/>
      <c r="G40" s="111"/>
      <c r="H40" s="111"/>
      <c r="I40" s="111"/>
      <c r="J40" s="111"/>
      <c r="K40" s="111"/>
      <c r="L40" s="111"/>
      <c r="M40" s="111"/>
      <c r="N40" s="111"/>
      <c r="O40" s="111"/>
      <c r="P40" s="111"/>
    </row>
    <row r="41" spans="1:16" ht="20.25" x14ac:dyDescent="0.2">
      <c r="A41" s="113"/>
      <c r="B41" s="113"/>
      <c r="C41" s="119"/>
      <c r="D41" s="119"/>
      <c r="E41" s="119"/>
      <c r="F41" s="111"/>
      <c r="G41" s="111"/>
      <c r="H41" s="111"/>
      <c r="I41" s="111"/>
      <c r="J41" s="111"/>
      <c r="K41" s="111"/>
      <c r="L41" s="111"/>
      <c r="M41" s="111"/>
      <c r="N41" s="111"/>
      <c r="O41" s="111"/>
      <c r="P41" s="111"/>
    </row>
    <row r="42" spans="1:16" ht="20.25" x14ac:dyDescent="0.2">
      <c r="A42" s="113"/>
      <c r="B42" s="113"/>
      <c r="C42" s="119"/>
      <c r="D42" s="119"/>
      <c r="E42" s="119"/>
      <c r="F42" s="111"/>
      <c r="G42" s="111"/>
      <c r="H42" s="111"/>
      <c r="I42" s="111"/>
      <c r="J42" s="111"/>
      <c r="K42" s="111"/>
      <c r="L42" s="111"/>
      <c r="M42" s="111"/>
      <c r="N42" s="111"/>
      <c r="O42" s="111"/>
      <c r="P42" s="111"/>
    </row>
    <row r="43" spans="1:16" ht="20.25" x14ac:dyDescent="0.2">
      <c r="A43" s="113"/>
      <c r="B43" s="113"/>
      <c r="C43" s="119"/>
      <c r="D43" s="119"/>
      <c r="E43" s="119"/>
      <c r="F43" s="111"/>
      <c r="G43" s="111"/>
      <c r="H43" s="111"/>
      <c r="I43" s="111"/>
      <c r="J43" s="111"/>
      <c r="K43" s="111"/>
      <c r="L43" s="111"/>
      <c r="M43" s="111"/>
      <c r="N43" s="111"/>
      <c r="O43" s="111"/>
      <c r="P43" s="111"/>
    </row>
    <row r="44" spans="1:16" ht="20.25" x14ac:dyDescent="0.2">
      <c r="A44" s="113"/>
      <c r="B44" s="113"/>
      <c r="C44" s="119"/>
      <c r="D44" s="119"/>
      <c r="E44" s="119"/>
      <c r="F44" s="111"/>
      <c r="G44" s="111"/>
      <c r="H44" s="111"/>
      <c r="I44" s="111"/>
      <c r="J44" s="111"/>
      <c r="K44" s="111"/>
      <c r="L44" s="111"/>
      <c r="M44" s="111"/>
      <c r="N44" s="111"/>
      <c r="O44" s="111"/>
      <c r="P44" s="111"/>
    </row>
    <row r="45" spans="1:16" ht="20.25" x14ac:dyDescent="0.2">
      <c r="A45" s="113"/>
      <c r="B45" s="113"/>
      <c r="C45" s="119"/>
      <c r="D45" s="119"/>
      <c r="E45" s="119"/>
      <c r="F45" s="111"/>
      <c r="G45" s="111"/>
      <c r="H45" s="111"/>
      <c r="I45" s="111"/>
      <c r="J45" s="111"/>
      <c r="K45" s="111"/>
      <c r="L45" s="111"/>
      <c r="M45" s="111"/>
      <c r="N45" s="111"/>
      <c r="O45" s="111"/>
      <c r="P45" s="111"/>
    </row>
    <row r="46" spans="1:16" ht="20.25" x14ac:dyDescent="0.2">
      <c r="A46" s="113"/>
      <c r="B46" s="113"/>
      <c r="C46" s="119"/>
      <c r="D46" s="119"/>
      <c r="E46" s="119"/>
      <c r="F46" s="111"/>
      <c r="G46" s="111"/>
      <c r="H46" s="111"/>
      <c r="I46" s="111"/>
      <c r="J46" s="111"/>
      <c r="K46" s="111"/>
      <c r="L46" s="111"/>
      <c r="M46" s="111"/>
      <c r="N46" s="111"/>
      <c r="O46" s="111"/>
      <c r="P46" s="111"/>
    </row>
    <row r="47" spans="1:16" ht="20.25" x14ac:dyDescent="0.2">
      <c r="A47" s="113"/>
      <c r="B47" s="113"/>
      <c r="C47" s="119"/>
      <c r="D47" s="119"/>
      <c r="E47" s="119"/>
      <c r="F47" s="111"/>
      <c r="G47" s="111"/>
      <c r="H47" s="111"/>
      <c r="I47" s="111"/>
      <c r="J47" s="111"/>
      <c r="K47" s="111"/>
      <c r="L47" s="111"/>
      <c r="M47" s="111"/>
      <c r="N47" s="111"/>
      <c r="O47" s="111"/>
      <c r="P47" s="111"/>
    </row>
    <row r="48" spans="1:16" ht="20.25" x14ac:dyDescent="0.2">
      <c r="A48" s="113"/>
      <c r="B48" s="113"/>
      <c r="C48" s="119"/>
      <c r="D48" s="119"/>
      <c r="E48" s="119"/>
      <c r="F48" s="111"/>
      <c r="G48" s="111"/>
      <c r="H48" s="111"/>
      <c r="I48" s="111"/>
      <c r="J48" s="111"/>
      <c r="K48" s="111"/>
      <c r="L48" s="111"/>
      <c r="M48" s="111"/>
      <c r="N48" s="111"/>
      <c r="O48" s="111"/>
      <c r="P48" s="111"/>
    </row>
    <row r="49" spans="1:16" ht="20.25" x14ac:dyDescent="0.2">
      <c r="A49" s="113"/>
      <c r="B49" s="113"/>
      <c r="C49" s="119"/>
      <c r="D49" s="119"/>
      <c r="E49" s="119"/>
      <c r="F49" s="111"/>
      <c r="G49" s="111"/>
      <c r="H49" s="111"/>
      <c r="I49" s="111"/>
      <c r="J49" s="111"/>
      <c r="K49" s="111"/>
      <c r="L49" s="111"/>
      <c r="M49" s="111"/>
      <c r="N49" s="111"/>
      <c r="O49" s="111"/>
      <c r="P49" s="111"/>
    </row>
    <row r="50" spans="1:16" ht="20.25" x14ac:dyDescent="0.2">
      <c r="A50" s="113"/>
      <c r="B50" s="113"/>
      <c r="C50" s="119"/>
      <c r="D50" s="119"/>
      <c r="E50" s="119"/>
      <c r="F50" s="111"/>
      <c r="G50" s="111"/>
      <c r="H50" s="111"/>
      <c r="I50" s="111"/>
      <c r="J50" s="111"/>
      <c r="K50" s="111"/>
      <c r="L50" s="111"/>
      <c r="M50" s="111"/>
      <c r="N50" s="111"/>
      <c r="O50" s="111"/>
      <c r="P50" s="111"/>
    </row>
    <row r="51" spans="1:16" ht="20.25" x14ac:dyDescent="0.2">
      <c r="A51" s="113"/>
      <c r="B51" s="113"/>
      <c r="C51" s="119"/>
      <c r="D51" s="119"/>
      <c r="E51" s="119"/>
      <c r="F51" s="111"/>
      <c r="G51" s="111"/>
      <c r="H51" s="111"/>
      <c r="I51" s="111"/>
      <c r="J51" s="111"/>
      <c r="K51" s="111"/>
      <c r="L51" s="111"/>
      <c r="M51" s="111"/>
      <c r="N51" s="111"/>
      <c r="O51" s="111"/>
      <c r="P51" s="111"/>
    </row>
    <row r="52" spans="1:16" ht="20.25" x14ac:dyDescent="0.2">
      <c r="A52" s="113"/>
      <c r="B52" s="113"/>
      <c r="C52" s="119"/>
      <c r="D52" s="119"/>
      <c r="E52" s="119"/>
      <c r="F52" s="111"/>
      <c r="G52" s="111"/>
      <c r="H52" s="111"/>
      <c r="I52" s="111"/>
      <c r="J52" s="111"/>
      <c r="K52" s="111"/>
      <c r="L52" s="111"/>
      <c r="M52" s="111"/>
      <c r="N52" s="111"/>
      <c r="O52" s="111"/>
      <c r="P52" s="111"/>
    </row>
    <row r="53" spans="1:16" ht="20.25" x14ac:dyDescent="0.2">
      <c r="A53" s="113"/>
      <c r="B53" s="113"/>
      <c r="C53" s="119"/>
      <c r="D53" s="119"/>
      <c r="E53" s="119"/>
      <c r="F53" s="111"/>
      <c r="G53" s="111"/>
      <c r="H53" s="111"/>
      <c r="I53" s="111"/>
      <c r="J53" s="111"/>
      <c r="K53" s="111"/>
      <c r="L53" s="111"/>
      <c r="M53" s="111"/>
      <c r="N53" s="111"/>
      <c r="O53" s="111"/>
      <c r="P53" s="111"/>
    </row>
    <row r="54" spans="1:16" ht="20.25" x14ac:dyDescent="0.2">
      <c r="A54" s="113"/>
      <c r="B54" s="113"/>
      <c r="C54" s="119"/>
      <c r="D54" s="119"/>
      <c r="E54" s="119"/>
      <c r="F54" s="111"/>
      <c r="G54" s="111"/>
      <c r="H54" s="111"/>
      <c r="I54" s="111"/>
      <c r="J54" s="111"/>
      <c r="K54" s="111"/>
      <c r="L54" s="111"/>
      <c r="M54" s="111"/>
      <c r="N54" s="111"/>
      <c r="O54" s="111"/>
      <c r="P54" s="111"/>
    </row>
    <row r="55" spans="1:16" ht="20.25" x14ac:dyDescent="0.2">
      <c r="A55" s="113"/>
      <c r="B55" s="113"/>
      <c r="C55" s="119"/>
      <c r="D55" s="119"/>
      <c r="E55" s="119"/>
      <c r="F55" s="111"/>
      <c r="G55" s="111"/>
      <c r="H55" s="111"/>
      <c r="I55" s="111"/>
      <c r="J55" s="111"/>
      <c r="K55" s="111"/>
      <c r="L55" s="111"/>
      <c r="M55" s="111"/>
      <c r="N55" s="111"/>
      <c r="O55" s="111"/>
      <c r="P55" s="111"/>
    </row>
    <row r="56" spans="1:16" ht="20.25" x14ac:dyDescent="0.2">
      <c r="A56" s="113"/>
      <c r="B56" s="122"/>
      <c r="C56" s="123"/>
      <c r="D56" s="123"/>
      <c r="E56" s="123"/>
    </row>
    <row r="57" spans="1:16" ht="20.25" x14ac:dyDescent="0.2">
      <c r="A57" s="113"/>
      <c r="B57" s="122"/>
      <c r="C57" s="123"/>
      <c r="D57" s="123"/>
      <c r="E57" s="123"/>
    </row>
    <row r="58" spans="1:16" ht="20.25" x14ac:dyDescent="0.2">
      <c r="A58" s="113"/>
      <c r="B58" s="122"/>
      <c r="C58" s="123"/>
      <c r="D58" s="123"/>
      <c r="E58" s="123"/>
    </row>
    <row r="59" spans="1:16" ht="20.25" x14ac:dyDescent="0.2">
      <c r="A59" s="113"/>
      <c r="B59" s="122"/>
      <c r="C59" s="123"/>
      <c r="D59" s="123"/>
      <c r="E59" s="123"/>
    </row>
    <row r="60" spans="1:16" ht="20.25" x14ac:dyDescent="0.2">
      <c r="A60" s="113"/>
      <c r="B60" s="122"/>
      <c r="C60" s="123"/>
      <c r="D60" s="123"/>
      <c r="E60" s="123"/>
    </row>
    <row r="61" spans="1:16" ht="20.25" x14ac:dyDescent="0.2">
      <c r="A61" s="113"/>
      <c r="B61" s="122"/>
      <c r="C61" s="123"/>
      <c r="D61" s="123"/>
      <c r="E61" s="123"/>
    </row>
    <row r="62" spans="1:16" ht="20.25" x14ac:dyDescent="0.2">
      <c r="A62" s="113"/>
      <c r="B62" s="122"/>
      <c r="C62" s="123"/>
      <c r="D62" s="123"/>
      <c r="E62" s="123"/>
    </row>
    <row r="63" spans="1:16" ht="20.25" x14ac:dyDescent="0.2">
      <c r="A63" s="113"/>
      <c r="B63" s="122"/>
      <c r="C63" s="123"/>
      <c r="D63" s="123"/>
      <c r="E63" s="123"/>
    </row>
    <row r="64" spans="1:16" ht="20.25" x14ac:dyDescent="0.2">
      <c r="A64" s="113"/>
      <c r="B64" s="122"/>
      <c r="C64" s="123"/>
      <c r="D64" s="123"/>
      <c r="E64" s="123"/>
    </row>
    <row r="65" spans="1:5" ht="20.25" x14ac:dyDescent="0.2">
      <c r="A65" s="113"/>
      <c r="B65" s="122"/>
      <c r="C65" s="123"/>
      <c r="D65" s="123"/>
      <c r="E65" s="123"/>
    </row>
    <row r="66" spans="1:5" ht="20.25" x14ac:dyDescent="0.2">
      <c r="A66" s="113"/>
      <c r="B66" s="122"/>
      <c r="C66" s="123"/>
      <c r="D66" s="123"/>
      <c r="E66" s="123"/>
    </row>
    <row r="67" spans="1:5" ht="20.25" x14ac:dyDescent="0.2">
      <c r="A67" s="113"/>
      <c r="B67" s="122"/>
      <c r="C67" s="123"/>
      <c r="D67" s="123"/>
      <c r="E67" s="123"/>
    </row>
    <row r="68" spans="1:5" ht="20.25" x14ac:dyDescent="0.2">
      <c r="A68" s="113"/>
      <c r="B68" s="122"/>
      <c r="C68" s="123"/>
      <c r="D68" s="123"/>
      <c r="E68" s="123"/>
    </row>
    <row r="69" spans="1:5" ht="20.25" x14ac:dyDescent="0.2">
      <c r="A69" s="113"/>
      <c r="B69" s="122"/>
      <c r="C69" s="123"/>
      <c r="D69" s="123"/>
      <c r="E69" s="123"/>
    </row>
    <row r="70" spans="1:5" ht="20.25" x14ac:dyDescent="0.2">
      <c r="A70" s="113"/>
      <c r="B70" s="122"/>
      <c r="C70" s="123"/>
      <c r="D70" s="123"/>
      <c r="E70" s="123"/>
    </row>
    <row r="71" spans="1:5" ht="20.25" x14ac:dyDescent="0.2">
      <c r="A71" s="113"/>
      <c r="B71" s="122"/>
      <c r="C71" s="123"/>
      <c r="D71" s="123"/>
      <c r="E71" s="123"/>
    </row>
    <row r="72" spans="1:5" ht="20.25" x14ac:dyDescent="0.2">
      <c r="A72" s="113"/>
      <c r="B72" s="122"/>
      <c r="C72" s="123"/>
      <c r="D72" s="123"/>
      <c r="E72" s="123"/>
    </row>
    <row r="73" spans="1:5" ht="20.25" x14ac:dyDescent="0.2">
      <c r="A73" s="113"/>
      <c r="B73" s="122"/>
      <c r="C73" s="123"/>
      <c r="D73" s="123"/>
      <c r="E73" s="123"/>
    </row>
    <row r="74" spans="1:5" ht="20.25" x14ac:dyDescent="0.2">
      <c r="A74" s="113"/>
      <c r="B74" s="122"/>
      <c r="C74" s="123"/>
      <c r="D74" s="123"/>
      <c r="E74" s="123"/>
    </row>
    <row r="75" spans="1:5" ht="20.25" x14ac:dyDescent="0.2">
      <c r="A75" s="113"/>
      <c r="B75" s="122"/>
      <c r="C75" s="123"/>
      <c r="D75" s="123"/>
      <c r="E75" s="123"/>
    </row>
    <row r="76" spans="1:5" ht="20.25" x14ac:dyDescent="0.2">
      <c r="A76" s="113"/>
      <c r="B76" s="122"/>
      <c r="C76" s="123"/>
      <c r="D76" s="123"/>
      <c r="E76" s="123"/>
    </row>
    <row r="77" spans="1:5" ht="20.25" x14ac:dyDescent="0.2">
      <c r="A77" s="113"/>
      <c r="B77" s="122"/>
      <c r="C77" s="123"/>
      <c r="D77" s="123"/>
      <c r="E77" s="123"/>
    </row>
    <row r="78" spans="1:5" ht="20.25" x14ac:dyDescent="0.2">
      <c r="A78" s="113"/>
      <c r="B78" s="122"/>
      <c r="C78" s="123"/>
      <c r="D78" s="123"/>
      <c r="E78" s="123"/>
    </row>
    <row r="79" spans="1:5" ht="20.25" x14ac:dyDescent="0.2">
      <c r="A79" s="113"/>
      <c r="B79" s="122"/>
      <c r="C79" s="123"/>
      <c r="D79" s="123"/>
      <c r="E79" s="123"/>
    </row>
    <row r="80" spans="1:5" ht="20.25" x14ac:dyDescent="0.2">
      <c r="A80" s="113"/>
      <c r="B80" s="122"/>
      <c r="C80" s="123"/>
      <c r="D80" s="123"/>
      <c r="E80" s="123"/>
    </row>
    <row r="81" spans="1:5" ht="20.25" x14ac:dyDescent="0.2">
      <c r="A81" s="113"/>
      <c r="B81" s="122"/>
      <c r="C81" s="123"/>
      <c r="D81" s="123"/>
      <c r="E81" s="123"/>
    </row>
    <row r="82" spans="1:5" ht="20.25" x14ac:dyDescent="0.2">
      <c r="A82" s="113"/>
      <c r="B82" s="122"/>
      <c r="C82" s="123"/>
      <c r="D82" s="123"/>
      <c r="E82" s="123"/>
    </row>
    <row r="83" spans="1:5" ht="20.25" x14ac:dyDescent="0.2">
      <c r="A83" s="113"/>
      <c r="B83" s="122"/>
      <c r="C83" s="123"/>
      <c r="D83" s="123"/>
      <c r="E83" s="123"/>
    </row>
    <row r="84" spans="1:5" ht="20.25" x14ac:dyDescent="0.2">
      <c r="A84" s="113"/>
      <c r="B84" s="122"/>
      <c r="C84" s="123"/>
      <c r="D84" s="123"/>
      <c r="E84" s="123"/>
    </row>
    <row r="85" spans="1:5" ht="20.25" x14ac:dyDescent="0.2">
      <c r="A85" s="113"/>
      <c r="B85" s="122"/>
      <c r="C85" s="123"/>
      <c r="D85" s="123"/>
      <c r="E85" s="123"/>
    </row>
    <row r="86" spans="1:5" ht="20.25" x14ac:dyDescent="0.2">
      <c r="A86" s="113"/>
      <c r="B86" s="122"/>
      <c r="C86" s="123"/>
      <c r="D86" s="123"/>
      <c r="E86" s="123"/>
    </row>
    <row r="87" spans="1:5" ht="20.25" x14ac:dyDescent="0.2">
      <c r="A87" s="113"/>
      <c r="B87" s="122"/>
      <c r="C87" s="123"/>
      <c r="D87" s="123"/>
      <c r="E87" s="123"/>
    </row>
    <row r="88" spans="1:5" ht="20.25" x14ac:dyDescent="0.2">
      <c r="A88" s="113"/>
      <c r="B88" s="122"/>
      <c r="C88" s="123"/>
      <c r="D88" s="123"/>
      <c r="E88" s="123"/>
    </row>
    <row r="89" spans="1:5" ht="20.25" x14ac:dyDescent="0.2">
      <c r="A89" s="113"/>
      <c r="B89" s="122"/>
      <c r="C89" s="123"/>
      <c r="D89" s="123"/>
      <c r="E89" s="123"/>
    </row>
    <row r="90" spans="1:5" ht="20.25" x14ac:dyDescent="0.2">
      <c r="A90" s="113"/>
      <c r="B90" s="122"/>
      <c r="C90" s="123"/>
      <c r="D90" s="123"/>
      <c r="E90" s="123"/>
    </row>
    <row r="91" spans="1:5" ht="20.25" x14ac:dyDescent="0.2">
      <c r="A91" s="113"/>
      <c r="B91" s="122"/>
      <c r="C91" s="123"/>
      <c r="D91" s="123"/>
      <c r="E91" s="123"/>
    </row>
    <row r="92" spans="1:5" ht="20.25" x14ac:dyDescent="0.2">
      <c r="A92" s="113"/>
      <c r="B92" s="122"/>
      <c r="C92" s="123"/>
      <c r="D92" s="123"/>
      <c r="E92" s="123"/>
    </row>
    <row r="93" spans="1:5" ht="20.25" x14ac:dyDescent="0.2">
      <c r="A93" s="113"/>
      <c r="B93" s="122"/>
      <c r="C93" s="123"/>
      <c r="D93" s="123"/>
      <c r="E93" s="123"/>
    </row>
    <row r="94" spans="1:5" ht="20.25" x14ac:dyDescent="0.2">
      <c r="A94" s="113"/>
      <c r="B94" s="122"/>
      <c r="C94" s="123"/>
      <c r="D94" s="123"/>
      <c r="E94" s="123"/>
    </row>
    <row r="95" spans="1:5" ht="20.25" x14ac:dyDescent="0.2">
      <c r="A95" s="113"/>
      <c r="B95" s="122"/>
      <c r="C95" s="123"/>
      <c r="D95" s="123"/>
      <c r="E95" s="123"/>
    </row>
    <row r="96" spans="1:5" ht="20.25" x14ac:dyDescent="0.2">
      <c r="A96" s="113"/>
      <c r="B96" s="122"/>
      <c r="C96" s="123"/>
      <c r="D96" s="123"/>
      <c r="E96" s="123"/>
    </row>
    <row r="97" spans="1:5" ht="20.25" x14ac:dyDescent="0.2">
      <c r="A97" s="113"/>
      <c r="B97" s="122"/>
      <c r="C97" s="123"/>
      <c r="D97" s="123"/>
      <c r="E97" s="123"/>
    </row>
    <row r="98" spans="1:5" ht="20.25" x14ac:dyDescent="0.2">
      <c r="A98" s="113"/>
      <c r="B98" s="122"/>
      <c r="C98" s="123"/>
      <c r="D98" s="123"/>
      <c r="E98" s="123"/>
    </row>
    <row r="99" spans="1:5" ht="20.25" x14ac:dyDescent="0.2">
      <c r="A99" s="113"/>
      <c r="B99" s="122"/>
      <c r="C99" s="123"/>
      <c r="D99" s="123"/>
      <c r="E99" s="123"/>
    </row>
    <row r="100" spans="1:5" ht="20.25" x14ac:dyDescent="0.2">
      <c r="A100" s="113"/>
      <c r="B100" s="122"/>
      <c r="C100" s="123"/>
      <c r="D100" s="123"/>
      <c r="E100" s="123"/>
    </row>
    <row r="101" spans="1:5" ht="20.25" x14ac:dyDescent="0.2">
      <c r="A101" s="113"/>
      <c r="B101" s="122"/>
      <c r="C101" s="123"/>
      <c r="D101" s="123"/>
      <c r="E101" s="123"/>
    </row>
    <row r="102" spans="1:5" ht="20.25" x14ac:dyDescent="0.2">
      <c r="A102" s="113"/>
      <c r="B102" s="122"/>
      <c r="C102" s="123"/>
      <c r="D102" s="123"/>
      <c r="E102" s="123"/>
    </row>
    <row r="103" spans="1:5" ht="20.25" x14ac:dyDescent="0.2">
      <c r="A103" s="113"/>
      <c r="B103" s="122"/>
      <c r="C103" s="123"/>
      <c r="D103" s="123"/>
      <c r="E103" s="123"/>
    </row>
    <row r="104" spans="1:5" ht="20.25" x14ac:dyDescent="0.2">
      <c r="A104" s="113"/>
      <c r="B104" s="122"/>
      <c r="C104" s="123"/>
      <c r="D104" s="123"/>
      <c r="E104" s="123"/>
    </row>
    <row r="105" spans="1:5" ht="20.25" x14ac:dyDescent="0.2">
      <c r="A105" s="113"/>
      <c r="B105" s="122"/>
      <c r="C105" s="123"/>
      <c r="D105" s="123"/>
      <c r="E105" s="123"/>
    </row>
    <row r="106" spans="1:5" ht="20.25" x14ac:dyDescent="0.2">
      <c r="A106" s="113"/>
      <c r="B106" s="122"/>
      <c r="C106" s="123"/>
      <c r="D106" s="123"/>
      <c r="E106" s="123"/>
    </row>
    <row r="107" spans="1:5" ht="20.25" x14ac:dyDescent="0.2">
      <c r="A107" s="113"/>
      <c r="B107" s="122"/>
      <c r="C107" s="123"/>
      <c r="D107" s="123"/>
      <c r="E107" s="123"/>
    </row>
    <row r="108" spans="1:5" ht="20.25" x14ac:dyDescent="0.2">
      <c r="A108" s="113"/>
      <c r="B108" s="122"/>
      <c r="C108" s="123"/>
      <c r="D108" s="123"/>
      <c r="E108" s="123"/>
    </row>
    <row r="109" spans="1:5" ht="20.25" x14ac:dyDescent="0.2">
      <c r="A109" s="113"/>
      <c r="B109" s="122"/>
      <c r="C109" s="123"/>
      <c r="D109" s="123"/>
      <c r="E109" s="123"/>
    </row>
    <row r="110" spans="1:5" ht="20.25" x14ac:dyDescent="0.2">
      <c r="A110" s="113"/>
      <c r="B110" s="122"/>
      <c r="C110" s="123"/>
      <c r="D110" s="123"/>
      <c r="E110" s="123"/>
    </row>
    <row r="111" spans="1:5" ht="20.25" x14ac:dyDescent="0.2">
      <c r="A111" s="113"/>
      <c r="B111" s="122"/>
      <c r="C111" s="123"/>
      <c r="D111" s="123"/>
      <c r="E111" s="123"/>
    </row>
    <row r="112" spans="1:5" ht="20.25" x14ac:dyDescent="0.2">
      <c r="A112" s="113"/>
      <c r="B112" s="122"/>
      <c r="C112" s="123"/>
      <c r="D112" s="123"/>
      <c r="E112" s="123"/>
    </row>
    <row r="113" spans="1:5" ht="20.25" x14ac:dyDescent="0.2">
      <c r="A113" s="113"/>
      <c r="B113" s="122"/>
      <c r="C113" s="123"/>
      <c r="D113" s="123"/>
      <c r="E113" s="123"/>
    </row>
    <row r="114" spans="1:5" ht="20.25" x14ac:dyDescent="0.2">
      <c r="A114" s="113"/>
      <c r="B114" s="122"/>
      <c r="C114" s="123"/>
      <c r="D114" s="123"/>
      <c r="E114" s="123"/>
    </row>
    <row r="115" spans="1:5" ht="20.25" x14ac:dyDescent="0.2">
      <c r="A115" s="113"/>
      <c r="B115" s="122"/>
      <c r="C115" s="123"/>
      <c r="D115" s="123"/>
      <c r="E115" s="123"/>
    </row>
    <row r="116" spans="1:5" ht="20.25" x14ac:dyDescent="0.2">
      <c r="A116" s="113"/>
      <c r="B116" s="122"/>
      <c r="C116" s="123"/>
      <c r="D116" s="123"/>
      <c r="E116" s="123"/>
    </row>
    <row r="117" spans="1:5" ht="20.25" x14ac:dyDescent="0.2">
      <c r="A117" s="113"/>
      <c r="B117" s="122"/>
      <c r="C117" s="123"/>
      <c r="D117" s="123"/>
      <c r="E117" s="123"/>
    </row>
    <row r="118" spans="1:5" ht="20.25" x14ac:dyDescent="0.2">
      <c r="A118" s="113"/>
      <c r="B118" s="122"/>
      <c r="C118" s="123"/>
      <c r="D118" s="123"/>
      <c r="E118" s="123"/>
    </row>
    <row r="119" spans="1:5" ht="20.25" x14ac:dyDescent="0.2">
      <c r="A119" s="113"/>
      <c r="B119" s="122"/>
      <c r="C119" s="123"/>
      <c r="D119" s="123"/>
      <c r="E119" s="123"/>
    </row>
    <row r="120" spans="1:5" ht="20.25" x14ac:dyDescent="0.2">
      <c r="A120" s="113"/>
      <c r="B120" s="122"/>
      <c r="C120" s="123"/>
      <c r="D120" s="123"/>
      <c r="E120" s="123"/>
    </row>
    <row r="121" spans="1:5" ht="20.25" x14ac:dyDescent="0.2">
      <c r="A121" s="113"/>
      <c r="B121" s="122"/>
      <c r="C121" s="123"/>
      <c r="D121" s="123"/>
      <c r="E121" s="123"/>
    </row>
    <row r="122" spans="1:5" ht="20.25" x14ac:dyDescent="0.2">
      <c r="A122" s="113"/>
      <c r="B122" s="122"/>
      <c r="C122" s="123"/>
      <c r="D122" s="123"/>
      <c r="E122" s="123"/>
    </row>
    <row r="123" spans="1:5" ht="20.25" x14ac:dyDescent="0.2">
      <c r="A123" s="113"/>
      <c r="B123" s="122"/>
      <c r="C123" s="123"/>
      <c r="D123" s="123"/>
      <c r="E123" s="123"/>
    </row>
    <row r="124" spans="1:5" ht="20.25" x14ac:dyDescent="0.2">
      <c r="A124" s="113"/>
      <c r="B124" s="122"/>
      <c r="C124" s="123"/>
      <c r="D124" s="123"/>
      <c r="E124" s="123"/>
    </row>
    <row r="125" spans="1:5" ht="20.25" x14ac:dyDescent="0.2">
      <c r="A125" s="113"/>
      <c r="B125" s="122"/>
      <c r="C125" s="123"/>
      <c r="D125" s="123"/>
      <c r="E125" s="123"/>
    </row>
    <row r="126" spans="1:5" ht="20.25" x14ac:dyDescent="0.2">
      <c r="A126" s="113"/>
      <c r="B126" s="122"/>
      <c r="C126" s="123"/>
      <c r="D126" s="123"/>
      <c r="E126" s="123"/>
    </row>
    <row r="127" spans="1:5" ht="20.25" x14ac:dyDescent="0.2">
      <c r="A127" s="113"/>
      <c r="B127" s="122"/>
      <c r="C127" s="123"/>
      <c r="D127" s="123"/>
      <c r="E127" s="123"/>
    </row>
    <row r="128" spans="1:5" ht="20.25" x14ac:dyDescent="0.2">
      <c r="A128" s="113"/>
      <c r="B128" s="122"/>
      <c r="C128" s="123"/>
      <c r="D128" s="123"/>
      <c r="E128" s="123"/>
    </row>
    <row r="129" spans="1:5" ht="20.25" x14ac:dyDescent="0.2">
      <c r="A129" s="113"/>
      <c r="B129" s="122"/>
      <c r="C129" s="123"/>
      <c r="D129" s="123"/>
      <c r="E129" s="123"/>
    </row>
    <row r="130" spans="1:5" ht="20.25" x14ac:dyDescent="0.2">
      <c r="A130" s="113"/>
      <c r="B130" s="122"/>
      <c r="C130" s="123"/>
      <c r="D130" s="123"/>
      <c r="E130" s="123"/>
    </row>
    <row r="131" spans="1:5" ht="20.25" x14ac:dyDescent="0.2">
      <c r="A131" s="113"/>
      <c r="B131" s="122"/>
      <c r="C131" s="123"/>
      <c r="D131" s="123"/>
      <c r="E131" s="123"/>
    </row>
    <row r="132" spans="1:5" ht="20.25" x14ac:dyDescent="0.2">
      <c r="A132" s="113"/>
      <c r="B132" s="122"/>
      <c r="C132" s="123"/>
      <c r="D132" s="123"/>
      <c r="E132" s="123"/>
    </row>
    <row r="133" spans="1:5" ht="20.25" x14ac:dyDescent="0.2">
      <c r="A133" s="113"/>
      <c r="B133" s="122"/>
      <c r="C133" s="123"/>
      <c r="D133" s="123"/>
      <c r="E133" s="123"/>
    </row>
    <row r="134" spans="1:5" ht="20.25" x14ac:dyDescent="0.2">
      <c r="A134" s="113"/>
      <c r="B134" s="122"/>
      <c r="C134" s="123"/>
      <c r="D134" s="123"/>
      <c r="E134" s="123"/>
    </row>
    <row r="135" spans="1:5" ht="20.25" x14ac:dyDescent="0.2">
      <c r="A135" s="113"/>
      <c r="B135" s="122"/>
      <c r="C135" s="123"/>
      <c r="D135" s="123"/>
      <c r="E135" s="123"/>
    </row>
    <row r="136" spans="1:5" ht="20.25" x14ac:dyDescent="0.2">
      <c r="A136" s="113"/>
      <c r="B136" s="122"/>
      <c r="C136" s="123"/>
      <c r="D136" s="123"/>
      <c r="E136" s="123"/>
    </row>
    <row r="137" spans="1:5" ht="20.25" x14ac:dyDescent="0.2">
      <c r="A137" s="113"/>
      <c r="B137" s="122"/>
      <c r="C137" s="123"/>
      <c r="D137" s="123"/>
      <c r="E137" s="123"/>
    </row>
    <row r="138" spans="1:5" ht="20.25" x14ac:dyDescent="0.2">
      <c r="A138" s="113"/>
      <c r="B138" s="122"/>
      <c r="C138" s="123"/>
      <c r="D138" s="123"/>
      <c r="E138" s="123"/>
    </row>
    <row r="139" spans="1:5" ht="20.25" x14ac:dyDescent="0.2">
      <c r="A139" s="113"/>
      <c r="B139" s="122"/>
      <c r="C139" s="123"/>
      <c r="D139" s="123"/>
      <c r="E139" s="123"/>
    </row>
    <row r="140" spans="1:5" ht="20.25" x14ac:dyDescent="0.2">
      <c r="A140" s="113"/>
      <c r="B140" s="122"/>
      <c r="C140" s="123"/>
      <c r="D140" s="123"/>
      <c r="E140" s="123"/>
    </row>
    <row r="141" spans="1:5" ht="20.25" x14ac:dyDescent="0.2">
      <c r="A141" s="113"/>
      <c r="B141" s="122"/>
      <c r="C141" s="123"/>
      <c r="D141" s="123"/>
      <c r="E141" s="123"/>
    </row>
    <row r="142" spans="1:5" ht="20.25" x14ac:dyDescent="0.2">
      <c r="A142" s="113"/>
      <c r="B142" s="122"/>
      <c r="C142" s="123"/>
      <c r="D142" s="123"/>
      <c r="E142" s="123"/>
    </row>
    <row r="143" spans="1:5" ht="20.25" x14ac:dyDescent="0.2">
      <c r="A143" s="113"/>
      <c r="B143" s="122"/>
      <c r="C143" s="123"/>
      <c r="D143" s="123"/>
      <c r="E143" s="123"/>
    </row>
    <row r="144" spans="1:5" ht="20.25" x14ac:dyDescent="0.2">
      <c r="A144" s="113"/>
      <c r="B144" s="122"/>
      <c r="C144" s="123"/>
      <c r="D144" s="123"/>
      <c r="E144" s="123"/>
    </row>
    <row r="145" spans="1:5" ht="20.25" x14ac:dyDescent="0.2">
      <c r="A145" s="113"/>
      <c r="B145" s="122"/>
      <c r="C145" s="123"/>
      <c r="D145" s="123"/>
      <c r="E145" s="123"/>
    </row>
    <row r="146" spans="1:5" ht="20.25" x14ac:dyDescent="0.2">
      <c r="A146" s="113"/>
      <c r="B146" s="122"/>
      <c r="C146" s="123"/>
      <c r="D146" s="123"/>
      <c r="E146" s="123"/>
    </row>
    <row r="147" spans="1:5" ht="20.25" x14ac:dyDescent="0.2">
      <c r="A147" s="113"/>
      <c r="B147" s="122"/>
      <c r="C147" s="123"/>
      <c r="D147" s="123"/>
      <c r="E147" s="123"/>
    </row>
    <row r="148" spans="1:5" ht="20.25" x14ac:dyDescent="0.2">
      <c r="A148" s="113"/>
      <c r="B148" s="122"/>
      <c r="C148" s="123"/>
      <c r="D148" s="123"/>
      <c r="E148" s="123"/>
    </row>
    <row r="149" spans="1:5" ht="20.25" x14ac:dyDescent="0.2">
      <c r="A149" s="113"/>
      <c r="B149" s="122"/>
      <c r="C149" s="123"/>
      <c r="D149" s="123"/>
      <c r="E149" s="123"/>
    </row>
    <row r="150" spans="1:5" ht="20.25" x14ac:dyDescent="0.2">
      <c r="A150" s="113"/>
      <c r="B150" s="122"/>
      <c r="C150" s="123"/>
      <c r="D150" s="123"/>
      <c r="E150" s="123"/>
    </row>
    <row r="151" spans="1:5" ht="20.25" x14ac:dyDescent="0.2">
      <c r="A151" s="113"/>
      <c r="B151" s="122"/>
      <c r="C151" s="123"/>
      <c r="D151" s="123"/>
      <c r="E151" s="123"/>
    </row>
    <row r="152" spans="1:5" ht="20.25" x14ac:dyDescent="0.2">
      <c r="A152" s="113"/>
      <c r="B152" s="122"/>
      <c r="C152" s="123"/>
      <c r="D152" s="123"/>
      <c r="E152" s="123"/>
    </row>
    <row r="153" spans="1:5" ht="20.25" x14ac:dyDescent="0.2">
      <c r="A153" s="113"/>
      <c r="B153" s="122"/>
      <c r="C153" s="123"/>
      <c r="D153" s="123"/>
      <c r="E153" s="123"/>
    </row>
    <row r="154" spans="1:5" ht="20.25" x14ac:dyDescent="0.2">
      <c r="A154" s="113"/>
      <c r="B154" s="122"/>
      <c r="C154" s="123"/>
      <c r="D154" s="123"/>
      <c r="E154" s="123"/>
    </row>
    <row r="155" spans="1:5" ht="20.25" x14ac:dyDescent="0.2">
      <c r="A155" s="113"/>
      <c r="B155" s="122"/>
      <c r="C155" s="123"/>
      <c r="D155" s="123"/>
      <c r="E155" s="123"/>
    </row>
    <row r="156" spans="1:5" ht="20.25" x14ac:dyDescent="0.2">
      <c r="A156" s="113"/>
      <c r="B156" s="122"/>
      <c r="C156" s="123"/>
      <c r="D156" s="123"/>
      <c r="E156" s="123"/>
    </row>
    <row r="157" spans="1:5" ht="20.25" x14ac:dyDescent="0.2">
      <c r="A157" s="113"/>
      <c r="B157" s="122"/>
      <c r="C157" s="123"/>
      <c r="D157" s="123"/>
      <c r="E157" s="123"/>
    </row>
    <row r="158" spans="1:5" ht="20.25" x14ac:dyDescent="0.2">
      <c r="A158" s="113"/>
      <c r="B158" s="122"/>
      <c r="C158" s="123"/>
      <c r="D158" s="123"/>
      <c r="E158" s="123"/>
    </row>
    <row r="159" spans="1:5" ht="20.25" x14ac:dyDescent="0.2">
      <c r="A159" s="113"/>
      <c r="B159" s="122"/>
      <c r="C159" s="123"/>
      <c r="D159" s="123"/>
      <c r="E159" s="123"/>
    </row>
    <row r="160" spans="1:5" ht="20.25" x14ac:dyDescent="0.2">
      <c r="A160" s="113"/>
      <c r="B160" s="122"/>
      <c r="C160" s="123"/>
      <c r="D160" s="123"/>
      <c r="E160" s="123"/>
    </row>
    <row r="161" spans="1:5" ht="20.25" x14ac:dyDescent="0.2">
      <c r="A161" s="113"/>
      <c r="B161" s="122"/>
      <c r="C161" s="123"/>
      <c r="D161" s="123"/>
      <c r="E161" s="123"/>
    </row>
    <row r="162" spans="1:5" ht="20.25" x14ac:dyDescent="0.2">
      <c r="A162" s="113"/>
      <c r="B162" s="122"/>
      <c r="C162" s="123"/>
      <c r="D162" s="123"/>
      <c r="E162" s="123"/>
    </row>
    <row r="163" spans="1:5" ht="20.25" x14ac:dyDescent="0.2">
      <c r="A163" s="113"/>
      <c r="B163" s="122"/>
      <c r="C163" s="123"/>
      <c r="D163" s="123"/>
      <c r="E163" s="123"/>
    </row>
    <row r="164" spans="1:5" ht="20.25" x14ac:dyDescent="0.2">
      <c r="A164" s="113"/>
      <c r="B164" s="122"/>
      <c r="C164" s="123"/>
      <c r="D164" s="123"/>
      <c r="E164" s="123"/>
    </row>
    <row r="165" spans="1:5" ht="20.25" x14ac:dyDescent="0.2">
      <c r="A165" s="113"/>
      <c r="B165" s="122"/>
      <c r="C165" s="123"/>
      <c r="D165" s="123"/>
      <c r="E165" s="123"/>
    </row>
    <row r="166" spans="1:5" ht="20.25" x14ac:dyDescent="0.2">
      <c r="A166" s="113"/>
      <c r="B166" s="122"/>
      <c r="C166" s="123"/>
      <c r="D166" s="123"/>
      <c r="E166" s="123"/>
    </row>
    <row r="167" spans="1:5" ht="20.25" x14ac:dyDescent="0.2">
      <c r="A167" s="113"/>
      <c r="B167" s="122"/>
      <c r="C167" s="123"/>
      <c r="D167" s="123"/>
      <c r="E167" s="123"/>
    </row>
    <row r="168" spans="1:5" ht="20.25" x14ac:dyDescent="0.2">
      <c r="A168" s="113"/>
      <c r="B168" s="122"/>
      <c r="C168" s="123"/>
      <c r="D168" s="123"/>
      <c r="E168" s="123"/>
    </row>
    <row r="169" spans="1:5" ht="20.25" x14ac:dyDescent="0.2">
      <c r="A169" s="113"/>
      <c r="B169" s="122"/>
      <c r="C169" s="123"/>
      <c r="D169" s="123"/>
      <c r="E169" s="123"/>
    </row>
    <row r="170" spans="1:5" ht="20.25" x14ac:dyDescent="0.2">
      <c r="A170" s="113"/>
      <c r="B170" s="122"/>
      <c r="C170" s="123"/>
      <c r="D170" s="123"/>
      <c r="E170" s="123"/>
    </row>
    <row r="171" spans="1:5" ht="20.25" x14ac:dyDescent="0.2">
      <c r="A171" s="113"/>
      <c r="B171" s="122"/>
      <c r="C171" s="123"/>
      <c r="D171" s="123"/>
      <c r="E171" s="123"/>
    </row>
    <row r="172" spans="1:5" ht="20.25" x14ac:dyDescent="0.2">
      <c r="A172" s="113"/>
      <c r="B172" s="122"/>
      <c r="C172" s="123"/>
      <c r="D172" s="123"/>
      <c r="E172" s="123"/>
    </row>
    <row r="173" spans="1:5" ht="20.25" x14ac:dyDescent="0.2">
      <c r="A173" s="113"/>
      <c r="B173" s="122"/>
      <c r="C173" s="123"/>
      <c r="D173" s="123"/>
      <c r="E173" s="123"/>
    </row>
    <row r="174" spans="1:5" ht="20.25" x14ac:dyDescent="0.2">
      <c r="A174" s="113"/>
      <c r="B174" s="122"/>
      <c r="C174" s="123"/>
      <c r="D174" s="123"/>
      <c r="E174" s="123"/>
    </row>
    <row r="175" spans="1:5" ht="20.25" x14ac:dyDescent="0.2">
      <c r="A175" s="113"/>
      <c r="B175" s="122"/>
      <c r="C175" s="123"/>
      <c r="D175" s="123"/>
      <c r="E175" s="123"/>
    </row>
    <row r="176" spans="1:5" ht="20.25" x14ac:dyDescent="0.2">
      <c r="A176" s="113"/>
      <c r="B176" s="122"/>
      <c r="C176" s="123"/>
      <c r="D176" s="123"/>
      <c r="E176" s="123"/>
    </row>
    <row r="177" spans="1:5" ht="20.25" x14ac:dyDescent="0.2">
      <c r="A177" s="113"/>
      <c r="B177" s="122"/>
      <c r="C177" s="123"/>
      <c r="D177" s="123"/>
      <c r="E177" s="123"/>
    </row>
    <row r="178" spans="1:5" ht="20.25" x14ac:dyDescent="0.2">
      <c r="A178" s="113"/>
      <c r="B178" s="122"/>
      <c r="C178" s="123"/>
      <c r="D178" s="123"/>
      <c r="E178" s="123"/>
    </row>
    <row r="179" spans="1:5" ht="20.25" x14ac:dyDescent="0.2">
      <c r="A179" s="113"/>
      <c r="B179" s="122"/>
      <c r="C179" s="123"/>
      <c r="D179" s="123"/>
      <c r="E179" s="123"/>
    </row>
    <row r="180" spans="1:5" ht="20.25" x14ac:dyDescent="0.2">
      <c r="A180" s="113"/>
      <c r="B180" s="122"/>
      <c r="C180" s="123"/>
      <c r="D180" s="123"/>
      <c r="E180" s="123"/>
    </row>
    <row r="181" spans="1:5" ht="20.25" x14ac:dyDescent="0.2">
      <c r="A181" s="113"/>
      <c r="B181" s="122"/>
      <c r="C181" s="123"/>
      <c r="D181" s="123"/>
      <c r="E181" s="123"/>
    </row>
    <row r="182" spans="1:5" ht="20.25" x14ac:dyDescent="0.2">
      <c r="A182" s="113"/>
      <c r="B182" s="122"/>
      <c r="C182" s="123"/>
      <c r="D182" s="123"/>
      <c r="E182" s="123"/>
    </row>
    <row r="183" spans="1:5" ht="20.25" x14ac:dyDescent="0.2">
      <c r="A183" s="113"/>
      <c r="B183" s="122"/>
      <c r="C183" s="123"/>
      <c r="D183" s="123"/>
      <c r="E183" s="123"/>
    </row>
    <row r="184" spans="1:5" ht="20.25" x14ac:dyDescent="0.2">
      <c r="A184" s="113"/>
      <c r="B184" s="122"/>
      <c r="C184" s="123"/>
      <c r="D184" s="123"/>
      <c r="E184" s="123"/>
    </row>
    <row r="185" spans="1:5" ht="20.25" x14ac:dyDescent="0.2">
      <c r="A185" s="113"/>
      <c r="B185" s="122"/>
      <c r="C185" s="123"/>
      <c r="D185" s="123"/>
      <c r="E185" s="123"/>
    </row>
    <row r="186" spans="1:5" ht="20.25" x14ac:dyDescent="0.2">
      <c r="A186" s="113"/>
      <c r="B186" s="122"/>
      <c r="C186" s="123"/>
      <c r="D186" s="123"/>
      <c r="E186" s="123"/>
    </row>
    <row r="187" spans="1:5" ht="20.25" x14ac:dyDescent="0.2">
      <c r="A187" s="113"/>
      <c r="B187" s="122"/>
      <c r="C187" s="123"/>
      <c r="D187" s="123"/>
      <c r="E187" s="123"/>
    </row>
    <row r="188" spans="1:5" ht="20.25" x14ac:dyDescent="0.2">
      <c r="A188" s="113"/>
      <c r="B188" s="122"/>
      <c r="C188" s="123"/>
      <c r="D188" s="123"/>
      <c r="E188" s="123"/>
    </row>
    <row r="189" spans="1:5" ht="20.25" x14ac:dyDescent="0.2">
      <c r="A189" s="113"/>
      <c r="B189" s="122"/>
      <c r="C189" s="123"/>
      <c r="D189" s="123"/>
      <c r="E189" s="123"/>
    </row>
    <row r="190" spans="1:5" ht="20.25" x14ac:dyDescent="0.2">
      <c r="A190" s="113"/>
      <c r="B190" s="122"/>
      <c r="C190" s="123"/>
      <c r="D190" s="123"/>
      <c r="E190" s="123"/>
    </row>
    <row r="191" spans="1:5" ht="20.25" x14ac:dyDescent="0.2">
      <c r="A191" s="113"/>
      <c r="B191" s="122"/>
      <c r="C191" s="123"/>
      <c r="D191" s="123"/>
      <c r="E191" s="123"/>
    </row>
    <row r="192" spans="1:5" ht="20.25" x14ac:dyDescent="0.2">
      <c r="A192" s="113"/>
      <c r="B192" s="122"/>
      <c r="C192" s="123"/>
      <c r="D192" s="123"/>
      <c r="E192" s="123"/>
    </row>
    <row r="193" spans="1:5" ht="20.25" x14ac:dyDescent="0.2">
      <c r="A193" s="113"/>
      <c r="B193" s="122"/>
      <c r="C193" s="123"/>
      <c r="D193" s="123"/>
      <c r="E193" s="123"/>
    </row>
    <row r="194" spans="1:5" ht="20.25" x14ac:dyDescent="0.2">
      <c r="A194" s="113"/>
      <c r="B194" s="122"/>
      <c r="C194" s="123"/>
      <c r="D194" s="123"/>
      <c r="E194" s="123"/>
    </row>
    <row r="195" spans="1:5" ht="20.25" x14ac:dyDescent="0.2">
      <c r="A195" s="113"/>
      <c r="B195" s="122"/>
      <c r="C195" s="123"/>
      <c r="D195" s="123"/>
      <c r="E195" s="123"/>
    </row>
    <row r="196" spans="1:5" ht="20.25" x14ac:dyDescent="0.2">
      <c r="A196" s="113"/>
      <c r="B196" s="122"/>
      <c r="C196" s="123"/>
      <c r="D196" s="123"/>
      <c r="E196" s="123"/>
    </row>
    <row r="197" spans="1:5" ht="20.25" x14ac:dyDescent="0.2">
      <c r="A197" s="113"/>
      <c r="B197" s="122"/>
      <c r="C197" s="123"/>
      <c r="D197" s="123"/>
      <c r="E197" s="123"/>
    </row>
    <row r="198" spans="1:5" ht="20.25" x14ac:dyDescent="0.2">
      <c r="A198" s="113"/>
      <c r="B198" s="122"/>
      <c r="C198" s="123"/>
      <c r="D198" s="123"/>
      <c r="E198" s="123"/>
    </row>
    <row r="199" spans="1:5" ht="20.25" x14ac:dyDescent="0.2">
      <c r="A199" s="113"/>
      <c r="B199" s="122"/>
      <c r="C199" s="123"/>
      <c r="D199" s="123"/>
      <c r="E199" s="123"/>
    </row>
    <row r="200" spans="1:5" ht="20.25" x14ac:dyDescent="0.2">
      <c r="A200" s="113"/>
      <c r="B200" s="122"/>
      <c r="C200" s="123"/>
      <c r="D200" s="123"/>
      <c r="E200" s="123"/>
    </row>
    <row r="201" spans="1:5" ht="20.25" x14ac:dyDescent="0.2">
      <c r="A201" s="113"/>
      <c r="B201" s="122"/>
      <c r="C201" s="123"/>
      <c r="D201" s="123"/>
      <c r="E201" s="123"/>
    </row>
    <row r="202" spans="1:5" ht="20.25" x14ac:dyDescent="0.2">
      <c r="A202" s="113"/>
      <c r="B202" s="122"/>
      <c r="C202" s="123"/>
      <c r="D202" s="123"/>
      <c r="E202" s="123"/>
    </row>
    <row r="203" spans="1:5" ht="20.25" x14ac:dyDescent="0.2">
      <c r="A203" s="113"/>
      <c r="B203" s="122"/>
      <c r="C203" s="123"/>
      <c r="D203" s="123"/>
      <c r="E203" s="123"/>
    </row>
    <row r="204" spans="1:5" ht="20.25" x14ac:dyDescent="0.2">
      <c r="A204" s="113"/>
      <c r="B204" s="122"/>
      <c r="C204" s="123"/>
      <c r="D204" s="123"/>
      <c r="E204" s="123"/>
    </row>
    <row r="205" spans="1:5" ht="20.25" x14ac:dyDescent="0.2">
      <c r="A205" s="113"/>
      <c r="B205" s="122"/>
      <c r="C205" s="123"/>
      <c r="D205" s="123"/>
      <c r="E205" s="123"/>
    </row>
    <row r="206" spans="1:5" ht="20.25" x14ac:dyDescent="0.2">
      <c r="A206" s="113"/>
      <c r="B206" s="122"/>
      <c r="C206" s="123"/>
      <c r="D206" s="123"/>
      <c r="E206" s="123"/>
    </row>
    <row r="207" spans="1:5" ht="20.25" x14ac:dyDescent="0.2">
      <c r="A207" s="113"/>
      <c r="B207" s="122"/>
      <c r="C207" s="123"/>
      <c r="D207" s="123"/>
      <c r="E207" s="123"/>
    </row>
    <row r="208" spans="1:5" ht="20.25" x14ac:dyDescent="0.2">
      <c r="A208" s="113"/>
      <c r="B208" s="122"/>
      <c r="C208" s="123"/>
      <c r="D208" s="123"/>
      <c r="E208" s="123"/>
    </row>
    <row r="209" spans="1:9" ht="20.25" x14ac:dyDescent="0.2">
      <c r="A209" s="113"/>
      <c r="B209" s="122"/>
      <c r="C209" s="123"/>
      <c r="D209" s="123"/>
      <c r="E209" s="123"/>
    </row>
    <row r="210" spans="1:9" ht="20.25" x14ac:dyDescent="0.2">
      <c r="A210" s="113"/>
      <c r="B210" s="122"/>
      <c r="C210" s="123"/>
      <c r="D210" s="123"/>
      <c r="E210" s="123"/>
    </row>
    <row r="211" spans="1:9" ht="20.25" x14ac:dyDescent="0.2">
      <c r="A211" s="113"/>
      <c r="B211" s="122"/>
      <c r="C211" s="123"/>
      <c r="D211" s="123"/>
      <c r="E211" s="123"/>
    </row>
    <row r="212" spans="1:9" x14ac:dyDescent="0.2">
      <c r="A212" s="111"/>
      <c r="B212" s="122"/>
      <c r="C212" s="122"/>
      <c r="D212" s="122"/>
      <c r="E212" s="122"/>
    </row>
    <row r="213" spans="1:9" ht="20.25" x14ac:dyDescent="0.2">
      <c r="A213" s="111"/>
      <c r="B213" s="124" t="s">
        <v>250</v>
      </c>
      <c r="C213" s="124" t="s">
        <v>251</v>
      </c>
      <c r="D213" s="124"/>
      <c r="E213" s="125" t="s">
        <v>250</v>
      </c>
      <c r="F213" s="125" t="s">
        <v>251</v>
      </c>
    </row>
    <row r="214" spans="1:9" ht="20.25" x14ac:dyDescent="0.3">
      <c r="A214" s="111"/>
      <c r="B214" s="126" t="s">
        <v>252</v>
      </c>
      <c r="C214" s="126" t="s">
        <v>253</v>
      </c>
      <c r="D214" s="126"/>
      <c r="E214" s="110" t="s">
        <v>252</v>
      </c>
      <c r="G214" s="110" t="str">
        <f>IF(NOT(ISBLANK(E214)),E214,IF(NOT(ISBLANK(F214)),"     "&amp;F214,FALSE))</f>
        <v>Afectación Económica o presupuestal</v>
      </c>
      <c r="H214" s="110" t="s">
        <v>252</v>
      </c>
      <c r="I214" s="110" t="str">
        <f>IF(NOT(ISERROR(MATCH(H214,_xlfn.ANCHORARRAY(B225),0))),G227&amp;"Por favor no seleccionar los criterios de impacto",H214)</f>
        <v>❌Por favor no seleccionar los criterios de impacto</v>
      </c>
    </row>
    <row r="215" spans="1:9" ht="20.25" x14ac:dyDescent="0.3">
      <c r="A215" s="111"/>
      <c r="B215" s="126" t="s">
        <v>252</v>
      </c>
      <c r="C215" s="126" t="s">
        <v>234</v>
      </c>
      <c r="D215" s="126"/>
      <c r="F215" s="110" t="s">
        <v>253</v>
      </c>
      <c r="G215" s="110" t="str">
        <f t="shared" ref="G215:G225" si="0">IF(NOT(ISBLANK(E215)),E215,IF(NOT(ISBLANK(F215)),"     "&amp;F215,FALSE))</f>
        <v xml:space="preserve">     Afectación menor a 10 SMLMV .</v>
      </c>
    </row>
    <row r="216" spans="1:9" ht="20.25" x14ac:dyDescent="0.3">
      <c r="A216" s="111"/>
      <c r="B216" s="126" t="s">
        <v>252</v>
      </c>
      <c r="C216" s="126" t="s">
        <v>236</v>
      </c>
      <c r="D216" s="126"/>
      <c r="F216" s="110" t="s">
        <v>234</v>
      </c>
      <c r="G216" s="110" t="str">
        <f t="shared" si="0"/>
        <v xml:space="preserve">     Entre 10 y 50 SMLMV </v>
      </c>
    </row>
    <row r="217" spans="1:9" ht="20.25" x14ac:dyDescent="0.3">
      <c r="A217" s="111"/>
      <c r="B217" s="126" t="s">
        <v>252</v>
      </c>
      <c r="C217" s="126" t="s">
        <v>239</v>
      </c>
      <c r="D217" s="126"/>
      <c r="F217" s="110" t="s">
        <v>236</v>
      </c>
      <c r="G217" s="110" t="str">
        <f t="shared" si="0"/>
        <v xml:space="preserve">     Entre 50 y 100 SMLMV </v>
      </c>
    </row>
    <row r="218" spans="1:9" ht="20.25" x14ac:dyDescent="0.3">
      <c r="A218" s="111"/>
      <c r="B218" s="126" t="s">
        <v>252</v>
      </c>
      <c r="C218" s="126" t="s">
        <v>242</v>
      </c>
      <c r="D218" s="126"/>
      <c r="F218" s="110" t="s">
        <v>239</v>
      </c>
      <c r="G218" s="110" t="str">
        <f t="shared" si="0"/>
        <v xml:space="preserve">     Entre 100 y 500 SMLMV </v>
      </c>
    </row>
    <row r="219" spans="1:9" ht="20.25" x14ac:dyDescent="0.3">
      <c r="A219" s="111"/>
      <c r="B219" s="126" t="s">
        <v>254</v>
      </c>
      <c r="C219" s="126" t="s">
        <v>255</v>
      </c>
      <c r="D219" s="126"/>
      <c r="F219" s="110" t="s">
        <v>242</v>
      </c>
      <c r="G219" s="110" t="str">
        <f t="shared" si="0"/>
        <v xml:space="preserve">     Mayor a 500 SMLMV </v>
      </c>
    </row>
    <row r="220" spans="1:9" ht="20.25" x14ac:dyDescent="0.3">
      <c r="A220" s="111"/>
      <c r="B220" s="126" t="s">
        <v>254</v>
      </c>
      <c r="C220" s="126" t="s">
        <v>256</v>
      </c>
      <c r="D220" s="126"/>
      <c r="E220" s="110" t="s">
        <v>254</v>
      </c>
      <c r="G220" s="110" t="str">
        <f t="shared" si="0"/>
        <v>Pérdida Reputacional</v>
      </c>
    </row>
    <row r="221" spans="1:9" ht="20.25" x14ac:dyDescent="0.3">
      <c r="A221" s="111"/>
      <c r="B221" s="126" t="s">
        <v>254</v>
      </c>
      <c r="C221" s="126" t="s">
        <v>257</v>
      </c>
      <c r="D221" s="126"/>
      <c r="F221" s="110" t="s">
        <v>255</v>
      </c>
      <c r="G221" s="110" t="str">
        <f t="shared" si="0"/>
        <v xml:space="preserve">     El riesgo afecta la imagen de alguna área de la organización</v>
      </c>
    </row>
    <row r="222" spans="1:9" ht="20.25" x14ac:dyDescent="0.3">
      <c r="A222" s="111"/>
      <c r="B222" s="126" t="s">
        <v>254</v>
      </c>
      <c r="C222" s="126" t="s">
        <v>258</v>
      </c>
      <c r="D222" s="126"/>
      <c r="F222" s="110" t="s">
        <v>256</v>
      </c>
      <c r="G222" s="110" t="str">
        <f t="shared" si="0"/>
        <v xml:space="preserve">     El riesgo afecta la imagen de la entidad internamente, de conocimiento general, nivel interno, de junta dircetiva y accionistas y/o de provedores</v>
      </c>
    </row>
    <row r="223" spans="1:9" ht="20.25" x14ac:dyDescent="0.3">
      <c r="A223" s="111"/>
      <c r="B223" s="126" t="s">
        <v>254</v>
      </c>
      <c r="C223" s="126" t="s">
        <v>259</v>
      </c>
      <c r="D223" s="126"/>
      <c r="F223" s="110" t="s">
        <v>257</v>
      </c>
      <c r="G223" s="110" t="str">
        <f t="shared" si="0"/>
        <v xml:space="preserve">     El riesgo afecta la imagen de la entidad con algunos usuarios de relevancia frente al logro de los objetivos</v>
      </c>
    </row>
    <row r="224" spans="1:9" x14ac:dyDescent="0.2">
      <c r="A224" s="111"/>
      <c r="B224" s="127"/>
      <c r="C224" s="127"/>
      <c r="D224" s="127"/>
      <c r="F224" s="110" t="s">
        <v>258</v>
      </c>
      <c r="G224" s="110" t="str">
        <f t="shared" si="0"/>
        <v xml:space="preserve">     El riesgo afecta la imagen de de la entidad con efecto publicitario sostenido a nivel de sector administrativo, nivel departamental o municipal</v>
      </c>
    </row>
    <row r="225" spans="1:7" x14ac:dyDescent="0.2">
      <c r="A225" s="111"/>
      <c r="B225" s="127" t="str" cm="1">
        <f t="array" ref="B225:B227">_xlfn.UNIQUE(Tabla1[[#All],[Criterios]])</f>
        <v>Criterios</v>
      </c>
      <c r="C225" s="127"/>
      <c r="D225" s="127"/>
      <c r="F225" s="110" t="s">
        <v>259</v>
      </c>
      <c r="G225" s="110" t="str">
        <f t="shared" si="0"/>
        <v xml:space="preserve">     El riesgo afecta la imagen de la entidad a nivel nacional, con efecto publicitarios sostenible a nivel país</v>
      </c>
    </row>
    <row r="226" spans="1:7" x14ac:dyDescent="0.2">
      <c r="A226" s="111"/>
      <c r="B226" s="127" t="str">
        <v>Afectación Económica o presupuestal</v>
      </c>
      <c r="C226" s="127"/>
      <c r="D226" s="127"/>
    </row>
    <row r="227" spans="1:7" x14ac:dyDescent="0.2">
      <c r="B227" s="127" t="str">
        <v>Pérdida Reputacional</v>
      </c>
      <c r="C227" s="127"/>
      <c r="D227" s="127"/>
      <c r="G227" s="17" t="s">
        <v>260</v>
      </c>
    </row>
    <row r="228" spans="1:7" x14ac:dyDescent="0.2">
      <c r="B228" s="128"/>
      <c r="C228" s="128"/>
      <c r="D228" s="128"/>
      <c r="G228" s="17" t="s">
        <v>261</v>
      </c>
    </row>
    <row r="229" spans="1:7" x14ac:dyDescent="0.2">
      <c r="B229" s="128"/>
      <c r="C229" s="128"/>
      <c r="D229" s="128"/>
    </row>
    <row r="230" spans="1:7" x14ac:dyDescent="0.2">
      <c r="B230" s="128"/>
      <c r="C230" s="128"/>
      <c r="D230" s="128"/>
    </row>
    <row r="231" spans="1:7" x14ac:dyDescent="0.2">
      <c r="B231" s="128"/>
      <c r="C231" s="128"/>
      <c r="D231" s="128"/>
      <c r="E231" s="128"/>
    </row>
    <row r="232" spans="1:7" x14ac:dyDescent="0.2">
      <c r="B232" s="128"/>
      <c r="C232" s="128"/>
      <c r="D232" s="128"/>
      <c r="E232" s="128"/>
    </row>
    <row r="233" spans="1:7" x14ac:dyDescent="0.2">
      <c r="B233" s="128"/>
      <c r="C233" s="128"/>
      <c r="D233" s="128"/>
      <c r="E233" s="128"/>
    </row>
    <row r="234" spans="1:7" x14ac:dyDescent="0.2">
      <c r="B234" s="128"/>
      <c r="C234" s="128"/>
      <c r="D234" s="128"/>
      <c r="E234" s="128"/>
    </row>
    <row r="235" spans="1:7" x14ac:dyDescent="0.2">
      <c r="B235" s="128"/>
      <c r="C235" s="128"/>
      <c r="D235" s="128"/>
      <c r="E235" s="128"/>
    </row>
    <row r="236" spans="1:7" x14ac:dyDescent="0.2">
      <c r="B236" s="128"/>
      <c r="C236" s="128"/>
      <c r="D236" s="128"/>
      <c r="E236" s="128"/>
    </row>
  </sheetData>
  <mergeCells count="9">
    <mergeCell ref="C12:E12"/>
    <mergeCell ref="C7:E7"/>
    <mergeCell ref="B5:E5"/>
    <mergeCell ref="B1:B4"/>
    <mergeCell ref="C1:D4"/>
    <mergeCell ref="C8:E8"/>
    <mergeCell ref="C9:E9"/>
    <mergeCell ref="C10:E10"/>
    <mergeCell ref="C11:E11"/>
  </mergeCells>
  <dataValidations disablePrompts="1" count="1">
    <dataValidation type="list" allowBlank="1" showInputMessage="1" showErrorMessage="1" sqref="H214" xr:uid="{00000000-0002-0000-0500-000000000000}">
      <formula1>$G$214:$G$225</formula1>
    </dataValidation>
  </dataValidations>
  <pageMargins left="0.7" right="0.7" top="0.75" bottom="0.75" header="0.3" footer="0.3"/>
  <pageSetup orientation="portrait"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20"/>
  <sheetViews>
    <sheetView workbookViewId="0">
      <selection activeCell="H11" sqref="H11"/>
    </sheetView>
  </sheetViews>
  <sheetFormatPr baseColWidth="10" defaultColWidth="14.28515625" defaultRowHeight="12.75" x14ac:dyDescent="0.2"/>
  <cols>
    <col min="1" max="2" width="14.28515625" style="57"/>
    <col min="3" max="3" width="17" style="57" customWidth="1"/>
    <col min="4" max="4" width="14.28515625" style="57"/>
    <col min="5" max="5" width="46" style="57" customWidth="1"/>
    <col min="6" max="6" width="39" style="57" customWidth="1"/>
    <col min="7" max="16384" width="14.28515625" style="57"/>
  </cols>
  <sheetData>
    <row r="1" spans="2:6" ht="15" x14ac:dyDescent="0.2">
      <c r="B1" s="467"/>
      <c r="C1" s="468" t="s">
        <v>0</v>
      </c>
      <c r="D1" s="468"/>
      <c r="E1" s="468"/>
      <c r="F1" s="108" t="s">
        <v>210</v>
      </c>
    </row>
    <row r="2" spans="2:6" ht="15" x14ac:dyDescent="0.2">
      <c r="B2" s="467"/>
      <c r="C2" s="468"/>
      <c r="D2" s="468"/>
      <c r="E2" s="468"/>
      <c r="F2" s="108" t="s">
        <v>211</v>
      </c>
    </row>
    <row r="3" spans="2:6" ht="15" x14ac:dyDescent="0.2">
      <c r="B3" s="467"/>
      <c r="C3" s="468"/>
      <c r="D3" s="468"/>
      <c r="E3" s="468"/>
      <c r="F3" s="108" t="s">
        <v>262</v>
      </c>
    </row>
    <row r="4" spans="2:6" ht="15" x14ac:dyDescent="0.2">
      <c r="B4" s="467"/>
      <c r="C4" s="468"/>
      <c r="D4" s="468"/>
      <c r="E4" s="468"/>
      <c r="F4" s="108" t="s">
        <v>263</v>
      </c>
    </row>
    <row r="5" spans="2:6" ht="24" customHeight="1" thickBot="1" x14ac:dyDescent="0.25">
      <c r="B5" s="469" t="s">
        <v>264</v>
      </c>
      <c r="C5" s="470"/>
      <c r="D5" s="470"/>
      <c r="E5" s="470"/>
      <c r="F5" s="471"/>
    </row>
    <row r="6" spans="2:6" ht="16.5" thickBot="1" x14ac:dyDescent="0.3">
      <c r="B6" s="58"/>
      <c r="C6" s="58"/>
      <c r="D6" s="58"/>
      <c r="E6" s="58"/>
      <c r="F6" s="58"/>
    </row>
    <row r="7" spans="2:6" ht="16.5" thickBot="1" x14ac:dyDescent="0.25">
      <c r="B7" s="473" t="s">
        <v>265</v>
      </c>
      <c r="C7" s="474"/>
      <c r="D7" s="474"/>
      <c r="E7" s="70" t="s">
        <v>266</v>
      </c>
      <c r="F7" s="71" t="s">
        <v>267</v>
      </c>
    </row>
    <row r="8" spans="2:6" ht="31.5" x14ac:dyDescent="0.2">
      <c r="B8" s="475" t="s">
        <v>268</v>
      </c>
      <c r="C8" s="478" t="s">
        <v>102</v>
      </c>
      <c r="D8" s="59" t="s">
        <v>114</v>
      </c>
      <c r="E8" s="60" t="s">
        <v>269</v>
      </c>
      <c r="F8" s="61">
        <v>0.25</v>
      </c>
    </row>
    <row r="9" spans="2:6" ht="47.25" x14ac:dyDescent="0.2">
      <c r="B9" s="476"/>
      <c r="C9" s="479"/>
      <c r="D9" s="62" t="s">
        <v>270</v>
      </c>
      <c r="E9" s="63" t="s">
        <v>271</v>
      </c>
      <c r="F9" s="64">
        <v>0.15</v>
      </c>
    </row>
    <row r="10" spans="2:6" ht="47.25" x14ac:dyDescent="0.2">
      <c r="B10" s="476"/>
      <c r="C10" s="480"/>
      <c r="D10" s="62" t="s">
        <v>272</v>
      </c>
      <c r="E10" s="63" t="s">
        <v>273</v>
      </c>
      <c r="F10" s="64">
        <v>0.1</v>
      </c>
    </row>
    <row r="11" spans="2:6" ht="63" x14ac:dyDescent="0.2">
      <c r="B11" s="476"/>
      <c r="C11" s="481" t="s">
        <v>103</v>
      </c>
      <c r="D11" s="62" t="s">
        <v>274</v>
      </c>
      <c r="E11" s="63" t="s">
        <v>275</v>
      </c>
      <c r="F11" s="64">
        <v>0.25</v>
      </c>
    </row>
    <row r="12" spans="2:6" ht="31.5" x14ac:dyDescent="0.2">
      <c r="B12" s="477"/>
      <c r="C12" s="481"/>
      <c r="D12" s="62" t="s">
        <v>115</v>
      </c>
      <c r="E12" s="63" t="s">
        <v>276</v>
      </c>
      <c r="F12" s="64">
        <v>0.15</v>
      </c>
    </row>
    <row r="13" spans="2:6" ht="47.25" x14ac:dyDescent="0.2">
      <c r="B13" s="482" t="s">
        <v>277</v>
      </c>
      <c r="C13" s="481" t="s">
        <v>105</v>
      </c>
      <c r="D13" s="62" t="s">
        <v>116</v>
      </c>
      <c r="E13" s="63" t="s">
        <v>278</v>
      </c>
      <c r="F13" s="65" t="s">
        <v>279</v>
      </c>
    </row>
    <row r="14" spans="2:6" ht="63" x14ac:dyDescent="0.2">
      <c r="B14" s="482"/>
      <c r="C14" s="481"/>
      <c r="D14" s="62" t="s">
        <v>280</v>
      </c>
      <c r="E14" s="63" t="s">
        <v>281</v>
      </c>
      <c r="F14" s="65" t="s">
        <v>279</v>
      </c>
    </row>
    <row r="15" spans="2:6" ht="47.25" x14ac:dyDescent="0.2">
      <c r="B15" s="482"/>
      <c r="C15" s="481" t="s">
        <v>106</v>
      </c>
      <c r="D15" s="62" t="s">
        <v>117</v>
      </c>
      <c r="E15" s="63" t="s">
        <v>282</v>
      </c>
      <c r="F15" s="65" t="s">
        <v>279</v>
      </c>
    </row>
    <row r="16" spans="2:6" ht="47.25" x14ac:dyDescent="0.2">
      <c r="B16" s="482"/>
      <c r="C16" s="481"/>
      <c r="D16" s="62" t="s">
        <v>283</v>
      </c>
      <c r="E16" s="63" t="s">
        <v>284</v>
      </c>
      <c r="F16" s="65" t="s">
        <v>279</v>
      </c>
    </row>
    <row r="17" spans="2:6" ht="31.5" x14ac:dyDescent="0.2">
      <c r="B17" s="482"/>
      <c r="C17" s="481" t="s">
        <v>107</v>
      </c>
      <c r="D17" s="62" t="s">
        <v>118</v>
      </c>
      <c r="E17" s="63" t="s">
        <v>285</v>
      </c>
      <c r="F17" s="65" t="s">
        <v>279</v>
      </c>
    </row>
    <row r="18" spans="2:6" ht="32.25" thickBot="1" x14ac:dyDescent="0.25">
      <c r="B18" s="483"/>
      <c r="C18" s="484"/>
      <c r="D18" s="66" t="s">
        <v>286</v>
      </c>
      <c r="E18" s="67" t="s">
        <v>287</v>
      </c>
      <c r="F18" s="68" t="s">
        <v>279</v>
      </c>
    </row>
    <row r="19" spans="2:6" ht="49.5" customHeight="1" x14ac:dyDescent="0.2">
      <c r="B19" s="472" t="s">
        <v>288</v>
      </c>
      <c r="C19" s="472"/>
      <c r="D19" s="472"/>
      <c r="E19" s="472"/>
      <c r="F19" s="472"/>
    </row>
    <row r="20" spans="2:6" ht="27" customHeight="1" x14ac:dyDescent="0.25">
      <c r="B20" s="69"/>
    </row>
  </sheetData>
  <mergeCells count="12">
    <mergeCell ref="B1:B4"/>
    <mergeCell ref="C1:E4"/>
    <mergeCell ref="B5:F5"/>
    <mergeCell ref="B19:F19"/>
    <mergeCell ref="B7:D7"/>
    <mergeCell ref="B8:B12"/>
    <mergeCell ref="C8:C10"/>
    <mergeCell ref="C11:C12"/>
    <mergeCell ref="B13:B18"/>
    <mergeCell ref="C13:C14"/>
    <mergeCell ref="C15:C16"/>
    <mergeCell ref="C17:C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C80"/>
  <sheetViews>
    <sheetView topLeftCell="A16" zoomScale="120" zoomScaleNormal="120" workbookViewId="0">
      <selection activeCell="C13" sqref="C13"/>
    </sheetView>
  </sheetViews>
  <sheetFormatPr baseColWidth="10" defaultColWidth="11.42578125" defaultRowHeight="15" x14ac:dyDescent="0.25"/>
  <cols>
    <col min="1" max="1" width="13.28515625" customWidth="1"/>
    <col min="2" max="2" width="69.7109375" customWidth="1"/>
    <col min="3" max="3" width="54.85546875" customWidth="1"/>
  </cols>
  <sheetData>
    <row r="1" spans="1:3" x14ac:dyDescent="0.25">
      <c r="A1" s="485"/>
      <c r="B1" s="486" t="s">
        <v>0</v>
      </c>
      <c r="C1" s="108" t="s">
        <v>210</v>
      </c>
    </row>
    <row r="2" spans="1:3" x14ac:dyDescent="0.25">
      <c r="A2" s="485"/>
      <c r="B2" s="486"/>
      <c r="C2" s="108" t="s">
        <v>211</v>
      </c>
    </row>
    <row r="3" spans="1:3" x14ac:dyDescent="0.25">
      <c r="A3" s="485"/>
      <c r="B3" s="486"/>
      <c r="C3" s="108" t="s">
        <v>262</v>
      </c>
    </row>
    <row r="4" spans="1:3" x14ac:dyDescent="0.25">
      <c r="A4" s="485"/>
      <c r="B4" s="486"/>
      <c r="C4" s="108" t="s">
        <v>289</v>
      </c>
    </row>
    <row r="5" spans="1:3" ht="40.5" customHeight="1" x14ac:dyDescent="0.25">
      <c r="A5" s="485"/>
      <c r="B5" s="485"/>
      <c r="C5" s="485"/>
    </row>
    <row r="6" spans="1:3" ht="56.25" customHeight="1" x14ac:dyDescent="0.25">
      <c r="A6" s="493" t="s">
        <v>290</v>
      </c>
      <c r="B6" s="493"/>
      <c r="C6" s="493"/>
    </row>
    <row r="7" spans="1:3" ht="51" customHeight="1" x14ac:dyDescent="0.25">
      <c r="A7" s="494" t="s">
        <v>291</v>
      </c>
      <c r="B7" s="494"/>
      <c r="C7" s="494"/>
    </row>
    <row r="8" spans="1:3" ht="53.25" customHeight="1" x14ac:dyDescent="0.25">
      <c r="A8" s="493" t="s">
        <v>292</v>
      </c>
      <c r="B8" s="493"/>
      <c r="C8" s="493"/>
    </row>
    <row r="9" spans="1:3" ht="310.5" customHeight="1" x14ac:dyDescent="0.25">
      <c r="A9" s="495" t="s">
        <v>293</v>
      </c>
      <c r="B9" s="495"/>
      <c r="C9" s="495"/>
    </row>
    <row r="10" spans="1:3" ht="21" customHeight="1" x14ac:dyDescent="0.25">
      <c r="A10" s="496" t="s">
        <v>294</v>
      </c>
      <c r="B10" s="107" t="s">
        <v>295</v>
      </c>
      <c r="C10" s="107" t="s">
        <v>23</v>
      </c>
    </row>
    <row r="11" spans="1:3" ht="21" customHeight="1" thickBot="1" x14ac:dyDescent="0.3">
      <c r="A11" s="497"/>
      <c r="B11" s="103" t="s">
        <v>296</v>
      </c>
      <c r="C11" s="104" t="s">
        <v>297</v>
      </c>
    </row>
    <row r="12" spans="1:3" ht="30" customHeight="1" thickBot="1" x14ac:dyDescent="0.3">
      <c r="A12" s="105">
        <v>1</v>
      </c>
      <c r="B12" s="106" t="s">
        <v>298</v>
      </c>
      <c r="C12" s="106" t="s">
        <v>299</v>
      </c>
    </row>
    <row r="13" spans="1:3" ht="30" customHeight="1" thickBot="1" x14ac:dyDescent="0.3">
      <c r="A13" s="105">
        <v>2</v>
      </c>
      <c r="B13" s="106" t="s">
        <v>300</v>
      </c>
      <c r="C13" s="106" t="s">
        <v>301</v>
      </c>
    </row>
    <row r="14" spans="1:3" ht="30" customHeight="1" thickBot="1" x14ac:dyDescent="0.3">
      <c r="A14" s="105">
        <v>3</v>
      </c>
      <c r="B14" s="106" t="s">
        <v>302</v>
      </c>
      <c r="C14" s="106" t="s">
        <v>303</v>
      </c>
    </row>
    <row r="15" spans="1:3" ht="30" customHeight="1" thickBot="1" x14ac:dyDescent="0.3">
      <c r="A15" s="105">
        <v>4</v>
      </c>
      <c r="B15" s="106" t="s">
        <v>304</v>
      </c>
      <c r="C15" s="106" t="s">
        <v>305</v>
      </c>
    </row>
    <row r="16" spans="1:3" ht="30" customHeight="1" thickBot="1" x14ac:dyDescent="0.3">
      <c r="A16" s="105">
        <v>5</v>
      </c>
      <c r="B16" s="106" t="s">
        <v>306</v>
      </c>
      <c r="C16" s="106" t="s">
        <v>307</v>
      </c>
    </row>
    <row r="17" spans="1:3" ht="30" customHeight="1" thickBot="1" x14ac:dyDescent="0.3">
      <c r="A17" s="105">
        <v>6</v>
      </c>
      <c r="B17" s="106" t="s">
        <v>308</v>
      </c>
      <c r="C17" s="106" t="s">
        <v>309</v>
      </c>
    </row>
    <row r="18" spans="1:3" ht="30" customHeight="1" thickBot="1" x14ac:dyDescent="0.3">
      <c r="A18" s="105">
        <v>7</v>
      </c>
      <c r="B18" s="106" t="s">
        <v>310</v>
      </c>
      <c r="C18" s="106" t="s">
        <v>311</v>
      </c>
    </row>
    <row r="19" spans="1:3" ht="30" customHeight="1" thickBot="1" x14ac:dyDescent="0.3">
      <c r="A19" s="105">
        <v>8</v>
      </c>
      <c r="B19" s="106" t="s">
        <v>308</v>
      </c>
      <c r="C19" s="106" t="s">
        <v>312</v>
      </c>
    </row>
    <row r="20" spans="1:3" ht="53.25" customHeight="1" thickBot="1" x14ac:dyDescent="0.3">
      <c r="A20" s="105">
        <v>9</v>
      </c>
      <c r="B20" s="106" t="s">
        <v>313</v>
      </c>
      <c r="C20" s="106" t="s">
        <v>314</v>
      </c>
    </row>
    <row r="21" spans="1:3" ht="30" customHeight="1" thickBot="1" x14ac:dyDescent="0.3">
      <c r="A21" s="105">
        <v>10</v>
      </c>
      <c r="B21" s="106" t="s">
        <v>315</v>
      </c>
      <c r="C21" s="106" t="s">
        <v>316</v>
      </c>
    </row>
    <row r="22" spans="1:3" ht="30" customHeight="1" thickBot="1" x14ac:dyDescent="0.3">
      <c r="A22" s="105">
        <v>11</v>
      </c>
      <c r="B22" s="106" t="s">
        <v>317</v>
      </c>
      <c r="C22" s="106" t="s">
        <v>318</v>
      </c>
    </row>
    <row r="23" spans="1:3" ht="30" customHeight="1" thickBot="1" x14ac:dyDescent="0.3">
      <c r="A23" s="105">
        <v>12</v>
      </c>
      <c r="B23" s="106" t="s">
        <v>319</v>
      </c>
      <c r="C23" s="106" t="s">
        <v>320</v>
      </c>
    </row>
    <row r="24" spans="1:3" ht="30" customHeight="1" thickBot="1" x14ac:dyDescent="0.3">
      <c r="A24" s="105">
        <v>13</v>
      </c>
      <c r="B24" s="106" t="s">
        <v>321</v>
      </c>
      <c r="C24" s="106" t="s">
        <v>322</v>
      </c>
    </row>
    <row r="25" spans="1:3" ht="30" customHeight="1" thickBot="1" x14ac:dyDescent="0.3">
      <c r="A25" s="105">
        <v>14</v>
      </c>
      <c r="B25" s="106" t="s">
        <v>323</v>
      </c>
      <c r="C25" s="106" t="s">
        <v>324</v>
      </c>
    </row>
    <row r="26" spans="1:3" ht="30" customHeight="1" thickBot="1" x14ac:dyDescent="0.3">
      <c r="A26" s="105">
        <v>15</v>
      </c>
      <c r="B26" s="106" t="s">
        <v>325</v>
      </c>
      <c r="C26" s="106" t="s">
        <v>326</v>
      </c>
    </row>
    <row r="27" spans="1:3" ht="30" customHeight="1" thickBot="1" x14ac:dyDescent="0.3">
      <c r="A27" s="105">
        <v>16</v>
      </c>
      <c r="B27" s="106" t="s">
        <v>327</v>
      </c>
      <c r="C27" s="106" t="s">
        <v>328</v>
      </c>
    </row>
    <row r="28" spans="1:3" ht="30" customHeight="1" thickBot="1" x14ac:dyDescent="0.3">
      <c r="A28" s="105">
        <v>17</v>
      </c>
      <c r="B28" s="106" t="s">
        <v>329</v>
      </c>
      <c r="C28" s="106" t="s">
        <v>330</v>
      </c>
    </row>
    <row r="29" spans="1:3" ht="30" customHeight="1" thickBot="1" x14ac:dyDescent="0.3">
      <c r="A29" s="105">
        <v>18</v>
      </c>
      <c r="B29" s="106" t="s">
        <v>329</v>
      </c>
      <c r="C29" s="106" t="s">
        <v>331</v>
      </c>
    </row>
    <row r="30" spans="1:3" ht="30" customHeight="1" thickBot="1" x14ac:dyDescent="0.3">
      <c r="A30" s="105">
        <v>19</v>
      </c>
      <c r="B30" s="106" t="s">
        <v>329</v>
      </c>
      <c r="C30" s="106" t="s">
        <v>332</v>
      </c>
    </row>
    <row r="31" spans="1:3" ht="30" customHeight="1" thickBot="1" x14ac:dyDescent="0.3">
      <c r="A31" s="105">
        <v>20</v>
      </c>
      <c r="B31" s="106" t="s">
        <v>329</v>
      </c>
      <c r="C31" s="106" t="s">
        <v>333</v>
      </c>
    </row>
    <row r="32" spans="1:3" ht="30" customHeight="1" thickBot="1" x14ac:dyDescent="0.3">
      <c r="A32" s="105">
        <v>21</v>
      </c>
      <c r="B32" s="106" t="s">
        <v>334</v>
      </c>
      <c r="C32" s="106" t="s">
        <v>335</v>
      </c>
    </row>
    <row r="33" spans="1:3" ht="30" customHeight="1" thickBot="1" x14ac:dyDescent="0.3">
      <c r="A33" s="105">
        <v>22</v>
      </c>
      <c r="B33" s="106" t="s">
        <v>336</v>
      </c>
      <c r="C33" s="106" t="s">
        <v>337</v>
      </c>
    </row>
    <row r="34" spans="1:3" ht="30" customHeight="1" thickBot="1" x14ac:dyDescent="0.3">
      <c r="A34" s="105">
        <v>23</v>
      </c>
      <c r="B34" s="106" t="s">
        <v>338</v>
      </c>
      <c r="C34" s="106" t="s">
        <v>339</v>
      </c>
    </row>
    <row r="35" spans="1:3" ht="39.75" customHeight="1" thickBot="1" x14ac:dyDescent="0.3">
      <c r="A35" s="105">
        <v>24</v>
      </c>
      <c r="B35" s="106" t="s">
        <v>340</v>
      </c>
      <c r="C35" s="106" t="s">
        <v>341</v>
      </c>
    </row>
    <row r="36" spans="1:3" ht="30" customHeight="1" thickBot="1" x14ac:dyDescent="0.3">
      <c r="A36" s="105">
        <v>25</v>
      </c>
      <c r="B36" s="106" t="s">
        <v>342</v>
      </c>
      <c r="C36" s="106" t="s">
        <v>343</v>
      </c>
    </row>
    <row r="37" spans="1:3" ht="30" customHeight="1" thickBot="1" x14ac:dyDescent="0.3">
      <c r="A37" s="105">
        <v>26</v>
      </c>
      <c r="B37" s="106" t="s">
        <v>344</v>
      </c>
      <c r="C37" s="106" t="s">
        <v>345</v>
      </c>
    </row>
    <row r="38" spans="1:3" ht="30" customHeight="1" thickBot="1" x14ac:dyDescent="0.3">
      <c r="A38" s="105">
        <v>27</v>
      </c>
      <c r="B38" s="106" t="s">
        <v>346</v>
      </c>
      <c r="C38" s="106" t="s">
        <v>347</v>
      </c>
    </row>
    <row r="39" spans="1:3" ht="30" customHeight="1" thickBot="1" x14ac:dyDescent="0.3">
      <c r="A39" s="105">
        <v>28</v>
      </c>
      <c r="B39" s="106" t="s">
        <v>348</v>
      </c>
      <c r="C39" s="106" t="s">
        <v>349</v>
      </c>
    </row>
    <row r="40" spans="1:3" ht="30" customHeight="1" thickBot="1" x14ac:dyDescent="0.3">
      <c r="A40" s="105">
        <v>29</v>
      </c>
      <c r="B40" s="106" t="s">
        <v>350</v>
      </c>
      <c r="C40" s="106" t="s">
        <v>351</v>
      </c>
    </row>
    <row r="41" spans="1:3" ht="30" customHeight="1" thickBot="1" x14ac:dyDescent="0.3">
      <c r="A41" s="105">
        <v>30</v>
      </c>
      <c r="B41" s="106" t="s">
        <v>352</v>
      </c>
      <c r="C41" s="106" t="s">
        <v>353</v>
      </c>
    </row>
    <row r="42" spans="1:3" ht="30" customHeight="1" thickBot="1" x14ac:dyDescent="0.3">
      <c r="A42" s="105">
        <v>31</v>
      </c>
      <c r="B42" s="106" t="s">
        <v>354</v>
      </c>
      <c r="C42" s="106" t="s">
        <v>355</v>
      </c>
    </row>
    <row r="43" spans="1:3" ht="30" customHeight="1" thickBot="1" x14ac:dyDescent="0.3">
      <c r="A43" s="105">
        <v>32</v>
      </c>
      <c r="B43" s="106" t="s">
        <v>356</v>
      </c>
      <c r="C43" s="106" t="s">
        <v>357</v>
      </c>
    </row>
    <row r="44" spans="1:3" ht="30" customHeight="1" thickBot="1" x14ac:dyDescent="0.3">
      <c r="A44" s="105">
        <v>33</v>
      </c>
      <c r="B44" s="106" t="s">
        <v>358</v>
      </c>
      <c r="C44" s="106" t="s">
        <v>139</v>
      </c>
    </row>
    <row r="45" spans="1:3" ht="30" customHeight="1" thickBot="1" x14ac:dyDescent="0.3">
      <c r="A45" s="105">
        <v>34</v>
      </c>
      <c r="B45" s="106" t="s">
        <v>359</v>
      </c>
      <c r="C45" s="106" t="s">
        <v>360</v>
      </c>
    </row>
    <row r="46" spans="1:3" ht="30" customHeight="1" thickBot="1" x14ac:dyDescent="0.3">
      <c r="A46" s="105">
        <v>35</v>
      </c>
      <c r="B46" s="106" t="s">
        <v>361</v>
      </c>
      <c r="C46" s="106" t="s">
        <v>362</v>
      </c>
    </row>
    <row r="47" spans="1:3" ht="30" customHeight="1" thickBot="1" x14ac:dyDescent="0.3">
      <c r="A47" s="105">
        <v>36</v>
      </c>
      <c r="B47" s="106" t="s">
        <v>336</v>
      </c>
      <c r="C47" s="106" t="s">
        <v>363</v>
      </c>
    </row>
    <row r="48" spans="1:3" ht="30" customHeight="1" thickBot="1" x14ac:dyDescent="0.3">
      <c r="A48" s="105">
        <v>37</v>
      </c>
      <c r="B48" s="106" t="s">
        <v>364</v>
      </c>
      <c r="C48" s="106" t="s">
        <v>365</v>
      </c>
    </row>
    <row r="49" spans="1:3" ht="30" customHeight="1" thickBot="1" x14ac:dyDescent="0.3">
      <c r="A49" s="105">
        <v>38</v>
      </c>
      <c r="B49" s="106" t="s">
        <v>366</v>
      </c>
      <c r="C49" s="106" t="s">
        <v>367</v>
      </c>
    </row>
    <row r="50" spans="1:3" ht="30" customHeight="1" thickBot="1" x14ac:dyDescent="0.3">
      <c r="A50" s="105">
        <v>39</v>
      </c>
      <c r="B50" s="106" t="s">
        <v>368</v>
      </c>
      <c r="C50" s="106" t="s">
        <v>369</v>
      </c>
    </row>
    <row r="51" spans="1:3" ht="30" customHeight="1" thickBot="1" x14ac:dyDescent="0.3">
      <c r="A51" s="105">
        <v>40</v>
      </c>
      <c r="B51" s="106" t="s">
        <v>370</v>
      </c>
      <c r="C51" s="106" t="s">
        <v>371</v>
      </c>
    </row>
    <row r="52" spans="1:3" ht="30" customHeight="1" thickBot="1" x14ac:dyDescent="0.3">
      <c r="A52" s="105">
        <v>41</v>
      </c>
      <c r="B52" s="106" t="s">
        <v>368</v>
      </c>
      <c r="C52" s="106" t="s">
        <v>372</v>
      </c>
    </row>
    <row r="53" spans="1:3" ht="30" customHeight="1" thickBot="1" x14ac:dyDescent="0.3">
      <c r="A53" s="105">
        <v>42</v>
      </c>
      <c r="B53" s="106" t="s">
        <v>373</v>
      </c>
      <c r="C53" s="106" t="s">
        <v>374</v>
      </c>
    </row>
    <row r="54" spans="1:3" ht="30" customHeight="1" thickBot="1" x14ac:dyDescent="0.3">
      <c r="A54" s="105">
        <v>43</v>
      </c>
      <c r="B54" s="106" t="s">
        <v>375</v>
      </c>
      <c r="C54" s="106" t="s">
        <v>376</v>
      </c>
    </row>
    <row r="55" spans="1:3" ht="30" customHeight="1" thickBot="1" x14ac:dyDescent="0.3">
      <c r="A55" s="105">
        <v>43</v>
      </c>
      <c r="B55" s="106" t="s">
        <v>377</v>
      </c>
      <c r="C55" s="106" t="s">
        <v>378</v>
      </c>
    </row>
    <row r="56" spans="1:3" ht="30" customHeight="1" thickBot="1" x14ac:dyDescent="0.3">
      <c r="A56" s="105">
        <v>44</v>
      </c>
      <c r="B56" s="106" t="s">
        <v>379</v>
      </c>
      <c r="C56" s="106" t="s">
        <v>380</v>
      </c>
    </row>
    <row r="57" spans="1:3" ht="30" customHeight="1" thickBot="1" x14ac:dyDescent="0.3">
      <c r="A57" s="105">
        <v>45</v>
      </c>
      <c r="B57" s="106" t="s">
        <v>381</v>
      </c>
      <c r="C57" s="106" t="s">
        <v>382</v>
      </c>
    </row>
    <row r="58" spans="1:3" ht="40.5" customHeight="1" thickBot="1" x14ac:dyDescent="0.3">
      <c r="A58" s="105">
        <v>46</v>
      </c>
      <c r="B58" s="106" t="s">
        <v>383</v>
      </c>
      <c r="C58" s="106" t="s">
        <v>384</v>
      </c>
    </row>
    <row r="59" spans="1:3" ht="30" customHeight="1" thickBot="1" x14ac:dyDescent="0.3">
      <c r="A59" s="105">
        <v>47</v>
      </c>
      <c r="B59" s="106" t="s">
        <v>385</v>
      </c>
      <c r="C59" s="106" t="s">
        <v>386</v>
      </c>
    </row>
    <row r="60" spans="1:3" ht="30" customHeight="1" thickBot="1" x14ac:dyDescent="0.3">
      <c r="A60" s="105">
        <v>48</v>
      </c>
      <c r="B60" s="106" t="s">
        <v>385</v>
      </c>
      <c r="C60" s="106" t="s">
        <v>387</v>
      </c>
    </row>
    <row r="61" spans="1:3" ht="30" customHeight="1" thickBot="1" x14ac:dyDescent="0.3">
      <c r="A61" s="105">
        <v>49</v>
      </c>
      <c r="B61" s="106" t="s">
        <v>385</v>
      </c>
      <c r="C61" s="106" t="s">
        <v>388</v>
      </c>
    </row>
    <row r="62" spans="1:3" ht="30" customHeight="1" thickBot="1" x14ac:dyDescent="0.3">
      <c r="A62" s="105">
        <v>50</v>
      </c>
      <c r="B62" s="106" t="s">
        <v>389</v>
      </c>
      <c r="C62" s="106" t="s">
        <v>390</v>
      </c>
    </row>
    <row r="63" spans="1:3" ht="21.75" customHeight="1" x14ac:dyDescent="0.3">
      <c r="A63" s="487" t="s">
        <v>391</v>
      </c>
      <c r="B63" s="487"/>
      <c r="C63" s="487"/>
    </row>
    <row r="65" spans="1:3" x14ac:dyDescent="0.25">
      <c r="A65" s="488" t="s">
        <v>392</v>
      </c>
      <c r="B65" s="489"/>
      <c r="C65" s="489"/>
    </row>
    <row r="66" spans="1:3" x14ac:dyDescent="0.25">
      <c r="A66" s="489"/>
      <c r="B66" s="489"/>
      <c r="C66" s="489"/>
    </row>
    <row r="67" spans="1:3" x14ac:dyDescent="0.25">
      <c r="A67" s="489"/>
      <c r="B67" s="489"/>
      <c r="C67" s="489"/>
    </row>
    <row r="68" spans="1:3" x14ac:dyDescent="0.25">
      <c r="A68" s="489"/>
      <c r="B68" s="489"/>
      <c r="C68" s="489"/>
    </row>
    <row r="69" spans="1:3" x14ac:dyDescent="0.25">
      <c r="A69" s="489"/>
      <c r="B69" s="489"/>
      <c r="C69" s="489"/>
    </row>
    <row r="70" spans="1:3" x14ac:dyDescent="0.25">
      <c r="A70" s="489"/>
      <c r="B70" s="489"/>
      <c r="C70" s="489"/>
    </row>
    <row r="71" spans="1:3" x14ac:dyDescent="0.25">
      <c r="A71" s="489"/>
      <c r="B71" s="489"/>
      <c r="C71" s="489"/>
    </row>
    <row r="72" spans="1:3" x14ac:dyDescent="0.25">
      <c r="A72" s="489"/>
      <c r="B72" s="489"/>
      <c r="C72" s="489"/>
    </row>
    <row r="73" spans="1:3" x14ac:dyDescent="0.25">
      <c r="A73" s="489"/>
      <c r="B73" s="489"/>
      <c r="C73" s="489"/>
    </row>
    <row r="75" spans="1:3" x14ac:dyDescent="0.25">
      <c r="A75" s="490" t="s">
        <v>393</v>
      </c>
      <c r="B75" s="491"/>
      <c r="C75" s="491"/>
    </row>
    <row r="76" spans="1:3" x14ac:dyDescent="0.25">
      <c r="A76" s="491"/>
      <c r="B76" s="491"/>
      <c r="C76" s="491"/>
    </row>
    <row r="77" spans="1:3" x14ac:dyDescent="0.25">
      <c r="A77" s="491"/>
      <c r="B77" s="491"/>
      <c r="C77" s="491"/>
    </row>
    <row r="79" spans="1:3" x14ac:dyDescent="0.25">
      <c r="A79" s="492"/>
      <c r="B79" s="492"/>
      <c r="C79" s="492"/>
    </row>
    <row r="80" spans="1:3" x14ac:dyDescent="0.25">
      <c r="A80" s="492"/>
      <c r="B80" s="492"/>
      <c r="C80" s="492"/>
    </row>
  </sheetData>
  <mergeCells count="12">
    <mergeCell ref="A79:C80"/>
    <mergeCell ref="A5:C5"/>
    <mergeCell ref="A6:C6"/>
    <mergeCell ref="A7:C7"/>
    <mergeCell ref="A8:C8"/>
    <mergeCell ref="A9:C9"/>
    <mergeCell ref="A10:A11"/>
    <mergeCell ref="A1:A4"/>
    <mergeCell ref="B1:B4"/>
    <mergeCell ref="A63:C63"/>
    <mergeCell ref="A65:C73"/>
    <mergeCell ref="A75:C77"/>
  </mergeCell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5" sqref="E5"/>
    </sheetView>
  </sheetViews>
  <sheetFormatPr baseColWidth="10" defaultColWidth="11.42578125" defaultRowHeight="15" x14ac:dyDescent="0.25"/>
  <sheetData>
    <row r="2" spans="2:5" x14ac:dyDescent="0.25">
      <c r="B2" t="s">
        <v>394</v>
      </c>
      <c r="E2" t="s">
        <v>108</v>
      </c>
    </row>
    <row r="3" spans="2:5" x14ac:dyDescent="0.25">
      <c r="B3" t="s">
        <v>395</v>
      </c>
    </row>
    <row r="4" spans="2:5" x14ac:dyDescent="0.25">
      <c r="B4" t="s">
        <v>396</v>
      </c>
    </row>
    <row r="5" spans="2:5" x14ac:dyDescent="0.25">
      <c r="B5" t="s">
        <v>119</v>
      </c>
    </row>
    <row r="8" spans="2:5" x14ac:dyDescent="0.25">
      <c r="B8" t="s">
        <v>397</v>
      </c>
    </row>
    <row r="9" spans="2:5" x14ac:dyDescent="0.25">
      <c r="B9" t="s">
        <v>398</v>
      </c>
    </row>
    <row r="10" spans="2:5" x14ac:dyDescent="0.25">
      <c r="B10" t="s">
        <v>399</v>
      </c>
    </row>
    <row r="13" spans="2:5" x14ac:dyDescent="0.25">
      <c r="B13" t="s">
        <v>111</v>
      </c>
    </row>
    <row r="14" spans="2:5" x14ac:dyDescent="0.25">
      <c r="B14" t="s">
        <v>126</v>
      </c>
    </row>
    <row r="15" spans="2:5" x14ac:dyDescent="0.25">
      <c r="B15" t="s">
        <v>400</v>
      </c>
    </row>
    <row r="16" spans="2:5" x14ac:dyDescent="0.25">
      <c r="B16" t="s">
        <v>401</v>
      </c>
    </row>
    <row r="17" spans="2:2" x14ac:dyDescent="0.25">
      <c r="B17" t="s">
        <v>402</v>
      </c>
    </row>
    <row r="18" spans="2:2" x14ac:dyDescent="0.25">
      <c r="B18" t="s">
        <v>403</v>
      </c>
    </row>
    <row r="19" spans="2:2" x14ac:dyDescent="0.25">
      <c r="B19" t="s">
        <v>404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114</v>
      </c>
    </row>
    <row r="4" spans="1:1" x14ac:dyDescent="0.2">
      <c r="A4" s="10" t="s">
        <v>270</v>
      </c>
    </row>
    <row r="5" spans="1:1" x14ac:dyDescent="0.2">
      <c r="A5" s="10" t="s">
        <v>272</v>
      </c>
    </row>
    <row r="6" spans="1:1" x14ac:dyDescent="0.2">
      <c r="A6" s="10" t="s">
        <v>274</v>
      </c>
    </row>
    <row r="7" spans="1:1" x14ac:dyDescent="0.2">
      <c r="A7" s="10" t="s">
        <v>115</v>
      </c>
    </row>
    <row r="8" spans="1:1" x14ac:dyDescent="0.2">
      <c r="A8" s="10" t="s">
        <v>116</v>
      </c>
    </row>
    <row r="9" spans="1:1" x14ac:dyDescent="0.2">
      <c r="A9" s="10" t="s">
        <v>280</v>
      </c>
    </row>
    <row r="10" spans="1:1" x14ac:dyDescent="0.2">
      <c r="A10" s="10" t="s">
        <v>117</v>
      </c>
    </row>
    <row r="11" spans="1:1" x14ac:dyDescent="0.2">
      <c r="A11" s="10" t="s">
        <v>283</v>
      </c>
    </row>
    <row r="12" spans="1:1" x14ac:dyDescent="0.2">
      <c r="A12" s="10" t="s">
        <v>405</v>
      </c>
    </row>
    <row r="13" spans="1:1" x14ac:dyDescent="0.2">
      <c r="A13" s="10" t="s">
        <v>406</v>
      </c>
    </row>
    <row r="14" spans="1:1" x14ac:dyDescent="0.2">
      <c r="A14" s="10" t="s">
        <v>407</v>
      </c>
    </row>
    <row r="16" spans="1:1" x14ac:dyDescent="0.2">
      <c r="A16" s="10" t="s">
        <v>408</v>
      </c>
    </row>
    <row r="17" spans="1:1" x14ac:dyDescent="0.2">
      <c r="A17" s="10" t="s">
        <v>394</v>
      </c>
    </row>
    <row r="18" spans="1:1" x14ac:dyDescent="0.2">
      <c r="A18" s="10" t="s">
        <v>395</v>
      </c>
    </row>
    <row r="20" spans="1:1" x14ac:dyDescent="0.2">
      <c r="A20" s="10" t="s">
        <v>398</v>
      </c>
    </row>
    <row r="21" spans="1:1" x14ac:dyDescent="0.2">
      <c r="A21" s="10" t="s">
        <v>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 </vt:lpstr>
      <vt:lpstr>Mapa de Riesgos</vt:lpstr>
      <vt:lpstr>Matriz Calor Inherente</vt:lpstr>
      <vt:lpstr>Matriz Calor Residual</vt:lpstr>
      <vt:lpstr>Tabla probabilidad</vt:lpstr>
      <vt:lpstr>Tabla Impacto</vt:lpstr>
      <vt:lpstr>Tabla Valoración controles</vt:lpstr>
      <vt:lpstr>Anexo 1</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2025-06-04T14:52:01Z</dcterms:modified>
  <cp:category/>
  <cp:contentStatus/>
</cp:coreProperties>
</file>