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5"/>
  <workbookPr/>
  <mc:AlternateContent xmlns:mc="http://schemas.openxmlformats.org/markup-compatibility/2006">
    <mc:Choice Requires="x15">
      <x15ac:absPath xmlns:x15ac="http://schemas.microsoft.com/office/spreadsheetml/2010/11/ac" url="D:\ASUS\Downloads\"/>
    </mc:Choice>
  </mc:AlternateContent>
  <xr:revisionPtr revIDLastSave="44" documentId="13_ncr:1_{002E2B73-A70A-4CAE-9752-6117AAFE3C64}" xr6:coauthVersionLast="47" xr6:coauthVersionMax="47" xr10:uidLastSave="{C8AF1190-D797-4CA9-A8E3-B9A3ACE235EE}"/>
  <bookViews>
    <workbookView xWindow="-120" yWindow="-120" windowWidth="20730" windowHeight="11040" xr2:uid="{00000000-000D-0000-FFFF-FFFF00000000}"/>
  </bookViews>
  <sheets>
    <sheet name="PMA" sheetId="1" r:id="rId1"/>
    <sheet name="Hoja1" sheetId="2" state="hidden" r:id="rId2"/>
  </sheets>
  <definedNames>
    <definedName name="_xlnm._FilterDatabase" localSheetId="0" hidden="1">PMA!$H$1:$H$154</definedName>
    <definedName name="_xlnm.Print_Area" localSheetId="0">PMA!$A$1:$T$128</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24" i="1"/>
  <c r="L54" i="1" l="1"/>
  <c r="L7" i="2"/>
  <c r="K7" i="2"/>
  <c r="L23" i="1"/>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3" i="1"/>
  <c r="L101" i="1"/>
  <c r="L100" i="1"/>
  <c r="L99" i="1"/>
  <c r="L98" i="1"/>
  <c r="L97" i="1"/>
  <c r="L92" i="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50" i="1"/>
  <c r="L51" i="1"/>
  <c r="L52" i="1"/>
  <c r="L53" i="1"/>
  <c r="L49" i="1"/>
  <c r="L48" i="1"/>
  <c r="L62" i="1"/>
  <c r="L55" i="1"/>
  <c r="L56" i="1"/>
  <c r="L57" i="1"/>
  <c r="L58" i="1"/>
  <c r="L59" i="1"/>
  <c r="L61" i="1"/>
  <c r="L41" i="1"/>
  <c r="L42" i="1"/>
  <c r="L43" i="1"/>
  <c r="L44" i="1"/>
  <c r="L45" i="1"/>
  <c r="L46" i="1"/>
  <c r="L47" i="1"/>
  <c r="L40" i="1"/>
  <c r="L35"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36" i="1" l="1"/>
  <c r="I131" i="1"/>
  <c r="I133" i="1"/>
  <c r="I134" i="1"/>
  <c r="I137" i="1"/>
  <c r="I135" i="1"/>
  <c r="I132" i="1"/>
  <c r="F140" i="1" l="1"/>
</calcChain>
</file>

<file path=xl/sharedStrings.xml><?xml version="1.0" encoding="utf-8"?>
<sst xmlns="http://schemas.openxmlformats.org/spreadsheetml/2006/main" count="779" uniqueCount="489">
  <si>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</si>
  <si>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</si>
  <si>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</si>
  <si>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</si>
  <si>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</si>
  <si>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</si>
  <si>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</si>
  <si>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</si>
  <si>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</si>
  <si>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</si>
  <si>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Jaime Andrés Beltrán</t>
  </si>
  <si>
    <t xml:space="preserve">Fecha de iniciación: </t>
  </si>
  <si>
    <t>Julio 27 de 2023</t>
  </si>
  <si>
    <t>Responsable del proceso:</t>
  </si>
  <si>
    <t>Ana María Vargas Sepúlveda</t>
  </si>
  <si>
    <t>Fecha de finalización:</t>
  </si>
  <si>
    <t>Diciembre 31 de 2026</t>
  </si>
  <si>
    <t xml:space="preserve">Cargo: </t>
  </si>
  <si>
    <t>Secretaria Administrativa</t>
  </si>
  <si>
    <t xml:space="preserve">Fecha de remisión del avance: </t>
  </si>
  <si>
    <t>31 de enero de 2025</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</si>
  <si>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</si>
  <si>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</si>
  <si>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</si>
  <si>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</si>
  <si>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</si>
  <si>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</si>
  <si>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</si>
  <si>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</si>
  <si>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</si>
  <si>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</si>
  <si>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</si>
  <si>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</si>
  <si>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</si>
  <si>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</si>
  <si>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</si>
  <si>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</si>
  <si>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</si>
  <si>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</si>
  <si>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</si>
  <si>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</si>
  <si>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</si>
  <si>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</si>
  <si>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</si>
  <si>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</si>
  <si>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</si>
  <si>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</si>
  <si>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</si>
  <si>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</si>
  <si>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</si>
  <si>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</si>
  <si>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</si>
  <si>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</si>
  <si>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</si>
  <si>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</si>
  <si>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</si>
  <si>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t>Informe No 6.
Periodo 31 de octubre al 31 de enero de 2025</t>
  </si>
  <si>
    <t>El área de gestión documental remitió en el mes de diciembre el Diagnostico Integral de Archivos que consolida las acciones solicitadas en esta tarea, cumpliendo al 100% con lo requerido.</t>
  </si>
  <si>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</si>
  <si>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</si>
  <si>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</si>
  <si>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</si>
  <si>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</si>
  <si>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</si>
  <si>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</si>
  <si>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</si>
  <si>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</si>
  <si>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</si>
  <si>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(Julio - Octubre de 2024)</t>
  </si>
  <si>
    <t>Secretaría Jurídica y Secretaría Administrativa.</t>
  </si>
  <si>
    <t>Informe No 3
Periodo: enero 2024 a abril de 2024
27 de abril de 2024</t>
  </si>
  <si>
    <t>Esta labor esta en proceso de consolidación por parte de los responsables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</si>
  <si>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</si>
  <si>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</si>
  <si>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</si>
  <si>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</si>
  <si>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Se relacionan en este apartado un total de 379,7 metros lineales intervenidos en el periodo de tiempo suscrito. Esto sin desconocer que la intervención profunda de los expedientes que constituyen los archivos de gestión es una labor constante durante este año 2024</t>
  </si>
  <si>
    <t>Todas las secretarías, áreas y oficinas de la Alcaldía del Municipio de Bucaramanga.</t>
  </si>
  <si>
    <t>https://bucaramangagovco-my.sharepoint.com/:f:/r/personal/controlinterno_bucaramanga_gov_co/Documents/ARCHIVO%20DIGITAL%20OCIG/2024/Plan%20de%20mejoramiento%20archvistico/SEXTO%20SEGUIMIENTO/1.%20INVENTARIOS%20DOCUMENTALES-FUID?csf=1&amp;web=1&amp;e=pT7OvL</t>
  </si>
  <si>
    <t>Informe No 3
Periodo: enero 2024 a abril de 2024
27 de abril de 2024                                                Informe No 4
Periodo: 27 de abril al 27 de julio de 2024
Informe No 5.
Periodo 31 de julio al 31 de octubre de 2024.
Informe No 6.
Periodo 31 de octubre al 31 de enero de 2025.</t>
  </si>
  <si>
    <t xml:space="preserve">El calculo de avance respecto al total de documentación inventariada se da con base en el diagnostico integral de archivo vigente durante la realización de la auditoría por parte del archivo general de la nación. 
En este sentido el total aproximado de archivos dentro del diagnostico integral de archivos 2022 ascendía a 8.843 metros lineales de documentación.
Así dentro de este informe se reporta a un avance de 89 metros lineales producto de las labores de las dependencias durante el periodo comprendido entre noviembre de 2024 y enero de 2025. </t>
  </si>
  <si>
    <t xml:space="preserve">Realizar el inventario documental del archivo central de la Alcaldía Municipal de Bucaramanga. </t>
  </si>
  <si>
    <r>
      <rPr>
        <sz val="11"/>
        <color rgb="FF000000"/>
        <rFont val="Arial"/>
        <family val="2"/>
      </rPr>
      <t xml:space="preserve">Actualmente se está desarrollando el Diagnostico Integral de Archivos con el cual se ha venido desarrollando un análisis y una medición rigurosa sobre los depósitos del Archivo Central. Algunos de los hallazgo más esenciales de esta medición han arrojado: el total de metros lineales del archivo central es de </t>
    </r>
    <r>
      <rPr>
        <u/>
        <sz val="11"/>
        <color rgb="FF000000"/>
        <rFont val="Arial"/>
        <family val="2"/>
      </rPr>
      <t xml:space="preserve">4794 metros lineales - </t>
    </r>
    <r>
      <rPr>
        <sz val="11"/>
        <color rgb="FF000000"/>
        <rFont val="Arial"/>
        <family val="2"/>
      </rPr>
      <t>El total transferido del 2020-2024 es de 944 metros lineales - El total de metros lineales por inventariar es de 3850 metros lineales. 
Lo anterior nos consolida un porcentaje de avance 43,40%
(Nota: en seguimientos pasados se había reportado un avance acumulado del 47%; este dato, sin embargo, se corrobora y se actualiza a los datos arrojados en el Diagnostico Integral de Archivos, dando como resultados el porcentaje real del 43% de avance).</t>
    </r>
  </si>
  <si>
    <t>ARCHIVO CENTRAL</t>
  </si>
  <si>
    <r>
      <rPr>
        <b/>
        <sz val="11"/>
        <color rgb="FF000000"/>
        <rFont val="Arial"/>
      </rPr>
      <t xml:space="preserve">Organización de los Archivos de Gestión. 
</t>
    </r>
    <r>
      <rPr>
        <sz val="11"/>
        <color rgb="FF000000"/>
        <rFont val="Arial"/>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</si>
  <si>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</si>
  <si>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</si>
  <si>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</si>
  <si>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</si>
  <si>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</si>
  <si>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</si>
  <si>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Durante el mes de mayo de 2023 fue actualizado el formato de Hoja de Control Documental Código: F-GDO-8600-238,37-009 a su Versión 3.0. Dicho formato reposa dentro de los repositorios digitales de la entidad para su respectivo uso por parte de los funcionarios y contratistas. De igual manera, con el fin de establecer procesos de seguimiento a toda la labor de gestión documental al interior de la Alcaldía de Bucaramanga, durante el mes de mayo de 2023 se creó el formato Informe de Seguimiento a la Organización Documental código: F-GDO-8600-238,37-033 Versión 0.0. Esta acción presenta un avance del 100%</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</si>
  <si>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</si>
  <si>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</si>
  <si>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</si>
  <si>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</si>
  <si>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</si>
  <si>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</si>
  <si>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</si>
  <si>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</si>
  <si>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Durante el  año 2023 en ejercicio de la necesidad de establecer niveles de intervención y conservación documental a todo nivel durante el ciclo vital de los documentos, se ha generado la  Circular 011 del 19 de septiembre de 2023 expedida por la Secretaría Administrativa; Esta tuvo como finalidad la de dar a conocer las directrices ligadas al cumplimiento de los procesos internos y externos de mejoramiento documental.
La Secretaría Administrativa expidió la circular 006 del 18 de mayo de 2023 en donde se da cuenta de la obligatoreidad del uso de la hoja de control para las series complejas.
La Oficina de Control Interno de gestión reconoce la importancia y el cumplimiento de los procesos de capacitación al interior de todas las dependencias de la entidad, capacitaciones dadas por la Secretaría Administrativa y el área de Gestión Documental. Logrando un 100% de avance en las tareas propuestas para la socializacion de los nuevos instrumentos.  Esta acción presenta un avance del 100%</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</si>
  <si>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</si>
  <si>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</si>
  <si>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</si>
  <si>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</si>
  <si>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</si>
  <si>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</si>
  <si>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</si>
  <si>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</si>
  <si>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</si>
  <si>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</si>
  <si>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este perdio de tiempo, labores de clasificaicón documental por un estimado de 5067,3  metros lineales</t>
  </si>
  <si>
    <t>Todos los archivos de gestión de la Alcaldía Municipal de Bucaramanga.</t>
  </si>
  <si>
    <t>https://bucaramangagovco-my.sharepoint.com/:f:/r/personal/controlinterno_bucaramanga_gov_co/Documents/ARCHIVO%20DIGITAL%20OCIG/2024/Plan%20de%20mejoramiento%20archvistico/SEXTO%20SEGUIMIENTO/2.%20ORGANIZACIO%CC%81N%20DE%20ARCHIVOS?csf=1&amp;web=1&amp;e=jfgYIU</t>
  </si>
  <si>
    <t>Informe No 3
Periodo: enero 2024 a abril de 2024
27 de abril de 2024.
Informe No 6.
Periodo 31 de octubre al 31 de enero de 2025</t>
  </si>
  <si>
    <t>Desde la oficina de Control Interno de Gestión, la Secretaría Administrativa y el área de gestión documental se han adelantado los procesos de seguimiento a la intervención documental a todo nivel de los archivos de gestión y del archivo central de la Alcaldía de bucarmanga. En este sentido en los repositorios previamente adjuntados en la columna de evidencia, se da cuenta de estos avances. Para este sexto informe las diferentes dependencias y secretarías presentan un informe del 2,2% sobre el total de la documentación hasta el año 2022 (fecha de la auditoría).
Informe No 6.
Periodo 31 de octubre de 2024 al 31 de enero de 2025 se logró la intervención de 321,5 metros lineales de documentación.</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</si>
  <si>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</si>
  <si>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</si>
  <si>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</si>
  <si>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</si>
  <si>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</si>
  <si>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</si>
  <si>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t>Esta labor esta en proceso de consolidación.</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</si>
  <si>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</si>
  <si>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</si>
  <si>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</si>
  <si>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</si>
  <si>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</si>
  <si>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</si>
  <si>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Informe No 4
Periodo: 27 de abril al 27 de julio de 2024                                                           Informe No 5.
Periodo 27 de julio al 27 de octubre de 2024.</t>
  </si>
  <si>
    <r>
      <rPr>
        <sz val="11"/>
        <color rgb="FF000000"/>
        <rFont val="Arial"/>
        <family val="2"/>
      </rPr>
      <t>Durante el mes de enero del 2023 se adelantó la configuración del software GSC para el establecimiento de consecutivos de radicación acordes a las disposiciones y recomendaciones del Archivo General de la Nación.
En aras de dar a conocer los cambios realizados al Sistema GSC de la alcaldía de Bucaramanga, se generó Circular 06 del día 27 de febrero de 2023  por parte Secretaría Administrativa / Área de Gestión del Servicio al ciudadano.
En relación con la necesidad de capacitar a los funcionarios respecto a los cambios surtidos en el sistema GSC, El día 13 de junio de 2023, el Área de TICS realizó capacitación virtual sobre el manejo de la plataforma GSC.  Esta acción presenta un avance del 100%</t>
    </r>
    <r>
      <rPr>
        <sz val="11"/>
        <color rgb="FFFF0000"/>
        <rFont val="Arial"/>
        <family val="2"/>
      </rPr>
      <t xml:space="preserve">.                                                                                                                        </t>
    </r>
    <r>
      <rPr>
        <b/>
        <sz val="11"/>
        <color rgb="FF000000"/>
        <rFont val="Arial"/>
        <family val="2"/>
      </rPr>
      <t>INFORME CUATRO:</t>
    </r>
    <r>
      <rPr>
        <sz val="11"/>
        <color rgb="FF000000"/>
        <rFont val="Arial"/>
        <family val="2"/>
      </rPr>
      <t xml:space="preserve"> Por solicitud generada en la Reunión tenida con el Archivo General de la Nación el pasado 05 de junio de 2024 se vuelven a consolidar las evidencias en busqueda del cierre del hallazgo. 
</t>
    </r>
    <r>
      <rPr>
        <b/>
        <sz val="11"/>
        <color rgb="FF000000"/>
        <rFont val="Arial"/>
        <family val="2"/>
      </rPr>
      <t>QUINTO INFORME DE SEGUIMIENTO</t>
    </r>
    <r>
      <rPr>
        <sz val="11"/>
        <color rgb="FF000000"/>
        <rFont val="Arial"/>
        <family val="2"/>
      </rPr>
      <t xml:space="preserve">: Ante los requerimientos del Archivo General de la Nación (AGN), se recopilaron las siguientes documentos para su revisión:1) Una relación de los procedimientos para la producción, recepción, distribución, seguimiento, conservación y consulta de los documentos en la entidad con sus correspondientes códigos de calidad; 2) Registro de comunicaciones oficiales recibidas y enviadas en cualquier soporte o medio (físicas, vía fax, correo electrónico u otros medios) que dé cuenta del número de consecutivo (2022-2024); 3) Manual de Producción de Documentos Organizacionales, en cual se referencia la metodología para la elaboración de circulares, comunicaciones y actos administrativos. Lo anterior disponible en: UNIDAD DE CORRESPONDENCIA </t>
    </r>
    <r>
      <rPr>
        <u/>
        <sz val="11"/>
        <color rgb="FF2F75B5"/>
        <rFont val="Arial"/>
        <family val="2"/>
      </rPr>
      <t xml:space="preserve">https://bucaramangagovco-my.sharepoint.com/:f:/r/personal/controlinterno_bucaramanga_gov_co/Documents/ARCHIVO%20DIGITAL%20OCIG/2024/Plan%20de%20mejoramiento%20archvistico/QUINTO%20SEGUIMIENTO/3.%20UNIDAD%20DE%20CORRESPONDENCIA%20CAME/RESPUESTA%20CUARTO%20SEGUIMIENTO?csf=1&amp;web=1&amp;e=7jfJTg  </t>
    </r>
  </si>
  <si>
    <t xml:space="preserve"> </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</si>
  <si>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</si>
  <si>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</si>
  <si>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</si>
  <si>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</si>
  <si>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</si>
  <si>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</si>
  <si>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</si>
  <si>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</si>
  <si>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</si>
  <si>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</si>
  <si>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</si>
  <si>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</si>
  <si>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</si>
  <si>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La labor de actualización de los procedimientos de gestión de radicados de entrada y salida se realizó y se cumplió en un 100%; el mismo cuenta con código P-GSC-8200-170-003, versión 1.0.
El Área de Mejoramiento Continuo consolidó la aprobación de la actualización del Procedimiento para gestión de comunicaciones internas y/o externas con código  P-GSC-8200-170-003, versión 1.0. En esta actualización se incluye como documento de referencia - Guia de cargos autorizados para firmar las comunicaciones internas y externas emitidas por la administracion municipal G-GSC-8200-170-003.  Esta acción presenta un avance del 100%</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</si>
  <si>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</si>
  <si>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</si>
  <si>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</si>
  <si>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</si>
  <si>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</si>
  <si>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</si>
  <si>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</si>
  <si>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</si>
  <si>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</si>
  <si>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</si>
  <si>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</si>
  <si>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</si>
  <si>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Informe No 2
Periodo: noviembre 2023 a enero de 2024
26 de enero de 2024</t>
  </si>
  <si>
    <t>Esta labor de ha adelantado durante el año 2023, entre las áreas de mejoramiento continuo (calidad) y la oficina aseora  Tic, dando cumplimiento a esta tarea.  Esta acción presenta un avance del 100%</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</si>
  <si>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</si>
  <si>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</si>
  <si>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</si>
  <si>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</si>
  <si>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</si>
  <si>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</si>
  <si>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 xml:space="preserve">Esta actividad se realizó a finales del año 2023, la entidad actualmente cuenta con señalética en todos sus espacios. Esta acción presenta un avance del 100%. </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</si>
  <si>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</si>
  <si>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</si>
  <si>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</si>
  <si>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color rgb="FF000000"/>
        <rFont val="Arial"/>
      </rPr>
      <t>Actos Administrativos</t>
    </r>
    <r>
      <rPr>
        <sz val="11"/>
        <color rgb="FF000000"/>
        <rFont val="Arial"/>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</si>
  <si>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</si>
  <si>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</si>
  <si>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</si>
  <si>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</si>
  <si>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</si>
  <si>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El formato de hoja de control  fue actualizado. Mediante seguimientos internos de gestión docuemental llevados a cabo por la OCIG se pudo evidenciar su uso.  Esta acción presenta un avance del 100%</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</si>
  <si>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</si>
  <si>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</si>
  <si>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</si>
  <si>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</si>
  <si>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</si>
  <si>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 La Secretaría Administrativa/Área de Gestión Documental, generó la circular 015 de noviembre de 2022 en donde establece la obligatoriedad del  formato de Acta de Anulación de Actos Administrativos con Código: F-GDO-8600-238,37-031. De igual manera este fue socializado mediante correo electronico.   Esta acción presenta un avance del 100%</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</si>
  <si>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</si>
  <si>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</si>
  <si>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</si>
  <si>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</si>
  <si>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</si>
  <si>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</si>
  <si>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Informe No 2
Periodo: noviembre 2023 a enero de 2024
26 de enero de 2024                                                                               Informe No 3
Periodo: enero 2024 a abril de 2024
27 de abril de 2024</t>
  </si>
  <si>
    <t>La Secretaría Jurídica, Secretaría Administrativa  y Área de las TICS se reunieron los días 24 y 25 de abril de 2023, con el fin de establecer y dar inicio al plan de trabajo respecto a las responsabilidades sobre la proyección, revisión, tramite y firma de los actos administrativos. Dichas reuniones también determinaron la asignación de enlaces por parte de cada una de las áreas involucradas con el fin de generar seguimiento continuo y  monitoreo a los actos administrartivos, Y AL  uso del sistema GSC.  Esta acción presenta un avance del 100%</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</si>
  <si>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</si>
  <si>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</si>
  <si>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</si>
  <si>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 xml:space="preserve">Se ha venido elaborando el Manual de Producción de Documentos Organizacionales por parte del Area de Gestión Documental. Falta la aprobación por parte del Área de Mejoramiento Continuo. En el mes de diciembre se aprobó el Manual de documentos organizacionales identificado con el código M-GDO-8600-170-002 </t>
  </si>
  <si>
    <t>Informe No 2
Periodo: noviembre 2023 a enero de 2024
26 de enero de 2024                                Informe No 5.
Periodo 27 de julio al 27 de octubre de 2024.</t>
  </si>
  <si>
    <t xml:space="preserve">Se evidencia el diseño Manual de Producción de Documentos Organizacionales por parte del Área de Gestión Documental. En el mes de diciembre se aprobó el Manual de documentos organizacionales identificado con el código M-GDO-8600-170-002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</si>
  <si>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</si>
  <si>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</si>
  <si>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</si>
  <si>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</si>
  <si>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</si>
  <si>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Esta labor según la planificación temporal del PMA no ha iniciado y por tanto no presenta avances u observaciones por parte de la OCIG </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</si>
  <si>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</si>
  <si>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</si>
  <si>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</si>
  <si>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</si>
  <si>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</si>
  <si>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</si>
  <si>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</si>
  <si>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</si>
  <si>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</si>
  <si>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</si>
  <si>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</si>
  <si>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</si>
  <si>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</si>
  <si>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</si>
  <si>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</si>
  <si>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</si>
  <si>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</si>
  <si>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</si>
  <si>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</si>
  <si>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</si>
  <si>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</si>
  <si>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</si>
  <si>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Historias Laborales cuenta con 1261 cajas de Historias Laborales (y en aumento) y se han intervenido para Inventario (en desarrollo) 795 cajas; de las cuales  El total de Cajas de toda la Secretaría de Educación es de 2890 (Junio de 2024). Incluye los documentos de las Oficinas de la SEB y los Depositos Externos (INEM / Parque Industrial Provincia de Soto II)</t>
  </si>
  <si>
    <t>Secretaría de Educación: Área de Gestión del Talento Humano en el Servicio Educativo / Historias Laborales.</t>
  </si>
  <si>
    <t>F-GDO-8600-238,37-033 INFORME SEGUIMIENTO ORG DOCUMENTAL V1 (1).xlsx</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</si>
  <si>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t>
  </si>
  <si>
    <t>Las diversas áreas encargadas del proceso de gestión documental sobre las historias laborales, de la Secretaría Administrativa y Secretaría de Educación han iniciado su proceso de intervención documental sobre dichos expedientes, sin enmbargo los avances no son significativos y desde la Oficina de Control Interno se les recomienta implementar un plan de contigencia  para clasificar, ordenar y describir dicha serie documental. 
Quinto Informe de Seguimiento: La Secretaría de Educación no reporta avance adicional a las 26 cajas que se habían notificado con anterioridad.</t>
  </si>
  <si>
    <t>Realizar la limpieza y depuración de los documentos a incorporar en cada historia laboral.</t>
  </si>
  <si>
    <t>Se hanintervenido 26 Cajas de Historias Laborales (Inactivas), se han inventariado y rotulado para ser sometidas a proceso de Transferencia Documental Primaria (Agosto)</t>
  </si>
  <si>
    <t>Diligenciar las hojas de control por cada Historia Laboral.</t>
  </si>
  <si>
    <t>Se han intervenido 26 Cajas de Historias Laborales (Inactivas), se han inventariado y rotulado para ser sometidas a proceso de Transferencia Documental Primaria (Agosto)</t>
  </si>
  <si>
    <t>Foliar cada expediente de Historia Laboral.</t>
  </si>
  <si>
    <t>Realizar rotulación de cajas y carpetas.</t>
  </si>
  <si>
    <t>Registrar y actualizar en el Formato Unico de Inventario Documental.</t>
  </si>
  <si>
    <t xml:space="preserve">Se han intervenido totalmente 26 Cajas de Historias Laborales (Inactivas), se han inventariado y rotulado para ser sometidas a proceso de Transferencia Documental Primaria (Agosto) No obstante, tambien se posee un FUID con la información actualizada de la serie documental. </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</si>
  <si>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</si>
  <si>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</si>
  <si>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</si>
  <si>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</si>
  <si>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</si>
  <si>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</si>
  <si>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</si>
  <si>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t>
  </si>
  <si>
    <t xml:space="preserve">Las diversas áreas encargadas del proceso de gestión documental sobre las historias laborales, de la Secretaría Administrativa han iniciado sus proceso de intervención documental sobre dichos expedientes, sin enmbargo los avances no resultan significativos y desde la Oficina de Control Interno se les insta a redoblar esfuerzos para clasificar, ordenar y describir dicha serie documental. </t>
  </si>
  <si>
    <t>Ordenar internamente los documentos a incorporar en cada historia laboral.</t>
  </si>
  <si>
    <t>4,4%</t>
  </si>
  <si>
    <t>El Área de Gestión de talento Humano - Historias Laborales de la Secretaría Administrativa reporta avances en la intervención de 301 Historias Laborales hasta la fecha. También continúan avanzado en la intervención de las Historias Laborales creadas para los nuevos funcionarios que se han vinculado con la Administracion Municipal hasta la fecha. Como evidencia de lo anterior, se remite el relacionan el formato de Informe de Seguimiento a la Organización Documental junto a las evidencias de inventarios y un informe detallado del proceso de organización en el cual se evidencia que las actividades de ordenación, foliación y elaboración de hojas de control en todos los expedientes se han continuado ejecutando, por ello los avances consolidados sobre la intervención se mantienen y corresponden en total a un avance promedio del 2.2%.</t>
  </si>
  <si>
    <t>Realizar limpieza y depuración de los expedientes de Historias Laborales.</t>
  </si>
  <si>
    <t>El Área de Gestión de talento humano de la Secretaría Administrativa reporta avances en la intervención de 132 carpetas desde el 08 de agosto de 2023 que han sido limpiadas y depuradas.</t>
  </si>
  <si>
    <t>Foliar cada historia laboral.</t>
  </si>
  <si>
    <t>El Área de Gestión de talento humano de la Secretaría Administrativa reporta avances en la intervención de 132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</si>
  <si>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</si>
  <si>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132 carpetas desde el 08 de agosto de 2023 que han sido rotuladas. </t>
  </si>
  <si>
    <t>Diligenciar correctamente las hojas de control para cada Historia Laboral.</t>
  </si>
  <si>
    <t>4,2%</t>
  </si>
  <si>
    <t>El Área de Gestión de talento humano de la Secretaría Administrativa reporta avances en la intervención de 132 carpetas desde el 08 de agosto de 2023 en las que se ha diligenciado el formato de hoja de control.</t>
  </si>
  <si>
    <t>Diligenciar el inventario documental.</t>
  </si>
  <si>
    <t xml:space="preserve">El Área de Gestión de talento humano de la Secretaría Administrativa para el primer informe (julio - octubre 2023) reportó avances en la elaboración de inventarios documentales en estado natuRal sobre 83 historias laborales libre nombramiento, 249 carrera administrativa y 833 inactivos. En el segundo informe (octubre - enero 2023) reportó avances en la elaboración de inventarios del personal activo de carrera administrativa como se indicó en el Inventario Documental. En el tercer informe (febrero - abril 2024) reportan avances en la elaboración de inventarios de personal activo (13 cajas), inactivo (5 cajas) y de libre nombramiento (7 cajas). </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</si>
  <si>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</si>
  <si>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</si>
  <si>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</si>
  <si>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</si>
  <si>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</si>
  <si>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</si>
  <si>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</si>
  <si>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</si>
  <si>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</si>
  <si>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</si>
  <si>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
Informe No 6.
Periodo 31 de octubre al 31 de enero de 2025.</t>
  </si>
  <si>
    <t>Se presenta avance general en las labores encaminadas a la elaboración de las Tablas de Valoración Documental, tales como:
— Lectura y análisis de actos administrativos emanados por la Alcaldía del Municipio de Bucaramanga (Decretos), por el Concejo Municipal (Acuerdos) y demás fuente primaria útil para el establecimiento de las estructuras orgánicas a lo largo del siglo XX.
—  Solicitar información a las distintas dependencias a fin de reconocer depósitos internos y externos en los cuales se pueda hallar documentación objeto de aplicación de TVD.
— Realización y adaptamiento de los inventarios del total de asuntos documentales usando el Formato Único de Inventario Documental - FUID, de la entidad, el Formato del Cuadro de Clasificación Documental - CCD, y el Formato de Tablas de Valoración Documental - TVD.
— Radicación de las Tablas de Valoración Documental (y documentos anexos) en mayo del 2024.
— Recepción del Informe Técnico de Evaluación, agosto del 2024, en donde se realizaban sugerencias para completar el proceso de evaluación.
— Solicitud y desarrollo de Mesa Técnica de las Tablas de Valoración Documental - TVD, llevada a cabo en septiembre de 2024.
— Solicitud de prorroga y aprobación del Comité Departamental de Archivos.
Para este sexto seguimiento se logró la convalidación de las TVD y fueron públicadas en la Pagina Web https://www.bucaramanga.gov.co/transparencia-bucaramanga/instrumentos-gestion-de-la-informacion/ Solo resta la inscripción al registro unico de series que está siendo tramitado por el Consejo Departamental de Archivos - Santander.
Se presenta un 100% de avance</t>
  </si>
  <si>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</si>
  <si>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</si>
  <si>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</si>
  <si>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</si>
  <si>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</si>
  <si>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</si>
  <si>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</si>
  <si>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</si>
  <si>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</si>
  <si>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</si>
  <si>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</si>
  <si>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</si>
  <si>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</si>
  <si>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</si>
  <si>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</si>
  <si>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</si>
  <si>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</si>
  <si>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</si>
  <si>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</si>
  <si>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</si>
  <si>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</si>
  <si>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</si>
  <si>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</si>
  <si>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</si>
  <si>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</si>
  <si>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</si>
  <si>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</si>
  <si>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</si>
  <si>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</si>
  <si>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</si>
  <si>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</si>
  <si>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</si>
  <si>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</si>
  <si>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</si>
  <si>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</si>
  <si>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</si>
  <si>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</si>
  <si>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</si>
  <si>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</si>
  <si>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</si>
  <si>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</si>
  <si>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</si>
  <si>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</si>
  <si>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</si>
  <si>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</si>
  <si>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</si>
  <si>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</si>
  <si>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</si>
  <si>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Acta No 01 del 25 de enero de Comité Institucional de Gestión y Desempeño</t>
  </si>
  <si>
    <t>ACTA No. 1 REUNIÓN ORDINARIA COMITÉ INSTITUCIONAL DE GESTIÓN Y DESEMPEÑO ADMINISTRACIÓN CENTRAL.pdf</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</si>
  <si>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</si>
  <si>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</si>
  <si>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</si>
  <si>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</si>
  <si>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Durante el mes de mayo de 2024 se realizó la radicación de las Tablas de Valoración Documental - TVD, ante el Consejo Departamentl de Archivos. Se emitió un informe técnico en el mes de agosto en donde se remitían los documentos con ajustes. Para solventar lo sugerido, se desarrolló un mesa técnica el 09 de septiembre de 2024 y se solicitó prorroga para presentar en el mes de noviembre de 2024.</t>
  </si>
  <si>
    <t>TVD</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</si>
  <si>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</si>
  <si>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</si>
  <si>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</si>
  <si>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Se envíaron las Tablas de Valoración Documental con los ajustes solicitados por el Consejo Departamental de Archivos-Santander.</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</si>
  <si>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</si>
  <si>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</si>
  <si>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</si>
  <si>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</si>
  <si>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r>
      <rPr>
        <b/>
        <sz val="11"/>
        <color rgb="FF000000"/>
        <rFont val="Arial"/>
      </rPr>
      <t xml:space="preserve">Sistema Integrado de Conservaciòn - SIC
</t>
    </r>
    <r>
      <rPr>
        <sz val="11"/>
        <color rgb="FF000000"/>
        <rFont val="Arial"/>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</si>
  <si>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</si>
  <si>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</si>
  <si>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</si>
  <si>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</si>
  <si>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</si>
  <si>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</si>
  <si>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Informe No 1.
Periodo: julio a septiembre de 2023
26 de octubre de 2023</t>
  </si>
  <si>
    <t xml:space="preserve">
El equipo profesional del Área de Gestión Documental realizó la actualización del Plan de Preservación Documental durante los meses de junio y julio del 2023. Este documento una vez revisado internamente, fue sometido a consideración del Comité Institucional de Gestión y Desempeño (MIPG) de la Administración Central del Municipio de Bucaramanga y fue aprobado MEDIANTE ACTA  No. 4 del 27 de julio de 2023. Luego, el Área de Mejoramiento Continuo procedió a validar la Actualización del Plan de Preservación Documental el 11 de septiembre de 2023. Esta acción presenta un avance del 100%</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</si>
  <si>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</si>
  <si>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</si>
  <si>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</si>
  <si>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</si>
  <si>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</si>
  <si>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</si>
  <si>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</si>
  <si>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</si>
  <si>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</si>
  <si>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</si>
  <si>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</si>
  <si>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</si>
  <si>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</si>
  <si>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</si>
  <si>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Informe No 2
Periodo: noviembre 2023 a enero de 2024
26 de enero de 2024                                                                                                 Informe No 3
Periodo: enero 2024 a abril de 2024
27 de abril de 2024</t>
  </si>
  <si>
    <t xml:space="preserve">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</si>
  <si>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</si>
  <si>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</si>
  <si>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</si>
  <si>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Para la vigencia 2024 remite cronograma actualizado. Sin embargo, el mantenimiento debe mantenerse para la vigencia 2025 de acuerdo a las necesidades.</t>
  </si>
  <si>
    <t>Secretaria Administrativa- Área de Gestión de Recursos Fisicos.</t>
  </si>
  <si>
    <t>Sistema Integrado de Conservación. Objetivo 3. Tarea 1. Área de Gestión de Recursos Fisicos. Secretaria Administrativa.xlsm</t>
  </si>
  <si>
    <t>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t>
  </si>
  <si>
    <t xml:space="preserve">En la vigencia 2024 se realizó la actualización del cronograma para la vigencia 2024, y para el segundo semestre del 2024  está ejecutandose según lo requerido. Se puede comprobar la ejecución de los contratos requeridos para el mantenimiento preventivo y correctivo de los sistemas hidrosanitarios y contraincencios del edificio CAM Fase I. Finalmente se identifica que no es posible crear la proyección de la necesidad del cielo raso para el depósito de archivo puesto que se debe corregir un tema de filtracion de agua; gestión ejecutada en el periodo del presente informe. </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</si>
  <si>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</si>
  <si>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</si>
  <si>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Para el 2024, desde el 10 de julio, se creo la necesidad del Mantenimiento realizando la contratación idonea para cumplir con tal objetivo, teniendo como periodo de ejecución desde el 16 de octubre hasta el 20 de diciembre de 2024.</t>
  </si>
  <si>
    <t xml:space="preserve"> Secretaria Administrativa- Área de Gestión de Recursos Fisicos. </t>
  </si>
  <si>
    <t>SIC Objetivo 3. Tarea 2.2 Área de Gestión de Recursos Fisicos. Secretaria Administrativa</t>
  </si>
  <si>
    <t xml:space="preserve">Proyección de necesidad de proceso contractual para instalación de techo tipo cielo raso. </t>
  </si>
  <si>
    <t>Requerimiento  con las especificaciones tecnicas del techado con cielo raso del Archivo Central.</t>
  </si>
  <si>
    <t>El equipo del Área de Gestión Documental viene notificando la presencia de filtraciones en el depósito del C.A.M Fase I. Se ha solicitado la intervención de tales filtraciones, teniendo como respuesta la reunión para el posible traslado del archivo; y algunos requerimientos a la Secretaría de Infraestructura para su intervención.</t>
  </si>
  <si>
    <t>QUINTO SEGUIMIENTO</t>
  </si>
  <si>
    <t>Instalación de cielo raso en el techo de Archivo Central.</t>
  </si>
  <si>
    <t xml:space="preserve">Informe de la instalación del cielo raso en el techo del Archivo Central.           </t>
  </si>
  <si>
    <t>Esta tarea no presenta avances para el presente periodo de informe (Mayo - Julio de 2024)</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</si>
  <si>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</si>
  <si>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</si>
  <si>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</si>
  <si>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30%</t>
  </si>
  <si>
    <t xml:space="preserve"> - Requerimiento  con las especificaciones tecnicas para aplicación de pintura ignifuga y levantamiento de paredes en el Archivo Central                                          - Informe de aplicación de los elementos solicitados.</t>
  </si>
  <si>
    <t>En referencia al avance de Quinto Seguimiento, se hizo el requerimiento técnico del bien o servicio a contratar, y se realizó la gestión y compra de rodillos y pinturas ignifugas para su aplicación.</t>
  </si>
  <si>
    <t>SIC Objetivo 4. Tarea 1.3 Área de Gestión de Recursos Fisicos. Secretaria Administrativa</t>
  </si>
  <si>
    <t>Informe No 2.
Periodo: noviembre 2023 a enero de 2024
26 de enero de 2024
Informe No 5.
Periodo: 27 de julio de 2024 al 27 de octubre de 2024</t>
  </si>
  <si>
    <t>Se presenta un avance en lo correspondiente a la compra de insumos correspondientes a la aplicación de las pinturas ignífugas en los depositos del Archivo Central.</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</si>
  <si>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</si>
  <si>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implementarlo.  (Esta actividad surge de un proceso contractual que se realiza anualmente).</t>
  </si>
  <si>
    <t xml:space="preserve"> - Cronograma de actividades de aseo general.                                       -  Informe detallado de la implementación de las actividades de aseo. </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</si>
  <si>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t>
  </si>
  <si>
    <t>Al momento se relacionan los formatos de limpieza y sesinfección que el personal que trabaja en los archivos de la entidad ha podido desarrollar mientras se surte el proceso contractual para esta actividad.</t>
  </si>
  <si>
    <t>Informe No 1.
Periodo: julio a septiembre de 2023
26 de octubre de 2023
Informe N°2  Periodo: Nov 2023 - Enero 2024                                                                        Informe No 3
Periodo: enero 2024 a abril de 2024
27 de abril de 2024                                     Informe No 4
Periodo: 27 de abril al 27 de julio de 2024
Informe No 5.
Periodo: 27 de julio de 2024 al 27 de octubre de 2024.</t>
  </si>
  <si>
    <t>En este informe se deja evidencia del  técnico del bien o servicio a contratar con fecha al 30 de abril de 2024  correspondiente a garantizar una limpieza periódica de los pisos, techos, lámparas, y en general de las instalaciones del depósito, y para ello adquirir y aplicar amonios cuaternarios, inocuos para la salud, evitando el uso de hipoclorito.
Durante el periodo correspondiente al Quinto Seguimiento, julio - octubre de 2024,  se evidenció el uso de los amonios cuaternarios según lo requerido. Se anexan evidencias de su aplicación.</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</si>
  <si>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</si>
  <si>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</si>
  <si>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 xml:space="preserve">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</si>
  <si>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</si>
  <si>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</si>
  <si>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</si>
  <si>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</si>
  <si>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Se anexa el Requerimiento técnico del bien o servicio a contratar con fecha al 30 de abril de 2024.</t>
  </si>
  <si>
    <t>Sistema Integrado de Conservación. Objetivo 5. Tarea 3. Área de Gestión de Recursos Físicos. Secretaria Administrativa.pdf</t>
  </si>
  <si>
    <t>Aplicación del producto a los depósitos del Archivo Central.</t>
  </si>
  <si>
    <t>Formato de entrega de elementos de aseo y cafeteria a puntos e Informe de aplicación de los elementos solicitados.</t>
  </si>
  <si>
    <t>La tarea se viene cumpliendo según lo requerido durante el periodo del 27 de julio de 2024 al 27 de octubre de 2024.</t>
  </si>
  <si>
    <t xml:space="preserve"> Secretaria Administrativa- Área de Gestión de Recursos Fisicos (Almacen).</t>
  </si>
  <si>
    <t>SIC Objetivo 4. Tarea 1.3  Evidencia fotografica Área de Gestión de Recursos Fisicos. Secretaria Administrativa</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</si>
  <si>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</si>
  <si>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</si>
  <si>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</si>
  <si>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t>
  </si>
  <si>
    <t>Se anexan (3) evidencias requerimiento técnico del bien o servicio a contratar (aires acondicionados y termohigrómetros) del 07 de julio de 2023 junto con la propuesta económica y análisis de precios: Objetivo 6.</t>
  </si>
  <si>
    <t>Informe No 2
Periodo: noviembre 2023 a enero de 2024
26 de enero de 2024                    Informe No 4
Periodo: 27 de abril al 27 de julio de 2024                                                                                   Informe No 4
Periodo: 27 de abril al 27 de julio de 2024
Informe No 5.
Periodo 27 de julio al 27 de octubre de 2024.</t>
  </si>
  <si>
    <t>De la proyección de la necesidad de aires acondicionados correspondiente a quince (15) unidades se logró la compra e instalación de dos (2).
Si bien las tareas 5 y 6 se encuentran vencidas, en cuanto no se ha realizado la instalación, el avance se presenta en la compra de los insumos.</t>
  </si>
  <si>
    <t>Instalación de los equipos requeridos (aires acondicionados) en los depósitos del Archivo Central.</t>
  </si>
  <si>
    <t>Informe de la instalación de los equipos requeridos (aires acondicionados) en los depósitos del Archivo Central.</t>
  </si>
  <si>
    <t>Se instalaron dos aires acondicionados en el cuarto piso del Archivo central</t>
  </si>
  <si>
    <t>OBJETIVO 6</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</si>
  <si>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</si>
  <si>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</si>
  <si>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</si>
  <si>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</si>
  <si>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</si>
  <si>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</si>
  <si>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</si>
  <si>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</si>
  <si>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 xml:space="preserve">Informe de la instalación de la luminaria requerida en los depósitos del Archivo Central. </t>
  </si>
  <si>
    <t xml:space="preserve">Durante el periodo correspondiente al Quinto seguimiento, julio - octubre de 2024, se realizó la adquisición de las luminarias. Queda pendiente su instalación. </t>
  </si>
  <si>
    <t>SIC Objetivo 6. Tarea 5 y 6 Área de Gestión de Recursos Fisicos. Secretaria Administrativa</t>
  </si>
  <si>
    <t>Instalación de papel o filtro UV en los ventanales del Archivo Central ubicado en el CAIV para la cual bienes y servicio.</t>
  </si>
  <si>
    <t>Informe de actividad de instalación de filtro o papel polarizado con capacidad de bloqueo de rayos UV.</t>
  </si>
  <si>
    <t xml:space="preserve">Durante el periodo correspondiente al Quinto seguimiento, julio - octubre de 2024, se realizó la adquisición del papel UV. Queda pendiente su instalación. </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</si>
  <si>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</si>
  <si>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</si>
  <si>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</si>
  <si>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proceso anual de desinfección y desinsectación que cubre todos los depósitos y oficinas de la entidad.</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</si>
  <si>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</si>
  <si>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</si>
  <si>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Informe No 1.
Periodo: julio a septiembre de 2023
26 de octubre de 2023                             
Informe N°2  
Periodo: Nov 2023 - Enero 2024                                
Informe No 4
Periodo: 27 de abril al 27 de julio de 2024
Informe No 5
Periodo: 27 de julio al 27 de octubre de 2024.</t>
  </si>
  <si>
    <t>Se han llevado a cabo jornadas de fumigación y desinfección de repositorios de archivo siguiendo las directrices del Sistema Integrado de Conservación, cumpliendo con la tarea planteada en el PMA.
Para las vigencia 2023-2024, se han llevado a cabo jornadas de fumigación, limpieza y desinfección, que dan muestra del avance.</t>
  </si>
  <si>
    <t>Implementar el cronograma para la aplicación de los procesos de control de roedores, desinsectación y desinfección (esta actividad surge de un proceso contractual que se realiza anualmente).</t>
  </si>
  <si>
    <t>Ficha técnica de aplicación del proceso.</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</si>
  <si>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</si>
  <si>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</si>
  <si>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</si>
  <si>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</si>
  <si>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</si>
  <si>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Respecto a esta tarea se cargaron las evidencias para el segundo informe, la entidad ya cuenta con señaletica fotoluminiscente, por lo cual esta acción está cumplida en un 100%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</si>
  <si>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</si>
  <si>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</si>
  <si>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</si>
  <si>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</si>
  <si>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</si>
  <si>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Se actualizó el plan de emergencia General de la entidad incluyendo lo referente al programa de prevención y emergencia y atención a desastres del SIC.</t>
  </si>
  <si>
    <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t>
  </si>
  <si>
    <t>Informe No 2
Periodo: noviembre 2023 a enero de 2024
26 de enero de 2024                       Informe No 4
Periodo: 27 de abril al 27 de julio de 2024</t>
  </si>
  <si>
    <t>Respecto a esta tarea la misma presentó avances para el cuarto informe y a vigencia 2024 está cumplido al 100%</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</si>
  <si>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</si>
  <si>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</si>
  <si>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</si>
  <si>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</si>
  <si>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</si>
  <si>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</si>
  <si>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</si>
  <si>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</si>
  <si>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</si>
  <si>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 xml:space="preserve">Acción </t>
  </si>
  <si>
    <t>%  TOTAL</t>
  </si>
  <si>
    <t>CUMPLIMIENTO DEL PLAN DE MEJORAMIENTO</t>
  </si>
  <si>
    <t>________</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</si>
  <si>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</si>
  <si>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</si>
  <si>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</si>
  <si>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</si>
  <si>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</si>
  <si>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</si>
  <si>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</si>
  <si>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Acción Hallazgo 1</t>
  </si>
  <si>
    <t>Acción Hallazgo 2</t>
  </si>
  <si>
    <t>Acción Hallazgo 3</t>
  </si>
  <si>
    <t>Acción Hallazgo 4</t>
  </si>
  <si>
    <t>Acción Hallazgo 5</t>
  </si>
  <si>
    <t>Acción Hallazgo 6</t>
  </si>
  <si>
    <t>Acción Hallazgo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</si>
</sst>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d/yyyy;@"/>
    <numFmt numFmtId="165" formatCode="d/m/yyyy"/>
    <numFmt numFmtId="166" formatCode="0.0%"/>
  </numFmts>
  <fonts count="31">
    <font>
      <sz val="11"/>
      <color theme="1"/>
      <name val="Calibri"/>
      <charset val="134"/>
      <scheme val="minor"/>
    </font>
    <font>
      <sz val="10"/>
      <color theme="1"/>
      <name val="Arial"/>
      <family val="2"/>
    </font>
    <font>
      <sz val="9"/>
      <color theme="1"/>
      <name val="Arial"/>
      <family val="2"/>
    </font>
    <font>
      <u/>
      <sz val="11"/>
      <color theme="10"/>
      <name val="Calibri"/>
      <family val="2"/>
      <scheme val="minor"/>
    </font>
    <font>
      <sz val="10"/>
      <name val="Arial"/>
      <family val="2"/>
    </font>
    <font>
      <b/>
      <sz val="12"/>
      <name val="Arial"/>
      <family val="2"/>
    </font>
    <font>
      <sz val="12"/>
      <color theme="1"/>
      <name val="Arial"/>
      <family val="2"/>
    </font>
    <font>
      <sz val="12"/>
      <name val="Arial"/>
      <family val="2"/>
    </font>
    <font>
      <b/>
      <sz val="11"/>
      <color theme="1"/>
      <name val="Arial Narrow"/>
      <family val="2"/>
    </font>
    <font>
      <b/>
      <sz val="12"/>
      <color theme="1"/>
      <name val="Arial"/>
      <family val="2"/>
    </font>
    <font>
      <sz val="12"/>
      <color theme="1"/>
      <name val="Calibri"/>
      <family val="2"/>
      <scheme val="minor"/>
    </font>
    <font>
      <b/>
      <sz val="12"/>
      <color theme="1"/>
      <name val="Arial Narrow"/>
      <family val="2"/>
    </font>
    <font>
      <b/>
      <sz val="10"/>
      <name val="Arial"/>
      <family val="2"/>
    </font>
    <font>
      <sz val="10"/>
      <color indexed="8"/>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color rgb="FFFF0000"/>
      <name val="Arial"/>
      <family val="2"/>
    </font>
    <font>
      <u/>
      <sz val="11"/>
      <color rgb="FF000000"/>
      <name val="Arial"/>
      <family val="2"/>
    </font>
    <font>
      <u/>
      <sz val="11"/>
      <color rgb="FF2F75B5"/>
      <name val="Arial"/>
      <family val="2"/>
    </font>
    <font>
      <sz val="11"/>
      <color theme="1"/>
      <name val="Arial"/>
      <family val="2"/>
    </font>
    <font>
      <b/>
      <sz val="12"/>
      <color rgb="FF000000"/>
      <name val="Arial"/>
      <family val="2"/>
    </font>
    <font>
      <sz val="12"/>
      <color rgb="FF000000"/>
      <name val="Arial"/>
      <family val="2"/>
    </font>
    <font>
      <sz val="11"/>
      <color theme="10"/>
      <name val="Calibri"/>
      <family val="2"/>
      <scheme val="minor"/>
    </font>
    <font>
      <b/>
      <sz val="11"/>
      <color rgb="FF000000"/>
      <name val="Arial"/>
    </font>
    <font>
      <sz val="11"/>
      <color rgb="FF000000"/>
      <name val="Arial"/>
    </font>
  </fonts>
  <fills count="12">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theme="0"/>
        <bgColor theme="0"/>
      </patternFill>
    </fill>
    <fill>
      <patternFill patternType="solid">
        <fgColor theme="4" tint="0.79985961485641044"/>
        <bgColor indexed="64"/>
      </patternFill>
    </fill>
    <fill>
      <patternFill patternType="solid">
        <fgColor rgb="FFFFFFFF"/>
        <bgColor rgb="FFFFFFFF"/>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FFFFFF"/>
      </patternFill>
    </fill>
    <fill>
      <patternFill patternType="solid">
        <fgColor theme="5" tint="0.59999389629810485"/>
        <bgColor indexed="64"/>
      </patternFill>
    </fill>
  </fills>
  <borders count="104">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rgb="FF000000"/>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medium">
        <color auto="1"/>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bottom/>
      <diagonal/>
    </border>
    <border>
      <left style="thin">
        <color auto="1"/>
      </left>
      <right style="medium">
        <color rgb="FF000000"/>
      </right>
      <top style="thin">
        <color auto="1"/>
      </top>
      <bottom style="thin">
        <color auto="1"/>
      </bottom>
      <diagonal/>
    </border>
    <border>
      <left style="thin">
        <color auto="1"/>
      </left>
      <right style="thin">
        <color auto="1"/>
      </right>
      <top style="thin">
        <color auto="1"/>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thin">
        <color auto="1"/>
      </right>
      <top style="medium">
        <color rgb="FF000000"/>
      </top>
      <bottom style="thin">
        <color auto="1"/>
      </bottom>
      <diagonal/>
    </border>
    <border>
      <left style="medium">
        <color rgb="FF000000"/>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diagonal/>
    </border>
    <border>
      <left style="thin">
        <color rgb="FF000000"/>
      </left>
      <right/>
      <top/>
      <bottom style="thin">
        <color rgb="FF000000"/>
      </bottom>
      <diagonal/>
    </border>
    <border>
      <left style="thin">
        <color auto="1"/>
      </left>
      <right style="medium">
        <color rgb="FF000000"/>
      </right>
      <top/>
      <bottom style="thin">
        <color auto="1"/>
      </bottom>
      <diagonal/>
    </border>
    <border>
      <left style="thin">
        <color auto="1"/>
      </left>
      <right style="medium">
        <color rgb="FF000000"/>
      </right>
      <top style="medium">
        <color rgb="FF000000"/>
      </top>
      <bottom/>
      <diagonal/>
    </border>
    <border>
      <left style="thin">
        <color auto="1"/>
      </left>
      <right style="medium">
        <color rgb="FF000000"/>
      </right>
      <top/>
      <bottom/>
      <diagonal/>
    </border>
    <border>
      <left style="medium">
        <color rgb="FF000000"/>
      </left>
      <right style="thin">
        <color auto="1"/>
      </right>
      <top style="thin">
        <color auto="1"/>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3">
    <xf numFmtId="0" fontId="0" fillId="0" borderId="0"/>
    <xf numFmtId="9" fontId="14" fillId="0" borderId="0" applyFont="0" applyFill="0" applyBorder="0" applyAlignment="0" applyProtection="0"/>
    <xf numFmtId="0" fontId="3" fillId="0" borderId="0" applyNumberFormat="0" applyFill="0" applyBorder="0" applyAlignment="0" applyProtection="0"/>
  </cellStyleXfs>
  <cellXfs count="555">
    <xf numFmtId="0" fontId="0" fillId="0" borderId="0" xfId="0"/>
    <xf numFmtId="0" fontId="1"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5" fillId="0" borderId="1"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4" xfId="0" applyFont="1" applyBorder="1" applyAlignment="1">
      <alignment horizontal="righ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xf>
    <xf numFmtId="0" fontId="0" fillId="0" borderId="0" xfId="0" applyAlignment="1">
      <alignment vertical="center" wrapText="1"/>
    </xf>
    <xf numFmtId="0" fontId="9"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justify" vertical="center" wrapText="1"/>
    </xf>
    <xf numFmtId="0" fontId="10" fillId="0" borderId="4" xfId="0" applyFont="1" applyBorder="1"/>
    <xf numFmtId="0" fontId="6" fillId="0" borderId="4" xfId="0" applyFont="1" applyBorder="1"/>
    <xf numFmtId="0" fontId="1" fillId="0" borderId="0" xfId="0" applyFont="1" applyAlignment="1">
      <alignment horizontal="center"/>
    </xf>
    <xf numFmtId="10" fontId="7" fillId="0" borderId="0" xfId="0" applyNumberFormat="1" applyFont="1" applyAlignment="1">
      <alignment horizontal="center" vertical="center" wrapText="1"/>
    </xf>
    <xf numFmtId="0" fontId="11" fillId="0" borderId="0" xfId="0" applyFont="1" applyAlignment="1">
      <alignment vertical="center" wrapText="1"/>
    </xf>
    <xf numFmtId="10" fontId="5" fillId="0" borderId="0" xfId="0" applyNumberFormat="1" applyFont="1" applyAlignment="1">
      <alignment horizontal="center" vertical="center" wrapText="1"/>
    </xf>
    <xf numFmtId="9" fontId="5" fillId="0" borderId="0" xfId="0" applyNumberFormat="1" applyFont="1" applyAlignment="1">
      <alignment horizontal="center"/>
    </xf>
    <xf numFmtId="0" fontId="5" fillId="0" borderId="0" xfId="0" applyFont="1" applyAlignment="1">
      <alignment horizontal="justify" vertical="center" wrapText="1"/>
    </xf>
    <xf numFmtId="0" fontId="7" fillId="0" borderId="0" xfId="0" applyFont="1"/>
    <xf numFmtId="0" fontId="6" fillId="0" borderId="0" xfId="0" applyFont="1" applyAlignment="1">
      <alignment horizontal="left" vertical="center" wrapText="1"/>
    </xf>
    <xf numFmtId="0" fontId="6" fillId="0" borderId="6" xfId="0" applyFont="1" applyBorder="1"/>
    <xf numFmtId="0" fontId="6" fillId="0" borderId="8" xfId="0" applyFont="1" applyBorder="1"/>
    <xf numFmtId="0" fontId="5" fillId="0" borderId="8" xfId="0" applyFont="1" applyBorder="1" applyAlignment="1">
      <alignment horizontal="right" vertical="center" wrapText="1"/>
    </xf>
    <xf numFmtId="0" fontId="6" fillId="0" borderId="8" xfId="0" applyFont="1" applyBorder="1" applyAlignment="1">
      <alignment horizontal="left" vertical="center" wrapText="1"/>
    </xf>
    <xf numFmtId="0" fontId="10" fillId="0" borderId="0" xfId="0" applyFont="1"/>
    <xf numFmtId="0" fontId="6" fillId="0" borderId="0" xfId="0" applyFont="1"/>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justify" vertical="center" wrapText="1"/>
    </xf>
    <xf numFmtId="0" fontId="1" fillId="0" borderId="0" xfId="0" applyFont="1" applyAlignment="1">
      <alignment horizontal="justify" vertical="center" wrapText="1"/>
    </xf>
    <xf numFmtId="0" fontId="6" fillId="0" borderId="0" xfId="0" applyFont="1" applyAlignment="1">
      <alignment horizontal="center"/>
    </xf>
    <xf numFmtId="49" fontId="6" fillId="0" borderId="0" xfId="0" applyNumberFormat="1" applyFont="1" applyAlignment="1">
      <alignment horizontal="center"/>
    </xf>
    <xf numFmtId="49" fontId="6" fillId="0" borderId="0" xfId="0" applyNumberFormat="1" applyFont="1"/>
    <xf numFmtId="0" fontId="12" fillId="0" borderId="0" xfId="0" applyFont="1" applyAlignment="1">
      <alignment horizontal="center" vertical="center" wrapText="1"/>
    </xf>
    <xf numFmtId="9" fontId="4" fillId="0" borderId="0" xfId="1" applyFont="1" applyFill="1" applyBorder="1" applyAlignment="1">
      <alignment horizontal="center" vertical="center" wrapText="1"/>
    </xf>
    <xf numFmtId="49" fontId="7" fillId="0" borderId="0" xfId="0" applyNumberFormat="1" applyFont="1" applyAlignment="1">
      <alignment horizontal="center"/>
    </xf>
    <xf numFmtId="0" fontId="5" fillId="0" borderId="0" xfId="0" applyFont="1" applyAlignment="1">
      <alignment vertical="center" wrapText="1"/>
    </xf>
    <xf numFmtId="49" fontId="5" fillId="0" borderId="0" xfId="0" applyNumberFormat="1" applyFont="1" applyAlignment="1">
      <alignment vertical="center" wrapText="1"/>
    </xf>
    <xf numFmtId="0" fontId="6" fillId="0" borderId="8" xfId="0" applyFont="1" applyBorder="1" applyAlignment="1">
      <alignment horizontal="center"/>
    </xf>
    <xf numFmtId="49" fontId="6" fillId="0" borderId="8" xfId="0" applyNumberFormat="1" applyFont="1" applyBorder="1" applyAlignment="1">
      <alignment horizontal="center"/>
    </xf>
    <xf numFmtId="49" fontId="6" fillId="0" borderId="8" xfId="0" applyNumberFormat="1" applyFont="1" applyBorder="1"/>
    <xf numFmtId="9" fontId="4" fillId="0" borderId="8" xfId="1" applyFont="1" applyFill="1" applyBorder="1" applyAlignment="1">
      <alignment horizontal="center" vertical="center" wrapText="1"/>
    </xf>
    <xf numFmtId="0" fontId="1" fillId="0" borderId="8" xfId="0" applyFont="1" applyBorder="1"/>
    <xf numFmtId="0" fontId="13" fillId="0" borderId="3"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0" xfId="0" applyFont="1" applyAlignment="1">
      <alignment horizontal="justify" vertical="center" wrapText="1"/>
    </xf>
    <xf numFmtId="0" fontId="13" fillId="0" borderId="5" xfId="0" applyFont="1" applyBorder="1" applyAlignment="1">
      <alignment horizontal="justify" vertical="center" wrapText="1"/>
    </xf>
    <xf numFmtId="0" fontId="0" fillId="0" borderId="5" xfId="0" applyBorder="1"/>
    <xf numFmtId="0" fontId="1" fillId="0" borderId="5" xfId="0" applyFont="1" applyBorder="1"/>
    <xf numFmtId="0" fontId="1" fillId="0" borderId="7" xfId="0" applyFont="1" applyBorder="1"/>
    <xf numFmtId="0" fontId="9" fillId="0" borderId="0" xfId="0" applyFont="1" applyAlignment="1">
      <alignment horizontal="center" vertical="center"/>
    </xf>
    <xf numFmtId="0" fontId="16" fillId="0" borderId="14" xfId="0" applyFont="1" applyBorder="1" applyAlignment="1">
      <alignment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vertical="center" wrapText="1"/>
    </xf>
    <xf numFmtId="0" fontId="15" fillId="0" borderId="50" xfId="0" applyFont="1" applyBorder="1" applyAlignment="1">
      <alignment vertical="center"/>
    </xf>
    <xf numFmtId="0" fontId="16" fillId="0" borderId="20" xfId="0" applyFont="1" applyBorder="1" applyAlignment="1">
      <alignment vertical="center"/>
    </xf>
    <xf numFmtId="0" fontId="16" fillId="0" borderId="51" xfId="0" applyFont="1" applyBorder="1" applyAlignment="1">
      <alignment vertical="center"/>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9" fontId="15" fillId="3" borderId="29" xfId="0" applyNumberFormat="1" applyFont="1" applyFill="1" applyBorder="1" applyAlignment="1" applyProtection="1">
      <alignment horizontal="center" vertical="center" wrapText="1"/>
      <protection locked="0"/>
    </xf>
    <xf numFmtId="0" fontId="15" fillId="3" borderId="29"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32"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1" fontId="15" fillId="3" borderId="14" xfId="0" applyNumberFormat="1" applyFont="1" applyFill="1" applyBorder="1" applyAlignment="1" applyProtection="1">
      <alignment horizontal="center" vertical="center" wrapText="1"/>
      <protection locked="0"/>
    </xf>
    <xf numFmtId="9" fontId="15" fillId="3" borderId="14" xfId="0" applyNumberFormat="1" applyFont="1" applyFill="1" applyBorder="1" applyAlignment="1" applyProtection="1">
      <alignment horizontal="center" vertical="center" wrapText="1"/>
      <protection locked="0"/>
    </xf>
    <xf numFmtId="49" fontId="15" fillId="3" borderId="14" xfId="0" applyNumberFormat="1"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54" xfId="0" applyFont="1" applyFill="1" applyBorder="1" applyAlignment="1">
      <alignment horizontal="center" vertical="center"/>
    </xf>
    <xf numFmtId="0" fontId="15" fillId="0" borderId="14" xfId="0" applyFont="1" applyBorder="1" applyAlignment="1" applyProtection="1">
      <alignment horizontal="center" vertical="center" wrapText="1"/>
      <protection locked="0"/>
    </xf>
    <xf numFmtId="14" fontId="15" fillId="3" borderId="14" xfId="0" applyNumberFormat="1" applyFont="1" applyFill="1" applyBorder="1" applyAlignment="1">
      <alignment horizontal="center" vertical="center" wrapText="1"/>
    </xf>
    <xf numFmtId="9" fontId="15" fillId="3" borderId="14" xfId="1" applyFont="1" applyFill="1" applyBorder="1" applyAlignment="1" applyProtection="1">
      <alignment horizontal="center" vertical="center" wrapText="1"/>
      <protection locked="0"/>
    </xf>
    <xf numFmtId="49" fontId="15" fillId="3" borderId="14" xfId="0" applyNumberFormat="1" applyFont="1" applyFill="1" applyBorder="1" applyAlignment="1" applyProtection="1">
      <alignment horizontal="center" vertical="center" wrapText="1"/>
      <protection locked="0"/>
    </xf>
    <xf numFmtId="14" fontId="15" fillId="0" borderId="14" xfId="0" applyNumberFormat="1" applyFont="1" applyBorder="1" applyAlignment="1">
      <alignment horizontal="center" vertical="center" wrapText="1"/>
    </xf>
    <xf numFmtId="49" fontId="15" fillId="3" borderId="32" xfId="0" applyNumberFormat="1" applyFont="1" applyFill="1" applyBorder="1" applyAlignment="1" applyProtection="1">
      <alignment horizontal="center" vertical="center" wrapText="1"/>
      <protection locked="0"/>
    </xf>
    <xf numFmtId="9" fontId="15" fillId="0" borderId="14" xfId="0" applyNumberFormat="1"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0" borderId="54" xfId="0" applyFont="1" applyBorder="1" applyAlignment="1">
      <alignment horizontal="center" vertical="center"/>
    </xf>
    <xf numFmtId="0" fontId="15" fillId="0" borderId="35" xfId="0" applyFont="1" applyBorder="1" applyAlignment="1" applyProtection="1">
      <alignment horizontal="center" vertical="center" wrapText="1"/>
      <protection locked="0"/>
    </xf>
    <xf numFmtId="14" fontId="15" fillId="3" borderId="35" xfId="0" applyNumberFormat="1" applyFont="1" applyFill="1" applyBorder="1" applyAlignment="1">
      <alignment horizontal="center" vertical="center" wrapText="1"/>
    </xf>
    <xf numFmtId="0" fontId="15" fillId="0" borderId="29" xfId="0" applyFont="1" applyBorder="1" applyAlignment="1" applyProtection="1">
      <alignment horizontal="center" vertical="center" wrapText="1"/>
      <protection locked="0"/>
    </xf>
    <xf numFmtId="14" fontId="15" fillId="0" borderId="29"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49" fontId="15" fillId="0" borderId="14" xfId="0" applyNumberFormat="1"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57" xfId="0" applyFont="1" applyBorder="1" applyAlignment="1">
      <alignment horizontal="center" vertical="center" wrapText="1"/>
    </xf>
    <xf numFmtId="1" fontId="15" fillId="0" borderId="14"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protection locked="0"/>
    </xf>
    <xf numFmtId="49" fontId="15" fillId="0" borderId="32" xfId="1" applyNumberFormat="1" applyFont="1" applyFill="1" applyBorder="1" applyAlignment="1" applyProtection="1">
      <alignment horizontal="center" vertical="center" wrapText="1"/>
      <protection locked="0"/>
    </xf>
    <xf numFmtId="1" fontId="15" fillId="0" borderId="35" xfId="0" applyNumberFormat="1" applyFont="1" applyBorder="1" applyAlignment="1" applyProtection="1">
      <alignment horizontal="center" vertical="center" wrapText="1"/>
      <protection locked="0"/>
    </xf>
    <xf numFmtId="49" fontId="15" fillId="3" borderId="14" xfId="0" applyNumberFormat="1" applyFont="1" applyFill="1" applyBorder="1" applyAlignment="1" applyProtection="1">
      <alignment horizontal="left" vertical="center" wrapText="1"/>
      <protection locked="0"/>
    </xf>
    <xf numFmtId="0" fontId="16" fillId="3" borderId="14" xfId="0" applyFont="1" applyFill="1" applyBorder="1" applyAlignment="1">
      <alignment horizontal="center" vertical="center" wrapText="1"/>
    </xf>
    <xf numFmtId="49" fontId="15" fillId="0" borderId="14" xfId="1" applyNumberFormat="1" applyFont="1" applyFill="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0" fontId="15" fillId="0" borderId="54" xfId="0" applyFont="1" applyBorder="1" applyAlignment="1">
      <alignment vertical="center" wrapText="1"/>
    </xf>
    <xf numFmtId="14" fontId="15" fillId="0" borderId="37" xfId="0" applyNumberFormat="1" applyFont="1" applyBorder="1" applyAlignment="1">
      <alignment horizontal="center" vertical="center" wrapText="1"/>
    </xf>
    <xf numFmtId="14" fontId="15" fillId="3" borderId="32" xfId="0" applyNumberFormat="1" applyFont="1" applyFill="1" applyBorder="1" applyAlignment="1">
      <alignment horizontal="center" vertical="center" wrapText="1"/>
    </xf>
    <xf numFmtId="1" fontId="15" fillId="0" borderId="31" xfId="0" applyNumberFormat="1" applyFont="1" applyBorder="1" applyAlignment="1" applyProtection="1">
      <alignment vertical="center" wrapText="1"/>
      <protection locked="0"/>
    </xf>
    <xf numFmtId="49" fontId="15" fillId="0" borderId="37" xfId="1" applyNumberFormat="1" applyFont="1" applyFill="1" applyBorder="1" applyAlignment="1" applyProtection="1">
      <alignment horizontal="center" vertical="center" wrapText="1"/>
      <protection locked="0"/>
    </xf>
    <xf numFmtId="0" fontId="15" fillId="0" borderId="37" xfId="0" applyFont="1" applyBorder="1" applyAlignment="1">
      <alignment horizontal="center" vertical="center" wrapText="1"/>
    </xf>
    <xf numFmtId="1" fontId="15" fillId="0" borderId="37" xfId="0" applyNumberFormat="1" applyFont="1" applyBorder="1" applyAlignment="1" applyProtection="1">
      <alignment horizontal="center" vertical="center" wrapText="1"/>
      <protection locked="0"/>
    </xf>
    <xf numFmtId="1" fontId="15" fillId="0" borderId="28" xfId="0" applyNumberFormat="1" applyFont="1" applyBorder="1" applyAlignment="1" applyProtection="1">
      <alignment horizontal="center" vertical="center" wrapText="1"/>
      <protection locked="0"/>
    </xf>
    <xf numFmtId="1" fontId="15" fillId="0" borderId="31" xfId="0" applyNumberFormat="1" applyFont="1" applyBorder="1" applyAlignment="1" applyProtection="1">
      <alignment horizontal="center" vertical="center" wrapText="1"/>
      <protection locked="0"/>
    </xf>
    <xf numFmtId="0" fontId="15" fillId="0" borderId="54" xfId="0" applyFont="1" applyBorder="1"/>
    <xf numFmtId="0" fontId="15" fillId="0" borderId="26" xfId="0" applyFont="1" applyBorder="1"/>
    <xf numFmtId="0" fontId="15" fillId="3" borderId="29" xfId="0" applyFont="1" applyFill="1" applyBorder="1" applyAlignment="1" applyProtection="1">
      <alignment horizontal="center" vertical="center" wrapText="1"/>
      <protection locked="0"/>
    </xf>
    <xf numFmtId="49" fontId="15" fillId="3" borderId="29" xfId="0" applyNumberFormat="1"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6" fillId="3" borderId="32" xfId="0" applyFont="1" applyFill="1" applyBorder="1" applyAlignment="1">
      <alignment horizontal="center" vertical="center" wrapText="1"/>
    </xf>
    <xf numFmtId="0" fontId="16" fillId="3" borderId="61" xfId="0" applyFont="1" applyFill="1" applyBorder="1" applyAlignment="1">
      <alignment horizontal="center" vertical="center"/>
    </xf>
    <xf numFmtId="0" fontId="16" fillId="3" borderId="54" xfId="0" applyFont="1" applyFill="1" applyBorder="1" applyAlignment="1">
      <alignment horizontal="center" vertical="center"/>
    </xf>
    <xf numFmtId="49" fontId="15" fillId="3" borderId="14" xfId="1" applyNumberFormat="1"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49" fontId="15" fillId="3" borderId="35" xfId="1" applyNumberFormat="1" applyFont="1" applyFill="1" applyBorder="1" applyAlignment="1" applyProtection="1">
      <alignment horizontal="center" vertical="center" wrapText="1"/>
      <protection locked="0"/>
    </xf>
    <xf numFmtId="0" fontId="15" fillId="3" borderId="35" xfId="0" applyFont="1" applyFill="1" applyBorder="1" applyAlignment="1">
      <alignment horizontal="center" vertical="center" wrapText="1"/>
    </xf>
    <xf numFmtId="0" fontId="15" fillId="3" borderId="56" xfId="0" applyFont="1" applyFill="1" applyBorder="1" applyAlignment="1">
      <alignment horizontal="center" vertical="center"/>
    </xf>
    <xf numFmtId="0" fontId="17" fillId="0" borderId="14" xfId="2" applyFont="1" applyBorder="1" applyAlignment="1">
      <alignment horizontal="center" vertical="center" wrapText="1"/>
    </xf>
    <xf numFmtId="14" fontId="15" fillId="0" borderId="14" xfId="0" applyNumberFormat="1" applyFont="1" applyBorder="1" applyAlignment="1">
      <alignment horizontal="center" vertical="center"/>
    </xf>
    <xf numFmtId="164" fontId="15" fillId="0" borderId="14" xfId="0" applyNumberFormat="1" applyFont="1" applyBorder="1" applyAlignment="1">
      <alignment horizontal="center" vertical="center" wrapText="1"/>
    </xf>
    <xf numFmtId="0" fontId="17" fillId="3" borderId="29"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15" fillId="0" borderId="14" xfId="0" applyFont="1" applyBorder="1" applyAlignment="1">
      <alignment horizontal="center" vertical="center"/>
    </xf>
    <xf numFmtId="0" fontId="15" fillId="0" borderId="40" xfId="0" applyFont="1" applyBorder="1" applyAlignment="1">
      <alignment horizontal="center" vertical="center" wrapText="1"/>
    </xf>
    <xf numFmtId="14" fontId="15" fillId="0" borderId="32" xfId="0" applyNumberFormat="1" applyFont="1" applyBorder="1" applyAlignment="1">
      <alignment horizontal="center" vertical="center"/>
    </xf>
    <xf numFmtId="49" fontId="15" fillId="0" borderId="40" xfId="0" applyNumberFormat="1" applyFont="1" applyBorder="1" applyAlignment="1">
      <alignment horizontal="center" vertical="center" wrapText="1"/>
    </xf>
    <xf numFmtId="0" fontId="17" fillId="4" borderId="40" xfId="2"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5" fillId="0" borderId="58" xfId="0" applyFont="1" applyBorder="1" applyAlignment="1">
      <alignment horizontal="center" vertical="center" wrapText="1"/>
    </xf>
    <xf numFmtId="164" fontId="15" fillId="0" borderId="14" xfId="0" applyNumberFormat="1" applyFont="1" applyBorder="1" applyAlignment="1">
      <alignment horizontal="center" vertical="center"/>
    </xf>
    <xf numFmtId="0" fontId="17" fillId="4" borderId="14" xfId="2"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165" fontId="15" fillId="0" borderId="14" xfId="0" applyNumberFormat="1" applyFont="1" applyBorder="1" applyAlignment="1">
      <alignment horizontal="center" vertical="center" wrapText="1"/>
    </xf>
    <xf numFmtId="165" fontId="15" fillId="3" borderId="14" xfId="0" applyNumberFormat="1"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37" xfId="0" applyFont="1" applyFill="1" applyBorder="1" applyAlignment="1">
      <alignment horizontal="center" vertical="center" wrapText="1"/>
    </xf>
    <xf numFmtId="165" fontId="15" fillId="0" borderId="37" xfId="0" applyNumberFormat="1" applyFont="1" applyBorder="1" applyAlignment="1">
      <alignment horizontal="center" vertical="center" wrapText="1"/>
    </xf>
    <xf numFmtId="49" fontId="15" fillId="0" borderId="37" xfId="0" applyNumberFormat="1" applyFont="1" applyBorder="1" applyAlignment="1">
      <alignment horizontal="center" vertical="center" wrapText="1"/>
    </xf>
    <xf numFmtId="0" fontId="17" fillId="3" borderId="14" xfId="2" applyFont="1" applyFill="1" applyBorder="1" applyAlignment="1">
      <alignment horizontal="center" vertical="center" wrapText="1"/>
    </xf>
    <xf numFmtId="14" fontId="15" fillId="3" borderId="14" xfId="0" applyNumberFormat="1" applyFont="1" applyFill="1" applyBorder="1" applyAlignment="1">
      <alignment horizontal="center" vertical="center"/>
    </xf>
    <xf numFmtId="0" fontId="17" fillId="0" borderId="14" xfId="0" applyFont="1" applyBorder="1" applyAlignment="1">
      <alignment horizontal="center" vertical="center" wrapText="1"/>
    </xf>
    <xf numFmtId="14" fontId="15" fillId="3" borderId="35" xfId="0" applyNumberFormat="1" applyFont="1" applyFill="1" applyBorder="1" applyAlignment="1">
      <alignment horizontal="center" vertical="center"/>
    </xf>
    <xf numFmtId="166" fontId="15" fillId="0" borderId="16" xfId="0" applyNumberFormat="1" applyFont="1" applyBorder="1" applyAlignment="1">
      <alignment vertical="center"/>
    </xf>
    <xf numFmtId="166" fontId="15" fillId="3" borderId="31"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pplyProtection="1">
      <alignment horizontal="center" vertical="center" wrapText="1"/>
      <protection locked="0"/>
    </xf>
    <xf numFmtId="166" fontId="15" fillId="0" borderId="14" xfId="0" applyNumberFormat="1" applyFont="1" applyBorder="1" applyAlignment="1" applyProtection="1">
      <alignment horizontal="center" vertical="center" wrapText="1"/>
      <protection locked="0"/>
    </xf>
    <xf numFmtId="166" fontId="15" fillId="0" borderId="40" xfId="0" applyNumberFormat="1" applyFont="1" applyBorder="1" applyAlignment="1">
      <alignment horizontal="center" vertical="center" wrapText="1"/>
    </xf>
    <xf numFmtId="166" fontId="15" fillId="0" borderId="14" xfId="0" applyNumberFormat="1" applyFont="1" applyBorder="1" applyAlignment="1">
      <alignment horizontal="center" vertical="center" wrapText="1"/>
    </xf>
    <xf numFmtId="166" fontId="15" fillId="0" borderId="14" xfId="0" applyNumberFormat="1" applyFont="1" applyBorder="1" applyAlignment="1">
      <alignment horizontal="center" vertical="center"/>
    </xf>
    <xf numFmtId="166" fontId="6" fillId="0" borderId="3" xfId="0" applyNumberFormat="1" applyFont="1" applyBorder="1" applyAlignment="1">
      <alignment horizontal="justify" vertical="center" wrapText="1"/>
    </xf>
    <xf numFmtId="166" fontId="6" fillId="0" borderId="0" xfId="0" applyNumberFormat="1" applyFont="1" applyAlignment="1">
      <alignment horizontal="justify" vertical="center" wrapText="1"/>
    </xf>
    <xf numFmtId="166" fontId="6" fillId="0" borderId="0" xfId="0" applyNumberFormat="1" applyFont="1"/>
    <xf numFmtId="166" fontId="5" fillId="0" borderId="0" xfId="0" applyNumberFormat="1" applyFont="1" applyAlignment="1">
      <alignment horizontal="center"/>
    </xf>
    <xf numFmtId="166" fontId="7" fillId="0" borderId="0" xfId="0" applyNumberFormat="1" applyFont="1" applyAlignment="1">
      <alignment horizontal="center"/>
    </xf>
    <xf numFmtId="166" fontId="5" fillId="0" borderId="0" xfId="0" applyNumberFormat="1" applyFont="1" applyAlignment="1">
      <alignment vertical="center" wrapText="1"/>
    </xf>
    <xf numFmtId="166" fontId="6" fillId="0" borderId="8" xfId="0" applyNumberFormat="1" applyFont="1" applyBorder="1"/>
    <xf numFmtId="166" fontId="0" fillId="0" borderId="0" xfId="0" applyNumberFormat="1"/>
    <xf numFmtId="166" fontId="15" fillId="0" borderId="32" xfId="0" applyNumberFormat="1" applyFont="1" applyBorder="1" applyAlignment="1">
      <alignment horizontal="center" vertical="center" wrapText="1"/>
    </xf>
    <xf numFmtId="166" fontId="15" fillId="0" borderId="63" xfId="0" applyNumberFormat="1" applyFont="1" applyBorder="1" applyAlignment="1">
      <alignment horizontal="center" vertical="center" wrapText="1"/>
    </xf>
    <xf numFmtId="166" fontId="15" fillId="0" borderId="32" xfId="0" applyNumberFormat="1" applyFont="1" applyBorder="1" applyAlignment="1">
      <alignment horizontal="center" vertical="center"/>
    </xf>
    <xf numFmtId="166" fontId="15" fillId="0" borderId="35" xfId="0" applyNumberFormat="1" applyFont="1" applyBorder="1" applyAlignment="1">
      <alignment horizontal="center" vertical="center" wrapText="1"/>
    </xf>
    <xf numFmtId="10" fontId="5" fillId="0" borderId="3" xfId="0" applyNumberFormat="1" applyFont="1" applyBorder="1" applyAlignment="1">
      <alignment horizontal="center" vertical="center" wrapText="1"/>
    </xf>
    <xf numFmtId="0" fontId="6" fillId="0" borderId="0" xfId="0" applyFont="1" applyAlignment="1">
      <alignment horizontal="right" vertical="center" wrapText="1"/>
    </xf>
    <xf numFmtId="0" fontId="15" fillId="3" borderId="37" xfId="0" applyFont="1" applyFill="1" applyBorder="1" applyAlignment="1" applyProtection="1">
      <alignment horizontal="center" vertical="center" wrapText="1"/>
      <protection locked="0"/>
    </xf>
    <xf numFmtId="0" fontId="18" fillId="0" borderId="64" xfId="0" applyFont="1" applyBorder="1" applyAlignment="1">
      <alignment wrapText="1"/>
    </xf>
    <xf numFmtId="0" fontId="18" fillId="0" borderId="65" xfId="0" applyFont="1" applyBorder="1" applyAlignment="1">
      <alignment wrapText="1"/>
    </xf>
    <xf numFmtId="0" fontId="19" fillId="0" borderId="65" xfId="0" applyFont="1" applyBorder="1" applyAlignment="1">
      <alignment wrapText="1"/>
    </xf>
    <xf numFmtId="0" fontId="19" fillId="0" borderId="66" xfId="0" applyFont="1" applyBorder="1" applyAlignment="1">
      <alignment wrapText="1"/>
    </xf>
    <xf numFmtId="0" fontId="18" fillId="0" borderId="67" xfId="0" applyFont="1" applyBorder="1" applyAlignment="1">
      <alignment wrapText="1"/>
    </xf>
    <xf numFmtId="0" fontId="18" fillId="0" borderId="0" xfId="0" applyFont="1" applyAlignment="1">
      <alignment wrapText="1"/>
    </xf>
    <xf numFmtId="0" fontId="19" fillId="0" borderId="0" xfId="0" applyFont="1" applyAlignment="1">
      <alignment wrapText="1"/>
    </xf>
    <xf numFmtId="0" fontId="19" fillId="0" borderId="0" xfId="0" applyFont="1"/>
    <xf numFmtId="0" fontId="19" fillId="0" borderId="68" xfId="0" applyFont="1" applyBorder="1" applyAlignment="1">
      <alignment wrapText="1"/>
    </xf>
    <xf numFmtId="0" fontId="21" fillId="0" borderId="0" xfId="0" applyFont="1" applyAlignment="1">
      <alignment wrapText="1"/>
    </xf>
    <xf numFmtId="0" fontId="21" fillId="0" borderId="67" xfId="0" applyFont="1" applyBorder="1"/>
    <xf numFmtId="0" fontId="21" fillId="0" borderId="0" xfId="0" applyFont="1"/>
    <xf numFmtId="0" fontId="21" fillId="0" borderId="68" xfId="0" applyFont="1" applyBorder="1"/>
    <xf numFmtId="0" fontId="19" fillId="0" borderId="67" xfId="0" applyFont="1" applyBorder="1"/>
    <xf numFmtId="0" fontId="18" fillId="0" borderId="0" xfId="0" applyFont="1"/>
    <xf numFmtId="0" fontId="19" fillId="0" borderId="68" xfId="0" applyFont="1" applyBorder="1"/>
    <xf numFmtId="9" fontId="18" fillId="0" borderId="0" xfId="0" applyNumberFormat="1" applyFont="1"/>
    <xf numFmtId="0" fontId="19" fillId="0" borderId="69" xfId="0" applyFont="1" applyBorder="1"/>
    <xf numFmtId="0" fontId="19" fillId="0" borderId="60" xfId="0" applyFont="1" applyBorder="1"/>
    <xf numFmtId="0" fontId="18" fillId="0" borderId="60" xfId="0" applyFont="1" applyBorder="1" applyAlignment="1">
      <alignment wrapText="1"/>
    </xf>
    <xf numFmtId="0" fontId="19" fillId="0" borderId="60" xfId="0" applyFont="1" applyBorder="1" applyAlignment="1">
      <alignment wrapText="1"/>
    </xf>
    <xf numFmtId="0" fontId="19" fillId="0" borderId="70" xfId="0" applyFont="1" applyBorder="1"/>
    <xf numFmtId="166" fontId="19" fillId="0" borderId="0" xfId="0" applyNumberFormat="1" applyFont="1" applyAlignment="1">
      <alignment wrapText="1"/>
    </xf>
    <xf numFmtId="166" fontId="19" fillId="0" borderId="0" xfId="0" applyNumberFormat="1" applyFont="1"/>
    <xf numFmtId="0" fontId="15" fillId="0" borderId="32" xfId="0" applyFont="1" applyBorder="1" applyAlignment="1">
      <alignment horizontal="center" vertical="center" wrapText="1"/>
    </xf>
    <xf numFmtId="0" fontId="3" fillId="0" borderId="0" xfId="2" applyAlignment="1">
      <alignment horizontal="center" vertical="center"/>
    </xf>
    <xf numFmtId="0" fontId="3" fillId="0" borderId="0" xfId="2" applyAlignment="1">
      <alignment horizontal="center" vertical="center" wrapText="1"/>
    </xf>
    <xf numFmtId="0" fontId="3" fillId="0" borderId="14" xfId="2" applyBorder="1" applyAlignment="1">
      <alignment horizontal="center" vertical="center" wrapText="1"/>
    </xf>
    <xf numFmtId="0" fontId="3" fillId="3" borderId="14" xfId="2" applyFill="1" applyBorder="1" applyAlignment="1">
      <alignment horizontal="center" vertical="center" wrapText="1"/>
    </xf>
    <xf numFmtId="0" fontId="3" fillId="3" borderId="14" xfId="2" applyFill="1" applyBorder="1" applyAlignment="1" applyProtection="1">
      <alignment horizontal="center" vertical="center" wrapText="1"/>
      <protection locked="0"/>
    </xf>
    <xf numFmtId="0" fontId="15" fillId="0" borderId="59" xfId="0" applyFont="1" applyBorder="1" applyAlignment="1">
      <alignment horizontal="center" vertical="center" wrapText="1"/>
    </xf>
    <xf numFmtId="0" fontId="3" fillId="0" borderId="59" xfId="2" applyBorder="1" applyAlignment="1">
      <alignment horizontal="center" vertical="center"/>
    </xf>
    <xf numFmtId="0" fontId="15" fillId="8" borderId="31"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wrapText="1"/>
    </xf>
    <xf numFmtId="1" fontId="15" fillId="8" borderId="14" xfId="0" applyNumberFormat="1" applyFont="1" applyFill="1" applyBorder="1" applyAlignment="1" applyProtection="1">
      <alignment horizontal="center" vertical="center" wrapText="1"/>
      <protection locked="0"/>
    </xf>
    <xf numFmtId="49" fontId="15" fillId="8" borderId="32" xfId="0" applyNumberFormat="1" applyFont="1" applyFill="1" applyBorder="1" applyAlignment="1" applyProtection="1">
      <alignment horizontal="center" vertical="center" wrapText="1"/>
      <protection locked="0"/>
    </xf>
    <xf numFmtId="166" fontId="15" fillId="8" borderId="14" xfId="0" applyNumberFormat="1" applyFont="1" applyFill="1" applyBorder="1" applyAlignment="1" applyProtection="1">
      <alignment horizontal="center" vertical="center" wrapText="1"/>
      <protection locked="0"/>
    </xf>
    <xf numFmtId="9" fontId="15" fillId="8" borderId="14" xfId="0" applyNumberFormat="1" applyFont="1" applyFill="1" applyBorder="1" applyAlignment="1" applyProtection="1">
      <alignment horizontal="center" vertical="center" wrapText="1"/>
      <protection locked="0"/>
    </xf>
    <xf numFmtId="0" fontId="15" fillId="8" borderId="14" xfId="0" applyFont="1" applyFill="1" applyBorder="1" applyAlignment="1">
      <alignment horizontal="center" vertical="center" wrapText="1"/>
    </xf>
    <xf numFmtId="0" fontId="15" fillId="8" borderId="14" xfId="0" applyFont="1" applyFill="1" applyBorder="1" applyAlignment="1" applyProtection="1">
      <alignment horizontal="center" vertical="center" wrapText="1"/>
      <protection locked="0"/>
    </xf>
    <xf numFmtId="14" fontId="15" fillId="8" borderId="14" xfId="0" applyNumberFormat="1" applyFont="1" applyFill="1" applyBorder="1" applyAlignment="1">
      <alignment horizontal="center" vertical="center"/>
    </xf>
    <xf numFmtId="9" fontId="15" fillId="8" borderId="14" xfId="1" applyFont="1" applyFill="1" applyBorder="1" applyAlignment="1" applyProtection="1">
      <alignment horizontal="center" vertical="center" wrapText="1"/>
      <protection locked="0"/>
    </xf>
    <xf numFmtId="49" fontId="15" fillId="8" borderId="14" xfId="0" applyNumberFormat="1" applyFont="1" applyFill="1" applyBorder="1" applyAlignment="1">
      <alignment horizontal="center" vertical="center" wrapText="1"/>
    </xf>
    <xf numFmtId="166" fontId="15" fillId="8" borderId="32" xfId="1" applyNumberFormat="1" applyFont="1" applyFill="1" applyBorder="1" applyAlignment="1" applyProtection="1">
      <alignment horizontal="center" vertical="center" wrapText="1"/>
      <protection locked="0"/>
    </xf>
    <xf numFmtId="0" fontId="2" fillId="0" borderId="0" xfId="0" applyFont="1"/>
    <xf numFmtId="43" fontId="18" fillId="0" borderId="0" xfId="0" applyNumberFormat="1" applyFont="1" applyAlignment="1">
      <alignment wrapText="1"/>
    </xf>
    <xf numFmtId="0" fontId="19"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xf>
    <xf numFmtId="166" fontId="15" fillId="3" borderId="59" xfId="0" applyNumberFormat="1" applyFont="1" applyFill="1" applyBorder="1" applyAlignment="1" applyProtection="1">
      <alignment horizontal="center" vertical="center" wrapText="1"/>
      <protection locked="0"/>
    </xf>
    <xf numFmtId="1" fontId="15" fillId="3" borderId="37"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wrapText="1"/>
    </xf>
    <xf numFmtId="14" fontId="15" fillId="3" borderId="37" xfId="0" applyNumberFormat="1" applyFont="1" applyFill="1" applyBorder="1" applyAlignment="1">
      <alignment horizontal="center" vertical="center" wrapText="1"/>
    </xf>
    <xf numFmtId="14" fontId="15" fillId="0" borderId="32" xfId="0" applyNumberFormat="1" applyFont="1" applyBorder="1" applyAlignment="1">
      <alignment horizontal="center" vertical="center" wrapText="1"/>
    </xf>
    <xf numFmtId="0" fontId="15" fillId="3" borderId="59" xfId="0" applyFont="1" applyFill="1" applyBorder="1" applyAlignment="1" applyProtection="1">
      <alignment horizontal="center" vertical="center" wrapText="1"/>
      <protection locked="0"/>
    </xf>
    <xf numFmtId="0" fontId="3" fillId="0" borderId="74" xfId="2" applyBorder="1" applyAlignment="1">
      <alignment horizontal="center" vertical="center"/>
    </xf>
    <xf numFmtId="0" fontId="3" fillId="0" borderId="75" xfId="2" applyBorder="1" applyAlignment="1">
      <alignment horizontal="center" vertical="center"/>
    </xf>
    <xf numFmtId="0" fontId="15" fillId="3" borderId="76" xfId="0" applyFont="1" applyFill="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14" fontId="15" fillId="0" borderId="79" xfId="0" applyNumberFormat="1" applyFont="1" applyBorder="1" applyAlignment="1">
      <alignment horizontal="center" vertical="center" wrapText="1"/>
    </xf>
    <xf numFmtId="1" fontId="15" fillId="3" borderId="79" xfId="0" applyNumberFormat="1" applyFont="1" applyFill="1" applyBorder="1" applyAlignment="1" applyProtection="1">
      <alignment horizontal="center" vertical="center" wrapText="1"/>
      <protection locked="0"/>
    </xf>
    <xf numFmtId="9" fontId="15" fillId="0" borderId="79" xfId="0" applyNumberFormat="1" applyFont="1" applyBorder="1" applyAlignment="1" applyProtection="1">
      <alignment horizontal="center" vertical="center" wrapText="1"/>
      <protection locked="0"/>
    </xf>
    <xf numFmtId="166" fontId="15" fillId="0" borderId="79" xfId="0" applyNumberFormat="1" applyFont="1" applyBorder="1" applyAlignment="1" applyProtection="1">
      <alignment horizontal="center" vertical="center" wrapText="1"/>
      <protection locked="0"/>
    </xf>
    <xf numFmtId="0" fontId="15" fillId="0" borderId="79" xfId="0" applyFont="1" applyBorder="1" applyAlignment="1">
      <alignment horizontal="center" vertical="center" wrapText="1"/>
    </xf>
    <xf numFmtId="0" fontId="15" fillId="0" borderId="80" xfId="0" applyFont="1" applyBorder="1" applyAlignment="1">
      <alignment horizontal="center" vertical="center"/>
    </xf>
    <xf numFmtId="0" fontId="15" fillId="0" borderId="0" xfId="0" applyFont="1" applyAlignment="1">
      <alignment horizontal="center" vertical="center" wrapText="1"/>
    </xf>
    <xf numFmtId="0" fontId="15" fillId="0" borderId="82" xfId="0" applyFont="1" applyBorder="1" applyAlignment="1">
      <alignment horizontal="center" vertical="center"/>
    </xf>
    <xf numFmtId="0" fontId="15" fillId="0" borderId="0" xfId="0" applyFont="1" applyAlignment="1">
      <alignment horizontal="center" vertical="center"/>
    </xf>
    <xf numFmtId="0" fontId="15" fillId="0" borderId="83" xfId="0" applyFont="1" applyBorder="1" applyAlignment="1" applyProtection="1">
      <alignment horizontal="center" vertical="center" wrapText="1"/>
      <protection locked="0"/>
    </xf>
    <xf numFmtId="0" fontId="15" fillId="0" borderId="83" xfId="0" applyFont="1" applyBorder="1" applyAlignment="1">
      <alignment horizontal="center" vertical="center" wrapText="1"/>
    </xf>
    <xf numFmtId="14" fontId="15" fillId="0" borderId="83" xfId="0" applyNumberFormat="1" applyFont="1" applyBorder="1" applyAlignment="1">
      <alignment horizontal="center" vertical="center" wrapText="1"/>
    </xf>
    <xf numFmtId="1" fontId="15" fillId="0" borderId="83" xfId="0" applyNumberFormat="1" applyFont="1" applyBorder="1" applyAlignment="1" applyProtection="1">
      <alignment horizontal="center" vertical="center" wrapText="1"/>
      <protection locked="0"/>
    </xf>
    <xf numFmtId="49" fontId="15" fillId="0" borderId="83" xfId="0" applyNumberFormat="1" applyFont="1" applyBorder="1" applyAlignment="1" applyProtection="1">
      <alignment horizontal="center" vertical="center" wrapText="1"/>
      <protection locked="0"/>
    </xf>
    <xf numFmtId="166" fontId="15" fillId="0" borderId="83" xfId="0" applyNumberFormat="1" applyFont="1" applyBorder="1" applyAlignment="1" applyProtection="1">
      <alignment horizontal="center" vertical="center" wrapText="1"/>
      <protection locked="0"/>
    </xf>
    <xf numFmtId="0" fontId="15" fillId="0" borderId="85" xfId="0" applyFont="1" applyBorder="1" applyAlignment="1">
      <alignment horizontal="center" vertical="center"/>
    </xf>
    <xf numFmtId="166" fontId="15" fillId="0" borderId="37" xfId="0" applyNumberFormat="1" applyFont="1" applyBorder="1" applyAlignment="1" applyProtection="1">
      <alignment horizontal="center" vertical="center" wrapText="1"/>
      <protection locked="0"/>
    </xf>
    <xf numFmtId="9" fontId="15" fillId="0" borderId="32" xfId="0" applyNumberFormat="1" applyFont="1" applyBorder="1" applyAlignment="1" applyProtection="1">
      <alignment horizontal="center" vertical="center" wrapText="1"/>
      <protection locked="0"/>
    </xf>
    <xf numFmtId="166" fontId="15" fillId="0" borderId="32" xfId="0" applyNumberFormat="1" applyFont="1" applyBorder="1" applyAlignment="1" applyProtection="1">
      <alignment horizontal="center" vertical="center" wrapText="1"/>
      <protection locked="0"/>
    </xf>
    <xf numFmtId="0" fontId="15" fillId="3" borderId="59" xfId="0" applyFont="1" applyFill="1" applyBorder="1" applyAlignment="1">
      <alignment horizontal="center" vertical="center" wrapText="1"/>
    </xf>
    <xf numFmtId="14" fontId="15" fillId="3" borderId="59" xfId="0" applyNumberFormat="1" applyFont="1" applyFill="1" applyBorder="1" applyAlignment="1">
      <alignment horizontal="center" vertical="center" wrapText="1"/>
    </xf>
    <xf numFmtId="1" fontId="15" fillId="3" borderId="59" xfId="0" applyNumberFormat="1" applyFont="1" applyFill="1" applyBorder="1" applyAlignment="1" applyProtection="1">
      <alignment horizontal="center" vertical="center" wrapText="1"/>
      <protection locked="0"/>
    </xf>
    <xf numFmtId="49" fontId="15" fillId="3" borderId="59" xfId="0" applyNumberFormat="1" applyFont="1" applyFill="1" applyBorder="1" applyAlignment="1" applyProtection="1">
      <alignment horizontal="center" vertical="center" wrapText="1"/>
      <protection locked="0"/>
    </xf>
    <xf numFmtId="0" fontId="3" fillId="0" borderId="59" xfId="2" applyBorder="1" applyAlignment="1">
      <alignment horizontal="center" vertical="center" wrapText="1"/>
    </xf>
    <xf numFmtId="0" fontId="15" fillId="0" borderId="87" xfId="0" applyFont="1" applyBorder="1" applyAlignment="1">
      <alignment horizontal="center" vertical="center"/>
    </xf>
    <xf numFmtId="0" fontId="15" fillId="3" borderId="84" xfId="0" applyFont="1" applyFill="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14" fontId="15" fillId="3" borderId="84" xfId="0" applyNumberFormat="1" applyFont="1" applyFill="1" applyBorder="1" applyAlignment="1">
      <alignment horizontal="center" vertical="center" wrapText="1"/>
    </xf>
    <xf numFmtId="1" fontId="15" fillId="3" borderId="84" xfId="0" applyNumberFormat="1" applyFont="1" applyFill="1" applyBorder="1" applyAlignment="1" applyProtection="1">
      <alignment horizontal="center" vertical="center" wrapText="1"/>
      <protection locked="0"/>
    </xf>
    <xf numFmtId="49" fontId="15" fillId="3" borderId="84" xfId="0" applyNumberFormat="1" applyFont="1" applyFill="1" applyBorder="1" applyAlignment="1" applyProtection="1">
      <alignment horizontal="center" vertical="center" wrapText="1"/>
      <protection locked="0"/>
    </xf>
    <xf numFmtId="166" fontId="15" fillId="3" borderId="84" xfId="0" applyNumberFormat="1" applyFont="1" applyFill="1" applyBorder="1" applyAlignment="1" applyProtection="1">
      <alignment horizontal="center" vertical="center" wrapText="1"/>
      <protection locked="0"/>
    </xf>
    <xf numFmtId="0" fontId="15" fillId="0" borderId="84" xfId="0" applyFont="1" applyBorder="1" applyAlignment="1">
      <alignment horizontal="center" vertical="center" wrapText="1"/>
    </xf>
    <xf numFmtId="0" fontId="15" fillId="0" borderId="89" xfId="0" applyFont="1" applyBorder="1" applyAlignment="1">
      <alignment horizontal="center" vertical="center"/>
    </xf>
    <xf numFmtId="0" fontId="3" fillId="3" borderId="59" xfId="2" applyFill="1" applyBorder="1" applyAlignment="1">
      <alignment horizontal="center" vertical="center"/>
    </xf>
    <xf numFmtId="0" fontId="15" fillId="0" borderId="74" xfId="0" applyFont="1" applyBorder="1" applyAlignment="1">
      <alignment horizontal="center" vertical="center" wrapText="1"/>
    </xf>
    <xf numFmtId="0" fontId="17" fillId="0" borderId="76" xfId="2"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3" fillId="0" borderId="73" xfId="2" applyBorder="1" applyAlignment="1">
      <alignment horizontal="center" vertical="center" wrapText="1"/>
    </xf>
    <xf numFmtId="0" fontId="17" fillId="0" borderId="91" xfId="2" applyFont="1" applyBorder="1" applyAlignment="1">
      <alignment horizontal="center" vertical="center" wrapText="1"/>
    </xf>
    <xf numFmtId="0" fontId="15" fillId="0" borderId="15" xfId="0" applyFont="1" applyBorder="1" applyAlignment="1">
      <alignment horizontal="center" vertical="center" wrapText="1"/>
    </xf>
    <xf numFmtId="0" fontId="3" fillId="0" borderId="37" xfId="2" applyBorder="1" applyAlignment="1">
      <alignment horizontal="center" vertical="center" wrapText="1"/>
    </xf>
    <xf numFmtId="0" fontId="3" fillId="3" borderId="0" xfId="2" applyFill="1" applyAlignment="1">
      <alignment horizontal="center" vertical="center" wrapText="1"/>
    </xf>
    <xf numFmtId="0" fontId="15" fillId="0" borderId="55" xfId="0" applyFont="1" applyBorder="1" applyAlignment="1" applyProtection="1">
      <alignment horizontal="center" vertical="center" wrapText="1"/>
      <protection locked="0"/>
    </xf>
    <xf numFmtId="0" fontId="3" fillId="0" borderId="0" xfId="2" applyFill="1" applyAlignment="1">
      <alignment horizontal="center"/>
    </xf>
    <xf numFmtId="0" fontId="3" fillId="3" borderId="32" xfId="2" applyFill="1" applyBorder="1" applyAlignment="1">
      <alignment horizontal="center" vertical="center" wrapText="1"/>
    </xf>
    <xf numFmtId="0" fontId="17" fillId="3" borderId="59" xfId="2"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78" xfId="0" applyFont="1" applyFill="1" applyBorder="1" applyAlignment="1" applyProtection="1">
      <alignment horizontal="center" vertical="center" wrapText="1"/>
      <protection locked="0"/>
    </xf>
    <xf numFmtId="49" fontId="15" fillId="3" borderId="65" xfId="0" applyNumberFormat="1" applyFont="1" applyFill="1" applyBorder="1" applyAlignment="1">
      <alignment horizontal="center" vertical="center" wrapText="1"/>
    </xf>
    <xf numFmtId="166" fontId="15" fillId="3" borderId="79" xfId="0" applyNumberFormat="1" applyFont="1" applyFill="1" applyBorder="1" applyAlignment="1" applyProtection="1">
      <alignment horizontal="center" vertical="center" wrapText="1"/>
      <protection locked="0"/>
    </xf>
    <xf numFmtId="0" fontId="17" fillId="3" borderId="78" xfId="2" applyFont="1" applyFill="1" applyBorder="1" applyAlignment="1">
      <alignment horizontal="center" vertical="center" wrapText="1"/>
    </xf>
    <xf numFmtId="0" fontId="15" fillId="3" borderId="78" xfId="0" applyFont="1" applyFill="1" applyBorder="1" applyAlignment="1">
      <alignment horizontal="center" vertical="center" wrapText="1"/>
    </xf>
    <xf numFmtId="0" fontId="15" fillId="3" borderId="79" xfId="0" applyFont="1" applyFill="1" applyBorder="1" applyAlignment="1">
      <alignment horizontal="center" vertical="center" wrapText="1"/>
    </xf>
    <xf numFmtId="0" fontId="15" fillId="3" borderId="80" xfId="0" applyFont="1" applyFill="1" applyBorder="1" applyAlignment="1">
      <alignment horizontal="center" vertical="center"/>
    </xf>
    <xf numFmtId="0" fontId="15" fillId="3" borderId="82" xfId="0" applyFont="1" applyFill="1" applyBorder="1" applyAlignment="1">
      <alignment horizontal="center" vertical="center"/>
    </xf>
    <xf numFmtId="0" fontId="15" fillId="8" borderId="82" xfId="0" applyFont="1" applyFill="1" applyBorder="1" applyAlignment="1">
      <alignment horizontal="center" vertical="center"/>
    </xf>
    <xf numFmtId="14" fontId="15" fillId="3" borderId="83" xfId="0" applyNumberFormat="1" applyFont="1" applyFill="1" applyBorder="1" applyAlignment="1">
      <alignment horizontal="center" vertical="center" wrapText="1"/>
    </xf>
    <xf numFmtId="1" fontId="15" fillId="3" borderId="83" xfId="0" applyNumberFormat="1" applyFont="1" applyFill="1" applyBorder="1" applyAlignment="1" applyProtection="1">
      <alignment horizontal="center" vertical="center" wrapText="1"/>
      <protection locked="0"/>
    </xf>
    <xf numFmtId="1" fontId="15" fillId="3" borderId="32" xfId="0" applyNumberFormat="1" applyFont="1" applyFill="1" applyBorder="1" applyAlignment="1" applyProtection="1">
      <alignment horizontal="center" vertical="center" wrapText="1"/>
      <protection locked="0"/>
    </xf>
    <xf numFmtId="0" fontId="17" fillId="0" borderId="59" xfId="2" applyFont="1" applyBorder="1" applyAlignment="1">
      <alignment horizontal="center" vertical="center" wrapText="1"/>
    </xf>
    <xf numFmtId="9" fontId="15" fillId="8" borderId="59" xfId="0" applyNumberFormat="1" applyFont="1" applyFill="1" applyBorder="1" applyAlignment="1" applyProtection="1">
      <alignment horizontal="center" vertical="center" wrapText="1"/>
      <protection locked="0"/>
    </xf>
    <xf numFmtId="0" fontId="15" fillId="8" borderId="59" xfId="0" applyFont="1" applyFill="1" applyBorder="1" applyAlignment="1" applyProtection="1">
      <alignment horizontal="center" vertical="center" wrapText="1"/>
      <protection locked="0"/>
    </xf>
    <xf numFmtId="166" fontId="15" fillId="0" borderId="15" xfId="0" applyNumberFormat="1" applyFont="1" applyBorder="1" applyAlignment="1" applyProtection="1">
      <alignment horizontal="center" vertical="center" wrapText="1"/>
      <protection locked="0"/>
    </xf>
    <xf numFmtId="166" fontId="15" fillId="8" borderId="15" xfId="0" applyNumberFormat="1" applyFont="1" applyFill="1" applyBorder="1" applyAlignment="1" applyProtection="1">
      <alignment horizontal="center" vertical="center" wrapText="1"/>
      <protection locked="0"/>
    </xf>
    <xf numFmtId="0" fontId="17" fillId="0" borderId="28" xfId="2" applyFont="1" applyBorder="1" applyAlignment="1">
      <alignment horizontal="center" vertical="center" wrapText="1"/>
    </xf>
    <xf numFmtId="49" fontId="15" fillId="0" borderId="79" xfId="0" applyNumberFormat="1" applyFont="1" applyBorder="1" applyAlignment="1">
      <alignment horizontal="center" vertical="center" wrapText="1"/>
    </xf>
    <xf numFmtId="0" fontId="17" fillId="0" borderId="79" xfId="2" applyFont="1" applyBorder="1" applyAlignment="1">
      <alignment horizontal="center" vertical="center" wrapText="1"/>
    </xf>
    <xf numFmtId="14" fontId="15" fillId="0" borderId="83" xfId="0" applyNumberFormat="1" applyFont="1" applyBorder="1" applyAlignment="1">
      <alignment horizontal="center" vertical="center"/>
    </xf>
    <xf numFmtId="49" fontId="15" fillId="0" borderId="83" xfId="1" applyNumberFormat="1" applyFont="1" applyFill="1" applyBorder="1" applyAlignment="1" applyProtection="1">
      <alignment horizontal="center" vertical="center" wrapText="1"/>
      <protection locked="0"/>
    </xf>
    <xf numFmtId="0" fontId="15" fillId="0" borderId="55" xfId="0" applyFont="1" applyBorder="1" applyAlignment="1">
      <alignment horizontal="center" vertical="center" wrapText="1"/>
    </xf>
    <xf numFmtId="0" fontId="15" fillId="3" borderId="55" xfId="0" applyFont="1" applyFill="1" applyBorder="1" applyAlignment="1" applyProtection="1">
      <alignment horizontal="center" vertical="center" wrapText="1"/>
      <protection locked="0"/>
    </xf>
    <xf numFmtId="9" fontId="15" fillId="0" borderId="31" xfId="1" applyFont="1" applyFill="1" applyBorder="1" applyAlignment="1" applyProtection="1">
      <alignment horizontal="center" vertical="center" wrapText="1"/>
      <protection locked="0"/>
    </xf>
    <xf numFmtId="49" fontId="15" fillId="3" borderId="31" xfId="0" applyNumberFormat="1" applyFont="1" applyFill="1" applyBorder="1" applyAlignment="1" applyProtection="1">
      <alignment horizontal="center" vertical="center" wrapText="1"/>
      <protection locked="0"/>
    </xf>
    <xf numFmtId="166" fontId="15" fillId="3" borderId="37" xfId="0" applyNumberFormat="1" applyFont="1" applyFill="1" applyBorder="1" applyAlignment="1" applyProtection="1">
      <alignment horizontal="center" vertical="center" wrapText="1"/>
      <protection locked="0"/>
    </xf>
    <xf numFmtId="9" fontId="19" fillId="3" borderId="37" xfId="0" applyNumberFormat="1" applyFont="1" applyFill="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7" fillId="0" borderId="37" xfId="0" applyFont="1" applyBorder="1" applyAlignment="1">
      <alignment horizontal="center" vertical="center" wrapText="1"/>
    </xf>
    <xf numFmtId="0" fontId="15" fillId="0" borderId="95" xfId="0" applyFont="1" applyBorder="1" applyAlignment="1">
      <alignment horizontal="center" vertical="center"/>
    </xf>
    <xf numFmtId="0" fontId="15" fillId="0" borderId="38" xfId="0" applyFont="1" applyBorder="1" applyAlignment="1" applyProtection="1">
      <alignment horizontal="center" vertical="center" wrapText="1"/>
      <protection locked="0"/>
    </xf>
    <xf numFmtId="49" fontId="15" fillId="0" borderId="32" xfId="0" applyNumberFormat="1"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3" fillId="0" borderId="96" xfId="2" applyBorder="1" applyAlignment="1">
      <alignment horizontal="center" vertical="center"/>
    </xf>
    <xf numFmtId="0" fontId="15" fillId="0" borderId="72" xfId="0" applyFont="1" applyBorder="1" applyAlignment="1">
      <alignment horizontal="center" vertical="center" wrapText="1"/>
    </xf>
    <xf numFmtId="0" fontId="15" fillId="0" borderId="97" xfId="0" applyFont="1" applyBorder="1" applyAlignment="1">
      <alignment horizontal="center" vertical="center"/>
    </xf>
    <xf numFmtId="0" fontId="17" fillId="3" borderId="15" xfId="2" applyFont="1" applyFill="1" applyBorder="1" applyAlignment="1" applyProtection="1">
      <alignment horizontal="center" vertical="center" wrapText="1"/>
      <protection locked="0"/>
    </xf>
    <xf numFmtId="0" fontId="3" fillId="0" borderId="15" xfId="2" applyBorder="1" applyAlignment="1" applyProtection="1">
      <alignment horizontal="center" vertical="center" wrapText="1"/>
      <protection locked="0"/>
    </xf>
    <xf numFmtId="0" fontId="3" fillId="0" borderId="15" xfId="2" applyBorder="1" applyAlignment="1">
      <alignment horizontal="center" vertical="center" wrapText="1"/>
    </xf>
    <xf numFmtId="1" fontId="15" fillId="0" borderId="79" xfId="0" applyNumberFormat="1" applyFont="1" applyBorder="1" applyAlignment="1" applyProtection="1">
      <alignment horizontal="center" vertical="center" wrapText="1"/>
      <protection locked="0"/>
    </xf>
    <xf numFmtId="0" fontId="17" fillId="3" borderId="79" xfId="2" applyFont="1" applyFill="1" applyBorder="1" applyAlignment="1" applyProtection="1">
      <alignment horizontal="center" vertical="center" wrapText="1"/>
      <protection locked="0"/>
    </xf>
    <xf numFmtId="0" fontId="16" fillId="3" borderId="79" xfId="0" applyFont="1" applyFill="1" applyBorder="1" applyAlignment="1">
      <alignment horizontal="center" vertical="center" wrapText="1"/>
    </xf>
    <xf numFmtId="0" fontId="15" fillId="0" borderId="99" xfId="0" applyFont="1" applyBorder="1" applyAlignment="1">
      <alignment horizontal="center" vertical="center" wrapText="1"/>
    </xf>
    <xf numFmtId="0" fontId="15" fillId="0" borderId="82" xfId="0" applyFont="1" applyBorder="1" applyAlignment="1">
      <alignment vertical="center" wrapText="1"/>
    </xf>
    <xf numFmtId="0" fontId="15" fillId="0" borderId="95" xfId="0" applyFont="1" applyBorder="1" applyAlignment="1">
      <alignment vertical="center" wrapText="1"/>
    </xf>
    <xf numFmtId="0" fontId="15" fillId="0" borderId="85" xfId="0" applyFont="1" applyBorder="1" applyAlignment="1">
      <alignment vertical="center" wrapText="1"/>
    </xf>
    <xf numFmtId="49" fontId="15" fillId="0" borderId="31" xfId="1" applyNumberFormat="1" applyFont="1" applyFill="1" applyBorder="1" applyAlignment="1" applyProtection="1">
      <alignment horizontal="center" vertical="center" wrapText="1"/>
      <protection locked="0"/>
    </xf>
    <xf numFmtId="0" fontId="3" fillId="0" borderId="73" xfId="2" applyBorder="1" applyAlignment="1">
      <alignment horizontal="center" vertical="center"/>
    </xf>
    <xf numFmtId="0" fontId="15" fillId="0" borderId="76" xfId="0" applyFont="1" applyBorder="1" applyAlignment="1" applyProtection="1">
      <alignment horizontal="center" vertical="center" wrapText="1"/>
      <protection locked="0"/>
    </xf>
    <xf numFmtId="0" fontId="15" fillId="3" borderId="76" xfId="0" applyFont="1" applyFill="1" applyBorder="1" applyAlignment="1">
      <alignment horizontal="center" vertical="center" wrapText="1"/>
    </xf>
    <xf numFmtId="14" fontId="15" fillId="3" borderId="76" xfId="0" applyNumberFormat="1" applyFont="1" applyFill="1" applyBorder="1" applyAlignment="1">
      <alignment horizontal="center" vertical="center" wrapText="1"/>
    </xf>
    <xf numFmtId="1" fontId="15" fillId="3" borderId="76" xfId="0" applyNumberFormat="1" applyFont="1" applyFill="1" applyBorder="1" applyAlignment="1" applyProtection="1">
      <alignment horizontal="center" vertical="center" wrapText="1"/>
      <protection locked="0"/>
    </xf>
    <xf numFmtId="49" fontId="15" fillId="3" borderId="76" xfId="0" applyNumberFormat="1" applyFont="1" applyFill="1" applyBorder="1" applyAlignment="1" applyProtection="1">
      <alignment horizontal="center" vertical="center" wrapText="1"/>
      <protection locked="0"/>
    </xf>
    <xf numFmtId="166" fontId="15" fillId="3" borderId="76" xfId="0" applyNumberFormat="1" applyFont="1" applyFill="1" applyBorder="1" applyAlignment="1" applyProtection="1">
      <alignment horizontal="center" vertical="center" wrapText="1"/>
      <protection locked="0"/>
    </xf>
    <xf numFmtId="0" fontId="15" fillId="0" borderId="96" xfId="0" applyFont="1" applyBorder="1" applyAlignment="1">
      <alignment horizontal="center" vertical="center" wrapText="1"/>
    </xf>
    <xf numFmtId="0" fontId="3" fillId="3" borderId="76" xfId="2" applyFill="1" applyBorder="1" applyAlignment="1">
      <alignment horizontal="center" vertical="center"/>
    </xf>
    <xf numFmtId="0" fontId="15" fillId="0" borderId="76" xfId="0" applyFont="1" applyBorder="1" applyAlignment="1">
      <alignment horizontal="center" vertical="center" wrapText="1"/>
    </xf>
    <xf numFmtId="0" fontId="15" fillId="0" borderId="103" xfId="0" applyFont="1" applyBorder="1" applyAlignment="1">
      <alignment horizontal="center" vertical="center"/>
    </xf>
    <xf numFmtId="49" fontId="15" fillId="0" borderId="59" xfId="1" applyNumberFormat="1" applyFont="1" applyFill="1" applyBorder="1" applyAlignment="1" applyProtection="1">
      <alignment horizontal="center" vertical="center" wrapText="1"/>
      <protection locked="0"/>
    </xf>
    <xf numFmtId="49" fontId="15" fillId="0" borderId="84" xfId="1" applyNumberFormat="1" applyFont="1" applyFill="1" applyBorder="1" applyAlignment="1" applyProtection="1">
      <alignment horizontal="center" vertical="center" wrapText="1"/>
      <protection locked="0"/>
    </xf>
    <xf numFmtId="0" fontId="15" fillId="0" borderId="16" xfId="0" applyFont="1" applyBorder="1" applyAlignment="1">
      <alignment horizontal="left" vertical="center"/>
    </xf>
    <xf numFmtId="0" fontId="16" fillId="0" borderId="20" xfId="0" applyFont="1" applyBorder="1" applyAlignment="1">
      <alignment horizontal="left" vertical="center"/>
    </xf>
    <xf numFmtId="0" fontId="15" fillId="0" borderId="72" xfId="0" applyFont="1" applyBorder="1" applyAlignment="1">
      <alignment horizontal="left" vertical="center" wrapText="1"/>
    </xf>
    <xf numFmtId="0" fontId="15" fillId="0" borderId="55" xfId="0" applyFont="1" applyBorder="1" applyAlignment="1">
      <alignment horizontal="left" vertical="center" wrapText="1"/>
    </xf>
    <xf numFmtId="0" fontId="15" fillId="0" borderId="79" xfId="0" applyFont="1" applyBorder="1" applyAlignment="1">
      <alignment horizontal="left" vertical="center" wrapText="1"/>
    </xf>
    <xf numFmtId="0" fontId="19" fillId="0" borderId="32" xfId="0" applyFont="1" applyBorder="1" applyAlignment="1">
      <alignment horizontal="left" vertical="center" wrapText="1"/>
    </xf>
    <xf numFmtId="0" fontId="15" fillId="0" borderId="3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164" fontId="15" fillId="3" borderId="79" xfId="0" applyNumberFormat="1" applyFont="1" applyFill="1" applyBorder="1" applyAlignment="1">
      <alignment horizontal="center" vertical="center" wrapText="1"/>
    </xf>
    <xf numFmtId="1" fontId="15" fillId="3" borderId="79" xfId="0" applyNumberFormat="1" applyFont="1" applyFill="1" applyBorder="1" applyAlignment="1">
      <alignment horizontal="center" vertical="center" wrapText="1"/>
    </xf>
    <xf numFmtId="9" fontId="15" fillId="3" borderId="78" xfId="0" applyNumberFormat="1" applyFont="1" applyFill="1" applyBorder="1" applyAlignment="1" applyProtection="1">
      <alignment horizontal="center" vertical="center" wrapText="1"/>
      <protection locked="0"/>
    </xf>
    <xf numFmtId="14" fontId="15" fillId="3" borderId="31" xfId="0" applyNumberFormat="1" applyFont="1" applyFill="1" applyBorder="1" applyAlignment="1">
      <alignment horizontal="center" vertical="center" wrapText="1"/>
    </xf>
    <xf numFmtId="0" fontId="15" fillId="9" borderId="72" xfId="0" applyFont="1" applyFill="1" applyBorder="1" applyAlignment="1">
      <alignment horizontal="left" vertical="center" wrapText="1"/>
    </xf>
    <xf numFmtId="49" fontId="15" fillId="3" borderId="14" xfId="0" applyNumberFormat="1" applyFont="1" applyFill="1" applyBorder="1" applyAlignment="1">
      <alignment horizontal="center" vertical="center"/>
    </xf>
    <xf numFmtId="0" fontId="15" fillId="10" borderId="14" xfId="0" applyFont="1" applyFill="1" applyBorder="1" applyAlignment="1">
      <alignment horizontal="center" vertical="center" wrapText="1"/>
    </xf>
    <xf numFmtId="0" fontId="3" fillId="8" borderId="59" xfId="2" applyFill="1" applyBorder="1" applyAlignment="1">
      <alignment horizontal="center" vertical="center" wrapText="1"/>
    </xf>
    <xf numFmtId="0" fontId="3" fillId="8" borderId="31" xfId="2" applyFill="1" applyBorder="1" applyAlignment="1" applyProtection="1">
      <alignment horizontal="center" vertical="center" wrapText="1"/>
      <protection locked="0"/>
    </xf>
    <xf numFmtId="0" fontId="28" fillId="3" borderId="73" xfId="2" applyFont="1" applyFill="1" applyBorder="1" applyAlignment="1">
      <alignment horizontal="center" vertical="center"/>
    </xf>
    <xf numFmtId="0" fontId="17" fillId="0" borderId="72" xfId="0" applyFont="1" applyBorder="1" applyAlignment="1">
      <alignment horizontal="left" vertical="center"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6" fillId="0" borderId="9" xfId="0" applyFont="1" applyBorder="1" applyAlignment="1">
      <alignment horizontal="left"/>
    </xf>
    <xf numFmtId="0" fontId="16" fillId="0" borderId="10" xfId="0" applyFont="1" applyBorder="1" applyAlignment="1">
      <alignment horizontal="left"/>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6" fillId="0" borderId="32"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0" borderId="48" xfId="0" applyFont="1" applyBorder="1" applyAlignment="1">
      <alignment horizontal="left"/>
    </xf>
    <xf numFmtId="0" fontId="15" fillId="0" borderId="49" xfId="0" applyFont="1"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6" fillId="0" borderId="14" xfId="0" applyFont="1" applyBorder="1" applyAlignment="1">
      <alignment horizontal="left" vertical="center"/>
    </xf>
    <xf numFmtId="0" fontId="15" fillId="0" borderId="50" xfId="0" applyFont="1" applyBorder="1" applyAlignment="1">
      <alignment horizontal="left" vertical="center"/>
    </xf>
    <xf numFmtId="0" fontId="15" fillId="0" borderId="17" xfId="0" applyFont="1" applyBorder="1" applyAlignment="1">
      <alignment vertical="center" wrapText="1"/>
    </xf>
    <xf numFmtId="0" fontId="15" fillId="0" borderId="18" xfId="0" applyFont="1" applyBorder="1" applyAlignment="1">
      <alignment vertical="center" wrapText="1"/>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50" xfId="0" applyFont="1" applyBorder="1" applyAlignment="1">
      <alignment horizontal="left" vertical="center"/>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5" fillId="0" borderId="20" xfId="0" applyFont="1" applyBorder="1" applyAlignment="1">
      <alignment horizontal="left" vertical="top"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27" fillId="0" borderId="0" xfId="0" applyFont="1" applyAlignment="1">
      <alignment horizontal="left" vertical="center" wrapText="1"/>
    </xf>
    <xf numFmtId="0" fontId="15" fillId="0" borderId="14"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7"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protection locked="0"/>
    </xf>
    <xf numFmtId="0" fontId="15" fillId="0" borderId="55" xfId="0" applyFont="1" applyBorder="1" applyAlignment="1" applyProtection="1">
      <alignment horizontal="center" vertical="center" wrapText="1"/>
      <protection locked="0"/>
    </xf>
    <xf numFmtId="0" fontId="15" fillId="0" borderId="76"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3" borderId="29"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5" fillId="0" borderId="77" xfId="0" applyFont="1" applyBorder="1" applyAlignment="1" applyProtection="1">
      <alignment horizontal="center" vertical="center" wrapText="1"/>
      <protection locked="0"/>
    </xf>
    <xf numFmtId="0" fontId="15" fillId="0" borderId="81" xfId="0" applyFont="1" applyBorder="1" applyAlignment="1" applyProtection="1">
      <alignment horizontal="center" vertical="center" wrapText="1"/>
      <protection locked="0"/>
    </xf>
    <xf numFmtId="0" fontId="15" fillId="0" borderId="92" xfId="0" applyFont="1" applyBorder="1" applyAlignment="1" applyProtection="1">
      <alignment horizontal="center" vertical="center" wrapText="1"/>
      <protection locked="0"/>
    </xf>
    <xf numFmtId="0" fontId="15" fillId="0" borderId="93" xfId="0" applyFont="1" applyBorder="1" applyAlignment="1" applyProtection="1">
      <alignment horizontal="center" vertical="center" wrapText="1"/>
      <protection locked="0"/>
    </xf>
    <xf numFmtId="0" fontId="15" fillId="0" borderId="94" xfId="0" applyFont="1" applyBorder="1" applyAlignment="1" applyProtection="1">
      <alignment horizontal="center" vertical="center" wrapText="1"/>
      <protection locked="0"/>
    </xf>
    <xf numFmtId="0" fontId="15" fillId="0" borderId="100" xfId="0" applyFont="1" applyBorder="1" applyAlignment="1" applyProtection="1">
      <alignment horizontal="center" vertical="center" wrapText="1"/>
      <protection locked="0"/>
    </xf>
    <xf numFmtId="0" fontId="15" fillId="0" borderId="101" xfId="0" applyFont="1" applyBorder="1" applyAlignment="1" applyProtection="1">
      <alignment horizontal="center" vertical="center" wrapText="1"/>
      <protection locked="0"/>
    </xf>
    <xf numFmtId="0" fontId="15" fillId="0" borderId="86" xfId="0" applyFont="1" applyBorder="1" applyAlignment="1" applyProtection="1">
      <alignment horizontal="center" vertical="center" wrapText="1"/>
      <protection locked="0"/>
    </xf>
    <xf numFmtId="0" fontId="15" fillId="0" borderId="88"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15" fillId="0" borderId="27"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6" fillId="0" borderId="78" xfId="0" applyFont="1" applyBorder="1" applyAlignment="1" applyProtection="1">
      <alignment horizontal="center" vertical="center" wrapText="1"/>
      <protection locked="0"/>
    </xf>
    <xf numFmtId="0" fontId="29" fillId="0" borderId="79" xfId="0" applyFont="1" applyBorder="1" applyAlignment="1" applyProtection="1">
      <alignment horizontal="center" vertical="center" wrapText="1"/>
      <protection locked="0"/>
    </xf>
    <xf numFmtId="0" fontId="15" fillId="0" borderId="83" xfId="0" applyFont="1" applyBorder="1" applyAlignment="1" applyProtection="1">
      <alignment horizontal="center" vertical="center" wrapText="1"/>
      <protection locked="0"/>
    </xf>
    <xf numFmtId="0" fontId="16" fillId="0" borderId="31"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5" fillId="0" borderId="79" xfId="0" applyFont="1" applyBorder="1" applyAlignment="1" applyProtection="1">
      <alignment horizontal="center" vertical="center" wrapText="1"/>
      <protection locked="0"/>
    </xf>
    <xf numFmtId="0" fontId="16" fillId="3" borderId="76" xfId="0" applyFont="1" applyFill="1" applyBorder="1" applyAlignment="1" applyProtection="1">
      <alignment horizontal="center" vertical="center" wrapText="1"/>
      <protection locked="0"/>
    </xf>
    <xf numFmtId="0" fontId="15" fillId="3" borderId="59" xfId="0" applyFont="1" applyFill="1" applyBorder="1" applyAlignment="1" applyProtection="1">
      <alignment horizontal="center" vertical="center" wrapText="1"/>
      <protection locked="0"/>
    </xf>
    <xf numFmtId="0" fontId="15" fillId="3" borderId="84" xfId="0" applyFont="1" applyFill="1" applyBorder="1" applyAlignment="1" applyProtection="1">
      <alignment horizontal="center" vertical="center" wrapText="1"/>
      <protection locked="0"/>
    </xf>
    <xf numFmtId="0" fontId="15" fillId="0" borderId="40" xfId="0" applyFont="1" applyBorder="1" applyAlignment="1">
      <alignment horizontal="center" vertical="center" wrapText="1"/>
    </xf>
    <xf numFmtId="0" fontId="30" fillId="0" borderId="28" xfId="0" applyFont="1" applyBorder="1" applyAlignment="1">
      <alignment horizontal="center" vertical="center" wrapText="1"/>
    </xf>
    <xf numFmtId="0" fontId="15" fillId="0" borderId="31" xfId="0" applyFont="1" applyBorder="1" applyAlignment="1">
      <alignment horizontal="center" vertical="center"/>
    </xf>
    <xf numFmtId="0" fontId="15" fillId="0" borderId="71" xfId="0" applyFont="1" applyBorder="1" applyAlignment="1">
      <alignment horizontal="center" vertical="center"/>
    </xf>
    <xf numFmtId="0" fontId="15" fillId="0" borderId="34" xfId="0" applyFont="1" applyBorder="1" applyAlignment="1">
      <alignment horizontal="center" vertical="center"/>
    </xf>
    <xf numFmtId="0" fontId="8" fillId="0" borderId="0" xfId="0" applyFont="1" applyAlignment="1">
      <alignment horizontal="center" vertical="center" wrapText="1"/>
    </xf>
    <xf numFmtId="0" fontId="15" fillId="3" borderId="78" xfId="0" applyFont="1" applyFill="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7" xfId="0" applyFont="1" applyBorder="1" applyAlignment="1">
      <alignment horizontal="center" vertical="center" wrapText="1"/>
    </xf>
    <xf numFmtId="0" fontId="15" fillId="0" borderId="32" xfId="0" applyFont="1" applyBorder="1" applyAlignment="1">
      <alignment horizontal="center" vertical="center" wrapText="1"/>
    </xf>
    <xf numFmtId="0" fontId="15" fillId="4" borderId="14" xfId="0" applyFont="1" applyFill="1" applyBorder="1" applyAlignment="1">
      <alignment horizontal="center" vertical="center" wrapText="1"/>
    </xf>
    <xf numFmtId="0" fontId="15" fillId="0" borderId="72"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14" fontId="15" fillId="3" borderId="37" xfId="0" applyNumberFormat="1" applyFont="1" applyFill="1" applyBorder="1" applyAlignment="1">
      <alignment horizontal="center" vertical="center" wrapText="1"/>
    </xf>
    <xf numFmtId="14" fontId="15" fillId="3" borderId="32" xfId="0" applyNumberFormat="1" applyFont="1" applyFill="1" applyBorder="1" applyAlignment="1">
      <alignment horizontal="center" vertical="center" wrapText="1"/>
    </xf>
    <xf numFmtId="14" fontId="15" fillId="0" borderId="37" xfId="0" applyNumberFormat="1" applyFont="1" applyBorder="1" applyAlignment="1">
      <alignment horizontal="center" vertical="center" wrapText="1"/>
    </xf>
    <xf numFmtId="14" fontId="15" fillId="0" borderId="32" xfId="0" applyNumberFormat="1" applyFont="1" applyBorder="1" applyAlignment="1">
      <alignment horizontal="center" vertical="center" wrapText="1"/>
    </xf>
    <xf numFmtId="0" fontId="16" fillId="2" borderId="36" xfId="0" applyFont="1" applyFill="1" applyBorder="1" applyAlignment="1" applyProtection="1">
      <alignment horizontal="center" vertical="center" wrapText="1"/>
      <protection locked="0"/>
    </xf>
    <xf numFmtId="0" fontId="16" fillId="2" borderId="38" xfId="0" applyFont="1" applyFill="1" applyBorder="1" applyAlignment="1" applyProtection="1">
      <alignment horizontal="center" vertical="center" wrapText="1"/>
      <protection locked="0"/>
    </xf>
    <xf numFmtId="49" fontId="16" fillId="2" borderId="28" xfId="0" applyNumberFormat="1" applyFont="1" applyFill="1" applyBorder="1" applyAlignment="1" applyProtection="1">
      <alignment horizontal="center" vertical="center" wrapText="1"/>
      <protection locked="0"/>
    </xf>
    <xf numFmtId="49" fontId="16" fillId="2" borderId="31" xfId="0" applyNumberFormat="1" applyFont="1" applyFill="1" applyBorder="1" applyAlignment="1" applyProtection="1">
      <alignment horizontal="center" vertical="center" wrapText="1"/>
      <protection locked="0"/>
    </xf>
    <xf numFmtId="49" fontId="15" fillId="0" borderId="14" xfId="1" applyNumberFormat="1" applyFont="1" applyFill="1" applyBorder="1" applyAlignment="1" applyProtection="1">
      <alignment horizontal="center" vertical="center" wrapText="1"/>
      <protection locked="0"/>
    </xf>
    <xf numFmtId="49" fontId="15" fillId="0" borderId="37" xfId="1" applyNumberFormat="1" applyFont="1" applyFill="1" applyBorder="1" applyAlignment="1" applyProtection="1">
      <alignment horizontal="center" vertical="center" wrapText="1"/>
      <protection locked="0"/>
    </xf>
    <xf numFmtId="166" fontId="16" fillId="2" borderId="28" xfId="0" applyNumberFormat="1" applyFont="1" applyFill="1" applyBorder="1" applyAlignment="1" applyProtection="1">
      <alignment horizontal="center" vertical="center" wrapText="1"/>
      <protection locked="0"/>
    </xf>
    <xf numFmtId="166" fontId="16" fillId="2" borderId="31" xfId="0" applyNumberFormat="1" applyFont="1" applyFill="1" applyBorder="1" applyAlignment="1" applyProtection="1">
      <alignment horizontal="center" vertical="center" wrapText="1"/>
      <protection locked="0"/>
    </xf>
    <xf numFmtId="0" fontId="16" fillId="2" borderId="2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7" borderId="21" xfId="0" applyFont="1" applyFill="1" applyBorder="1" applyAlignment="1" applyProtection="1">
      <alignment horizontal="center" vertical="center" wrapText="1"/>
      <protection locked="0"/>
    </xf>
    <xf numFmtId="0" fontId="16" fillId="7" borderId="24" xfId="0" applyFont="1" applyFill="1" applyBorder="1" applyAlignment="1" applyProtection="1">
      <alignment horizontal="center" vertical="center" wrapText="1"/>
      <protection locked="0"/>
    </xf>
    <xf numFmtId="0" fontId="15" fillId="3" borderId="38"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38" xfId="0" applyFont="1" applyFill="1" applyBorder="1" applyAlignment="1" applyProtection="1">
      <alignment horizontal="center" vertical="center" wrapText="1"/>
      <protection locked="0"/>
    </xf>
    <xf numFmtId="0" fontId="15" fillId="3" borderId="31" xfId="0" applyFont="1" applyFill="1" applyBorder="1" applyAlignment="1" applyProtection="1">
      <alignment horizontal="center" vertical="center" wrapText="1"/>
      <protection locked="0"/>
    </xf>
    <xf numFmtId="0" fontId="15" fillId="8" borderId="59" xfId="0" applyFont="1" applyFill="1" applyBorder="1" applyAlignment="1" applyProtection="1">
      <alignment horizontal="center" vertical="center" wrapText="1"/>
      <protection locked="0"/>
    </xf>
    <xf numFmtId="0" fontId="15" fillId="3" borderId="76" xfId="0" applyFont="1" applyFill="1" applyBorder="1" applyAlignment="1" applyProtection="1">
      <alignment horizontal="center" vertical="center" wrapText="1"/>
      <protection locked="0"/>
    </xf>
    <xf numFmtId="0" fontId="19" fillId="0" borderId="31" xfId="0" applyFont="1" applyBorder="1" applyAlignment="1">
      <alignment horizontal="left" vertical="center" wrapText="1"/>
    </xf>
    <xf numFmtId="0" fontId="19" fillId="0" borderId="53" xfId="0" applyFont="1" applyBorder="1" applyAlignment="1">
      <alignment horizontal="left" vertical="center" wrapText="1"/>
    </xf>
    <xf numFmtId="0" fontId="15" fillId="0" borderId="31" xfId="0" applyFont="1" applyBorder="1" applyAlignment="1">
      <alignment horizontal="left" vertical="center" wrapText="1"/>
    </xf>
    <xf numFmtId="0" fontId="15" fillId="0" borderId="53" xfId="0" applyFont="1" applyBorder="1" applyAlignment="1">
      <alignment horizontal="left" vertical="center" wrapText="1"/>
    </xf>
    <xf numFmtId="0" fontId="15" fillId="0" borderId="6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4" xfId="0" applyFont="1" applyBorder="1" applyAlignment="1">
      <alignment horizontal="center" vertical="center" wrapText="1"/>
    </xf>
    <xf numFmtId="0" fontId="15" fillId="3" borderId="55" xfId="0" applyFont="1" applyFill="1" applyBorder="1" applyAlignment="1" applyProtection="1">
      <alignment horizontal="center" vertical="center" wrapText="1"/>
      <protection locked="0"/>
    </xf>
    <xf numFmtId="0" fontId="15" fillId="3" borderId="102" xfId="0" applyFont="1" applyFill="1" applyBorder="1" applyAlignment="1" applyProtection="1">
      <alignment horizontal="center" vertical="center" wrapText="1"/>
      <protection locked="0"/>
    </xf>
    <xf numFmtId="0" fontId="15" fillId="3" borderId="90" xfId="0" applyFont="1" applyFill="1" applyBorder="1" applyAlignment="1" applyProtection="1">
      <alignment horizontal="center" vertical="center" wrapText="1"/>
      <protection locked="0"/>
    </xf>
    <xf numFmtId="0" fontId="15" fillId="3" borderId="39" xfId="0"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3" borderId="37" xfId="0" applyFont="1" applyFill="1" applyBorder="1" applyAlignment="1" applyProtection="1">
      <alignment horizontal="center" vertical="center" wrapText="1"/>
      <protection locked="0"/>
    </xf>
    <xf numFmtId="0" fontId="16" fillId="5" borderId="10"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15" fillId="0" borderId="98"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7" fillId="3" borderId="37" xfId="0" applyFont="1" applyFill="1" applyBorder="1" applyAlignment="1" applyProtection="1">
      <alignment horizontal="center" vertical="center" wrapText="1"/>
      <protection locked="0"/>
    </xf>
    <xf numFmtId="0" fontId="17" fillId="3" borderId="34" xfId="0" applyFont="1" applyFill="1" applyBorder="1" applyAlignment="1" applyProtection="1">
      <alignment horizontal="center" vertical="center" wrapText="1"/>
      <protection locked="0"/>
    </xf>
    <xf numFmtId="0" fontId="15" fillId="9" borderId="78" xfId="0" applyFont="1" applyFill="1" applyBorder="1" applyAlignment="1">
      <alignment horizontal="left" vertical="center" wrapText="1"/>
    </xf>
    <xf numFmtId="0" fontId="15" fillId="9" borderId="53" xfId="0" applyFont="1" applyFill="1" applyBorder="1" applyAlignment="1">
      <alignment horizontal="left" vertical="center" wrapText="1"/>
    </xf>
    <xf numFmtId="0" fontId="15" fillId="0" borderId="78" xfId="0" applyFont="1" applyBorder="1" applyAlignment="1">
      <alignment horizontal="left" vertical="center" wrapText="1"/>
    </xf>
    <xf numFmtId="0" fontId="15" fillId="0" borderId="59" xfId="0" applyFont="1" applyBorder="1" applyAlignment="1">
      <alignment horizontal="left" vertical="center" wrapText="1"/>
    </xf>
    <xf numFmtId="0" fontId="15" fillId="11" borderId="59" xfId="0" applyFont="1" applyFill="1" applyBorder="1" applyAlignment="1">
      <alignment horizontal="left" vertical="center" wrapText="1"/>
    </xf>
    <xf numFmtId="0" fontId="15" fillId="0" borderId="76" xfId="0" applyFont="1" applyBorder="1" applyAlignment="1">
      <alignment horizontal="left" vertical="center" wrapText="1"/>
    </xf>
    <xf numFmtId="0" fontId="15" fillId="0" borderId="55" xfId="0" applyFont="1" applyBorder="1" applyAlignment="1">
      <alignment horizontal="left" vertical="center" wrapText="1"/>
    </xf>
    <xf numFmtId="0" fontId="25" fillId="0" borderId="76" xfId="0" applyFont="1" applyBorder="1" applyAlignment="1">
      <alignment horizontal="left" vertical="center" wrapText="1"/>
    </xf>
    <xf numFmtId="0" fontId="25" fillId="0" borderId="59" xfId="0" applyFont="1" applyBorder="1" applyAlignment="1">
      <alignment horizontal="left" vertical="center" wrapText="1"/>
    </xf>
    <xf numFmtId="0" fontId="15" fillId="0" borderId="84" xfId="0" applyFont="1" applyBorder="1" applyAlignment="1">
      <alignment horizontal="left" vertical="center" wrapText="1"/>
    </xf>
    <xf numFmtId="0" fontId="15" fillId="9" borderId="0" xfId="0" applyFont="1" applyFill="1" applyAlignment="1">
      <alignment horizontal="left" vertical="center" wrapText="1"/>
    </xf>
    <xf numFmtId="0" fontId="15" fillId="9" borderId="60" xfId="0" applyFont="1" applyFill="1" applyBorder="1" applyAlignment="1">
      <alignment horizontal="left" vertical="center" wrapText="1"/>
    </xf>
    <xf numFmtId="0" fontId="30" fillId="0" borderId="79" xfId="0" applyFont="1" applyBorder="1" applyAlignment="1" applyProtection="1">
      <alignment horizontal="center" vertical="center" wrapText="1"/>
      <protection locked="0"/>
    </xf>
    <xf numFmtId="0" fontId="17" fillId="0" borderId="4" xfId="0" applyFont="1" applyBorder="1" applyAlignment="1"/>
    <xf numFmtId="0" fontId="15" fillId="0" borderId="41" xfId="0" applyFont="1" applyBorder="1" applyAlignment="1"/>
    <xf numFmtId="0" fontId="15" fillId="0" borderId="14" xfId="0" applyFont="1" applyBorder="1" applyAlignment="1"/>
    <xf numFmtId="0" fontId="15" fillId="0" borderId="37" xfId="0" applyFont="1" applyBorder="1" applyAlignment="1"/>
    <xf numFmtId="0" fontId="19" fillId="0" borderId="0" xfId="0" applyFont="1" applyAlignment="1"/>
  </cellXfs>
  <cellStyles count="3">
    <cellStyle name="Hyperlink" xfId="2" xr:uid="{00000000-0005-0000-0000-000031000000}"/>
    <cellStyle name="Normal" xfId="0" builtinId="0"/>
    <cellStyle name="Porcentaje" xfId="1" builtinId="5"/>
  </cellStyles>
  <dxfs count="0"/>
  <tableStyles count="0" defaultTableStyle="TableStyleMedium2" defaultPivotStyle="PivotStyleLight16"/>
  <colors>
    <mruColors>
      <color rgb="FF0000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1457325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42"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47"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3" Type="http://schemas.openxmlformats.org/officeDocument/2006/relationships/hyperlink" Target="https://bucaramangagovco-my.sharepoint.com/:b:/r/personal/controlinterno_bucaramanga_gov_co/Documents/ARCHIVO%20DIGITAL%20OCIG/2024/Plan%20de%20mejoramiento%20archvistico/CUARTO%20SEGUIMIENTO/6.%20TABLAS%20DE%20VALORACIO%CC%81N%20DOCUMENTAL/ACTA%20No.%201%20REUNI%C3%93N%20ORDINARIA%20COMIT%C3%89%20INSTITUCIONAL%20DE%20GESTI%C3%93N%20Y%20DESEMPE%C3%91O%20ADMINISTRACI%C3%93N%20CENTRAL.pdf?csf=1&amp;web=1&amp;e=aK0xqP" TargetMode="External"/><Relationship Id="rId68" Type="http://schemas.openxmlformats.org/officeDocument/2006/relationships/hyperlink" Target="https://bucaramangagovco-my.sharepoint.com/:b:/g/personal/controlinterno_bucaramanga_gov_co/EQwYmYyxcoNFgif0PfXvvc4BxX8Xytu8FVd11ai1xd3kMw?e=232UgN"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24"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32"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7"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40"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5"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3"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58"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6" Type="http://schemas.openxmlformats.org/officeDocument/2006/relationships/hyperlink" Target="https://bucaramangagovco-my.sharepoint.com/:f:/r/personal/controlinterno_bucaramanga_gov_co/Documents/ARCHIVO%20DIGITAL%20OCIG/2024/Plan%20de%20mejoramiento%20archvistico/CUARTO%20SEGUIMIENTO/7.%20SISTEMA%20INTEGRADO%20DE%20CONSERVACIO%CC%81N%20-SIC/OBJETIVO%206?csf=1&amp;web=1&amp;e=fdYfYT" TargetMode="External"/><Relationship Id="rId74"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7/QUINTO%20SEGUIMIENTO?csf=1&amp;web=1&amp;e=FRWr4G" TargetMode="External"/><Relationship Id="rId79" Type="http://schemas.openxmlformats.org/officeDocument/2006/relationships/vmlDrawing" Target="../drawings/vmlDrawing1.vm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14"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2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27"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30"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 Id="rId35"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43"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8"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6"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4" Type="http://schemas.openxmlformats.org/officeDocument/2006/relationships/hyperlink" Target="https://bucaramangagovco-my.sharepoint.com/:x:/r/personal/controlinterno_bucaramanga_gov_co/Documents/ARCHIVO%20DIGITAL%20OCIG/2024/Plan%20de%20mejoramiento%20archvistico/CUARTO%20SEGUIMIENTO/7.%20SISTEMA%20INTEGRADO%20DE%20CONSERVACIO%CC%81N%20-SIC/OBJETIVO%203/Sistema%20Integrado%20de%20Conservaci%C3%B3n.%20Objetivo%203.%20Tarea%201.%20%C3%81rea%20de%20Gesti%C3%B3n%20de%20Recursos%20Fisicos.%20Secretaria%20Administrativa.xlsm?d=w685b604f01fb44c480e9a7f9a3823abd&amp;csf=1&amp;web=1&amp;e=2628nb" TargetMode="External"/><Relationship Id="rId69"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3/QUINTO%20SEGUIMIENTO?csf=1&amp;web=1&amp;e=AmkTp0" TargetMode="External"/><Relationship Id="rId77" Type="http://schemas.openxmlformats.org/officeDocument/2006/relationships/hyperlink" Target="https://bucaramangagovco-my.sharepoint.com/:f:/r/personal/controlinterno_bucaramanga_gov_co/Documents/ARCHIVO%20DIGITAL%20OCIG/2024/Plan%20de%20mejoramiento%20archvistico/QUINTO%20SEGUIMIENTO/6.%20TABLAS%20DE%20VALORACIO%CC%81N%20DOCUMENTAL?csf=1&amp;web=1&amp;e=koOAVM"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51"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72"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25"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33"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8"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46"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9"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7"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41" Type="http://schemas.openxmlformats.org/officeDocument/2006/relationships/hyperlink" Target="https://bucaramangagovco-my.sharepoint.com/:f:/g/personal/controlinterno_bucaramanga_gov_co/EqRBmpa39qZEkwwWol4fMo8BemKD8Qz6Pm3e0gc25cbxOw?e=k3fu8S" TargetMode="External"/><Relationship Id="rId54"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2"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70"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4/QUINTO%20SEGUIMIENTO/SIC%20Objetivo%204.%20Tarea%201.3%20%C3%81rea%20de%20Gesti%C3%B3n%20de%20Recursos%20Fisicos.%20Secretaria%20Administrativa.xlsx?d=w82db526953d048c297209e6c166f3865&amp;csf=1&amp;web=1&amp;e=Dt3plJ" TargetMode="External"/><Relationship Id="rId75" Type="http://schemas.openxmlformats.org/officeDocument/2006/relationships/hyperlink" Target="https://bucaramangagovco-my.sharepoint.com/:f:/r/personal/controlinterno_bucaramanga_gov_co/Documents/ARCHIVO%20DIGITAL%20OCIG/2024/Plan%20de%20mejoramiento%20archvistico/QUINTO%20SEGUIMIENTO/1.%20INVENTARIOS%20DOCUMENTALES-FUID/ARCHIVO%20CENTRAL?csf=1&amp;web=1&amp;e=MJukN9" TargetMode="External"/><Relationship Id="rId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3" Type="http://schemas.openxmlformats.org/officeDocument/2006/relationships/hyperlink" Target="https://bucaramangagovco-my.sharepoint.com/:f:/r/personal/controlinterno_bucaramanga_gov_co/Documents/ARCHIVO%20DIGITAL%20OCIG/2024/Plan%20de%20mejoramiento%20archvistico/SEXTO%20SEGUIMIENTO/1.%20INVENTARIOS%20DOCUMENTALES-FUID?csf=1&amp;web=1&amp;e=pT7OvL" TargetMode="External"/><Relationship Id="rId28"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36" Type="http://schemas.openxmlformats.org/officeDocument/2006/relationships/hyperlink" Target="https://bucaramangagovco-my.sharepoint.com/:f:/g/personal/controlinterno_bucaramanga_gov_co/EiyOZt58vpZKshkd9NaVNGwBHD7ukB-2WwkbP1ZInogJiQ?e=PSaDEB" TargetMode="External"/><Relationship Id="rId49"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3?csf=1&amp;web=1&amp;e=1xqZvX" TargetMode="External"/><Relationship Id="rId57"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3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44"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2"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0"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5"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5/Sistema%20Integrado%20de%20Conservaci%C3%B3n.%20Objetivo%205.%20Tarea%203.%20%C3%81rea%20de%20Gesti%C3%B3n%20de%20Recursos%20F%C3%ADsicos.%20Secretaria%20Administrativa.pdf?csf=1&amp;web=1&amp;e=TZfG5K" TargetMode="External"/><Relationship Id="rId73"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78" Type="http://schemas.openxmlformats.org/officeDocument/2006/relationships/drawing" Target="../drawings/drawing1.xm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39"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34"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50"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5"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6" Type="http://schemas.openxmlformats.org/officeDocument/2006/relationships/hyperlink" Target="https://bucaramangagovco-my.sharepoint.com/:f:/r/personal/controlinterno_bucaramanga_gov_co/Documents/ARCHIVO%20DIGITAL%20OCIG/2024/Plan%20de%20mejoramiento%20archvistico/QUINTO%20SEGUIMIENTO/4.%20ACTOS%20ADMINISTRATIVOS/ACCI%C3%93N%204?csf=1&amp;web=1&amp;e=JKKcwx"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71"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4/QUINTO%20SEGUIMIENTO/SIC%20Objetivo%204.%20Tarea%201.3%20%20Evidencia%20fotografica%20%C3%81rea%20de%20Gesti%C3%B3n%20de%20Recursos%20Fisicos.%20Secretaria%20Administrativa?csf=1&amp;web=1&amp;e=P3Qt0t"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29"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54"/>
  <sheetViews>
    <sheetView showGridLines="0" tabSelected="1" topLeftCell="D41" zoomScale="40" zoomScaleNormal="40" zoomScalePageLayoutView="55" workbookViewId="0">
      <selection activeCell="G42" sqref="G42"/>
    </sheetView>
  </sheetViews>
  <sheetFormatPr defaultColWidth="11" defaultRowHeight="15"/>
  <cols>
    <col min="1" max="1" width="9.125" customWidth="1"/>
    <col min="2" max="2" width="24" customWidth="1"/>
    <col min="3" max="3" width="13.125" customWidth="1"/>
    <col min="4" max="4" width="35.375" customWidth="1"/>
    <col min="5" max="5" width="13.125" customWidth="1"/>
    <col min="6" max="6" width="28.625" customWidth="1"/>
    <col min="7" max="8" width="33.375" customWidth="1"/>
    <col min="9" max="9" width="17.625" style="2" customWidth="1"/>
    <col min="10" max="10" width="21.375" style="3" customWidth="1"/>
    <col min="11" max="11" width="23" style="4" customWidth="1"/>
    <col min="12" max="12" width="22" style="171" customWidth="1"/>
    <col min="13" max="13" width="52" style="5" customWidth="1"/>
    <col min="14" max="14" width="25.125" customWidth="1"/>
    <col min="15" max="15" width="59.625" customWidth="1"/>
    <col min="16" max="16" width="33.625" customWidth="1"/>
    <col min="17" max="17" width="67.375" style="355" customWidth="1"/>
    <col min="18" max="18" width="15.625" customWidth="1"/>
    <col min="19" max="19" width="17" customWidth="1"/>
    <col min="20" max="20" width="24.375" customWidth="1"/>
  </cols>
  <sheetData>
    <row r="1" spans="1:20" ht="27.75" customHeight="1" thickBot="1">
      <c r="A1" s="520"/>
      <c r="B1" s="521"/>
      <c r="C1" s="526" t="s">
        <v>0</v>
      </c>
      <c r="D1" s="527"/>
      <c r="E1" s="527"/>
      <c r="F1" s="527"/>
      <c r="G1" s="527"/>
      <c r="H1" s="527"/>
      <c r="I1" s="527"/>
      <c r="J1" s="527"/>
      <c r="K1" s="527"/>
      <c r="L1" s="527"/>
      <c r="M1" s="527"/>
      <c r="N1" s="527"/>
      <c r="O1" s="527"/>
      <c r="P1" s="527"/>
      <c r="Q1" s="528"/>
      <c r="R1" s="374" t="s">
        <v>1</v>
      </c>
      <c r="S1" s="375"/>
      <c r="T1" s="376"/>
    </row>
    <row r="2" spans="1:20" ht="15.75" customHeight="1" thickBot="1">
      <c r="A2" s="522"/>
      <c r="B2" s="523"/>
      <c r="C2" s="529"/>
      <c r="D2" s="530"/>
      <c r="E2" s="530"/>
      <c r="F2" s="530"/>
      <c r="G2" s="530"/>
      <c r="H2" s="530"/>
      <c r="I2" s="530"/>
      <c r="J2" s="530"/>
      <c r="K2" s="530"/>
      <c r="L2" s="530"/>
      <c r="M2" s="530"/>
      <c r="N2" s="530"/>
      <c r="O2" s="530"/>
      <c r="P2" s="530"/>
      <c r="Q2" s="531"/>
      <c r="R2" s="374" t="s">
        <v>2</v>
      </c>
      <c r="S2" s="375"/>
      <c r="T2" s="376"/>
    </row>
    <row r="3" spans="1:20" ht="23.25" customHeight="1" thickBot="1">
      <c r="A3" s="522"/>
      <c r="B3" s="523"/>
      <c r="C3" s="529"/>
      <c r="D3" s="530"/>
      <c r="E3" s="530"/>
      <c r="F3" s="530"/>
      <c r="G3" s="530"/>
      <c r="H3" s="530"/>
      <c r="I3" s="530"/>
      <c r="J3" s="530"/>
      <c r="K3" s="530"/>
      <c r="L3" s="530"/>
      <c r="M3" s="530"/>
      <c r="N3" s="530"/>
      <c r="O3" s="530"/>
      <c r="P3" s="530"/>
      <c r="Q3" s="531"/>
      <c r="R3" s="374" t="s">
        <v>3</v>
      </c>
      <c r="S3" s="375"/>
      <c r="T3" s="376"/>
    </row>
    <row r="4" spans="1:20" ht="36" customHeight="1" thickBot="1">
      <c r="A4" s="524"/>
      <c r="B4" s="525"/>
      <c r="C4" s="532"/>
      <c r="D4" s="533"/>
      <c r="E4" s="533"/>
      <c r="F4" s="533"/>
      <c r="G4" s="533"/>
      <c r="H4" s="533"/>
      <c r="I4" s="533"/>
      <c r="J4" s="533"/>
      <c r="K4" s="533"/>
      <c r="L4" s="533"/>
      <c r="M4" s="533"/>
      <c r="N4" s="533"/>
      <c r="O4" s="533"/>
      <c r="P4" s="533"/>
      <c r="Q4" s="534"/>
      <c r="R4" s="374" t="s">
        <v>4</v>
      </c>
      <c r="S4" s="375"/>
      <c r="T4" s="376"/>
    </row>
    <row r="5" spans="1:20">
      <c r="A5" s="377" t="s">
        <v>5</v>
      </c>
      <c r="B5" s="378"/>
      <c r="C5" s="379" t="s">
        <v>6</v>
      </c>
      <c r="D5" s="380"/>
      <c r="E5" s="380"/>
      <c r="F5" s="380"/>
      <c r="G5" s="380"/>
      <c r="H5" s="380"/>
      <c r="I5" s="380"/>
      <c r="J5" s="381" t="s">
        <v>7</v>
      </c>
      <c r="K5" s="381"/>
      <c r="L5" s="382" t="s">
        <v>8</v>
      </c>
      <c r="M5" s="383"/>
      <c r="N5" s="383"/>
      <c r="O5" s="383"/>
      <c r="P5" s="383"/>
      <c r="Q5" s="383"/>
      <c r="R5" s="384"/>
      <c r="S5" s="384"/>
      <c r="T5" s="385"/>
    </row>
    <row r="6" spans="1:20">
      <c r="A6" s="386" t="s">
        <v>9</v>
      </c>
      <c r="B6" s="387"/>
      <c r="C6" s="388" t="s">
        <v>10</v>
      </c>
      <c r="D6" s="389"/>
      <c r="E6" s="389"/>
      <c r="F6" s="389"/>
      <c r="G6" s="389"/>
      <c r="H6" s="389"/>
      <c r="I6" s="389"/>
      <c r="J6" s="390" t="s">
        <v>11</v>
      </c>
      <c r="K6" s="390"/>
      <c r="L6" s="388" t="s">
        <v>12</v>
      </c>
      <c r="M6" s="389"/>
      <c r="N6" s="389"/>
      <c r="O6" s="389"/>
      <c r="P6" s="389"/>
      <c r="Q6" s="389"/>
      <c r="R6" s="389"/>
      <c r="S6" s="389"/>
      <c r="T6" s="391"/>
    </row>
    <row r="7" spans="1:20">
      <c r="A7" s="386" t="s">
        <v>13</v>
      </c>
      <c r="B7" s="387"/>
      <c r="C7" s="392" t="s">
        <v>14</v>
      </c>
      <c r="D7" s="393"/>
      <c r="E7" s="393"/>
      <c r="F7" s="393"/>
      <c r="G7" s="393"/>
      <c r="H7" s="393"/>
      <c r="I7" s="393"/>
      <c r="J7" s="390" t="s">
        <v>15</v>
      </c>
      <c r="K7" s="390"/>
      <c r="L7" s="394" t="s">
        <v>16</v>
      </c>
      <c r="M7" s="395"/>
      <c r="N7" s="395"/>
      <c r="O7" s="395"/>
      <c r="P7" s="395"/>
      <c r="Q7" s="395"/>
      <c r="R7" s="395"/>
      <c r="S7" s="395"/>
      <c r="T7" s="396"/>
    </row>
    <row r="8" spans="1:20">
      <c r="A8" s="386" t="s">
        <v>17</v>
      </c>
      <c r="B8" s="387"/>
      <c r="C8" s="388" t="s">
        <v>18</v>
      </c>
      <c r="D8" s="389"/>
      <c r="E8" s="389"/>
      <c r="F8" s="389"/>
      <c r="G8" s="389"/>
      <c r="H8" s="389"/>
      <c r="I8" s="389"/>
      <c r="J8" s="62" t="s">
        <v>19</v>
      </c>
      <c r="K8" s="63"/>
      <c r="L8" s="157" t="s">
        <v>20</v>
      </c>
      <c r="M8" s="65"/>
      <c r="N8" s="64"/>
      <c r="O8" s="64"/>
      <c r="P8" s="64"/>
      <c r="Q8" s="346"/>
      <c r="R8" s="64"/>
      <c r="S8" s="64"/>
      <c r="T8" s="66"/>
    </row>
    <row r="9" spans="1:20" ht="18" customHeight="1" thickBot="1">
      <c r="A9" s="397" t="s">
        <v>21</v>
      </c>
      <c r="B9" s="398"/>
      <c r="C9" s="398"/>
      <c r="D9" s="398"/>
      <c r="E9" s="399" t="s">
        <v>22</v>
      </c>
      <c r="F9" s="399"/>
      <c r="G9" s="399"/>
      <c r="H9" s="399"/>
      <c r="I9" s="399"/>
      <c r="J9" s="399"/>
      <c r="K9" s="399"/>
      <c r="L9" s="399"/>
      <c r="M9" s="399"/>
      <c r="N9" s="67"/>
      <c r="O9" s="67"/>
      <c r="P9" s="67"/>
      <c r="Q9" s="347"/>
      <c r="R9" s="67"/>
      <c r="S9" s="67"/>
      <c r="T9" s="68"/>
    </row>
    <row r="10" spans="1:20" ht="21" customHeight="1" thickBot="1">
      <c r="A10" s="400" t="s">
        <v>23</v>
      </c>
      <c r="B10" s="401"/>
      <c r="C10" s="401"/>
      <c r="D10" s="401"/>
      <c r="E10" s="401"/>
      <c r="F10" s="401"/>
      <c r="G10" s="401"/>
      <c r="H10" s="401"/>
      <c r="I10" s="401"/>
      <c r="J10" s="401"/>
      <c r="K10" s="401"/>
      <c r="L10" s="401"/>
      <c r="M10" s="401"/>
      <c r="N10" s="401"/>
      <c r="O10" s="402"/>
      <c r="P10" s="403" t="s">
        <v>24</v>
      </c>
      <c r="Q10" s="403"/>
      <c r="R10" s="404" t="s">
        <v>25</v>
      </c>
      <c r="S10" s="405"/>
      <c r="T10" s="406"/>
    </row>
    <row r="11" spans="1:20" ht="28.5" customHeight="1">
      <c r="A11" s="429" t="s">
        <v>26</v>
      </c>
      <c r="B11" s="444" t="s">
        <v>27</v>
      </c>
      <c r="C11" s="444" t="s">
        <v>28</v>
      </c>
      <c r="D11" s="444" t="s">
        <v>29</v>
      </c>
      <c r="E11" s="471" t="s">
        <v>30</v>
      </c>
      <c r="F11" s="429" t="s">
        <v>31</v>
      </c>
      <c r="G11" s="487" t="s">
        <v>32</v>
      </c>
      <c r="H11" s="488"/>
      <c r="I11" s="477" t="s">
        <v>33</v>
      </c>
      <c r="J11" s="479" t="s">
        <v>34</v>
      </c>
      <c r="K11" s="479" t="s">
        <v>35</v>
      </c>
      <c r="L11" s="483" t="s">
        <v>36</v>
      </c>
      <c r="M11" s="485" t="s">
        <v>37</v>
      </c>
      <c r="N11" s="485" t="s">
        <v>38</v>
      </c>
      <c r="O11" s="489" t="s">
        <v>39</v>
      </c>
      <c r="P11" s="491" t="s">
        <v>40</v>
      </c>
      <c r="Q11" s="491" t="s">
        <v>41</v>
      </c>
      <c r="R11" s="512" t="s">
        <v>42</v>
      </c>
      <c r="S11" s="514" t="s">
        <v>43</v>
      </c>
      <c r="T11" s="516" t="s">
        <v>44</v>
      </c>
    </row>
    <row r="12" spans="1:20" ht="42.75" customHeight="1" thickBot="1">
      <c r="A12" s="430"/>
      <c r="B12" s="445"/>
      <c r="C12" s="445"/>
      <c r="D12" s="445"/>
      <c r="E12" s="472"/>
      <c r="F12" s="430"/>
      <c r="G12" s="69" t="s">
        <v>45</v>
      </c>
      <c r="H12" s="70" t="s">
        <v>46</v>
      </c>
      <c r="I12" s="478"/>
      <c r="J12" s="480"/>
      <c r="K12" s="480"/>
      <c r="L12" s="484"/>
      <c r="M12" s="486"/>
      <c r="N12" s="486"/>
      <c r="O12" s="490"/>
      <c r="P12" s="492"/>
      <c r="Q12" s="492"/>
      <c r="R12" s="513"/>
      <c r="S12" s="515"/>
      <c r="T12" s="517"/>
    </row>
    <row r="13" spans="1:20" ht="146.25" customHeight="1">
      <c r="A13" s="431">
        <v>1</v>
      </c>
      <c r="B13" s="446" t="s">
        <v>47</v>
      </c>
      <c r="C13" s="461" t="s">
        <v>48</v>
      </c>
      <c r="D13" s="461" t="s">
        <v>49</v>
      </c>
      <c r="E13" s="285" t="s">
        <v>50</v>
      </c>
      <c r="F13" s="285" t="s">
        <v>51</v>
      </c>
      <c r="G13" s="360">
        <v>45134</v>
      </c>
      <c r="H13" s="360">
        <v>45657</v>
      </c>
      <c r="I13" s="361">
        <f>(H13-G13)/7</f>
        <v>74.714285714285708</v>
      </c>
      <c r="J13" s="362">
        <v>1</v>
      </c>
      <c r="K13" s="286" t="s">
        <v>52</v>
      </c>
      <c r="L13" s="287">
        <f>((33.33*J13)/100)/2</f>
        <v>0.16664999999999999</v>
      </c>
      <c r="M13" s="285" t="s">
        <v>53</v>
      </c>
      <c r="N13" s="285" t="s">
        <v>54</v>
      </c>
      <c r="O13" s="288" t="s">
        <v>55</v>
      </c>
      <c r="P13" s="461" t="s">
        <v>56</v>
      </c>
      <c r="Q13" s="537" t="s">
        <v>57</v>
      </c>
      <c r="R13" s="289"/>
      <c r="S13" s="290"/>
      <c r="T13" s="291"/>
    </row>
    <row r="14" spans="1:20" ht="155.25" customHeight="1">
      <c r="A14" s="432"/>
      <c r="B14" s="419"/>
      <c r="C14" s="462"/>
      <c r="D14" s="462"/>
      <c r="E14" s="75" t="s">
        <v>58</v>
      </c>
      <c r="F14" s="75" t="s">
        <v>59</v>
      </c>
      <c r="G14" s="363">
        <v>45134</v>
      </c>
      <c r="H14" s="363">
        <v>45657</v>
      </c>
      <c r="I14" s="76">
        <f>(H14-G14)/7</f>
        <v>74.714285714285708</v>
      </c>
      <c r="J14" s="77">
        <v>1</v>
      </c>
      <c r="K14" s="78" t="s">
        <v>60</v>
      </c>
      <c r="L14" s="158">
        <f>((33.33*J14)/100)/2</f>
        <v>0.16664999999999999</v>
      </c>
      <c r="M14" s="75" t="s">
        <v>61</v>
      </c>
      <c r="N14" s="121" t="s">
        <v>62</v>
      </c>
      <c r="O14" s="283" t="s">
        <v>55</v>
      </c>
      <c r="P14" s="493"/>
      <c r="Q14" s="538"/>
      <c r="R14" s="79"/>
      <c r="S14" s="79"/>
      <c r="T14" s="292"/>
    </row>
    <row r="15" spans="1:20" ht="257.25" customHeight="1">
      <c r="A15" s="432"/>
      <c r="B15" s="419"/>
      <c r="C15" s="75" t="s">
        <v>63</v>
      </c>
      <c r="D15" s="81" t="s">
        <v>64</v>
      </c>
      <c r="E15" s="81" t="s">
        <v>50</v>
      </c>
      <c r="F15" s="75" t="s">
        <v>65</v>
      </c>
      <c r="G15" s="82">
        <v>45134</v>
      </c>
      <c r="H15" s="82">
        <v>46387</v>
      </c>
      <c r="I15" s="76">
        <f>(H15-G15)/7</f>
        <v>179</v>
      </c>
      <c r="J15" s="83" t="s">
        <v>66</v>
      </c>
      <c r="K15" s="84" t="s">
        <v>67</v>
      </c>
      <c r="L15" s="159">
        <f>((33.33*J15)/100)</f>
        <v>0</v>
      </c>
      <c r="M15" s="81" t="s">
        <v>68</v>
      </c>
      <c r="N15" s="75" t="s">
        <v>69</v>
      </c>
      <c r="O15" s="284"/>
      <c r="P15" s="233" t="s">
        <v>70</v>
      </c>
      <c r="Q15" s="348" t="s">
        <v>71</v>
      </c>
      <c r="R15" s="79"/>
      <c r="S15" s="79"/>
      <c r="T15" s="292"/>
    </row>
    <row r="16" spans="1:20" ht="215.1" customHeight="1">
      <c r="A16" s="432"/>
      <c r="B16" s="419"/>
      <c r="C16" s="419" t="s">
        <v>72</v>
      </c>
      <c r="D16" s="419" t="s">
        <v>73</v>
      </c>
      <c r="E16" s="211" t="s">
        <v>50</v>
      </c>
      <c r="F16" s="211" t="s">
        <v>74</v>
      </c>
      <c r="G16" s="212">
        <v>45134</v>
      </c>
      <c r="H16" s="212">
        <v>46387</v>
      </c>
      <c r="I16" s="213">
        <f t="shared" ref="I16:I44" si="0">(H16-G16)/7</f>
        <v>179</v>
      </c>
      <c r="J16" s="222">
        <v>0.11600000000000001</v>
      </c>
      <c r="K16" s="214" t="s">
        <v>75</v>
      </c>
      <c r="L16" s="215">
        <f>((33.33*J16)/100)/2</f>
        <v>1.9331400000000002E-2</v>
      </c>
      <c r="M16" s="216" t="s">
        <v>76</v>
      </c>
      <c r="N16" s="211" t="s">
        <v>77</v>
      </c>
      <c r="O16" s="368" t="s">
        <v>78</v>
      </c>
      <c r="P16" s="494" t="s">
        <v>79</v>
      </c>
      <c r="Q16" s="501" t="s">
        <v>80</v>
      </c>
      <c r="R16" s="217"/>
      <c r="S16" s="217"/>
      <c r="T16" s="293"/>
    </row>
    <row r="17" spans="1:20" ht="302.25" customHeight="1">
      <c r="A17" s="432"/>
      <c r="B17" s="419"/>
      <c r="C17" s="419"/>
      <c r="D17" s="419"/>
      <c r="E17" s="97" t="s">
        <v>58</v>
      </c>
      <c r="F17" s="97" t="s">
        <v>81</v>
      </c>
      <c r="G17" s="231">
        <v>45134</v>
      </c>
      <c r="H17" s="109">
        <v>46387</v>
      </c>
      <c r="I17" s="229">
        <f t="shared" si="0"/>
        <v>179</v>
      </c>
      <c r="J17" s="309">
        <v>0.43</v>
      </c>
      <c r="K17" s="310" t="s">
        <v>75</v>
      </c>
      <c r="L17" s="311">
        <f>((33.33*J17)/100)/2</f>
        <v>7.1659500000000001E-2</v>
      </c>
      <c r="M17" s="312" t="s">
        <v>82</v>
      </c>
      <c r="N17" s="313" t="s">
        <v>62</v>
      </c>
      <c r="O17" s="369" t="s">
        <v>83</v>
      </c>
      <c r="P17" s="495"/>
      <c r="Q17" s="501"/>
      <c r="R17" s="314"/>
      <c r="S17" s="113"/>
      <c r="T17" s="315"/>
    </row>
    <row r="18" spans="1:20" ht="88.5" customHeight="1">
      <c r="A18" s="433">
        <v>2</v>
      </c>
      <c r="B18" s="447" t="s">
        <v>84</v>
      </c>
      <c r="C18" s="451" t="s">
        <v>48</v>
      </c>
      <c r="D18" s="451" t="s">
        <v>85</v>
      </c>
      <c r="E18" s="237" t="s">
        <v>50</v>
      </c>
      <c r="F18" s="237" t="s">
        <v>86</v>
      </c>
      <c r="G18" s="238">
        <v>45047</v>
      </c>
      <c r="H18" s="238">
        <v>45076</v>
      </c>
      <c r="I18" s="239">
        <f t="shared" si="0"/>
        <v>4.1428571428571432</v>
      </c>
      <c r="J18" s="240">
        <v>1</v>
      </c>
      <c r="K18" s="303" t="s">
        <v>87</v>
      </c>
      <c r="L18" s="241">
        <f>((25*J18)/100)/2</f>
        <v>0.125</v>
      </c>
      <c r="M18" s="237" t="s">
        <v>88</v>
      </c>
      <c r="N18" s="237" t="s">
        <v>89</v>
      </c>
      <c r="O18" s="304" t="s">
        <v>90</v>
      </c>
      <c r="P18" s="461" t="s">
        <v>70</v>
      </c>
      <c r="Q18" s="539" t="s">
        <v>91</v>
      </c>
      <c r="R18" s="242"/>
      <c r="S18" s="242"/>
      <c r="T18" s="243"/>
    </row>
    <row r="19" spans="1:20" ht="96" customHeight="1">
      <c r="A19" s="434"/>
      <c r="B19" s="415"/>
      <c r="C19" s="415"/>
      <c r="D19" s="415"/>
      <c r="E19" s="81" t="s">
        <v>58</v>
      </c>
      <c r="F19" s="81" t="s">
        <v>92</v>
      </c>
      <c r="G19" s="85">
        <v>45047</v>
      </c>
      <c r="H19" s="85">
        <v>45076</v>
      </c>
      <c r="I19" s="76">
        <f t="shared" si="0"/>
        <v>4.1428571428571432</v>
      </c>
      <c r="J19" s="87">
        <v>1</v>
      </c>
      <c r="K19" s="94" t="s">
        <v>93</v>
      </c>
      <c r="L19" s="160">
        <f>((25*J19)/100)/2</f>
        <v>0.125</v>
      </c>
      <c r="M19" s="97" t="s">
        <v>94</v>
      </c>
      <c r="N19" s="97" t="s">
        <v>89</v>
      </c>
      <c r="O19" s="302" t="s">
        <v>90</v>
      </c>
      <c r="P19" s="496"/>
      <c r="Q19" s="501"/>
      <c r="R19" s="113"/>
      <c r="S19" s="88"/>
      <c r="T19" s="245"/>
    </row>
    <row r="20" spans="1:20" ht="100.5" customHeight="1">
      <c r="A20" s="434"/>
      <c r="B20" s="415"/>
      <c r="C20" s="415" t="s">
        <v>63</v>
      </c>
      <c r="D20" s="415" t="s">
        <v>95</v>
      </c>
      <c r="E20" s="81" t="s">
        <v>50</v>
      </c>
      <c r="F20" s="81" t="s">
        <v>96</v>
      </c>
      <c r="G20" s="85">
        <v>45047</v>
      </c>
      <c r="H20" s="85">
        <v>45076</v>
      </c>
      <c r="I20" s="76">
        <f t="shared" si="0"/>
        <v>4.1428571428571432</v>
      </c>
      <c r="J20" s="87">
        <v>1</v>
      </c>
      <c r="K20" s="94" t="s">
        <v>97</v>
      </c>
      <c r="L20" s="300">
        <f>((25*J20)/100)/3</f>
        <v>8.3333333333333329E-2</v>
      </c>
      <c r="M20" s="122" t="s">
        <v>98</v>
      </c>
      <c r="N20" s="122" t="s">
        <v>62</v>
      </c>
      <c r="O20" s="297" t="s">
        <v>99</v>
      </c>
      <c r="P20" s="453" t="s">
        <v>70</v>
      </c>
      <c r="Q20" s="540" t="s">
        <v>100</v>
      </c>
      <c r="R20" s="209"/>
      <c r="S20" s="98"/>
      <c r="T20" s="245"/>
    </row>
    <row r="21" spans="1:20" ht="96.75" customHeight="1">
      <c r="A21" s="434"/>
      <c r="B21" s="415"/>
      <c r="C21" s="415"/>
      <c r="D21" s="415"/>
      <c r="E21" s="81" t="s">
        <v>58</v>
      </c>
      <c r="F21" s="81" t="s">
        <v>101</v>
      </c>
      <c r="G21" s="85">
        <v>45078</v>
      </c>
      <c r="H21" s="85">
        <v>45107</v>
      </c>
      <c r="I21" s="76">
        <f t="shared" si="0"/>
        <v>4.1428571428571432</v>
      </c>
      <c r="J21" s="87">
        <v>1</v>
      </c>
      <c r="K21" s="95" t="s">
        <v>102</v>
      </c>
      <c r="L21" s="300">
        <f>((25*J21)/100)/3</f>
        <v>8.3333333333333329E-2</v>
      </c>
      <c r="M21" s="122" t="s">
        <v>103</v>
      </c>
      <c r="N21" s="122" t="s">
        <v>89</v>
      </c>
      <c r="O21" s="297" t="s">
        <v>99</v>
      </c>
      <c r="P21" s="453"/>
      <c r="Q21" s="540"/>
      <c r="R21" s="209"/>
      <c r="S21" s="98"/>
      <c r="T21" s="245"/>
    </row>
    <row r="22" spans="1:20" ht="145.5" customHeight="1">
      <c r="A22" s="434"/>
      <c r="B22" s="415"/>
      <c r="C22" s="415"/>
      <c r="D22" s="415"/>
      <c r="E22" s="81" t="s">
        <v>104</v>
      </c>
      <c r="F22" s="81" t="s">
        <v>105</v>
      </c>
      <c r="G22" s="85">
        <v>45134</v>
      </c>
      <c r="H22" s="85">
        <v>45199</v>
      </c>
      <c r="I22" s="76">
        <f t="shared" si="0"/>
        <v>9.2857142857142865</v>
      </c>
      <c r="J22" s="87">
        <v>1</v>
      </c>
      <c r="K22" s="95" t="s">
        <v>106</v>
      </c>
      <c r="L22" s="300">
        <f>((25*J22)/100)/3</f>
        <v>8.3333333333333329E-2</v>
      </c>
      <c r="M22" s="122" t="s">
        <v>107</v>
      </c>
      <c r="N22" s="122" t="s">
        <v>89</v>
      </c>
      <c r="O22" s="297" t="s">
        <v>99</v>
      </c>
      <c r="P22" s="453"/>
      <c r="Q22" s="540"/>
      <c r="R22" s="209"/>
      <c r="S22" s="98"/>
      <c r="T22" s="245"/>
    </row>
    <row r="23" spans="1:20" ht="110.1" customHeight="1">
      <c r="A23" s="434"/>
      <c r="B23" s="415"/>
      <c r="C23" s="415" t="s">
        <v>72</v>
      </c>
      <c r="D23" s="415" t="s">
        <v>108</v>
      </c>
      <c r="E23" s="218" t="s">
        <v>50</v>
      </c>
      <c r="F23" s="217" t="s">
        <v>109</v>
      </c>
      <c r="G23" s="219">
        <v>45134</v>
      </c>
      <c r="H23" s="212">
        <v>46387</v>
      </c>
      <c r="I23" s="213">
        <f t="shared" si="0"/>
        <v>179</v>
      </c>
      <c r="J23" s="220">
        <v>0.626</v>
      </c>
      <c r="K23" s="221" t="s">
        <v>110</v>
      </c>
      <c r="L23" s="301">
        <f>((25*J23)/100)/3</f>
        <v>5.2166666666666667E-2</v>
      </c>
      <c r="M23" s="298" t="s">
        <v>111</v>
      </c>
      <c r="N23" s="299" t="s">
        <v>112</v>
      </c>
      <c r="O23" s="367" t="s">
        <v>113</v>
      </c>
      <c r="P23" s="497" t="s">
        <v>114</v>
      </c>
      <c r="Q23" s="541" t="s">
        <v>115</v>
      </c>
      <c r="R23" s="209"/>
      <c r="S23" s="98"/>
      <c r="T23" s="245"/>
    </row>
    <row r="24" spans="1:20" ht="126" customHeight="1">
      <c r="A24" s="434"/>
      <c r="B24" s="415"/>
      <c r="C24" s="415"/>
      <c r="D24" s="415"/>
      <c r="E24" s="218" t="s">
        <v>58</v>
      </c>
      <c r="F24" s="218" t="s">
        <v>116</v>
      </c>
      <c r="G24" s="219">
        <v>45134</v>
      </c>
      <c r="H24" s="212">
        <v>46387</v>
      </c>
      <c r="I24" s="213">
        <f t="shared" si="0"/>
        <v>179</v>
      </c>
      <c r="J24" s="220">
        <f>J23</f>
        <v>0.626</v>
      </c>
      <c r="K24" s="221" t="s">
        <v>110</v>
      </c>
      <c r="L24" s="301">
        <f t="shared" ref="L24:L25" si="1">((25*J24)/100)/3</f>
        <v>5.2166666666666667E-2</v>
      </c>
      <c r="M24" s="298" t="s">
        <v>111</v>
      </c>
      <c r="N24" s="299" t="s">
        <v>112</v>
      </c>
      <c r="O24" s="367" t="s">
        <v>113</v>
      </c>
      <c r="P24" s="497"/>
      <c r="Q24" s="541"/>
      <c r="R24" s="209"/>
      <c r="S24" s="98"/>
      <c r="T24" s="245"/>
    </row>
    <row r="25" spans="1:20" ht="113.25" customHeight="1">
      <c r="A25" s="434"/>
      <c r="B25" s="415"/>
      <c r="C25" s="415"/>
      <c r="D25" s="415"/>
      <c r="E25" s="218" t="s">
        <v>104</v>
      </c>
      <c r="F25" s="218" t="s">
        <v>117</v>
      </c>
      <c r="G25" s="219">
        <v>45134</v>
      </c>
      <c r="H25" s="212">
        <v>46387</v>
      </c>
      <c r="I25" s="213">
        <f t="shared" si="0"/>
        <v>179</v>
      </c>
      <c r="J25" s="220">
        <f>J24</f>
        <v>0.626</v>
      </c>
      <c r="K25" s="221" t="s">
        <v>110</v>
      </c>
      <c r="L25" s="301">
        <f t="shared" si="1"/>
        <v>5.2166666666666667E-2</v>
      </c>
      <c r="M25" s="298" t="s">
        <v>111</v>
      </c>
      <c r="N25" s="299" t="s">
        <v>112</v>
      </c>
      <c r="O25" s="367" t="s">
        <v>113</v>
      </c>
      <c r="P25" s="497"/>
      <c r="Q25" s="541"/>
      <c r="R25" s="209"/>
      <c r="S25" s="98"/>
      <c r="T25" s="245"/>
    </row>
    <row r="26" spans="1:20" ht="138" customHeight="1" thickBot="1">
      <c r="A26" s="435"/>
      <c r="B26" s="448"/>
      <c r="C26" s="247" t="s">
        <v>118</v>
      </c>
      <c r="D26" s="247" t="s">
        <v>119</v>
      </c>
      <c r="E26" s="247" t="s">
        <v>50</v>
      </c>
      <c r="F26" s="247" t="s">
        <v>120</v>
      </c>
      <c r="G26" s="305">
        <v>45134</v>
      </c>
      <c r="H26" s="249">
        <v>46387</v>
      </c>
      <c r="I26" s="295">
        <f t="shared" si="0"/>
        <v>179</v>
      </c>
      <c r="J26" s="306" t="s">
        <v>66</v>
      </c>
      <c r="K26" s="251" t="s">
        <v>121</v>
      </c>
      <c r="L26" s="252">
        <f>((25*J26)/100)</f>
        <v>0</v>
      </c>
      <c r="M26" s="280" t="s">
        <v>68</v>
      </c>
      <c r="N26" s="280" t="s">
        <v>112</v>
      </c>
      <c r="O26" s="307"/>
      <c r="P26" s="308" t="s">
        <v>70</v>
      </c>
      <c r="Q26" s="349" t="s">
        <v>122</v>
      </c>
      <c r="R26" s="307"/>
      <c r="S26" s="248"/>
      <c r="T26" s="253"/>
    </row>
    <row r="27" spans="1:20" ht="125.25" customHeight="1">
      <c r="A27" s="432">
        <v>3</v>
      </c>
      <c r="B27" s="449" t="s">
        <v>123</v>
      </c>
      <c r="C27" s="416" t="s">
        <v>48</v>
      </c>
      <c r="D27" s="419" t="s">
        <v>124</v>
      </c>
      <c r="E27" s="316" t="s">
        <v>50</v>
      </c>
      <c r="F27" s="100" t="s">
        <v>125</v>
      </c>
      <c r="G27" s="232">
        <v>44572</v>
      </c>
      <c r="H27" s="232">
        <v>44927</v>
      </c>
      <c r="I27" s="296">
        <f t="shared" si="0"/>
        <v>50.714285714285715</v>
      </c>
      <c r="J27" s="255">
        <v>1</v>
      </c>
      <c r="K27" s="317" t="s">
        <v>126</v>
      </c>
      <c r="L27" s="256">
        <f t="shared" ref="L27:L32" si="2">((25*J27)/100)/3</f>
        <v>8.3333333333333329E-2</v>
      </c>
      <c r="M27" s="100" t="s">
        <v>127</v>
      </c>
      <c r="N27" s="318" t="s">
        <v>128</v>
      </c>
      <c r="O27" s="319" t="s">
        <v>48</v>
      </c>
      <c r="P27" s="498" t="s">
        <v>129</v>
      </c>
      <c r="Q27" s="542" t="s">
        <v>130</v>
      </c>
      <c r="R27" s="320" t="s">
        <v>131</v>
      </c>
      <c r="S27" s="203"/>
      <c r="T27" s="321"/>
    </row>
    <row r="28" spans="1:20" ht="162" customHeight="1">
      <c r="A28" s="432"/>
      <c r="B28" s="450"/>
      <c r="C28" s="416"/>
      <c r="D28" s="464"/>
      <c r="E28" s="97" t="s">
        <v>58</v>
      </c>
      <c r="F28" s="244" t="s">
        <v>132</v>
      </c>
      <c r="G28" s="85">
        <v>44928</v>
      </c>
      <c r="H28" s="85" t="s">
        <v>133</v>
      </c>
      <c r="I28" s="76">
        <f t="shared" si="0"/>
        <v>8</v>
      </c>
      <c r="J28" s="87">
        <v>1</v>
      </c>
      <c r="K28" s="94" t="s">
        <v>106</v>
      </c>
      <c r="L28" s="160">
        <f t="shared" si="2"/>
        <v>8.3333333333333329E-2</v>
      </c>
      <c r="M28" s="81" t="s">
        <v>134</v>
      </c>
      <c r="N28" s="226" t="s">
        <v>135</v>
      </c>
      <c r="O28" s="235" t="s">
        <v>48</v>
      </c>
      <c r="P28" s="453"/>
      <c r="Q28" s="540"/>
      <c r="R28" s="98"/>
      <c r="S28" s="88"/>
      <c r="T28" s="245"/>
    </row>
    <row r="29" spans="1:20" ht="174" customHeight="1">
      <c r="A29" s="432"/>
      <c r="B29" s="450"/>
      <c r="C29" s="417"/>
      <c r="D29" s="465"/>
      <c r="E29" s="97" t="s">
        <v>104</v>
      </c>
      <c r="F29" s="113" t="s">
        <v>136</v>
      </c>
      <c r="G29" s="85">
        <v>44928</v>
      </c>
      <c r="H29" s="85" t="s">
        <v>137</v>
      </c>
      <c r="I29" s="76">
        <f t="shared" si="0"/>
        <v>208.42857142857142</v>
      </c>
      <c r="J29" s="87">
        <v>1</v>
      </c>
      <c r="K29" s="95" t="s">
        <v>138</v>
      </c>
      <c r="L29" s="160">
        <f t="shared" si="2"/>
        <v>8.3333333333333329E-2</v>
      </c>
      <c r="M29" s="81" t="s">
        <v>139</v>
      </c>
      <c r="N29" s="246" t="s">
        <v>128</v>
      </c>
      <c r="O29" s="235" t="s">
        <v>48</v>
      </c>
      <c r="P29" s="453"/>
      <c r="Q29" s="540"/>
      <c r="R29" s="98"/>
      <c r="S29" s="88"/>
      <c r="T29" s="245"/>
    </row>
    <row r="30" spans="1:20" s="1" customFormat="1" ht="114.75" customHeight="1">
      <c r="A30" s="432"/>
      <c r="B30" s="450"/>
      <c r="C30" s="418" t="s">
        <v>63</v>
      </c>
      <c r="D30" s="418" t="s">
        <v>140</v>
      </c>
      <c r="E30" s="97" t="s">
        <v>50</v>
      </c>
      <c r="F30" s="88" t="s">
        <v>141</v>
      </c>
      <c r="G30" s="133">
        <v>45062</v>
      </c>
      <c r="H30" s="133">
        <v>45211</v>
      </c>
      <c r="I30" s="99">
        <f t="shared" si="0"/>
        <v>21.285714285714285</v>
      </c>
      <c r="J30" s="87">
        <v>1</v>
      </c>
      <c r="K30" s="81" t="s">
        <v>142</v>
      </c>
      <c r="L30" s="160">
        <f t="shared" si="2"/>
        <v>8.3333333333333329E-2</v>
      </c>
      <c r="M30" s="244" t="s">
        <v>143</v>
      </c>
      <c r="N30" s="226" t="s">
        <v>144</v>
      </c>
      <c r="O30" s="234" t="s">
        <v>63</v>
      </c>
      <c r="P30" s="453" t="s">
        <v>70</v>
      </c>
      <c r="Q30" s="540" t="s">
        <v>145</v>
      </c>
      <c r="R30" s="98"/>
      <c r="S30" s="88"/>
      <c r="T30" s="245"/>
    </row>
    <row r="31" spans="1:20" s="1" customFormat="1" ht="207.75" customHeight="1">
      <c r="A31" s="432"/>
      <c r="B31" s="450"/>
      <c r="C31" s="419"/>
      <c r="D31" s="419"/>
      <c r="E31" s="97" t="s">
        <v>58</v>
      </c>
      <c r="F31" s="244" t="s">
        <v>146</v>
      </c>
      <c r="G31" s="133">
        <v>45134</v>
      </c>
      <c r="H31" s="133">
        <v>45272</v>
      </c>
      <c r="I31" s="99">
        <f t="shared" si="0"/>
        <v>19.714285714285715</v>
      </c>
      <c r="J31" s="87">
        <v>1</v>
      </c>
      <c r="K31" s="81" t="s">
        <v>147</v>
      </c>
      <c r="L31" s="160">
        <f t="shared" si="2"/>
        <v>8.3333333333333329E-2</v>
      </c>
      <c r="M31" s="81" t="s">
        <v>148</v>
      </c>
      <c r="N31" s="226" t="s">
        <v>149</v>
      </c>
      <c r="O31" s="234" t="s">
        <v>63</v>
      </c>
      <c r="P31" s="453"/>
      <c r="Q31" s="540"/>
      <c r="R31" s="98"/>
      <c r="S31" s="88"/>
      <c r="T31" s="245"/>
    </row>
    <row r="32" spans="1:20" s="1" customFormat="1" ht="180.95" customHeight="1">
      <c r="A32" s="432"/>
      <c r="B32" s="450"/>
      <c r="C32" s="420"/>
      <c r="D32" s="420"/>
      <c r="E32" s="97" t="s">
        <v>104</v>
      </c>
      <c r="F32" s="88" t="s">
        <v>150</v>
      </c>
      <c r="G32" s="85">
        <v>45134</v>
      </c>
      <c r="H32" s="85">
        <v>46003</v>
      </c>
      <c r="I32" s="99">
        <f t="shared" si="0"/>
        <v>124.14285714285714</v>
      </c>
      <c r="J32" s="87">
        <v>1</v>
      </c>
      <c r="K32" s="81" t="s">
        <v>151</v>
      </c>
      <c r="L32" s="160">
        <f t="shared" si="2"/>
        <v>8.3333333333333329E-2</v>
      </c>
      <c r="M32" s="81" t="s">
        <v>152</v>
      </c>
      <c r="N32" s="226" t="s">
        <v>149</v>
      </c>
      <c r="O32" s="235" t="s">
        <v>63</v>
      </c>
      <c r="P32" s="453"/>
      <c r="Q32" s="540"/>
      <c r="R32" s="98"/>
      <c r="S32" s="88"/>
      <c r="T32" s="245"/>
    </row>
    <row r="33" spans="1:20" s="1" customFormat="1" ht="84.75">
      <c r="A33" s="432"/>
      <c r="B33" s="450"/>
      <c r="C33" s="101" t="s">
        <v>72</v>
      </c>
      <c r="D33" s="97" t="s">
        <v>153</v>
      </c>
      <c r="E33" s="97" t="s">
        <v>50</v>
      </c>
      <c r="F33" s="88" t="s">
        <v>154</v>
      </c>
      <c r="G33" s="85">
        <v>45062</v>
      </c>
      <c r="H33" s="85">
        <v>45211</v>
      </c>
      <c r="I33" s="99">
        <f t="shared" si="0"/>
        <v>21.285714285714285</v>
      </c>
      <c r="J33" s="87">
        <v>1</v>
      </c>
      <c r="K33" s="95" t="s">
        <v>155</v>
      </c>
      <c r="L33" s="160">
        <f>((25*J33)/100)</f>
        <v>0.25</v>
      </c>
      <c r="M33" s="81" t="s">
        <v>156</v>
      </c>
      <c r="N33" s="226" t="s">
        <v>157</v>
      </c>
      <c r="O33" s="234" t="s">
        <v>72</v>
      </c>
      <c r="P33" s="236" t="s">
        <v>158</v>
      </c>
      <c r="Q33" s="348" t="s">
        <v>159</v>
      </c>
      <c r="R33" s="88"/>
      <c r="S33" s="88"/>
      <c r="T33" s="245"/>
    </row>
    <row r="34" spans="1:20" s="1" customFormat="1" ht="129.94999999999999" customHeight="1">
      <c r="A34" s="432"/>
      <c r="B34" s="450"/>
      <c r="C34" s="421" t="s">
        <v>118</v>
      </c>
      <c r="D34" s="418" t="s">
        <v>160</v>
      </c>
      <c r="E34" s="97" t="s">
        <v>50</v>
      </c>
      <c r="F34" s="97" t="s">
        <v>161</v>
      </c>
      <c r="G34" s="85">
        <v>45134</v>
      </c>
      <c r="H34" s="85">
        <v>45272</v>
      </c>
      <c r="I34" s="99">
        <f t="shared" si="0"/>
        <v>19.714285714285715</v>
      </c>
      <c r="J34" s="102" t="s">
        <v>162</v>
      </c>
      <c r="K34" s="95" t="s">
        <v>163</v>
      </c>
      <c r="L34" s="160">
        <f>((25*J34)/100)/2</f>
        <v>0.125</v>
      </c>
      <c r="M34" s="81" t="s">
        <v>164</v>
      </c>
      <c r="N34" s="226" t="s">
        <v>165</v>
      </c>
      <c r="O34" s="210" t="s">
        <v>118</v>
      </c>
      <c r="P34" s="493" t="s">
        <v>158</v>
      </c>
      <c r="Q34" s="499" t="s">
        <v>166</v>
      </c>
      <c r="R34" s="88"/>
      <c r="S34" s="88"/>
      <c r="T34" s="245"/>
    </row>
    <row r="35" spans="1:20" s="1" customFormat="1" ht="115.5" customHeight="1">
      <c r="A35" s="432"/>
      <c r="B35" s="450"/>
      <c r="C35" s="416"/>
      <c r="D35" s="419"/>
      <c r="E35" s="97" t="s">
        <v>58</v>
      </c>
      <c r="F35" s="113" t="s">
        <v>167</v>
      </c>
      <c r="G35" s="109">
        <v>45134</v>
      </c>
      <c r="H35" s="109">
        <v>45272</v>
      </c>
      <c r="I35" s="114">
        <f t="shared" si="0"/>
        <v>19.714285714285715</v>
      </c>
      <c r="J35" s="332" t="s">
        <v>162</v>
      </c>
      <c r="K35" s="107" t="s">
        <v>168</v>
      </c>
      <c r="L35" s="254">
        <f>((25*J35)/100)/2</f>
        <v>0.125</v>
      </c>
      <c r="M35" s="97" t="s">
        <v>169</v>
      </c>
      <c r="N35" s="313" t="s">
        <v>165</v>
      </c>
      <c r="O35" s="333" t="s">
        <v>118</v>
      </c>
      <c r="P35" s="493"/>
      <c r="Q35" s="499"/>
      <c r="R35" s="113"/>
      <c r="S35" s="113"/>
      <c r="T35" s="315"/>
    </row>
    <row r="36" spans="1:20" s="1" customFormat="1" ht="123.75" customHeight="1">
      <c r="A36" s="433">
        <v>4</v>
      </c>
      <c r="B36" s="549" t="s">
        <v>170</v>
      </c>
      <c r="C36" s="237" t="s">
        <v>48</v>
      </c>
      <c r="D36" s="237" t="s">
        <v>171</v>
      </c>
      <c r="E36" s="237" t="s">
        <v>50</v>
      </c>
      <c r="F36" s="242" t="s">
        <v>172</v>
      </c>
      <c r="G36" s="238">
        <v>45064</v>
      </c>
      <c r="H36" s="238">
        <v>45077</v>
      </c>
      <c r="I36" s="325">
        <f t="shared" si="0"/>
        <v>1.8571428571428572</v>
      </c>
      <c r="J36" s="240">
        <v>1</v>
      </c>
      <c r="K36" s="303" t="s">
        <v>173</v>
      </c>
      <c r="L36" s="241">
        <f>((20*J36)/100)</f>
        <v>0.2</v>
      </c>
      <c r="M36" s="237" t="s">
        <v>174</v>
      </c>
      <c r="N36" s="237" t="s">
        <v>89</v>
      </c>
      <c r="O36" s="326" t="s">
        <v>175</v>
      </c>
      <c r="P36" s="285" t="s">
        <v>158</v>
      </c>
      <c r="Q36" s="350" t="s">
        <v>176</v>
      </c>
      <c r="R36" s="327"/>
      <c r="S36" s="327"/>
      <c r="T36" s="518"/>
    </row>
    <row r="37" spans="1:20" s="1" customFormat="1" ht="86.25" customHeight="1">
      <c r="A37" s="434"/>
      <c r="B37" s="415"/>
      <c r="C37" s="81" t="s">
        <v>63</v>
      </c>
      <c r="D37" s="81" t="s">
        <v>177</v>
      </c>
      <c r="E37" s="81" t="s">
        <v>50</v>
      </c>
      <c r="F37" s="81" t="s">
        <v>178</v>
      </c>
      <c r="G37" s="85">
        <v>45134</v>
      </c>
      <c r="H37" s="85">
        <v>45168</v>
      </c>
      <c r="I37" s="99">
        <f t="shared" si="0"/>
        <v>4.8571428571428568</v>
      </c>
      <c r="J37" s="87">
        <v>1</v>
      </c>
      <c r="K37" s="104" t="s">
        <v>179</v>
      </c>
      <c r="L37" s="160">
        <f>((20*J37)/100)</f>
        <v>0.2</v>
      </c>
      <c r="M37" s="81" t="s">
        <v>180</v>
      </c>
      <c r="N37" s="81" t="s">
        <v>89</v>
      </c>
      <c r="O37" s="322" t="s">
        <v>181</v>
      </c>
      <c r="P37" s="233" t="s">
        <v>158</v>
      </c>
      <c r="Q37" s="348" t="s">
        <v>182</v>
      </c>
      <c r="R37" s="105"/>
      <c r="S37" s="105"/>
      <c r="T37" s="519"/>
    </row>
    <row r="38" spans="1:20" s="1" customFormat="1" ht="251.25" customHeight="1">
      <c r="A38" s="434"/>
      <c r="B38" s="415"/>
      <c r="C38" s="81" t="s">
        <v>72</v>
      </c>
      <c r="D38" s="81" t="s">
        <v>183</v>
      </c>
      <c r="E38" s="81" t="s">
        <v>50</v>
      </c>
      <c r="F38" s="75" t="s">
        <v>184</v>
      </c>
      <c r="G38" s="85">
        <v>45134</v>
      </c>
      <c r="H38" s="85">
        <v>45657</v>
      </c>
      <c r="I38" s="99">
        <f t="shared" si="0"/>
        <v>74.714285714285708</v>
      </c>
      <c r="J38" s="87">
        <v>1</v>
      </c>
      <c r="K38" s="84" t="s">
        <v>185</v>
      </c>
      <c r="L38" s="160">
        <f>((20*J38)/100)</f>
        <v>0.2</v>
      </c>
      <c r="M38" s="81" t="s">
        <v>186</v>
      </c>
      <c r="N38" s="81" t="s">
        <v>187</v>
      </c>
      <c r="O38" s="323" t="s">
        <v>188</v>
      </c>
      <c r="P38" s="233" t="s">
        <v>189</v>
      </c>
      <c r="Q38" s="370" t="s">
        <v>190</v>
      </c>
      <c r="R38" s="88"/>
      <c r="S38" s="88"/>
      <c r="T38" s="519"/>
    </row>
    <row r="39" spans="1:20" s="1" customFormat="1" ht="109.5" customHeight="1">
      <c r="A39" s="434"/>
      <c r="B39" s="415"/>
      <c r="C39" s="81" t="s">
        <v>118</v>
      </c>
      <c r="D39" s="81" t="s">
        <v>191</v>
      </c>
      <c r="E39" s="75" t="s">
        <v>50</v>
      </c>
      <c r="F39" s="75" t="s">
        <v>192</v>
      </c>
      <c r="G39" s="82">
        <v>45505</v>
      </c>
      <c r="H39" s="82">
        <v>45657</v>
      </c>
      <c r="I39" s="76">
        <f t="shared" si="0"/>
        <v>21.714285714285715</v>
      </c>
      <c r="J39" s="126" t="s">
        <v>162</v>
      </c>
      <c r="K39" s="95" t="s">
        <v>193</v>
      </c>
      <c r="L39" s="160">
        <f>((20*J39)/100)</f>
        <v>0.2</v>
      </c>
      <c r="M39" s="81" t="s">
        <v>194</v>
      </c>
      <c r="N39" s="81" t="s">
        <v>89</v>
      </c>
      <c r="O39" s="324" t="s">
        <v>118</v>
      </c>
      <c r="P39" s="233" t="s">
        <v>195</v>
      </c>
      <c r="Q39" s="364" t="s">
        <v>196</v>
      </c>
      <c r="R39" s="88"/>
      <c r="S39" s="88"/>
      <c r="T39" s="328"/>
    </row>
    <row r="40" spans="1:20" s="1" customFormat="1" ht="144" customHeight="1">
      <c r="A40" s="434"/>
      <c r="B40" s="415"/>
      <c r="C40" s="418" t="s">
        <v>197</v>
      </c>
      <c r="D40" s="418" t="s">
        <v>198</v>
      </c>
      <c r="E40" s="81" t="s">
        <v>50</v>
      </c>
      <c r="F40" s="81" t="s">
        <v>199</v>
      </c>
      <c r="G40" s="82">
        <v>45292</v>
      </c>
      <c r="H40" s="85">
        <v>46022</v>
      </c>
      <c r="I40" s="99">
        <f t="shared" si="0"/>
        <v>104.28571428571429</v>
      </c>
      <c r="J40" s="106" t="s">
        <v>66</v>
      </c>
      <c r="K40" s="107" t="s">
        <v>200</v>
      </c>
      <c r="L40" s="160">
        <f>((20*J40)/100)/7</f>
        <v>0</v>
      </c>
      <c r="M40" s="81" t="s">
        <v>68</v>
      </c>
      <c r="N40" s="88" t="s">
        <v>201</v>
      </c>
      <c r="O40" s="88"/>
      <c r="P40" s="496" t="s">
        <v>158</v>
      </c>
      <c r="Q40" s="501" t="s">
        <v>202</v>
      </c>
      <c r="R40" s="88"/>
      <c r="S40" s="88"/>
      <c r="T40" s="328"/>
    </row>
    <row r="41" spans="1:20" s="1" customFormat="1" ht="219.75" customHeight="1">
      <c r="A41" s="434"/>
      <c r="B41" s="415"/>
      <c r="C41" s="419"/>
      <c r="D41" s="419"/>
      <c r="E41" s="97" t="s">
        <v>58</v>
      </c>
      <c r="F41" s="81" t="s">
        <v>203</v>
      </c>
      <c r="G41" s="82">
        <v>45292</v>
      </c>
      <c r="H41" s="85">
        <v>46022</v>
      </c>
      <c r="I41" s="99">
        <f t="shared" si="0"/>
        <v>104.28571428571429</v>
      </c>
      <c r="J41" s="106" t="s">
        <v>66</v>
      </c>
      <c r="K41" s="107" t="s">
        <v>204</v>
      </c>
      <c r="L41" s="160">
        <f t="shared" ref="L41:L47" si="3">((20*J41)/100)/7</f>
        <v>0</v>
      </c>
      <c r="M41" s="81" t="s">
        <v>68</v>
      </c>
      <c r="N41" s="136" t="s">
        <v>128</v>
      </c>
      <c r="O41" s="88"/>
      <c r="P41" s="496"/>
      <c r="Q41" s="501"/>
      <c r="R41" s="88"/>
      <c r="S41" s="88"/>
      <c r="T41" s="329"/>
    </row>
    <row r="42" spans="1:20" s="1" customFormat="1" ht="205.5" customHeight="1">
      <c r="A42" s="434"/>
      <c r="B42" s="415"/>
      <c r="C42" s="419"/>
      <c r="D42" s="419"/>
      <c r="E42" s="81" t="s">
        <v>104</v>
      </c>
      <c r="F42" s="81" t="s">
        <v>205</v>
      </c>
      <c r="G42" s="82">
        <v>45292</v>
      </c>
      <c r="H42" s="85">
        <v>46022</v>
      </c>
      <c r="I42" s="99">
        <f t="shared" si="0"/>
        <v>104.28571428571429</v>
      </c>
      <c r="J42" s="106" t="s">
        <v>66</v>
      </c>
      <c r="K42" s="107" t="s">
        <v>206</v>
      </c>
      <c r="L42" s="160">
        <f t="shared" si="3"/>
        <v>0</v>
      </c>
      <c r="M42" s="81" t="s">
        <v>68</v>
      </c>
      <c r="N42" s="136" t="s">
        <v>128</v>
      </c>
      <c r="O42" s="88"/>
      <c r="P42" s="496"/>
      <c r="Q42" s="501"/>
      <c r="R42" s="88"/>
      <c r="S42" s="88"/>
      <c r="T42" s="329"/>
    </row>
    <row r="43" spans="1:20" s="1" customFormat="1" ht="280.5" customHeight="1">
      <c r="A43" s="434"/>
      <c r="B43" s="415"/>
      <c r="C43" s="419"/>
      <c r="D43" s="419"/>
      <c r="E43" s="81" t="s">
        <v>207</v>
      </c>
      <c r="F43" s="81" t="s">
        <v>208</v>
      </c>
      <c r="G43" s="82">
        <v>45292</v>
      </c>
      <c r="H43" s="85">
        <v>46022</v>
      </c>
      <c r="I43" s="99">
        <f t="shared" si="0"/>
        <v>104.28571428571429</v>
      </c>
      <c r="J43" s="106" t="s">
        <v>66</v>
      </c>
      <c r="K43" s="107" t="s">
        <v>209</v>
      </c>
      <c r="L43" s="160">
        <f t="shared" si="3"/>
        <v>0</v>
      </c>
      <c r="M43" s="81" t="s">
        <v>68</v>
      </c>
      <c r="N43" s="136" t="s">
        <v>128</v>
      </c>
      <c r="O43" s="88"/>
      <c r="P43" s="496"/>
      <c r="Q43" s="501"/>
      <c r="R43" s="88"/>
      <c r="S43" s="88"/>
      <c r="T43" s="329"/>
    </row>
    <row r="44" spans="1:20" s="1" customFormat="1" ht="296.10000000000002" customHeight="1">
      <c r="A44" s="434"/>
      <c r="B44" s="415"/>
      <c r="C44" s="419"/>
      <c r="D44" s="419"/>
      <c r="E44" s="418" t="s">
        <v>210</v>
      </c>
      <c r="F44" s="418" t="s">
        <v>211</v>
      </c>
      <c r="G44" s="473">
        <v>45292</v>
      </c>
      <c r="H44" s="475">
        <v>46022</v>
      </c>
      <c r="I44" s="114">
        <f t="shared" si="0"/>
        <v>104.28571428571429</v>
      </c>
      <c r="J44" s="481" t="s">
        <v>66</v>
      </c>
      <c r="K44" s="107" t="s">
        <v>212</v>
      </c>
      <c r="L44" s="160">
        <f t="shared" si="3"/>
        <v>0</v>
      </c>
      <c r="M44" s="81" t="s">
        <v>68</v>
      </c>
      <c r="N44" s="136" t="s">
        <v>128</v>
      </c>
      <c r="O44" s="88"/>
      <c r="P44" s="496"/>
      <c r="Q44" s="501"/>
      <c r="R44" s="88"/>
      <c r="S44" s="88"/>
      <c r="T44" s="329"/>
    </row>
    <row r="45" spans="1:20" s="1" customFormat="1" ht="44.1" customHeight="1">
      <c r="A45" s="436"/>
      <c r="B45" s="418"/>
      <c r="C45" s="419"/>
      <c r="D45" s="419"/>
      <c r="E45" s="419"/>
      <c r="F45" s="419"/>
      <c r="G45" s="474"/>
      <c r="H45" s="476"/>
      <c r="I45" s="111"/>
      <c r="J45" s="482"/>
      <c r="K45" s="107" t="s">
        <v>213</v>
      </c>
      <c r="L45" s="160">
        <f t="shared" si="3"/>
        <v>0</v>
      </c>
      <c r="M45" s="81" t="s">
        <v>68</v>
      </c>
      <c r="N45" s="88" t="s">
        <v>201</v>
      </c>
      <c r="O45" s="113"/>
      <c r="P45" s="496"/>
      <c r="Q45" s="501"/>
      <c r="R45" s="113"/>
      <c r="S45" s="113"/>
      <c r="T45" s="330"/>
    </row>
    <row r="46" spans="1:20" s="1" customFormat="1" ht="56.25">
      <c r="A46" s="436"/>
      <c r="B46" s="418"/>
      <c r="C46" s="419"/>
      <c r="D46" s="419"/>
      <c r="E46" s="97" t="s">
        <v>214</v>
      </c>
      <c r="F46" s="97" t="s">
        <v>215</v>
      </c>
      <c r="G46" s="82">
        <v>45292</v>
      </c>
      <c r="H46" s="85">
        <v>46022</v>
      </c>
      <c r="I46" s="114">
        <f>(H46-G46)/7</f>
        <v>104.28571428571429</v>
      </c>
      <c r="J46" s="112" t="s">
        <v>66</v>
      </c>
      <c r="K46" s="107" t="s">
        <v>216</v>
      </c>
      <c r="L46" s="160">
        <f t="shared" si="3"/>
        <v>0</v>
      </c>
      <c r="M46" s="81" t="s">
        <v>68</v>
      </c>
      <c r="N46" s="136" t="s">
        <v>128</v>
      </c>
      <c r="O46" s="113"/>
      <c r="P46" s="496"/>
      <c r="Q46" s="501"/>
      <c r="R46" s="113"/>
      <c r="S46" s="113"/>
      <c r="T46" s="330"/>
    </row>
    <row r="47" spans="1:20" s="1" customFormat="1" ht="114.75" customHeight="1">
      <c r="A47" s="435"/>
      <c r="B47" s="448"/>
      <c r="C47" s="422"/>
      <c r="D47" s="422"/>
      <c r="E47" s="247" t="s">
        <v>217</v>
      </c>
      <c r="F47" s="247" t="s">
        <v>218</v>
      </c>
      <c r="G47" s="294">
        <v>45292</v>
      </c>
      <c r="H47" s="249">
        <v>46022</v>
      </c>
      <c r="I47" s="250">
        <f t="shared" ref="I47:I103" si="4">(H47-G47)/7</f>
        <v>104.28571428571429</v>
      </c>
      <c r="J47" s="306" t="s">
        <v>66</v>
      </c>
      <c r="K47" s="251" t="s">
        <v>219</v>
      </c>
      <c r="L47" s="252">
        <f t="shared" si="3"/>
        <v>0</v>
      </c>
      <c r="M47" s="247" t="s">
        <v>68</v>
      </c>
      <c r="N47" s="247" t="s">
        <v>220</v>
      </c>
      <c r="O47" s="248"/>
      <c r="P47" s="506"/>
      <c r="Q47" s="543"/>
      <c r="R47" s="248"/>
      <c r="S47" s="248"/>
      <c r="T47" s="331"/>
    </row>
    <row r="48" spans="1:20" s="1" customFormat="1" ht="150.75" customHeight="1">
      <c r="A48" s="437">
        <v>5</v>
      </c>
      <c r="B48" s="452" t="s">
        <v>221</v>
      </c>
      <c r="C48" s="423" t="s">
        <v>48</v>
      </c>
      <c r="D48" s="423" t="s">
        <v>222</v>
      </c>
      <c r="E48" s="236" t="s">
        <v>50</v>
      </c>
      <c r="F48" s="335" t="s">
        <v>223</v>
      </c>
      <c r="G48" s="336">
        <v>45134</v>
      </c>
      <c r="H48" s="336">
        <v>46022</v>
      </c>
      <c r="I48" s="337">
        <f t="shared" si="4"/>
        <v>126.85714285714286</v>
      </c>
      <c r="J48" s="339">
        <v>0.27500000000000002</v>
      </c>
      <c r="K48" s="338" t="s">
        <v>224</v>
      </c>
      <c r="L48" s="339">
        <f>((50*J48)/100)/6</f>
        <v>2.2916666666666669E-2</v>
      </c>
      <c r="M48" s="334" t="s">
        <v>225</v>
      </c>
      <c r="N48" s="340" t="s">
        <v>226</v>
      </c>
      <c r="O48" s="341" t="s">
        <v>227</v>
      </c>
      <c r="P48" s="507" t="s">
        <v>228</v>
      </c>
      <c r="Q48" s="544" t="s">
        <v>229</v>
      </c>
      <c r="R48" s="342"/>
      <c r="S48" s="342"/>
      <c r="T48" s="343"/>
    </row>
    <row r="49" spans="1:20" ht="156.75" customHeight="1">
      <c r="A49" s="438"/>
      <c r="B49" s="453"/>
      <c r="C49" s="424"/>
      <c r="D49" s="424"/>
      <c r="E49" s="233" t="s">
        <v>58</v>
      </c>
      <c r="F49" s="257" t="s">
        <v>230</v>
      </c>
      <c r="G49" s="258">
        <v>45134</v>
      </c>
      <c r="H49" s="258">
        <v>46022</v>
      </c>
      <c r="I49" s="259">
        <f t="shared" si="4"/>
        <v>126.85714285714286</v>
      </c>
      <c r="J49" s="228">
        <v>8.9999999999999993E-3</v>
      </c>
      <c r="K49" s="260" t="s">
        <v>224</v>
      </c>
      <c r="L49" s="228">
        <f>((50*J49)/100)/6</f>
        <v>7.4999999999999991E-4</v>
      </c>
      <c r="M49" s="122" t="s">
        <v>231</v>
      </c>
      <c r="N49" s="272" t="s">
        <v>226</v>
      </c>
      <c r="O49" s="271" t="s">
        <v>227</v>
      </c>
      <c r="P49" s="508"/>
      <c r="Q49" s="545"/>
      <c r="R49" s="209"/>
      <c r="S49" s="209"/>
      <c r="T49" s="262"/>
    </row>
    <row r="50" spans="1:20" ht="86.25" customHeight="1">
      <c r="A50" s="438"/>
      <c r="B50" s="453"/>
      <c r="C50" s="424"/>
      <c r="D50" s="424"/>
      <c r="E50" s="233" t="s">
        <v>104</v>
      </c>
      <c r="F50" s="257" t="s">
        <v>232</v>
      </c>
      <c r="G50" s="258">
        <v>45134</v>
      </c>
      <c r="H50" s="258">
        <v>46387</v>
      </c>
      <c r="I50" s="259">
        <f t="shared" si="4"/>
        <v>179</v>
      </c>
      <c r="J50" s="228">
        <v>8.9999999999999993E-3</v>
      </c>
      <c r="K50" s="260" t="s">
        <v>224</v>
      </c>
      <c r="L50" s="228">
        <f t="shared" ref="L50:L53" si="5">((50*J50)/100)/6</f>
        <v>7.4999999999999991E-4</v>
      </c>
      <c r="M50" s="122" t="s">
        <v>233</v>
      </c>
      <c r="N50" s="272" t="s">
        <v>226</v>
      </c>
      <c r="O50" s="271" t="s">
        <v>227</v>
      </c>
      <c r="P50" s="508"/>
      <c r="Q50" s="545"/>
      <c r="R50" s="209"/>
      <c r="S50" s="209"/>
      <c r="T50" s="262"/>
    </row>
    <row r="51" spans="1:20" ht="86.25" customHeight="1">
      <c r="A51" s="438"/>
      <c r="B51" s="453"/>
      <c r="C51" s="424"/>
      <c r="D51" s="424"/>
      <c r="E51" s="233" t="s">
        <v>207</v>
      </c>
      <c r="F51" s="257" t="s">
        <v>234</v>
      </c>
      <c r="G51" s="258">
        <v>45134</v>
      </c>
      <c r="H51" s="258">
        <v>46387</v>
      </c>
      <c r="I51" s="259">
        <f t="shared" si="4"/>
        <v>179</v>
      </c>
      <c r="J51" s="228">
        <v>8.9999999999999993E-3</v>
      </c>
      <c r="K51" s="260" t="s">
        <v>224</v>
      </c>
      <c r="L51" s="228">
        <f t="shared" si="5"/>
        <v>7.4999999999999991E-4</v>
      </c>
      <c r="M51" s="122" t="s">
        <v>233</v>
      </c>
      <c r="N51" s="272" t="s">
        <v>226</v>
      </c>
      <c r="O51" s="271" t="s">
        <v>227</v>
      </c>
      <c r="P51" s="508"/>
      <c r="Q51" s="545"/>
      <c r="R51" s="209"/>
      <c r="S51" s="209"/>
      <c r="T51" s="262"/>
    </row>
    <row r="52" spans="1:20" ht="121.5" customHeight="1">
      <c r="A52" s="438"/>
      <c r="B52" s="453"/>
      <c r="C52" s="424"/>
      <c r="D52" s="424"/>
      <c r="E52" s="233" t="s">
        <v>210</v>
      </c>
      <c r="F52" s="233" t="s">
        <v>235</v>
      </c>
      <c r="G52" s="258">
        <v>45134</v>
      </c>
      <c r="H52" s="258">
        <v>46387</v>
      </c>
      <c r="I52" s="259">
        <f t="shared" si="4"/>
        <v>179</v>
      </c>
      <c r="J52" s="228">
        <v>8.9999999999999993E-3</v>
      </c>
      <c r="K52" s="260" t="s">
        <v>224</v>
      </c>
      <c r="L52" s="228">
        <f t="shared" si="5"/>
        <v>7.4999999999999991E-4</v>
      </c>
      <c r="M52" s="122" t="s">
        <v>233</v>
      </c>
      <c r="N52" s="272" t="s">
        <v>226</v>
      </c>
      <c r="O52" s="271" t="s">
        <v>227</v>
      </c>
      <c r="P52" s="508"/>
      <c r="Q52" s="545"/>
      <c r="R52" s="209"/>
      <c r="S52" s="209"/>
      <c r="T52" s="262"/>
    </row>
    <row r="53" spans="1:20" ht="204.95" customHeight="1">
      <c r="A53" s="438"/>
      <c r="B53" s="453"/>
      <c r="C53" s="424"/>
      <c r="D53" s="424"/>
      <c r="E53" s="233" t="s">
        <v>214</v>
      </c>
      <c r="F53" s="257" t="s">
        <v>236</v>
      </c>
      <c r="G53" s="258">
        <v>45134</v>
      </c>
      <c r="H53" s="258">
        <v>46387</v>
      </c>
      <c r="I53" s="259">
        <f t="shared" si="4"/>
        <v>179</v>
      </c>
      <c r="J53" s="228">
        <v>0.27500000000000002</v>
      </c>
      <c r="K53" s="260" t="s">
        <v>224</v>
      </c>
      <c r="L53" s="228">
        <f t="shared" si="5"/>
        <v>2.2916666666666669E-2</v>
      </c>
      <c r="M53" s="122" t="s">
        <v>237</v>
      </c>
      <c r="N53" s="209" t="s">
        <v>226</v>
      </c>
      <c r="O53" s="273" t="s">
        <v>238</v>
      </c>
      <c r="P53" s="453"/>
      <c r="Q53" s="545"/>
      <c r="R53" s="209"/>
      <c r="S53" s="209"/>
      <c r="T53" s="262"/>
    </row>
    <row r="54" spans="1:20" ht="96" customHeight="1">
      <c r="A54" s="438"/>
      <c r="B54" s="453"/>
      <c r="C54" s="424" t="s">
        <v>63</v>
      </c>
      <c r="D54" s="424" t="s">
        <v>239</v>
      </c>
      <c r="E54" s="233" t="s">
        <v>50</v>
      </c>
      <c r="F54" s="233" t="s">
        <v>240</v>
      </c>
      <c r="G54" s="258">
        <v>45134</v>
      </c>
      <c r="H54" s="258">
        <v>45323</v>
      </c>
      <c r="I54" s="259">
        <f t="shared" si="4"/>
        <v>27</v>
      </c>
      <c r="J54" s="344" t="s">
        <v>162</v>
      </c>
      <c r="K54" s="260" t="s">
        <v>241</v>
      </c>
      <c r="L54" s="228">
        <f>((50*J54)/100)/8</f>
        <v>6.25E-2</v>
      </c>
      <c r="M54" s="122" t="s">
        <v>242</v>
      </c>
      <c r="N54" s="122" t="s">
        <v>243</v>
      </c>
      <c r="O54" s="275" t="s">
        <v>244</v>
      </c>
      <c r="P54" s="453" t="s">
        <v>245</v>
      </c>
      <c r="Q54" s="540" t="s">
        <v>246</v>
      </c>
      <c r="R54" s="209"/>
      <c r="S54" s="209"/>
      <c r="T54" s="262"/>
    </row>
    <row r="55" spans="1:20" ht="243" customHeight="1">
      <c r="A55" s="438"/>
      <c r="B55" s="453"/>
      <c r="C55" s="424"/>
      <c r="D55" s="424"/>
      <c r="E55" s="233" t="s">
        <v>58</v>
      </c>
      <c r="F55" s="257" t="s">
        <v>247</v>
      </c>
      <c r="G55" s="258">
        <v>45134</v>
      </c>
      <c r="H55" s="258">
        <v>46022</v>
      </c>
      <c r="I55" s="259">
        <f t="shared" si="4"/>
        <v>126.85714285714286</v>
      </c>
      <c r="J55" s="344" t="s">
        <v>248</v>
      </c>
      <c r="K55" s="260" t="s">
        <v>224</v>
      </c>
      <c r="L55" s="228">
        <f t="shared" ref="L55:L61" si="6">((50*J55)/100)/8</f>
        <v>2.7499999999999998E-3</v>
      </c>
      <c r="M55" s="122" t="s">
        <v>249</v>
      </c>
      <c r="N55" s="274" t="s">
        <v>243</v>
      </c>
      <c r="O55" s="210" t="s">
        <v>227</v>
      </c>
      <c r="P55" s="508"/>
      <c r="Q55" s="540"/>
      <c r="R55" s="209"/>
      <c r="S55" s="209"/>
      <c r="T55" s="262"/>
    </row>
    <row r="56" spans="1:20" s="223" customFormat="1" ht="150" customHeight="1">
      <c r="A56" s="438"/>
      <c r="B56" s="453"/>
      <c r="C56" s="424"/>
      <c r="D56" s="424"/>
      <c r="E56" s="233" t="s">
        <v>104</v>
      </c>
      <c r="F56" s="257" t="s">
        <v>250</v>
      </c>
      <c r="G56" s="258">
        <v>45134</v>
      </c>
      <c r="H56" s="258">
        <v>46022</v>
      </c>
      <c r="I56" s="259">
        <f t="shared" si="4"/>
        <v>126.85714285714286</v>
      </c>
      <c r="J56" s="344" t="s">
        <v>248</v>
      </c>
      <c r="K56" s="260" t="s">
        <v>224</v>
      </c>
      <c r="L56" s="228">
        <f t="shared" si="6"/>
        <v>2.7499999999999998E-3</v>
      </c>
      <c r="M56" s="122" t="s">
        <v>251</v>
      </c>
      <c r="N56" s="274" t="s">
        <v>243</v>
      </c>
      <c r="O56" s="210" t="s">
        <v>227</v>
      </c>
      <c r="P56" s="508"/>
      <c r="Q56" s="540"/>
      <c r="R56" s="209"/>
      <c r="S56" s="209"/>
      <c r="T56" s="262"/>
    </row>
    <row r="57" spans="1:20" ht="90.75" customHeight="1">
      <c r="A57" s="438"/>
      <c r="B57" s="453"/>
      <c r="C57" s="424"/>
      <c r="D57" s="424"/>
      <c r="E57" s="233" t="s">
        <v>207</v>
      </c>
      <c r="F57" s="257" t="s">
        <v>252</v>
      </c>
      <c r="G57" s="258">
        <v>45134</v>
      </c>
      <c r="H57" s="258">
        <v>46387</v>
      </c>
      <c r="I57" s="259">
        <f t="shared" si="4"/>
        <v>179</v>
      </c>
      <c r="J57" s="344" t="s">
        <v>248</v>
      </c>
      <c r="K57" s="260" t="s">
        <v>224</v>
      </c>
      <c r="L57" s="228">
        <f t="shared" si="6"/>
        <v>2.7499999999999998E-3</v>
      </c>
      <c r="M57" s="122" t="s">
        <v>253</v>
      </c>
      <c r="N57" s="274" t="s">
        <v>243</v>
      </c>
      <c r="O57" s="210" t="s">
        <v>227</v>
      </c>
      <c r="P57" s="508"/>
      <c r="Q57" s="540"/>
      <c r="R57" s="209"/>
      <c r="S57" s="209"/>
      <c r="T57" s="262"/>
    </row>
    <row r="58" spans="1:20" ht="159" customHeight="1">
      <c r="A58" s="438"/>
      <c r="B58" s="453"/>
      <c r="C58" s="424"/>
      <c r="D58" s="424"/>
      <c r="E58" s="233" t="s">
        <v>210</v>
      </c>
      <c r="F58" s="233" t="s">
        <v>254</v>
      </c>
      <c r="G58" s="258">
        <v>45134</v>
      </c>
      <c r="H58" s="258">
        <v>46387</v>
      </c>
      <c r="I58" s="259">
        <f t="shared" si="4"/>
        <v>179</v>
      </c>
      <c r="J58" s="344" t="s">
        <v>248</v>
      </c>
      <c r="K58" s="260" t="s">
        <v>224</v>
      </c>
      <c r="L58" s="228">
        <f t="shared" si="6"/>
        <v>2.7499999999999998E-3</v>
      </c>
      <c r="M58" s="122" t="s">
        <v>255</v>
      </c>
      <c r="N58" s="274" t="s">
        <v>243</v>
      </c>
      <c r="O58" s="210" t="s">
        <v>227</v>
      </c>
      <c r="P58" s="508"/>
      <c r="Q58" s="540"/>
      <c r="R58" s="209"/>
      <c r="S58" s="209"/>
      <c r="T58" s="262"/>
    </row>
    <row r="59" spans="1:20" ht="143.1" customHeight="1">
      <c r="A59" s="438"/>
      <c r="B59" s="453"/>
      <c r="C59" s="424"/>
      <c r="D59" s="424"/>
      <c r="E59" s="233" t="s">
        <v>214</v>
      </c>
      <c r="F59" s="257" t="s">
        <v>256</v>
      </c>
      <c r="G59" s="258">
        <v>45134</v>
      </c>
      <c r="H59" s="258">
        <v>46387</v>
      </c>
      <c r="I59" s="259">
        <f t="shared" si="4"/>
        <v>179</v>
      </c>
      <c r="J59" s="344" t="s">
        <v>257</v>
      </c>
      <c r="K59" s="260" t="s">
        <v>224</v>
      </c>
      <c r="L59" s="228">
        <f t="shared" si="6"/>
        <v>2.6250000000000002E-3</v>
      </c>
      <c r="M59" s="122" t="s">
        <v>258</v>
      </c>
      <c r="N59" s="274" t="s">
        <v>243</v>
      </c>
      <c r="O59" s="210" t="s">
        <v>227</v>
      </c>
      <c r="P59" s="508"/>
      <c r="Q59" s="540"/>
      <c r="R59" s="209"/>
      <c r="S59" s="209"/>
      <c r="T59" s="262"/>
    </row>
    <row r="60" spans="1:20" ht="300" customHeight="1">
      <c r="A60" s="438"/>
      <c r="B60" s="453"/>
      <c r="C60" s="424"/>
      <c r="D60" s="424"/>
      <c r="E60" s="233" t="s">
        <v>217</v>
      </c>
      <c r="F60" s="233" t="s">
        <v>259</v>
      </c>
      <c r="G60" s="258">
        <v>45134</v>
      </c>
      <c r="H60" s="258">
        <v>46387</v>
      </c>
      <c r="I60" s="259">
        <f t="shared" si="4"/>
        <v>179</v>
      </c>
      <c r="J60" s="344" t="s">
        <v>248</v>
      </c>
      <c r="K60" s="260" t="s">
        <v>224</v>
      </c>
      <c r="L60" s="228">
        <f t="shared" si="6"/>
        <v>2.7499999999999998E-3</v>
      </c>
      <c r="M60" s="122" t="s">
        <v>260</v>
      </c>
      <c r="N60" s="274" t="s">
        <v>243</v>
      </c>
      <c r="O60" s="210" t="s">
        <v>227</v>
      </c>
      <c r="P60" s="508"/>
      <c r="Q60" s="540"/>
      <c r="R60" s="209"/>
      <c r="S60" s="209"/>
      <c r="T60" s="262"/>
    </row>
    <row r="61" spans="1:20" ht="137.25" customHeight="1" thickBot="1">
      <c r="A61" s="439"/>
      <c r="B61" s="454"/>
      <c r="C61" s="425"/>
      <c r="D61" s="425"/>
      <c r="E61" s="263" t="s">
        <v>261</v>
      </c>
      <c r="F61" s="263" t="s">
        <v>262</v>
      </c>
      <c r="G61" s="265">
        <v>45083</v>
      </c>
      <c r="H61" s="265">
        <v>45291</v>
      </c>
      <c r="I61" s="266">
        <f t="shared" si="4"/>
        <v>29.714285714285715</v>
      </c>
      <c r="J61" s="345" t="s">
        <v>162</v>
      </c>
      <c r="K61" s="267" t="s">
        <v>263</v>
      </c>
      <c r="L61" s="268">
        <f t="shared" si="6"/>
        <v>6.25E-2</v>
      </c>
      <c r="M61" s="264" t="s">
        <v>264</v>
      </c>
      <c r="N61" s="264" t="s">
        <v>243</v>
      </c>
      <c r="O61" s="276" t="s">
        <v>265</v>
      </c>
      <c r="P61" s="454"/>
      <c r="Q61" s="546"/>
      <c r="R61" s="269"/>
      <c r="S61" s="269"/>
      <c r="T61" s="270"/>
    </row>
    <row r="62" spans="1:20" ht="171" customHeight="1">
      <c r="A62" s="440">
        <v>6</v>
      </c>
      <c r="B62" s="455" t="s">
        <v>266</v>
      </c>
      <c r="C62" s="137" t="s">
        <v>48</v>
      </c>
      <c r="D62" s="137" t="s">
        <v>267</v>
      </c>
      <c r="E62" s="137" t="s">
        <v>50</v>
      </c>
      <c r="F62" s="137" t="s">
        <v>268</v>
      </c>
      <c r="G62" s="138">
        <v>44409</v>
      </c>
      <c r="H62" s="138">
        <v>44926</v>
      </c>
      <c r="I62" s="116">
        <f t="shared" si="4"/>
        <v>73.857142857142861</v>
      </c>
      <c r="J62" s="139" t="s">
        <v>162</v>
      </c>
      <c r="K62" s="139" t="s">
        <v>269</v>
      </c>
      <c r="L62" s="173">
        <f>((11.11*J62)/100)</f>
        <v>0.11109999999999999</v>
      </c>
      <c r="M62" s="137" t="s">
        <v>270</v>
      </c>
      <c r="N62" s="137" t="s">
        <v>89</v>
      </c>
      <c r="O62" s="140" t="s">
        <v>269</v>
      </c>
      <c r="P62" s="493" t="s">
        <v>271</v>
      </c>
      <c r="Q62" s="547" t="s">
        <v>272</v>
      </c>
      <c r="R62" s="141"/>
      <c r="S62" s="141"/>
      <c r="T62" s="142"/>
    </row>
    <row r="63" spans="1:20" ht="119.25" customHeight="1">
      <c r="A63" s="550"/>
      <c r="B63" s="551"/>
      <c r="C63" s="426" t="s">
        <v>63</v>
      </c>
      <c r="D63" s="466" t="s">
        <v>273</v>
      </c>
      <c r="E63" s="88" t="s">
        <v>50</v>
      </c>
      <c r="F63" s="88" t="s">
        <v>274</v>
      </c>
      <c r="G63" s="143">
        <v>44986</v>
      </c>
      <c r="H63" s="132">
        <v>45077</v>
      </c>
      <c r="I63" s="114">
        <f t="shared" si="4"/>
        <v>13</v>
      </c>
      <c r="J63" s="94" t="s">
        <v>162</v>
      </c>
      <c r="K63" s="94" t="s">
        <v>275</v>
      </c>
      <c r="L63" s="162">
        <f>((11.11*J63)/100)/2</f>
        <v>5.5549999999999995E-2</v>
      </c>
      <c r="M63" s="88" t="s">
        <v>276</v>
      </c>
      <c r="N63" s="88" t="s">
        <v>89</v>
      </c>
      <c r="O63" s="144" t="s">
        <v>277</v>
      </c>
      <c r="P63" s="493"/>
      <c r="Q63" s="547"/>
      <c r="R63" s="145"/>
      <c r="S63" s="145"/>
      <c r="T63" s="108"/>
    </row>
    <row r="64" spans="1:20" ht="143.25" customHeight="1">
      <c r="A64" s="550"/>
      <c r="B64" s="551"/>
      <c r="C64" s="552"/>
      <c r="D64" s="467"/>
      <c r="E64" s="88" t="s">
        <v>58</v>
      </c>
      <c r="F64" s="88" t="s">
        <v>278</v>
      </c>
      <c r="G64" s="132">
        <v>45047</v>
      </c>
      <c r="H64" s="132">
        <v>45107</v>
      </c>
      <c r="I64" s="114">
        <f t="shared" si="4"/>
        <v>8.5714285714285712</v>
      </c>
      <c r="J64" s="94" t="s">
        <v>162</v>
      </c>
      <c r="K64" s="94" t="s">
        <v>279</v>
      </c>
      <c r="L64" s="172">
        <f>((11.11*J64)/100)/2</f>
        <v>5.5549999999999995E-2</v>
      </c>
      <c r="M64" s="88" t="s">
        <v>280</v>
      </c>
      <c r="N64" s="88" t="s">
        <v>89</v>
      </c>
      <c r="O64" s="144" t="s">
        <v>281</v>
      </c>
      <c r="P64" s="493"/>
      <c r="Q64" s="547"/>
      <c r="R64" s="145"/>
      <c r="S64" s="145"/>
      <c r="T64" s="117"/>
    </row>
    <row r="65" spans="1:20" ht="104.25" customHeight="1">
      <c r="A65" s="550"/>
      <c r="B65" s="551"/>
      <c r="C65" s="88" t="s">
        <v>72</v>
      </c>
      <c r="D65" s="146" t="s">
        <v>282</v>
      </c>
      <c r="E65" s="88" t="s">
        <v>50</v>
      </c>
      <c r="F65" s="88" t="s">
        <v>283</v>
      </c>
      <c r="G65" s="132">
        <v>44815</v>
      </c>
      <c r="H65" s="85">
        <v>45260</v>
      </c>
      <c r="I65" s="114">
        <f t="shared" si="4"/>
        <v>63.571428571428569</v>
      </c>
      <c r="J65" s="94" t="s">
        <v>162</v>
      </c>
      <c r="K65" s="94" t="s">
        <v>284</v>
      </c>
      <c r="L65" s="161">
        <f>((11.11*J65)/100)</f>
        <v>0.11109999999999999</v>
      </c>
      <c r="M65" s="88" t="s">
        <v>285</v>
      </c>
      <c r="N65" s="88" t="s">
        <v>89</v>
      </c>
      <c r="O65" s="144" t="s">
        <v>286</v>
      </c>
      <c r="P65" s="493"/>
      <c r="Q65" s="547"/>
      <c r="R65" s="145"/>
      <c r="S65" s="145"/>
      <c r="T65" s="117"/>
    </row>
    <row r="66" spans="1:20" ht="186" customHeight="1">
      <c r="A66" s="550"/>
      <c r="B66" s="551"/>
      <c r="C66" s="88" t="s">
        <v>197</v>
      </c>
      <c r="D66" s="146" t="s">
        <v>287</v>
      </c>
      <c r="E66" s="88" t="s">
        <v>50</v>
      </c>
      <c r="F66" s="88" t="s">
        <v>288</v>
      </c>
      <c r="G66" s="85">
        <v>45200</v>
      </c>
      <c r="H66" s="85">
        <v>45260</v>
      </c>
      <c r="I66" s="114">
        <f t="shared" si="4"/>
        <v>8.5714285714285712</v>
      </c>
      <c r="J66" s="94" t="s">
        <v>162</v>
      </c>
      <c r="K66" s="94" t="s">
        <v>289</v>
      </c>
      <c r="L66" s="162">
        <f>((11.11*J66)/100)</f>
        <v>0.11109999999999999</v>
      </c>
      <c r="M66" s="88" t="s">
        <v>290</v>
      </c>
      <c r="N66" s="88" t="s">
        <v>89</v>
      </c>
      <c r="O66" s="131" t="s">
        <v>291</v>
      </c>
      <c r="P66" s="493"/>
      <c r="Q66" s="547"/>
      <c r="R66" s="88"/>
      <c r="S66" s="88"/>
      <c r="T66" s="117"/>
    </row>
    <row r="67" spans="1:20" ht="42">
      <c r="A67" s="550"/>
      <c r="B67" s="551"/>
      <c r="C67" s="426" t="s">
        <v>118</v>
      </c>
      <c r="D67" s="426" t="s">
        <v>292</v>
      </c>
      <c r="E67" s="88" t="s">
        <v>50</v>
      </c>
      <c r="F67" s="88" t="s">
        <v>293</v>
      </c>
      <c r="G67" s="85">
        <v>44166</v>
      </c>
      <c r="H67" s="85">
        <v>44166</v>
      </c>
      <c r="I67" s="114">
        <f t="shared" si="4"/>
        <v>0</v>
      </c>
      <c r="J67" s="139" t="s">
        <v>162</v>
      </c>
      <c r="K67" s="94" t="s">
        <v>294</v>
      </c>
      <c r="L67" s="162">
        <f>((11.11*J67)/100)/2</f>
        <v>5.5549999999999995E-2</v>
      </c>
      <c r="M67" s="88" t="s">
        <v>295</v>
      </c>
      <c r="N67" s="88" t="s">
        <v>89</v>
      </c>
      <c r="O67" s="131" t="s">
        <v>296</v>
      </c>
      <c r="P67" s="493"/>
      <c r="Q67" s="547"/>
      <c r="R67" s="88"/>
      <c r="S67" s="88"/>
      <c r="T67" s="117"/>
    </row>
    <row r="68" spans="1:20" ht="126.75">
      <c r="A68" s="550"/>
      <c r="B68" s="551"/>
      <c r="C68" s="552"/>
      <c r="D68" s="552"/>
      <c r="E68" s="88" t="s">
        <v>58</v>
      </c>
      <c r="F68" s="88" t="s">
        <v>297</v>
      </c>
      <c r="G68" s="147">
        <v>45047</v>
      </c>
      <c r="H68" s="85">
        <v>45260</v>
      </c>
      <c r="I68" s="114">
        <f t="shared" si="4"/>
        <v>30.428571428571427</v>
      </c>
      <c r="J68" s="94" t="s">
        <v>162</v>
      </c>
      <c r="K68" s="94" t="s">
        <v>298</v>
      </c>
      <c r="L68" s="162">
        <f>((11.11*J68)/100)/2</f>
        <v>5.5549999999999995E-2</v>
      </c>
      <c r="M68" s="88" t="s">
        <v>299</v>
      </c>
      <c r="N68" s="88" t="s">
        <v>89</v>
      </c>
      <c r="O68" s="131" t="s">
        <v>300</v>
      </c>
      <c r="P68" s="493"/>
      <c r="Q68" s="547"/>
      <c r="R68" s="88"/>
      <c r="S68" s="88"/>
      <c r="T68" s="117"/>
    </row>
    <row r="69" spans="1:20" ht="145.5" customHeight="1">
      <c r="A69" s="550"/>
      <c r="B69" s="551"/>
      <c r="C69" s="426" t="s">
        <v>301</v>
      </c>
      <c r="D69" s="426" t="s">
        <v>302</v>
      </c>
      <c r="E69" s="88" t="s">
        <v>50</v>
      </c>
      <c r="F69" s="88" t="s">
        <v>303</v>
      </c>
      <c r="G69" s="147">
        <v>45323</v>
      </c>
      <c r="H69" s="85">
        <v>45381</v>
      </c>
      <c r="I69" s="114">
        <f t="shared" si="4"/>
        <v>8.2857142857142865</v>
      </c>
      <c r="J69" s="94" t="s">
        <v>162</v>
      </c>
      <c r="K69" s="94" t="s">
        <v>304</v>
      </c>
      <c r="L69" s="162">
        <f t="shared" ref="L69:L72" si="7">((11.11*J69)/100)/2</f>
        <v>5.5549999999999995E-2</v>
      </c>
      <c r="M69" s="88" t="s">
        <v>305</v>
      </c>
      <c r="N69" s="88" t="s">
        <v>89</v>
      </c>
      <c r="O69" s="206" t="s">
        <v>306</v>
      </c>
      <c r="P69" s="493"/>
      <c r="Q69" s="547"/>
      <c r="R69" s="88"/>
      <c r="S69" s="88"/>
      <c r="T69" s="117"/>
    </row>
    <row r="70" spans="1:20" ht="81.75" customHeight="1">
      <c r="A70" s="550"/>
      <c r="B70" s="551"/>
      <c r="C70" s="552"/>
      <c r="D70" s="552"/>
      <c r="E70" s="88" t="s">
        <v>58</v>
      </c>
      <c r="F70" s="79" t="s">
        <v>307</v>
      </c>
      <c r="G70" s="148">
        <v>45323</v>
      </c>
      <c r="H70" s="82">
        <v>45381</v>
      </c>
      <c r="I70" s="114">
        <f t="shared" si="4"/>
        <v>8.2857142857142865</v>
      </c>
      <c r="J70" s="94" t="s">
        <v>162</v>
      </c>
      <c r="K70" s="94" t="s">
        <v>304</v>
      </c>
      <c r="L70" s="162">
        <f t="shared" si="7"/>
        <v>5.5549999999999995E-2</v>
      </c>
      <c r="M70" s="88" t="s">
        <v>308</v>
      </c>
      <c r="N70" s="88" t="s">
        <v>89</v>
      </c>
      <c r="O70" s="206" t="s">
        <v>309</v>
      </c>
      <c r="P70" s="493"/>
      <c r="Q70" s="547"/>
      <c r="R70" s="88"/>
      <c r="S70" s="88"/>
      <c r="T70" s="117"/>
    </row>
    <row r="71" spans="1:20" ht="106.5" customHeight="1">
      <c r="A71" s="550"/>
      <c r="B71" s="551"/>
      <c r="C71" s="426" t="s">
        <v>310</v>
      </c>
      <c r="D71" s="468" t="s">
        <v>311</v>
      </c>
      <c r="E71" s="88" t="s">
        <v>50</v>
      </c>
      <c r="F71" s="79" t="s">
        <v>312</v>
      </c>
      <c r="G71" s="148">
        <v>45323</v>
      </c>
      <c r="H71" s="82">
        <v>45381</v>
      </c>
      <c r="I71" s="114">
        <f t="shared" si="4"/>
        <v>8.2857142857142865</v>
      </c>
      <c r="J71" s="94" t="s">
        <v>162</v>
      </c>
      <c r="K71" s="94" t="s">
        <v>313</v>
      </c>
      <c r="L71" s="162">
        <f t="shared" si="7"/>
        <v>5.5549999999999995E-2</v>
      </c>
      <c r="M71" s="88" t="s">
        <v>314</v>
      </c>
      <c r="N71" s="88" t="s">
        <v>89</v>
      </c>
      <c r="O71" s="206" t="s">
        <v>315</v>
      </c>
      <c r="P71" s="493"/>
      <c r="Q71" s="547"/>
      <c r="R71" s="88"/>
      <c r="S71" s="88"/>
      <c r="T71" s="117"/>
    </row>
    <row r="72" spans="1:20" ht="62.25" customHeight="1">
      <c r="A72" s="550"/>
      <c r="B72" s="551"/>
      <c r="C72" s="552"/>
      <c r="D72" s="552"/>
      <c r="E72" s="88" t="s">
        <v>58</v>
      </c>
      <c r="F72" s="79" t="s">
        <v>307</v>
      </c>
      <c r="G72" s="148">
        <v>45323</v>
      </c>
      <c r="H72" s="82">
        <v>45381</v>
      </c>
      <c r="I72" s="114">
        <f t="shared" si="4"/>
        <v>8.2857142857142865</v>
      </c>
      <c r="J72" s="94" t="s">
        <v>162</v>
      </c>
      <c r="K72" s="94" t="s">
        <v>313</v>
      </c>
      <c r="L72" s="162">
        <f t="shared" si="7"/>
        <v>5.5549999999999995E-2</v>
      </c>
      <c r="M72" s="88" t="s">
        <v>316</v>
      </c>
      <c r="N72" s="88" t="s">
        <v>89</v>
      </c>
      <c r="O72" s="278" t="s">
        <v>315</v>
      </c>
      <c r="P72" s="493"/>
      <c r="Q72" s="547"/>
      <c r="R72" s="88"/>
      <c r="S72" s="88"/>
      <c r="T72" s="117"/>
    </row>
    <row r="73" spans="1:20" ht="166.5" customHeight="1">
      <c r="A73" s="550"/>
      <c r="B73" s="551"/>
      <c r="C73" s="88" t="s">
        <v>317</v>
      </c>
      <c r="D73" s="149" t="s">
        <v>318</v>
      </c>
      <c r="E73" s="88" t="s">
        <v>50</v>
      </c>
      <c r="F73" s="149" t="s">
        <v>319</v>
      </c>
      <c r="G73" s="147">
        <v>45383</v>
      </c>
      <c r="H73" s="85">
        <v>45473</v>
      </c>
      <c r="I73" s="114">
        <f t="shared" si="4"/>
        <v>12.857142857142858</v>
      </c>
      <c r="J73" s="94" t="s">
        <v>162</v>
      </c>
      <c r="K73" s="94" t="s">
        <v>320</v>
      </c>
      <c r="L73" s="230">
        <f>((11.11*J73)/100)</f>
        <v>0.11109999999999999</v>
      </c>
      <c r="M73" s="75" t="s">
        <v>321</v>
      </c>
      <c r="N73" s="277" t="s">
        <v>89</v>
      </c>
      <c r="O73" s="261" t="s">
        <v>322</v>
      </c>
      <c r="P73" s="493"/>
      <c r="Q73" s="547"/>
      <c r="R73" s="88"/>
      <c r="S73" s="88"/>
      <c r="T73" s="117"/>
    </row>
    <row r="74" spans="1:20" ht="130.5" customHeight="1">
      <c r="A74" s="550"/>
      <c r="B74" s="551"/>
      <c r="C74" s="426" t="s">
        <v>323</v>
      </c>
      <c r="D74" s="468" t="s">
        <v>324</v>
      </c>
      <c r="E74" s="88" t="s">
        <v>50</v>
      </c>
      <c r="F74" s="149" t="s">
        <v>325</v>
      </c>
      <c r="G74" s="147">
        <v>45474</v>
      </c>
      <c r="H74" s="85">
        <v>46022</v>
      </c>
      <c r="I74" s="114">
        <f t="shared" si="4"/>
        <v>78.285714285714292</v>
      </c>
      <c r="J74" s="94" t="s">
        <v>162</v>
      </c>
      <c r="K74" s="94" t="s">
        <v>326</v>
      </c>
      <c r="L74" s="230">
        <f>((11.11*J74)/100)/4</f>
        <v>2.7774999999999998E-2</v>
      </c>
      <c r="M74" s="81" t="s">
        <v>327</v>
      </c>
      <c r="N74" s="88" t="s">
        <v>89</v>
      </c>
      <c r="O74" s="282" t="s">
        <v>328</v>
      </c>
      <c r="P74" s="493"/>
      <c r="Q74" s="547"/>
      <c r="R74" s="88"/>
      <c r="S74" s="88"/>
      <c r="T74" s="117"/>
    </row>
    <row r="75" spans="1:20" ht="136.5" customHeight="1">
      <c r="A75" s="550"/>
      <c r="B75" s="551"/>
      <c r="C75" s="552"/>
      <c r="D75" s="552"/>
      <c r="E75" s="79" t="s">
        <v>58</v>
      </c>
      <c r="F75" s="366" t="s">
        <v>329</v>
      </c>
      <c r="G75" s="148">
        <v>45474</v>
      </c>
      <c r="H75" s="82" t="s">
        <v>330</v>
      </c>
      <c r="I75" s="229">
        <v>78</v>
      </c>
      <c r="J75" s="78" t="s">
        <v>162</v>
      </c>
      <c r="K75" s="94" t="s">
        <v>331</v>
      </c>
      <c r="L75" s="162">
        <f t="shared" ref="L75:L77" si="8">((11.11*J75)/100)/4</f>
        <v>2.7774999999999998E-2</v>
      </c>
      <c r="M75" s="81" t="s">
        <v>332</v>
      </c>
      <c r="N75" s="88" t="s">
        <v>89</v>
      </c>
      <c r="O75" s="88"/>
      <c r="P75" s="493"/>
      <c r="Q75" s="547"/>
      <c r="R75" s="88"/>
      <c r="S75" s="88"/>
      <c r="T75" s="117"/>
    </row>
    <row r="76" spans="1:20" ht="96" customHeight="1">
      <c r="A76" s="550"/>
      <c r="B76" s="551"/>
      <c r="C76" s="552"/>
      <c r="D76" s="552"/>
      <c r="E76" s="79" t="s">
        <v>104</v>
      </c>
      <c r="F76" s="366" t="s">
        <v>333</v>
      </c>
      <c r="G76" s="148">
        <v>45474</v>
      </c>
      <c r="H76" s="82" t="s">
        <v>330</v>
      </c>
      <c r="I76" s="229">
        <v>78</v>
      </c>
      <c r="J76" s="78" t="s">
        <v>162</v>
      </c>
      <c r="K76" s="94" t="s">
        <v>334</v>
      </c>
      <c r="L76" s="162">
        <f t="shared" si="8"/>
        <v>2.7774999999999998E-2</v>
      </c>
      <c r="M76" s="81" t="s">
        <v>68</v>
      </c>
      <c r="N76" s="88" t="s">
        <v>89</v>
      </c>
      <c r="O76" s="88"/>
      <c r="P76" s="493"/>
      <c r="Q76" s="547"/>
      <c r="R76" s="88"/>
      <c r="S76" s="88"/>
      <c r="T76" s="117"/>
    </row>
    <row r="77" spans="1:20" ht="89.25" customHeight="1">
      <c r="A77" s="550"/>
      <c r="B77" s="551"/>
      <c r="C77" s="553"/>
      <c r="D77" s="553"/>
      <c r="E77" s="113" t="s">
        <v>207</v>
      </c>
      <c r="F77" s="150" t="s">
        <v>335</v>
      </c>
      <c r="G77" s="151">
        <v>45474</v>
      </c>
      <c r="H77" s="109" t="s">
        <v>330</v>
      </c>
      <c r="I77" s="114">
        <v>78</v>
      </c>
      <c r="J77" s="152" t="s">
        <v>66</v>
      </c>
      <c r="K77" s="152" t="s">
        <v>336</v>
      </c>
      <c r="L77" s="175">
        <f t="shared" si="8"/>
        <v>0</v>
      </c>
      <c r="M77" s="81" t="s">
        <v>68</v>
      </c>
      <c r="N77" s="113" t="s">
        <v>89</v>
      </c>
      <c r="O77" s="113"/>
      <c r="P77" s="509"/>
      <c r="Q77" s="548"/>
      <c r="R77" s="113"/>
      <c r="S77" s="113"/>
      <c r="T77" s="118"/>
    </row>
    <row r="78" spans="1:20" ht="168" customHeight="1">
      <c r="A78" s="441">
        <v>7</v>
      </c>
      <c r="B78" s="456" t="s">
        <v>337</v>
      </c>
      <c r="C78" s="427">
        <v>1</v>
      </c>
      <c r="D78" s="427" t="s">
        <v>338</v>
      </c>
      <c r="E78" s="92">
        <v>1</v>
      </c>
      <c r="F78" s="119" t="s">
        <v>339</v>
      </c>
      <c r="G78" s="93">
        <v>45134</v>
      </c>
      <c r="H78" s="93">
        <v>45260</v>
      </c>
      <c r="I78" s="115">
        <f t="shared" si="4"/>
        <v>18</v>
      </c>
      <c r="J78" s="71">
        <v>1</v>
      </c>
      <c r="K78" s="120" t="s">
        <v>340</v>
      </c>
      <c r="L78" s="174">
        <f>((11.11*J78)/100)/3</f>
        <v>3.7033333333333328E-2</v>
      </c>
      <c r="M78" s="119" t="s">
        <v>341</v>
      </c>
      <c r="N78" s="96" t="s">
        <v>342</v>
      </c>
      <c r="O78" s="134" t="s">
        <v>343</v>
      </c>
      <c r="P78" s="510" t="s">
        <v>344</v>
      </c>
      <c r="Q78" s="501" t="s">
        <v>345</v>
      </c>
      <c r="R78" s="72"/>
      <c r="S78" s="72"/>
      <c r="T78" s="73"/>
    </row>
    <row r="79" spans="1:20" ht="168" customHeight="1">
      <c r="A79" s="442"/>
      <c r="B79" s="457"/>
      <c r="C79" s="428"/>
      <c r="D79" s="428"/>
      <c r="E79" s="81">
        <v>2</v>
      </c>
      <c r="F79" s="75" t="s">
        <v>346</v>
      </c>
      <c r="G79" s="85">
        <v>45134</v>
      </c>
      <c r="H79" s="85">
        <v>45290</v>
      </c>
      <c r="I79" s="114">
        <f t="shared" si="4"/>
        <v>22.285714285714285</v>
      </c>
      <c r="J79" s="77">
        <v>1</v>
      </c>
      <c r="K79" s="84" t="s">
        <v>347</v>
      </c>
      <c r="L79" s="163">
        <f>((11.11*J79)/100)/3</f>
        <v>3.7033333333333328E-2</v>
      </c>
      <c r="M79" s="121" t="s">
        <v>348</v>
      </c>
      <c r="N79" s="122" t="s">
        <v>342</v>
      </c>
      <c r="O79" s="135" t="s">
        <v>349</v>
      </c>
      <c r="P79" s="419"/>
      <c r="Q79" s="501"/>
      <c r="R79" s="79"/>
      <c r="S79" s="79"/>
      <c r="T79" s="80"/>
    </row>
    <row r="80" spans="1:20" ht="168" customHeight="1">
      <c r="A80" s="442"/>
      <c r="B80" s="457"/>
      <c r="C80" s="428"/>
      <c r="D80" s="428"/>
      <c r="E80" s="81">
        <v>3</v>
      </c>
      <c r="F80" s="75" t="s">
        <v>350</v>
      </c>
      <c r="G80" s="85">
        <v>45134</v>
      </c>
      <c r="H80" s="85">
        <v>45290</v>
      </c>
      <c r="I80" s="114">
        <f t="shared" si="4"/>
        <v>22.285714285714285</v>
      </c>
      <c r="J80" s="77">
        <v>1</v>
      </c>
      <c r="K80" s="84" t="s">
        <v>351</v>
      </c>
      <c r="L80" s="163">
        <f>((11.11*J80)/100)/3</f>
        <v>3.7033333333333328E-2</v>
      </c>
      <c r="M80" s="121" t="s">
        <v>352</v>
      </c>
      <c r="N80" s="122" t="s">
        <v>342</v>
      </c>
      <c r="O80" s="135" t="s">
        <v>353</v>
      </c>
      <c r="P80" s="420"/>
      <c r="Q80" s="502"/>
      <c r="R80" s="79"/>
      <c r="S80" s="79"/>
      <c r="T80" s="80"/>
    </row>
    <row r="81" spans="1:20" ht="335.25" customHeight="1">
      <c r="A81" s="442"/>
      <c r="B81" s="457"/>
      <c r="C81" s="178">
        <v>2</v>
      </c>
      <c r="D81" s="75" t="s">
        <v>354</v>
      </c>
      <c r="E81" s="81">
        <v>1</v>
      </c>
      <c r="F81" s="75" t="s">
        <v>355</v>
      </c>
      <c r="G81" s="85">
        <v>45134</v>
      </c>
      <c r="H81" s="85">
        <v>46021</v>
      </c>
      <c r="I81" s="114">
        <f t="shared" si="4"/>
        <v>126.71428571428571</v>
      </c>
      <c r="J81" s="87">
        <v>1</v>
      </c>
      <c r="K81" s="84" t="s">
        <v>356</v>
      </c>
      <c r="L81" s="163">
        <f>((11.11*J81)/100)</f>
        <v>0.11109999999999999</v>
      </c>
      <c r="M81" s="225" t="s">
        <v>357</v>
      </c>
      <c r="N81" s="100" t="s">
        <v>358</v>
      </c>
      <c r="O81" s="208" t="s">
        <v>359</v>
      </c>
      <c r="P81" s="81" t="s">
        <v>360</v>
      </c>
      <c r="Q81" s="351" t="s">
        <v>361</v>
      </c>
      <c r="R81" s="79"/>
      <c r="S81" s="79"/>
      <c r="T81" s="80"/>
    </row>
    <row r="82" spans="1:20" ht="135.75" customHeight="1">
      <c r="A82" s="442"/>
      <c r="B82" s="458"/>
      <c r="C82" s="424">
        <v>3</v>
      </c>
      <c r="D82" s="469" t="s">
        <v>362</v>
      </c>
      <c r="E82" s="74">
        <v>1</v>
      </c>
      <c r="F82" s="74" t="s">
        <v>363</v>
      </c>
      <c r="G82" s="110">
        <v>45134</v>
      </c>
      <c r="H82" s="110">
        <v>46021</v>
      </c>
      <c r="I82" s="229">
        <f t="shared" si="4"/>
        <v>126.71428571428571</v>
      </c>
      <c r="J82" s="86" t="s">
        <v>162</v>
      </c>
      <c r="K82" s="86" t="s">
        <v>364</v>
      </c>
      <c r="L82" s="227">
        <f>((11.11*J82)/100)/4</f>
        <v>2.7774999999999998E-2</v>
      </c>
      <c r="M82" s="74" t="s">
        <v>365</v>
      </c>
      <c r="N82" s="100" t="s">
        <v>366</v>
      </c>
      <c r="O82" s="279" t="s">
        <v>367</v>
      </c>
      <c r="P82" s="511" t="s">
        <v>368</v>
      </c>
      <c r="Q82" s="499" t="s">
        <v>369</v>
      </c>
      <c r="R82" s="123"/>
      <c r="S82" s="123"/>
      <c r="T82" s="124"/>
    </row>
    <row r="83" spans="1:20" ht="148.5" customHeight="1">
      <c r="A83" s="442"/>
      <c r="B83" s="458"/>
      <c r="C83" s="424"/>
      <c r="D83" s="470"/>
      <c r="E83" s="75">
        <v>2</v>
      </c>
      <c r="F83" s="75" t="s">
        <v>370</v>
      </c>
      <c r="G83" s="82">
        <v>45134</v>
      </c>
      <c r="H83" s="82">
        <v>46021</v>
      </c>
      <c r="I83" s="229">
        <f t="shared" si="4"/>
        <v>126.71428571428571</v>
      </c>
      <c r="J83" s="86" t="s">
        <v>162</v>
      </c>
      <c r="K83" s="84" t="s">
        <v>371</v>
      </c>
      <c r="L83" s="227">
        <f>((11.11*J83)/100)/4</f>
        <v>2.7774999999999998E-2</v>
      </c>
      <c r="M83" s="75" t="s">
        <v>372</v>
      </c>
      <c r="N83" s="100" t="s">
        <v>373</v>
      </c>
      <c r="O83" s="281" t="s">
        <v>374</v>
      </c>
      <c r="P83" s="496"/>
      <c r="Q83" s="499"/>
      <c r="R83" s="105"/>
      <c r="S83" s="105"/>
      <c r="T83" s="125"/>
    </row>
    <row r="84" spans="1:20" ht="113.25" customHeight="1">
      <c r="A84" s="442"/>
      <c r="B84" s="458"/>
      <c r="C84" s="424"/>
      <c r="D84" s="470"/>
      <c r="E84" s="75">
        <v>3</v>
      </c>
      <c r="F84" s="75" t="s">
        <v>375</v>
      </c>
      <c r="G84" s="154">
        <v>45539</v>
      </c>
      <c r="H84" s="154">
        <v>45574</v>
      </c>
      <c r="I84" s="229">
        <f t="shared" si="4"/>
        <v>5</v>
      </c>
      <c r="J84" s="86" t="s">
        <v>66</v>
      </c>
      <c r="K84" s="95" t="s">
        <v>376</v>
      </c>
      <c r="L84" s="163">
        <f t="shared" ref="L84:L85" si="9">((11.11*J84)/100)/4</f>
        <v>0</v>
      </c>
      <c r="M84" s="81" t="s">
        <v>377</v>
      </c>
      <c r="N84" s="100" t="s">
        <v>373</v>
      </c>
      <c r="O84" s="206" t="s">
        <v>378</v>
      </c>
      <c r="P84" s="496"/>
      <c r="Q84" s="499"/>
      <c r="R84" s="88"/>
      <c r="S84" s="88"/>
      <c r="T84" s="89"/>
    </row>
    <row r="85" spans="1:20" ht="70.5" customHeight="1">
      <c r="A85" s="442"/>
      <c r="B85" s="458"/>
      <c r="C85" s="424"/>
      <c r="D85" s="470"/>
      <c r="E85" s="81">
        <v>4</v>
      </c>
      <c r="F85" s="81" t="s">
        <v>379</v>
      </c>
      <c r="G85" s="132">
        <v>45705</v>
      </c>
      <c r="H85" s="132">
        <v>45961</v>
      </c>
      <c r="I85" s="114">
        <f t="shared" si="4"/>
        <v>36.571428571428569</v>
      </c>
      <c r="J85" s="86" t="s">
        <v>66</v>
      </c>
      <c r="K85" s="95" t="s">
        <v>380</v>
      </c>
      <c r="L85" s="163">
        <f t="shared" si="9"/>
        <v>0</v>
      </c>
      <c r="M85" s="81" t="s">
        <v>381</v>
      </c>
      <c r="N85" s="81" t="s">
        <v>382</v>
      </c>
      <c r="O85" s="88"/>
      <c r="P85" s="462"/>
      <c r="Q85" s="500"/>
      <c r="R85" s="88"/>
      <c r="S85" s="88"/>
      <c r="T85" s="89"/>
    </row>
    <row r="86" spans="1:20" ht="195.75" customHeight="1">
      <c r="A86" s="442"/>
      <c r="B86" s="457"/>
      <c r="C86" s="100">
        <v>4</v>
      </c>
      <c r="D86" s="79" t="s">
        <v>383</v>
      </c>
      <c r="E86" s="88">
        <v>1</v>
      </c>
      <c r="F86" s="75" t="s">
        <v>384</v>
      </c>
      <c r="G86" s="154">
        <v>45539</v>
      </c>
      <c r="H86" s="154">
        <v>45961</v>
      </c>
      <c r="I86" s="114">
        <f t="shared" si="4"/>
        <v>60.285714285714285</v>
      </c>
      <c r="J86" s="86" t="s">
        <v>385</v>
      </c>
      <c r="K86" s="84" t="s">
        <v>386</v>
      </c>
      <c r="L86" s="163">
        <f>((11.11*J86)/100)</f>
        <v>3.3329999999999999E-2</v>
      </c>
      <c r="M86" s="81" t="s">
        <v>387</v>
      </c>
      <c r="N86" s="81" t="s">
        <v>373</v>
      </c>
      <c r="O86" s="206" t="s">
        <v>388</v>
      </c>
      <c r="P86" s="81" t="s">
        <v>389</v>
      </c>
      <c r="Q86" s="352" t="s">
        <v>390</v>
      </c>
      <c r="R86" s="88"/>
      <c r="S86" s="88"/>
      <c r="T86" s="89"/>
    </row>
    <row r="87" spans="1:20" ht="133.5" customHeight="1">
      <c r="A87" s="442"/>
      <c r="B87" s="457"/>
      <c r="C87" s="415">
        <v>5</v>
      </c>
      <c r="D87" s="428" t="s">
        <v>391</v>
      </c>
      <c r="E87" s="81">
        <v>1</v>
      </c>
      <c r="F87" s="75" t="s">
        <v>392</v>
      </c>
      <c r="G87" s="154">
        <v>45134</v>
      </c>
      <c r="H87" s="154">
        <v>46021</v>
      </c>
      <c r="I87" s="114">
        <f t="shared" si="4"/>
        <v>126.71428571428571</v>
      </c>
      <c r="J87" s="87">
        <v>0.3</v>
      </c>
      <c r="K87" s="84" t="s">
        <v>393</v>
      </c>
      <c r="L87" s="163">
        <f>((11.11*J87)/100)/4</f>
        <v>8.3324999999999996E-3</v>
      </c>
      <c r="M87" s="81" t="s">
        <v>394</v>
      </c>
      <c r="N87" s="81" t="s">
        <v>373</v>
      </c>
      <c r="O87" s="206" t="s">
        <v>395</v>
      </c>
      <c r="P87" s="418" t="s">
        <v>396</v>
      </c>
      <c r="Q87" s="499" t="s">
        <v>397</v>
      </c>
      <c r="R87" s="88"/>
      <c r="S87" s="88"/>
      <c r="T87" s="89"/>
    </row>
    <row r="88" spans="1:20" ht="236.25" customHeight="1">
      <c r="A88" s="442"/>
      <c r="B88" s="457"/>
      <c r="C88" s="415"/>
      <c r="D88" s="428"/>
      <c r="E88" s="81">
        <v>2</v>
      </c>
      <c r="F88" s="75" t="s">
        <v>398</v>
      </c>
      <c r="G88" s="154">
        <v>45134</v>
      </c>
      <c r="H88" s="154">
        <v>45290</v>
      </c>
      <c r="I88" s="114">
        <f t="shared" si="4"/>
        <v>22.285714285714285</v>
      </c>
      <c r="J88" s="77">
        <v>1</v>
      </c>
      <c r="K88" s="84" t="s">
        <v>399</v>
      </c>
      <c r="L88" s="163">
        <f t="shared" ref="L88:L90" si="10">((11.11*J88)/100)/4</f>
        <v>2.7774999999999998E-2</v>
      </c>
      <c r="M88" s="81" t="s">
        <v>400</v>
      </c>
      <c r="N88" s="75" t="s">
        <v>401</v>
      </c>
      <c r="O88" s="207" t="s">
        <v>402</v>
      </c>
      <c r="P88" s="419"/>
      <c r="Q88" s="499"/>
      <c r="R88" s="88"/>
      <c r="S88" s="88"/>
      <c r="T88" s="89"/>
    </row>
    <row r="89" spans="1:20" ht="108" customHeight="1">
      <c r="A89" s="442"/>
      <c r="B89" s="457"/>
      <c r="C89" s="415"/>
      <c r="D89" s="428"/>
      <c r="E89" s="81">
        <v>3</v>
      </c>
      <c r="F89" s="75" t="s">
        <v>403</v>
      </c>
      <c r="G89" s="154">
        <v>45323</v>
      </c>
      <c r="H89" s="154">
        <v>45381</v>
      </c>
      <c r="I89" s="114">
        <f t="shared" si="4"/>
        <v>8.2857142857142865</v>
      </c>
      <c r="J89" s="126" t="s">
        <v>162</v>
      </c>
      <c r="K89" s="84" t="s">
        <v>404</v>
      </c>
      <c r="L89" s="227">
        <f t="shared" si="10"/>
        <v>2.7774999999999998E-2</v>
      </c>
      <c r="M89" s="75" t="s">
        <v>405</v>
      </c>
      <c r="N89" s="75" t="s">
        <v>382</v>
      </c>
      <c r="O89" s="205" t="s">
        <v>406</v>
      </c>
      <c r="P89" s="419"/>
      <c r="Q89" s="499"/>
      <c r="R89" s="88"/>
      <c r="S89" s="88"/>
      <c r="T89" s="89"/>
    </row>
    <row r="90" spans="1:20" ht="108" customHeight="1">
      <c r="A90" s="442"/>
      <c r="B90" s="457"/>
      <c r="C90" s="415"/>
      <c r="D90" s="428"/>
      <c r="E90" s="81">
        <v>4</v>
      </c>
      <c r="F90" s="75" t="s">
        <v>407</v>
      </c>
      <c r="G90" s="154">
        <v>45381</v>
      </c>
      <c r="H90" s="154">
        <v>46021</v>
      </c>
      <c r="I90" s="114">
        <f t="shared" si="4"/>
        <v>91.428571428571431</v>
      </c>
      <c r="J90" s="126" t="s">
        <v>162</v>
      </c>
      <c r="K90" s="84" t="s">
        <v>408</v>
      </c>
      <c r="L90" s="163">
        <f t="shared" si="10"/>
        <v>2.7774999999999998E-2</v>
      </c>
      <c r="M90" s="81" t="s">
        <v>409</v>
      </c>
      <c r="N90" s="75" t="s">
        <v>410</v>
      </c>
      <c r="O90" s="207" t="s">
        <v>411</v>
      </c>
      <c r="P90" s="420"/>
      <c r="Q90" s="500"/>
      <c r="R90" s="88"/>
      <c r="S90" s="88"/>
      <c r="T90" s="89"/>
    </row>
    <row r="91" spans="1:20" ht="183.75" customHeight="1">
      <c r="A91" s="442"/>
      <c r="B91" s="457"/>
      <c r="C91" s="415">
        <v>6</v>
      </c>
      <c r="D91" s="415" t="s">
        <v>412</v>
      </c>
      <c r="E91" s="81">
        <v>1</v>
      </c>
      <c r="F91" s="81" t="s">
        <v>413</v>
      </c>
      <c r="G91" s="154">
        <v>45134</v>
      </c>
      <c r="H91" s="132">
        <v>45290</v>
      </c>
      <c r="I91" s="114">
        <f t="shared" si="4"/>
        <v>22.285714285714285</v>
      </c>
      <c r="J91" s="87">
        <v>1</v>
      </c>
      <c r="K91" s="95" t="s">
        <v>414</v>
      </c>
      <c r="L91" s="163">
        <f>((11.11*J91)/100)/6</f>
        <v>1.8516666666666664E-2</v>
      </c>
      <c r="M91" s="81" t="s">
        <v>415</v>
      </c>
      <c r="N91" s="81" t="s">
        <v>366</v>
      </c>
      <c r="O91" s="206" t="s">
        <v>416</v>
      </c>
      <c r="P91" s="418" t="s">
        <v>417</v>
      </c>
      <c r="Q91" s="501" t="s">
        <v>418</v>
      </c>
      <c r="R91" s="88"/>
      <c r="S91" s="88"/>
      <c r="T91" s="89"/>
    </row>
    <row r="92" spans="1:20" ht="111" customHeight="1">
      <c r="A92" s="442"/>
      <c r="B92" s="457"/>
      <c r="C92" s="415"/>
      <c r="D92" s="415"/>
      <c r="E92" s="75">
        <v>2</v>
      </c>
      <c r="F92" s="75" t="s">
        <v>419</v>
      </c>
      <c r="G92" s="154">
        <v>45321</v>
      </c>
      <c r="H92" s="154">
        <v>45597</v>
      </c>
      <c r="I92" s="229">
        <f t="shared" si="4"/>
        <v>39.428571428571431</v>
      </c>
      <c r="J92" s="77">
        <v>0.13</v>
      </c>
      <c r="K92" s="95" t="s">
        <v>420</v>
      </c>
      <c r="L92" s="227">
        <f t="shared" ref="L92:L96" si="11">((11.11*J92)/100)/6</f>
        <v>2.4071666666666664E-3</v>
      </c>
      <c r="M92" s="75" t="s">
        <v>421</v>
      </c>
      <c r="N92" s="81" t="s">
        <v>366</v>
      </c>
      <c r="O92" s="205" t="s">
        <v>422</v>
      </c>
      <c r="P92" s="419"/>
      <c r="Q92" s="501"/>
      <c r="R92" s="88"/>
      <c r="S92" s="88"/>
      <c r="T92" s="89"/>
    </row>
    <row r="93" spans="1:20" ht="128.25" customHeight="1">
      <c r="A93" s="442"/>
      <c r="B93" s="457"/>
      <c r="C93" s="415"/>
      <c r="D93" s="415"/>
      <c r="E93" s="75">
        <v>3</v>
      </c>
      <c r="F93" s="75" t="s">
        <v>423</v>
      </c>
      <c r="G93" s="154">
        <v>45200</v>
      </c>
      <c r="H93" s="154">
        <v>45290</v>
      </c>
      <c r="I93" s="229">
        <f t="shared" si="4"/>
        <v>12.857142857142858</v>
      </c>
      <c r="J93" s="77">
        <v>1</v>
      </c>
      <c r="K93" s="95" t="s">
        <v>424</v>
      </c>
      <c r="L93" s="163">
        <f t="shared" si="11"/>
        <v>1.8516666666666664E-2</v>
      </c>
      <c r="M93" s="81" t="s">
        <v>425</v>
      </c>
      <c r="N93" s="81" t="s">
        <v>366</v>
      </c>
      <c r="O93" s="206" t="s">
        <v>426</v>
      </c>
      <c r="P93" s="419"/>
      <c r="Q93" s="501"/>
      <c r="R93" s="88"/>
      <c r="S93" s="88"/>
      <c r="T93" s="89"/>
    </row>
    <row r="94" spans="1:20" ht="114">
      <c r="A94" s="442"/>
      <c r="B94" s="457"/>
      <c r="C94" s="415"/>
      <c r="D94" s="415"/>
      <c r="E94" s="75">
        <v>4</v>
      </c>
      <c r="F94" s="75" t="s">
        <v>427</v>
      </c>
      <c r="G94" s="154">
        <v>45321</v>
      </c>
      <c r="H94" s="154">
        <v>45597</v>
      </c>
      <c r="I94" s="229">
        <f t="shared" si="4"/>
        <v>39.428571428571431</v>
      </c>
      <c r="J94" s="77">
        <v>1</v>
      </c>
      <c r="K94" s="95" t="s">
        <v>428</v>
      </c>
      <c r="L94" s="163">
        <f t="shared" si="11"/>
        <v>1.8516666666666664E-2</v>
      </c>
      <c r="M94" s="81" t="s">
        <v>429</v>
      </c>
      <c r="N94" s="81" t="s">
        <v>366</v>
      </c>
      <c r="O94" s="206" t="s">
        <v>426</v>
      </c>
      <c r="P94" s="419"/>
      <c r="Q94" s="501"/>
      <c r="R94" s="88"/>
      <c r="S94" s="88"/>
      <c r="T94" s="89"/>
    </row>
    <row r="95" spans="1:20" ht="96.75" customHeight="1">
      <c r="A95" s="442"/>
      <c r="B95" s="457"/>
      <c r="C95" s="415"/>
      <c r="D95" s="415"/>
      <c r="E95" s="75">
        <v>5</v>
      </c>
      <c r="F95" s="75" t="s">
        <v>430</v>
      </c>
      <c r="G95" s="154">
        <v>45413</v>
      </c>
      <c r="H95" s="154">
        <v>45473</v>
      </c>
      <c r="I95" s="229">
        <f t="shared" si="4"/>
        <v>8.5714285714285712</v>
      </c>
      <c r="J95" s="126" t="s">
        <v>66</v>
      </c>
      <c r="K95" s="95" t="s">
        <v>431</v>
      </c>
      <c r="L95" s="163">
        <f t="shared" si="11"/>
        <v>0</v>
      </c>
      <c r="M95" s="75" t="s">
        <v>432</v>
      </c>
      <c r="N95" s="81" t="s">
        <v>366</v>
      </c>
      <c r="O95" s="205" t="s">
        <v>433</v>
      </c>
      <c r="P95" s="419"/>
      <c r="Q95" s="501"/>
      <c r="R95" s="88"/>
      <c r="S95" s="88"/>
      <c r="T95" s="89"/>
    </row>
    <row r="96" spans="1:20" ht="145.5" customHeight="1">
      <c r="A96" s="442"/>
      <c r="B96" s="457"/>
      <c r="C96" s="415"/>
      <c r="D96" s="415"/>
      <c r="E96" s="75">
        <v>6</v>
      </c>
      <c r="F96" s="79" t="s">
        <v>434</v>
      </c>
      <c r="G96" s="154">
        <v>45505</v>
      </c>
      <c r="H96" s="154">
        <v>45565</v>
      </c>
      <c r="I96" s="229">
        <f t="shared" si="4"/>
        <v>8.5714285714285712</v>
      </c>
      <c r="J96" s="365" t="s">
        <v>66</v>
      </c>
      <c r="K96" s="94" t="s">
        <v>435</v>
      </c>
      <c r="L96" s="163">
        <f t="shared" si="11"/>
        <v>0</v>
      </c>
      <c r="M96" s="75" t="s">
        <v>436</v>
      </c>
      <c r="N96" s="81" t="s">
        <v>382</v>
      </c>
      <c r="O96" s="205" t="s">
        <v>433</v>
      </c>
      <c r="P96" s="420"/>
      <c r="Q96" s="502"/>
      <c r="R96" s="88"/>
      <c r="S96" s="88"/>
      <c r="T96" s="89"/>
    </row>
    <row r="97" spans="1:20" ht="128.25">
      <c r="A97" s="442"/>
      <c r="B97" s="457"/>
      <c r="C97" s="415">
        <v>7</v>
      </c>
      <c r="D97" s="428" t="s">
        <v>437</v>
      </c>
      <c r="E97" s="81">
        <v>1</v>
      </c>
      <c r="F97" s="81" t="s">
        <v>438</v>
      </c>
      <c r="G97" s="154">
        <v>45134</v>
      </c>
      <c r="H97" s="132">
        <v>46021</v>
      </c>
      <c r="I97" s="114">
        <f t="shared" si="4"/>
        <v>126.71428571428571</v>
      </c>
      <c r="J97" s="87">
        <v>1</v>
      </c>
      <c r="K97" s="95" t="s">
        <v>439</v>
      </c>
      <c r="L97" s="163">
        <f>((11.11*J97)/100)/2</f>
        <v>5.5549999999999995E-2</v>
      </c>
      <c r="M97" s="75" t="s">
        <v>440</v>
      </c>
      <c r="N97" s="81" t="s">
        <v>441</v>
      </c>
      <c r="O97" s="206" t="s">
        <v>442</v>
      </c>
      <c r="P97" s="418" t="s">
        <v>443</v>
      </c>
      <c r="Q97" s="501" t="s">
        <v>444</v>
      </c>
      <c r="R97" s="88"/>
      <c r="S97" s="88"/>
      <c r="T97" s="89"/>
    </row>
    <row r="98" spans="1:20" ht="114">
      <c r="A98" s="442"/>
      <c r="B98" s="457"/>
      <c r="C98" s="415"/>
      <c r="D98" s="428"/>
      <c r="E98" s="81">
        <v>2</v>
      </c>
      <c r="F98" s="81" t="s">
        <v>445</v>
      </c>
      <c r="G98" s="154">
        <v>45134</v>
      </c>
      <c r="H98" s="132">
        <v>46021</v>
      </c>
      <c r="I98" s="114">
        <f t="shared" si="4"/>
        <v>126.71428571428571</v>
      </c>
      <c r="J98" s="87">
        <v>1</v>
      </c>
      <c r="K98" s="95" t="s">
        <v>446</v>
      </c>
      <c r="L98" s="163">
        <f>((11.11*J98)/100)/2</f>
        <v>5.5549999999999995E-2</v>
      </c>
      <c r="M98" s="75" t="s">
        <v>440</v>
      </c>
      <c r="N98" s="81" t="s">
        <v>401</v>
      </c>
      <c r="O98" s="206" t="s">
        <v>378</v>
      </c>
      <c r="P98" s="420"/>
      <c r="Q98" s="502"/>
      <c r="R98" s="88"/>
      <c r="S98" s="88"/>
      <c r="T98" s="89"/>
    </row>
    <row r="99" spans="1:20" ht="99.75">
      <c r="A99" s="442"/>
      <c r="B99" s="457"/>
      <c r="C99" s="415">
        <v>8</v>
      </c>
      <c r="D99" s="428" t="s">
        <v>447</v>
      </c>
      <c r="E99" s="81">
        <v>1</v>
      </c>
      <c r="F99" s="81" t="s">
        <v>448</v>
      </c>
      <c r="G99" s="154">
        <v>45134</v>
      </c>
      <c r="H99" s="132">
        <v>45229</v>
      </c>
      <c r="I99" s="114">
        <f t="shared" si="4"/>
        <v>13.571428571428571</v>
      </c>
      <c r="J99" s="87">
        <v>1</v>
      </c>
      <c r="K99" s="95" t="s">
        <v>449</v>
      </c>
      <c r="L99" s="163">
        <f>((11.11*J99)/100)/2</f>
        <v>5.5549999999999995E-2</v>
      </c>
      <c r="M99" s="81" t="s">
        <v>450</v>
      </c>
      <c r="N99" s="81" t="s">
        <v>401</v>
      </c>
      <c r="O99" s="131" t="s">
        <v>451</v>
      </c>
      <c r="P99" s="418" t="s">
        <v>158</v>
      </c>
      <c r="Q99" s="499" t="s">
        <v>452</v>
      </c>
      <c r="R99" s="88"/>
      <c r="S99" s="88"/>
      <c r="T99" s="89"/>
    </row>
    <row r="100" spans="1:20" ht="99.75">
      <c r="A100" s="442"/>
      <c r="B100" s="457"/>
      <c r="C100" s="415"/>
      <c r="D100" s="428"/>
      <c r="E100" s="81">
        <v>2</v>
      </c>
      <c r="F100" s="75" t="s">
        <v>453</v>
      </c>
      <c r="G100" s="82">
        <v>45231</v>
      </c>
      <c r="H100" s="82">
        <v>45290</v>
      </c>
      <c r="I100" s="114">
        <f t="shared" si="4"/>
        <v>8.4285714285714288</v>
      </c>
      <c r="J100" s="87">
        <v>1</v>
      </c>
      <c r="K100" s="95" t="s">
        <v>454</v>
      </c>
      <c r="L100" s="163">
        <f>((11.11*J100)/100)/2</f>
        <v>5.5549999999999995E-2</v>
      </c>
      <c r="M100" s="75" t="s">
        <v>450</v>
      </c>
      <c r="N100" s="81" t="s">
        <v>401</v>
      </c>
      <c r="O100" s="153" t="s">
        <v>451</v>
      </c>
      <c r="P100" s="420"/>
      <c r="Q100" s="500"/>
      <c r="R100" s="79"/>
      <c r="S100" s="79"/>
      <c r="T100" s="80"/>
    </row>
    <row r="101" spans="1:20" ht="135">
      <c r="A101" s="442"/>
      <c r="B101" s="457"/>
      <c r="C101" s="428">
        <v>9</v>
      </c>
      <c r="D101" s="428" t="s">
        <v>455</v>
      </c>
      <c r="E101" s="81">
        <v>1</v>
      </c>
      <c r="F101" s="75" t="s">
        <v>456</v>
      </c>
      <c r="G101" s="154">
        <v>45134</v>
      </c>
      <c r="H101" s="85">
        <v>46021</v>
      </c>
      <c r="I101" s="114">
        <f t="shared" si="4"/>
        <v>126.71428571428571</v>
      </c>
      <c r="J101" s="126" t="s">
        <v>162</v>
      </c>
      <c r="K101" s="84" t="s">
        <v>457</v>
      </c>
      <c r="L101" s="227">
        <f>((11.11*J101)/100)/3</f>
        <v>3.7033333333333328E-2</v>
      </c>
      <c r="M101" s="75" t="s">
        <v>458</v>
      </c>
      <c r="N101" s="81" t="s">
        <v>401</v>
      </c>
      <c r="O101" s="207" t="s">
        <v>459</v>
      </c>
      <c r="P101" s="535" t="s">
        <v>460</v>
      </c>
      <c r="Q101" s="503" t="s">
        <v>461</v>
      </c>
      <c r="R101" s="79"/>
      <c r="S101" s="79"/>
      <c r="T101" s="80"/>
    </row>
    <row r="102" spans="1:20" ht="99.75" customHeight="1">
      <c r="A102" s="442"/>
      <c r="B102" s="457"/>
      <c r="C102" s="428"/>
      <c r="D102" s="428"/>
      <c r="E102" s="81">
        <v>2</v>
      </c>
      <c r="F102" s="75" t="s">
        <v>462</v>
      </c>
      <c r="G102" s="154">
        <v>45134</v>
      </c>
      <c r="H102" s="82">
        <v>46021</v>
      </c>
      <c r="I102" s="114">
        <f t="shared" si="4"/>
        <v>126.71428571428571</v>
      </c>
      <c r="J102" s="126" t="s">
        <v>162</v>
      </c>
      <c r="K102" s="95" t="s">
        <v>463</v>
      </c>
      <c r="L102" s="163">
        <f t="shared" ref="L102:L103" si="12">((11.11*J102)/100)/3</f>
        <v>3.7033333333333328E-2</v>
      </c>
      <c r="M102" s="75" t="s">
        <v>464</v>
      </c>
      <c r="N102" s="81" t="s">
        <v>401</v>
      </c>
      <c r="O102" s="207" t="s">
        <v>465</v>
      </c>
      <c r="P102" s="494"/>
      <c r="Q102" s="504"/>
      <c r="R102" s="155"/>
      <c r="S102" s="79"/>
      <c r="T102" s="80"/>
    </row>
    <row r="103" spans="1:20" ht="181.5" customHeight="1" thickBot="1">
      <c r="A103" s="443"/>
      <c r="B103" s="459"/>
      <c r="C103" s="463"/>
      <c r="D103" s="463"/>
      <c r="E103" s="90">
        <v>3</v>
      </c>
      <c r="F103" s="127" t="s">
        <v>466</v>
      </c>
      <c r="G103" s="156">
        <v>45134</v>
      </c>
      <c r="H103" s="91">
        <v>45290</v>
      </c>
      <c r="I103" s="103">
        <f t="shared" si="4"/>
        <v>22.285714285714285</v>
      </c>
      <c r="J103" s="128" t="s">
        <v>162</v>
      </c>
      <c r="K103" s="128" t="s">
        <v>467</v>
      </c>
      <c r="L103" s="163">
        <f t="shared" si="12"/>
        <v>3.7033333333333328E-2</v>
      </c>
      <c r="M103" s="127" t="s">
        <v>468</v>
      </c>
      <c r="N103" s="90" t="s">
        <v>401</v>
      </c>
      <c r="O103" s="204" t="s">
        <v>469</v>
      </c>
      <c r="P103" s="536"/>
      <c r="Q103" s="505"/>
      <c r="R103" s="129"/>
      <c r="S103" s="129"/>
      <c r="T103" s="130"/>
    </row>
    <row r="104" spans="1:20" ht="15.75">
      <c r="A104" s="6"/>
      <c r="B104" s="7"/>
      <c r="C104" s="7"/>
      <c r="D104" s="7"/>
      <c r="E104" s="176"/>
      <c r="F104" s="8"/>
      <c r="G104" s="9"/>
      <c r="H104" s="9"/>
      <c r="I104" s="34"/>
      <c r="J104" s="35"/>
      <c r="K104" s="36"/>
      <c r="L104" s="164"/>
      <c r="M104" s="37"/>
      <c r="N104" s="37"/>
      <c r="O104" s="37"/>
      <c r="P104" s="37"/>
      <c r="Q104" s="353"/>
      <c r="R104" s="54"/>
      <c r="S104" s="54"/>
      <c r="T104" s="55"/>
    </row>
    <row r="105" spans="1:20" ht="15.75">
      <c r="A105" s="10"/>
      <c r="B105" s="407" t="s">
        <v>470</v>
      </c>
      <c r="C105" s="407"/>
      <c r="D105" s="407"/>
      <c r="E105" s="407"/>
      <c r="F105" s="407"/>
      <c r="G105" s="12" t="s">
        <v>471</v>
      </c>
      <c r="H105" s="13" t="s">
        <v>472</v>
      </c>
      <c r="I105" s="12"/>
      <c r="J105" s="38"/>
      <c r="K105" s="39"/>
      <c r="L105" s="165"/>
      <c r="M105" s="40"/>
      <c r="N105" s="40"/>
      <c r="O105" s="40"/>
      <c r="P105" s="40"/>
      <c r="Q105" s="354"/>
      <c r="R105" s="56"/>
      <c r="S105" s="56"/>
      <c r="T105" s="57"/>
    </row>
    <row r="106" spans="1:20" ht="15.75">
      <c r="A106" s="10"/>
      <c r="B106" s="460"/>
      <c r="C106" s="14"/>
      <c r="D106" s="15"/>
      <c r="E106" s="16"/>
      <c r="F106" s="17"/>
      <c r="G106" s="12" t="s">
        <v>471</v>
      </c>
      <c r="H106" s="13" t="s">
        <v>472</v>
      </c>
      <c r="I106" s="12"/>
      <c r="J106" s="38"/>
      <c r="K106" s="39"/>
      <c r="L106" s="165"/>
      <c r="M106" s="40"/>
      <c r="N106" s="40"/>
      <c r="O106" s="40"/>
      <c r="P106" s="40"/>
      <c r="Q106" s="354"/>
      <c r="R106" s="56"/>
      <c r="S106" s="56"/>
      <c r="T106" s="57"/>
    </row>
    <row r="107" spans="1:20" ht="15.75">
      <c r="A107" s="10"/>
      <c r="B107" s="460"/>
      <c r="C107" s="14"/>
      <c r="D107" s="15"/>
      <c r="E107" s="16"/>
      <c r="F107" s="17"/>
      <c r="G107" s="12" t="s">
        <v>471</v>
      </c>
      <c r="H107" s="13" t="s">
        <v>472</v>
      </c>
      <c r="I107" s="12"/>
      <c r="J107" s="38"/>
      <c r="K107" s="39"/>
      <c r="L107" s="165"/>
      <c r="M107" s="40"/>
      <c r="N107" s="40"/>
      <c r="O107" s="40"/>
      <c r="P107" s="40"/>
      <c r="Q107" s="354"/>
      <c r="R107" s="56"/>
      <c r="S107" s="56"/>
      <c r="T107" s="57"/>
    </row>
    <row r="108" spans="1:20" ht="15.75">
      <c r="A108" s="10"/>
      <c r="B108" s="460"/>
      <c r="C108" s="14"/>
      <c r="D108" s="15"/>
      <c r="E108" s="16"/>
      <c r="F108" s="17"/>
      <c r="G108" s="12" t="s">
        <v>471</v>
      </c>
      <c r="H108" s="13" t="s">
        <v>472</v>
      </c>
      <c r="I108" s="12"/>
      <c r="J108" s="38"/>
      <c r="K108" s="39"/>
      <c r="L108" s="165"/>
      <c r="M108" s="40"/>
      <c r="N108" s="40"/>
      <c r="O108" s="40"/>
      <c r="P108" s="40"/>
      <c r="Q108" s="354"/>
      <c r="R108" s="56"/>
      <c r="S108" s="56"/>
      <c r="T108" s="57"/>
    </row>
    <row r="109" spans="1:20" ht="15.75">
      <c r="A109" s="10"/>
      <c r="B109" s="460"/>
      <c r="C109" s="14"/>
      <c r="D109" s="15"/>
      <c r="E109" s="16"/>
      <c r="F109" s="17"/>
      <c r="G109" s="12" t="s">
        <v>471</v>
      </c>
      <c r="H109" s="13" t="s">
        <v>472</v>
      </c>
      <c r="I109" s="12"/>
      <c r="J109" s="38"/>
      <c r="K109" s="39"/>
      <c r="L109" s="165"/>
      <c r="M109" s="40"/>
      <c r="N109" s="40"/>
      <c r="O109" s="40"/>
      <c r="P109" s="40"/>
      <c r="Q109" s="354"/>
      <c r="R109" s="56"/>
      <c r="S109" s="56"/>
      <c r="T109" s="57"/>
    </row>
    <row r="110" spans="1:20" ht="15.75">
      <c r="A110" s="18"/>
      <c r="B110" s="460"/>
      <c r="C110" s="14"/>
      <c r="D110" s="15"/>
      <c r="E110" s="16"/>
      <c r="F110" s="17"/>
      <c r="G110" s="12" t="s">
        <v>471</v>
      </c>
      <c r="H110" s="13" t="s">
        <v>472</v>
      </c>
      <c r="I110" s="41"/>
      <c r="J110" s="42"/>
      <c r="K110" s="43"/>
      <c r="L110" s="166"/>
      <c r="T110" s="58"/>
    </row>
    <row r="111" spans="1:20" ht="15.75">
      <c r="A111" s="19"/>
      <c r="B111" s="460"/>
      <c r="C111" s="14"/>
      <c r="D111" s="15"/>
      <c r="E111" s="16"/>
      <c r="F111" s="17"/>
      <c r="G111" s="12" t="s">
        <v>471</v>
      </c>
      <c r="H111" s="13" t="s">
        <v>472</v>
      </c>
      <c r="I111" s="408" t="s">
        <v>131</v>
      </c>
      <c r="J111" s="408"/>
      <c r="K111" s="408"/>
      <c r="L111" s="167"/>
      <c r="M111" s="44"/>
      <c r="N111" s="1"/>
      <c r="O111" s="1"/>
      <c r="P111" s="1"/>
      <c r="Q111" s="356"/>
      <c r="R111" s="1"/>
      <c r="S111" s="1"/>
      <c r="T111" s="59"/>
    </row>
    <row r="112" spans="1:20" ht="15.75">
      <c r="A112" s="19"/>
      <c r="B112" s="460"/>
      <c r="C112" s="14"/>
      <c r="D112" s="15"/>
      <c r="E112" s="16"/>
      <c r="F112" s="17"/>
      <c r="G112" s="1"/>
      <c r="H112" s="20"/>
      <c r="I112" s="409"/>
      <c r="J112" s="409"/>
      <c r="K112" s="409"/>
      <c r="L112" s="168"/>
      <c r="M112" s="45"/>
      <c r="N112" s="1"/>
      <c r="O112" s="1"/>
      <c r="P112" s="1"/>
      <c r="Q112" s="356"/>
      <c r="R112" s="1"/>
      <c r="S112" s="1"/>
      <c r="T112" s="59"/>
    </row>
    <row r="113" spans="1:20" ht="15.75">
      <c r="A113" s="19"/>
      <c r="B113" s="14"/>
      <c r="C113" s="14"/>
      <c r="D113" s="14"/>
      <c r="E113" s="177"/>
      <c r="F113" s="17"/>
      <c r="G113" s="21"/>
      <c r="H113" s="13"/>
      <c r="I113" s="13"/>
      <c r="J113" s="46"/>
      <c r="K113" s="46"/>
      <c r="L113" s="168"/>
      <c r="M113" s="45"/>
      <c r="N113" s="1"/>
      <c r="O113" s="1"/>
      <c r="P113" s="1"/>
      <c r="Q113" s="356"/>
      <c r="R113" s="1"/>
      <c r="S113" s="1"/>
      <c r="T113" s="59"/>
    </row>
    <row r="114" spans="1:20" ht="15.75">
      <c r="A114" s="19"/>
      <c r="B114" s="410" t="s">
        <v>473</v>
      </c>
      <c r="C114" s="410"/>
      <c r="D114" s="410"/>
      <c r="E114" s="410"/>
      <c r="F114" s="22" t="s">
        <v>474</v>
      </c>
      <c r="G114" s="23" t="s">
        <v>475</v>
      </c>
      <c r="H114" s="24">
        <v>1</v>
      </c>
      <c r="I114" s="13"/>
      <c r="J114" s="46"/>
      <c r="K114" s="46"/>
      <c r="L114" s="168"/>
      <c r="M114" s="45"/>
      <c r="N114" s="1"/>
      <c r="O114" s="1"/>
      <c r="P114" s="1"/>
      <c r="Q114" s="356"/>
      <c r="R114" s="1"/>
      <c r="S114" s="1"/>
      <c r="T114" s="59"/>
    </row>
    <row r="115" spans="1:20" ht="15.75">
      <c r="A115" s="19"/>
      <c r="B115" s="411"/>
      <c r="C115" s="411"/>
      <c r="D115" s="411"/>
      <c r="E115" s="411"/>
      <c r="F115" s="23"/>
      <c r="G115" s="25"/>
      <c r="H115" s="26"/>
      <c r="I115" s="13"/>
      <c r="J115" s="46"/>
      <c r="K115" s="46"/>
      <c r="L115" s="168"/>
      <c r="M115" s="45"/>
      <c r="N115" s="1"/>
      <c r="O115" s="1"/>
      <c r="P115" s="1"/>
      <c r="Q115" s="356"/>
      <c r="R115" s="1"/>
      <c r="S115" s="1"/>
      <c r="T115" s="59"/>
    </row>
    <row r="116" spans="1:20" ht="15.75">
      <c r="A116" s="19"/>
      <c r="B116" s="16"/>
      <c r="C116" s="16"/>
      <c r="D116" s="16"/>
      <c r="E116" s="16"/>
      <c r="F116" s="23"/>
      <c r="G116" s="25"/>
      <c r="H116" s="26"/>
      <c r="I116" s="13"/>
      <c r="J116" s="46"/>
      <c r="K116" s="46"/>
      <c r="L116" s="168"/>
      <c r="M116" s="45"/>
      <c r="N116" s="1"/>
      <c r="O116" s="1"/>
      <c r="P116" s="1"/>
      <c r="Q116" s="356"/>
      <c r="R116" s="1"/>
      <c r="S116" s="1"/>
      <c r="T116" s="59"/>
    </row>
    <row r="117" spans="1:20" ht="15.75">
      <c r="A117" s="19"/>
      <c r="B117" s="16"/>
      <c r="C117" s="16"/>
      <c r="D117" s="16"/>
      <c r="E117" s="16"/>
      <c r="F117" s="23"/>
      <c r="G117" s="25"/>
      <c r="H117" s="26"/>
      <c r="I117" s="13"/>
      <c r="J117" s="46"/>
      <c r="K117" s="46"/>
      <c r="L117" s="168"/>
      <c r="M117" s="45"/>
      <c r="N117" s="1"/>
      <c r="O117" s="1"/>
      <c r="P117" s="1"/>
      <c r="Q117" s="356"/>
      <c r="R117" s="1"/>
      <c r="S117" s="1"/>
      <c r="T117" s="59"/>
    </row>
    <row r="118" spans="1:20" ht="15.75">
      <c r="A118" s="19"/>
      <c r="B118" s="11"/>
      <c r="C118" s="16"/>
      <c r="D118" s="16"/>
      <c r="E118" s="16"/>
      <c r="F118" s="23"/>
      <c r="G118" s="25"/>
      <c r="H118" s="26"/>
      <c r="I118" s="13"/>
      <c r="J118" s="46"/>
      <c r="K118" s="46"/>
      <c r="L118" s="168"/>
      <c r="M118" s="45"/>
      <c r="N118" s="1"/>
      <c r="O118" s="1"/>
      <c r="P118" s="1"/>
      <c r="Q118" s="356"/>
      <c r="R118" s="1"/>
      <c r="S118" s="1"/>
      <c r="T118" s="59"/>
    </row>
    <row r="119" spans="1:20" ht="15.75">
      <c r="A119" s="19"/>
      <c r="B119" s="11" t="s">
        <v>476</v>
      </c>
      <c r="C119" s="412" t="s">
        <v>477</v>
      </c>
      <c r="D119" s="412"/>
      <c r="E119" s="412"/>
      <c r="F119" s="412"/>
      <c r="G119" s="412"/>
      <c r="H119" s="412"/>
      <c r="I119" s="13"/>
      <c r="J119" s="46"/>
      <c r="K119" s="46"/>
      <c r="L119" s="168"/>
      <c r="M119" s="45"/>
      <c r="N119" s="1"/>
      <c r="O119" s="1"/>
      <c r="P119" s="1"/>
      <c r="Q119" s="356"/>
      <c r="R119" s="1"/>
      <c r="S119" s="1"/>
      <c r="T119" s="59"/>
    </row>
    <row r="120" spans="1:20" ht="15.75">
      <c r="A120" s="19"/>
      <c r="B120" s="11"/>
      <c r="C120" s="413"/>
      <c r="D120" s="413"/>
      <c r="E120" s="413"/>
      <c r="F120" s="413"/>
      <c r="G120" s="413"/>
      <c r="H120" s="413"/>
      <c r="I120" s="13"/>
      <c r="J120" s="46"/>
      <c r="K120" s="46"/>
      <c r="L120" s="168"/>
      <c r="M120" s="45"/>
      <c r="N120" s="1"/>
      <c r="O120" s="1"/>
      <c r="P120" s="1"/>
      <c r="Q120" s="356"/>
      <c r="R120" s="1"/>
      <c r="S120" s="1"/>
      <c r="T120" s="59"/>
    </row>
    <row r="121" spans="1:20" ht="15.75">
      <c r="A121" s="19"/>
      <c r="B121" s="11"/>
      <c r="C121" s="16"/>
      <c r="D121" s="16"/>
      <c r="E121" s="16"/>
      <c r="F121" s="23"/>
      <c r="G121" s="25"/>
      <c r="H121" s="26"/>
      <c r="I121" s="13"/>
      <c r="J121" s="46"/>
      <c r="K121" s="46"/>
      <c r="L121" s="168"/>
      <c r="M121" s="45"/>
      <c r="N121" s="1"/>
      <c r="O121" s="1"/>
      <c r="P121" s="1"/>
      <c r="Q121" s="356"/>
      <c r="R121" s="1"/>
      <c r="S121" s="1"/>
      <c r="T121" s="59"/>
    </row>
    <row r="122" spans="1:20" ht="15.75">
      <c r="A122" s="19"/>
      <c r="B122" s="358" t="s">
        <v>478</v>
      </c>
      <c r="C122" s="414" t="s">
        <v>479</v>
      </c>
      <c r="D122" s="414"/>
      <c r="E122" s="414"/>
      <c r="F122" s="414"/>
      <c r="G122" s="414"/>
      <c r="H122" s="414"/>
      <c r="I122" s="47"/>
      <c r="J122" s="48"/>
      <c r="K122" s="48"/>
      <c r="L122" s="169"/>
      <c r="M122" s="45"/>
      <c r="N122" s="1"/>
      <c r="O122" s="1"/>
      <c r="P122" s="1"/>
      <c r="Q122" s="356"/>
      <c r="R122" s="1"/>
      <c r="S122" s="1"/>
      <c r="T122" s="59"/>
    </row>
    <row r="123" spans="1:20" ht="15.75">
      <c r="A123" s="19"/>
      <c r="B123" s="358"/>
      <c r="C123" s="359"/>
      <c r="D123" s="359"/>
      <c r="E123" s="359"/>
      <c r="F123" s="359"/>
      <c r="G123" s="359"/>
      <c r="H123" s="359"/>
      <c r="I123" s="47"/>
      <c r="J123" s="48"/>
      <c r="K123" s="48"/>
      <c r="L123" s="169"/>
      <c r="M123" s="45"/>
      <c r="N123" s="1"/>
      <c r="O123" s="1"/>
      <c r="P123" s="1"/>
      <c r="Q123" s="356"/>
      <c r="R123" s="1"/>
      <c r="S123" s="1"/>
      <c r="T123" s="59"/>
    </row>
    <row r="124" spans="1:20" ht="15.75">
      <c r="A124" s="19"/>
      <c r="B124" s="358" t="s">
        <v>480</v>
      </c>
      <c r="C124" s="414" t="s">
        <v>481</v>
      </c>
      <c r="D124" s="414"/>
      <c r="E124" s="414"/>
      <c r="F124" s="414"/>
      <c r="G124" s="414"/>
      <c r="H124" s="414"/>
      <c r="I124" s="41"/>
      <c r="J124" s="42"/>
      <c r="K124" s="43"/>
      <c r="L124" s="166"/>
      <c r="M124" s="45"/>
      <c r="N124" s="1"/>
      <c r="O124" s="1"/>
      <c r="P124" s="1"/>
      <c r="Q124" s="356"/>
      <c r="R124" s="1"/>
      <c r="S124" s="1"/>
      <c r="T124" s="59"/>
    </row>
    <row r="125" spans="1:20" ht="15.75">
      <c r="A125" s="19"/>
      <c r="B125" s="11"/>
      <c r="C125" s="16"/>
      <c r="D125" s="27"/>
      <c r="E125" s="27"/>
      <c r="F125" s="27"/>
      <c r="G125" s="27"/>
      <c r="H125" s="27"/>
      <c r="I125" s="41"/>
      <c r="J125" s="42"/>
      <c r="K125" s="43"/>
      <c r="L125" s="166"/>
      <c r="M125" s="45"/>
      <c r="N125" s="1"/>
      <c r="O125" s="1"/>
      <c r="P125" s="1"/>
      <c r="Q125" s="356"/>
      <c r="R125" s="1"/>
      <c r="S125" s="1"/>
      <c r="T125" s="59"/>
    </row>
    <row r="126" spans="1:20" ht="15.75">
      <c r="A126" s="19"/>
      <c r="B126" s="16"/>
      <c r="C126" s="16"/>
      <c r="D126" s="27"/>
      <c r="E126" s="27"/>
      <c r="F126" s="27"/>
      <c r="G126" s="27"/>
      <c r="H126" s="27"/>
      <c r="I126" s="41"/>
      <c r="J126" s="42"/>
      <c r="K126" s="43"/>
      <c r="L126" s="166"/>
      <c r="M126" s="45"/>
      <c r="N126" s="1"/>
      <c r="O126" s="1"/>
      <c r="P126" s="1"/>
      <c r="Q126" s="356"/>
      <c r="R126" s="1"/>
      <c r="S126" s="1"/>
      <c r="T126" s="59"/>
    </row>
    <row r="127" spans="1:20" ht="16.5" thickBot="1">
      <c r="A127" s="28"/>
      <c r="B127" s="29"/>
      <c r="C127" s="30"/>
      <c r="D127" s="31"/>
      <c r="E127" s="31"/>
      <c r="F127" s="31"/>
      <c r="G127" s="31"/>
      <c r="H127" s="31"/>
      <c r="I127" s="49"/>
      <c r="J127" s="50"/>
      <c r="K127" s="51"/>
      <c r="L127" s="170"/>
      <c r="M127" s="52"/>
      <c r="N127" s="53"/>
      <c r="O127" s="53"/>
      <c r="P127" s="53"/>
      <c r="Q127" s="357"/>
      <c r="R127" s="53"/>
      <c r="S127" s="53"/>
      <c r="T127" s="60"/>
    </row>
    <row r="128" spans="1:20" ht="15.75">
      <c r="A128" s="32"/>
      <c r="B128" s="33"/>
      <c r="C128" s="33"/>
      <c r="D128" s="33"/>
      <c r="E128" s="33"/>
      <c r="F128" s="33"/>
      <c r="G128" s="33"/>
      <c r="H128" s="33"/>
      <c r="I128" s="41"/>
      <c r="J128" s="42"/>
      <c r="K128" s="43"/>
      <c r="L128" s="166"/>
    </row>
    <row r="129" spans="1:20" ht="16.5" thickBot="1">
      <c r="C129" s="61"/>
      <c r="D129" s="61"/>
      <c r="E129" s="61"/>
      <c r="F129" s="33"/>
      <c r="G129" s="33"/>
      <c r="H129" s="33"/>
    </row>
    <row r="130" spans="1:20">
      <c r="A130" s="179"/>
      <c r="B130" s="180"/>
      <c r="C130" s="180"/>
      <c r="D130" s="180"/>
      <c r="E130" s="180"/>
      <c r="F130" s="180"/>
      <c r="G130" s="181"/>
      <c r="H130" s="181"/>
      <c r="I130" s="181"/>
      <c r="J130" s="181"/>
      <c r="K130" s="181"/>
      <c r="L130" s="181"/>
      <c r="M130" s="181"/>
      <c r="N130" s="181"/>
      <c r="O130" s="181"/>
      <c r="P130" s="181"/>
      <c r="Q130" s="181"/>
      <c r="R130" s="181"/>
      <c r="S130" s="181"/>
      <c r="T130" s="182"/>
    </row>
    <row r="131" spans="1:20">
      <c r="A131" s="183"/>
      <c r="B131" s="372" t="s">
        <v>470</v>
      </c>
      <c r="C131" s="372"/>
      <c r="D131" s="372"/>
      <c r="E131" s="372"/>
      <c r="F131" s="372"/>
      <c r="G131" s="185" t="s">
        <v>482</v>
      </c>
      <c r="H131" s="186" t="s">
        <v>472</v>
      </c>
      <c r="I131" s="201">
        <f>SUM(L13:L17)</f>
        <v>0.42429089999999997</v>
      </c>
      <c r="J131" s="185"/>
      <c r="K131" s="185"/>
      <c r="L131" s="185"/>
      <c r="M131" s="185"/>
      <c r="N131" s="185"/>
      <c r="O131" s="185"/>
      <c r="P131" s="185"/>
      <c r="Q131" s="185"/>
      <c r="R131" s="185"/>
      <c r="S131" s="185"/>
      <c r="T131" s="187"/>
    </row>
    <row r="132" spans="1:20">
      <c r="A132" s="183"/>
      <c r="B132" s="373"/>
      <c r="C132" s="188"/>
      <c r="D132" s="184"/>
      <c r="E132" s="184"/>
      <c r="F132" s="185"/>
      <c r="G132" s="185" t="s">
        <v>483</v>
      </c>
      <c r="H132" s="186" t="s">
        <v>472</v>
      </c>
      <c r="I132" s="201">
        <f>SUM(L18:L26)</f>
        <v>0.65649999999999997</v>
      </c>
      <c r="J132" s="185"/>
      <c r="K132" s="185"/>
      <c r="L132" s="185"/>
      <c r="M132" s="185"/>
      <c r="N132" s="185"/>
      <c r="O132" s="185"/>
      <c r="P132" s="185"/>
      <c r="Q132" s="185"/>
      <c r="R132" s="185"/>
      <c r="S132" s="185"/>
      <c r="T132" s="187"/>
    </row>
    <row r="133" spans="1:20">
      <c r="A133" s="183"/>
      <c r="B133" s="373"/>
      <c r="C133" s="188"/>
      <c r="D133" s="184"/>
      <c r="E133" s="184"/>
      <c r="F133" s="185"/>
      <c r="G133" s="185" t="s">
        <v>484</v>
      </c>
      <c r="H133" s="186" t="s">
        <v>472</v>
      </c>
      <c r="I133" s="201">
        <f>SUM(L27:L35)</f>
        <v>1</v>
      </c>
      <c r="J133" s="185"/>
      <c r="K133" s="185"/>
      <c r="L133" s="185"/>
      <c r="M133" s="185"/>
      <c r="N133" s="185"/>
      <c r="O133" s="185"/>
      <c r="P133" s="185"/>
      <c r="Q133" s="185"/>
      <c r="R133" s="185"/>
      <c r="S133" s="185"/>
      <c r="T133" s="187"/>
    </row>
    <row r="134" spans="1:20" ht="15.75" customHeight="1">
      <c r="A134" s="183"/>
      <c r="B134" s="373"/>
      <c r="C134" s="188"/>
      <c r="D134" s="184"/>
      <c r="E134" s="184"/>
      <c r="F134" s="185"/>
      <c r="G134" s="185" t="s">
        <v>485</v>
      </c>
      <c r="H134" s="186" t="s">
        <v>472</v>
      </c>
      <c r="I134" s="201">
        <f>SUM(L36:L47)</f>
        <v>0.8</v>
      </c>
      <c r="J134" s="185"/>
      <c r="K134" s="185"/>
      <c r="L134" s="185"/>
      <c r="M134" s="185"/>
      <c r="N134" s="185"/>
      <c r="O134" s="185"/>
      <c r="P134" s="185"/>
      <c r="Q134" s="185"/>
      <c r="R134" s="185"/>
      <c r="S134" s="185"/>
      <c r="T134" s="187"/>
    </row>
    <row r="135" spans="1:20" ht="15.75" customHeight="1">
      <c r="A135" s="183"/>
      <c r="B135" s="373"/>
      <c r="C135" s="188"/>
      <c r="D135" s="184"/>
      <c r="E135" s="184"/>
      <c r="F135" s="185"/>
      <c r="G135" s="185" t="s">
        <v>486</v>
      </c>
      <c r="H135" s="186" t="s">
        <v>472</v>
      </c>
      <c r="I135" s="201">
        <f>SUM(L48:L61)</f>
        <v>0.19020833333333334</v>
      </c>
      <c r="J135" s="185"/>
      <c r="K135" s="185"/>
      <c r="L135" s="185"/>
      <c r="M135" s="185"/>
      <c r="N135" s="185"/>
      <c r="O135" s="185"/>
      <c r="P135" s="185"/>
      <c r="Q135" s="185"/>
      <c r="R135" s="185"/>
      <c r="S135" s="185"/>
      <c r="T135" s="187"/>
    </row>
    <row r="136" spans="1:20" ht="15.75" customHeight="1">
      <c r="A136" s="189"/>
      <c r="B136" s="373"/>
      <c r="C136" s="188"/>
      <c r="D136" s="184"/>
      <c r="E136" s="184"/>
      <c r="F136" s="185"/>
      <c r="G136" s="185" t="s">
        <v>487</v>
      </c>
      <c r="H136" s="186" t="s">
        <v>472</v>
      </c>
      <c r="I136" s="202">
        <f>SUM(L62:L77)</f>
        <v>0.97212499999999991</v>
      </c>
      <c r="J136" s="186"/>
      <c r="K136" s="186"/>
      <c r="L136" s="186"/>
      <c r="M136" s="190"/>
      <c r="N136" s="190"/>
      <c r="O136" s="190"/>
      <c r="P136" s="190"/>
      <c r="Q136" s="190"/>
      <c r="R136" s="190"/>
      <c r="S136" s="190"/>
      <c r="T136" s="191"/>
    </row>
    <row r="137" spans="1:20">
      <c r="A137" s="192"/>
      <c r="B137" s="373"/>
      <c r="C137" s="188"/>
      <c r="D137" s="184"/>
      <c r="E137" s="184"/>
      <c r="F137" s="185"/>
      <c r="G137" s="185" t="s">
        <v>488</v>
      </c>
      <c r="H137" s="186" t="s">
        <v>472</v>
      </c>
      <c r="I137" s="202">
        <f>SUM(L78:L103)</f>
        <v>0.79399466666666674</v>
      </c>
      <c r="J137" s="193"/>
      <c r="K137" s="193"/>
      <c r="L137" s="193"/>
      <c r="M137" s="193"/>
      <c r="N137" s="186"/>
      <c r="O137" s="186"/>
      <c r="P137" s="186"/>
      <c r="Q137" s="186"/>
      <c r="R137" s="186"/>
      <c r="S137" s="186"/>
      <c r="T137" s="194"/>
    </row>
    <row r="138" spans="1:20" ht="15" customHeight="1">
      <c r="A138" s="192"/>
      <c r="B138" s="373"/>
      <c r="C138" s="188"/>
      <c r="D138" s="184"/>
      <c r="E138" s="184"/>
      <c r="F138" s="185"/>
      <c r="G138" s="186"/>
      <c r="H138" s="186"/>
      <c r="I138" s="554"/>
      <c r="J138" s="554"/>
      <c r="K138" s="554"/>
      <c r="L138" s="186"/>
      <c r="M138" s="186"/>
      <c r="N138" s="186"/>
      <c r="O138" s="186"/>
      <c r="P138" s="186"/>
      <c r="Q138" s="186"/>
      <c r="R138" s="186"/>
      <c r="S138" s="186"/>
      <c r="T138" s="194"/>
    </row>
    <row r="139" spans="1:20">
      <c r="A139" s="192"/>
      <c r="B139" s="188"/>
      <c r="C139" s="188"/>
      <c r="D139" s="188"/>
      <c r="E139" s="185"/>
      <c r="F139" s="185"/>
      <c r="G139" s="185"/>
      <c r="H139" s="186"/>
      <c r="I139" s="186"/>
      <c r="J139" s="186"/>
      <c r="K139" s="186"/>
      <c r="L139" s="186"/>
      <c r="M139" s="186"/>
      <c r="N139" s="186"/>
      <c r="O139" s="186"/>
      <c r="P139" s="186"/>
      <c r="Q139" s="186"/>
      <c r="R139" s="186"/>
      <c r="S139" s="186"/>
      <c r="T139" s="194"/>
    </row>
    <row r="140" spans="1:20" ht="15" customHeight="1">
      <c r="A140" s="192"/>
      <c r="B140" s="373" t="s">
        <v>473</v>
      </c>
      <c r="C140" s="373"/>
      <c r="D140" s="373"/>
      <c r="E140" s="373"/>
      <c r="F140" s="224">
        <f>(100*SUM(I131:I137))/7</f>
        <v>69.101698571428571</v>
      </c>
      <c r="G140" s="184" t="s">
        <v>475</v>
      </c>
      <c r="H140" s="195">
        <v>1</v>
      </c>
      <c r="I140" s="186"/>
      <c r="J140" s="186"/>
      <c r="K140" s="186"/>
      <c r="L140" s="186"/>
      <c r="M140" s="186"/>
      <c r="N140" s="186"/>
      <c r="O140" s="186"/>
      <c r="P140" s="186"/>
      <c r="Q140" s="186"/>
      <c r="R140" s="186"/>
      <c r="S140" s="186"/>
      <c r="T140" s="194"/>
    </row>
    <row r="141" spans="1:20">
      <c r="A141" s="192"/>
      <c r="B141" s="372"/>
      <c r="C141" s="372"/>
      <c r="D141" s="372"/>
      <c r="E141" s="372"/>
      <c r="F141" s="184"/>
      <c r="G141" s="184"/>
      <c r="H141" s="186"/>
      <c r="I141" s="186"/>
      <c r="J141" s="186"/>
      <c r="K141" s="186"/>
      <c r="L141" s="186"/>
      <c r="M141" s="186"/>
      <c r="N141" s="186"/>
      <c r="O141" s="186"/>
      <c r="P141" s="186"/>
      <c r="Q141" s="186"/>
      <c r="R141" s="186"/>
      <c r="S141" s="186"/>
      <c r="T141" s="194"/>
    </row>
    <row r="142" spans="1:20">
      <c r="A142" s="192"/>
      <c r="B142" s="184"/>
      <c r="C142" s="184"/>
      <c r="D142" s="184"/>
      <c r="E142" s="184"/>
      <c r="F142" s="184"/>
      <c r="G142" s="184"/>
      <c r="H142" s="186"/>
      <c r="I142" s="186"/>
      <c r="J142" s="186"/>
      <c r="K142" s="186"/>
      <c r="L142" s="186"/>
      <c r="M142" s="186"/>
      <c r="N142" s="186"/>
      <c r="O142" s="186"/>
      <c r="P142" s="186"/>
      <c r="Q142" s="186"/>
      <c r="R142" s="186"/>
      <c r="S142" s="186"/>
      <c r="T142" s="194"/>
    </row>
    <row r="143" spans="1:20">
      <c r="A143" s="192"/>
      <c r="B143" s="184"/>
      <c r="C143" s="184"/>
      <c r="D143" s="184"/>
      <c r="E143" s="184"/>
      <c r="F143" s="184"/>
      <c r="G143" s="184"/>
      <c r="H143" s="186"/>
      <c r="I143" s="186"/>
      <c r="J143" s="186"/>
      <c r="K143" s="186"/>
      <c r="L143" s="186"/>
      <c r="M143" s="186"/>
      <c r="N143" s="186"/>
      <c r="O143" s="186"/>
      <c r="P143" s="186"/>
      <c r="Q143" s="186"/>
      <c r="R143" s="186"/>
      <c r="S143" s="186"/>
      <c r="T143" s="194"/>
    </row>
    <row r="144" spans="1:20">
      <c r="A144" s="192"/>
      <c r="B144" s="184"/>
      <c r="C144" s="184"/>
      <c r="D144" s="184"/>
      <c r="E144" s="184"/>
      <c r="F144" s="184"/>
      <c r="G144" s="184"/>
      <c r="H144" s="186"/>
      <c r="I144" s="186"/>
      <c r="J144" s="186"/>
      <c r="K144" s="186"/>
      <c r="L144" s="186"/>
      <c r="M144" s="186"/>
      <c r="N144" s="186"/>
      <c r="O144" s="186"/>
      <c r="P144" s="186"/>
      <c r="Q144" s="186"/>
      <c r="R144" s="186"/>
      <c r="S144" s="186"/>
      <c r="T144" s="194"/>
    </row>
    <row r="145" spans="1:20">
      <c r="A145" s="192"/>
      <c r="B145" s="184" t="s">
        <v>476</v>
      </c>
      <c r="C145" s="371" t="s">
        <v>477</v>
      </c>
      <c r="D145" s="371"/>
      <c r="E145" s="371"/>
      <c r="F145" s="371"/>
      <c r="G145" s="371"/>
      <c r="H145" s="371"/>
      <c r="I145" s="186"/>
      <c r="J145" s="186"/>
      <c r="K145" s="186"/>
      <c r="L145" s="186"/>
      <c r="M145" s="186"/>
      <c r="N145" s="186"/>
      <c r="O145" s="186"/>
      <c r="P145" s="186"/>
      <c r="Q145" s="186"/>
      <c r="R145" s="186"/>
      <c r="S145" s="186"/>
      <c r="T145" s="194"/>
    </row>
    <row r="146" spans="1:20">
      <c r="A146" s="192"/>
      <c r="B146" s="184"/>
      <c r="C146" s="372"/>
      <c r="D146" s="372"/>
      <c r="E146" s="372"/>
      <c r="F146" s="372"/>
      <c r="G146" s="372"/>
      <c r="H146" s="372"/>
      <c r="I146" s="186"/>
      <c r="J146" s="186"/>
      <c r="K146" s="186"/>
      <c r="L146" s="186"/>
      <c r="M146" s="186"/>
      <c r="N146" s="186"/>
      <c r="O146" s="186"/>
      <c r="P146" s="186"/>
      <c r="Q146" s="186"/>
      <c r="R146" s="186"/>
      <c r="S146" s="186"/>
      <c r="T146" s="194"/>
    </row>
    <row r="147" spans="1:20">
      <c r="A147" s="192"/>
      <c r="B147" s="184"/>
      <c r="C147" s="184"/>
      <c r="D147" s="184"/>
      <c r="E147" s="184"/>
      <c r="F147" s="184"/>
      <c r="G147" s="184"/>
      <c r="H147" s="186"/>
      <c r="I147" s="186"/>
      <c r="J147" s="186"/>
      <c r="K147" s="186"/>
      <c r="L147" s="186"/>
      <c r="M147" s="186"/>
      <c r="N147" s="186"/>
      <c r="O147" s="186"/>
      <c r="P147" s="186"/>
      <c r="Q147" s="186"/>
      <c r="R147" s="186"/>
      <c r="S147" s="186"/>
      <c r="T147" s="194"/>
    </row>
    <row r="148" spans="1:20">
      <c r="A148" s="192"/>
      <c r="B148" s="184" t="s">
        <v>478</v>
      </c>
      <c r="C148" s="371" t="s">
        <v>479</v>
      </c>
      <c r="D148" s="371"/>
      <c r="E148" s="371"/>
      <c r="F148" s="371"/>
      <c r="G148" s="371"/>
      <c r="H148" s="371"/>
      <c r="I148" s="184"/>
      <c r="J148" s="184"/>
      <c r="K148" s="184"/>
      <c r="L148" s="184"/>
      <c r="M148" s="186"/>
      <c r="N148" s="186"/>
      <c r="O148" s="186"/>
      <c r="P148" s="186"/>
      <c r="Q148" s="186"/>
      <c r="R148" s="186"/>
      <c r="S148" s="186"/>
      <c r="T148" s="194"/>
    </row>
    <row r="149" spans="1:20">
      <c r="A149" s="192"/>
      <c r="B149" s="184"/>
      <c r="C149" s="184"/>
      <c r="D149" s="184"/>
      <c r="E149" s="184"/>
      <c r="F149" s="184"/>
      <c r="G149" s="184"/>
      <c r="H149" s="184"/>
      <c r="I149" s="184"/>
      <c r="J149" s="184"/>
      <c r="K149" s="184"/>
      <c r="L149" s="184"/>
      <c r="M149" s="186"/>
      <c r="N149" s="186"/>
      <c r="O149" s="186"/>
      <c r="P149" s="186"/>
      <c r="Q149" s="186"/>
      <c r="R149" s="186"/>
      <c r="S149" s="186"/>
      <c r="T149" s="194"/>
    </row>
    <row r="150" spans="1:20">
      <c r="A150" s="192"/>
      <c r="B150" s="184" t="s">
        <v>480</v>
      </c>
      <c r="C150" s="371" t="s">
        <v>481</v>
      </c>
      <c r="D150" s="371"/>
      <c r="E150" s="371"/>
      <c r="F150" s="371"/>
      <c r="G150" s="371"/>
      <c r="H150" s="371"/>
      <c r="I150" s="186"/>
      <c r="J150" s="186"/>
      <c r="K150" s="186"/>
      <c r="L150" s="186"/>
      <c r="M150" s="186"/>
      <c r="N150" s="186"/>
      <c r="O150" s="186"/>
      <c r="P150" s="186"/>
      <c r="Q150" s="186"/>
      <c r="R150" s="186"/>
      <c r="S150" s="186"/>
      <c r="T150" s="194"/>
    </row>
    <row r="151" spans="1:20">
      <c r="A151" s="192"/>
      <c r="B151" s="184"/>
      <c r="C151" s="184"/>
      <c r="D151" s="185"/>
      <c r="E151" s="185"/>
      <c r="F151" s="185"/>
      <c r="G151" s="185"/>
      <c r="H151" s="185"/>
      <c r="I151" s="186"/>
      <c r="J151" s="186"/>
      <c r="K151" s="186"/>
      <c r="L151" s="186"/>
      <c r="M151" s="186"/>
      <c r="N151" s="186"/>
      <c r="O151" s="186"/>
      <c r="P151" s="186"/>
      <c r="Q151" s="186"/>
      <c r="R151" s="186"/>
      <c r="S151" s="186"/>
      <c r="T151" s="194"/>
    </row>
    <row r="152" spans="1:20">
      <c r="A152" s="192"/>
      <c r="B152" s="184"/>
      <c r="C152" s="184"/>
      <c r="D152" s="185"/>
      <c r="E152" s="185"/>
      <c r="F152" s="185"/>
      <c r="G152" s="185"/>
      <c r="H152" s="185"/>
      <c r="I152" s="186"/>
      <c r="J152" s="186"/>
      <c r="K152" s="186"/>
      <c r="L152" s="186"/>
      <c r="M152" s="186"/>
      <c r="N152" s="186"/>
      <c r="O152" s="186"/>
      <c r="P152" s="186"/>
      <c r="Q152" s="186"/>
      <c r="R152" s="186"/>
      <c r="S152" s="186"/>
      <c r="T152" s="194"/>
    </row>
    <row r="153" spans="1:20" ht="15.75" thickBot="1">
      <c r="A153" s="196"/>
      <c r="B153" s="197"/>
      <c r="C153" s="198"/>
      <c r="D153" s="199"/>
      <c r="E153" s="199"/>
      <c r="F153" s="199"/>
      <c r="G153" s="199"/>
      <c r="H153" s="199"/>
      <c r="I153" s="197"/>
      <c r="J153" s="197"/>
      <c r="K153" s="197"/>
      <c r="L153" s="197"/>
      <c r="M153" s="197"/>
      <c r="N153" s="197"/>
      <c r="O153" s="197"/>
      <c r="P153" s="197"/>
      <c r="Q153" s="197"/>
      <c r="R153" s="197"/>
      <c r="S153" s="197"/>
      <c r="T153" s="200"/>
    </row>
    <row r="154" spans="1:20">
      <c r="A154" s="190"/>
      <c r="B154" s="186"/>
      <c r="C154" s="186"/>
      <c r="D154" s="186"/>
      <c r="E154" s="186"/>
      <c r="F154" s="186"/>
      <c r="G154" s="186"/>
      <c r="H154" s="186"/>
      <c r="I154" s="186"/>
      <c r="J154" s="186"/>
      <c r="K154" s="186"/>
      <c r="L154" s="186"/>
      <c r="M154" s="190"/>
      <c r="N154" s="190"/>
      <c r="O154" s="190"/>
      <c r="P154" s="190"/>
      <c r="Q154" s="190"/>
      <c r="R154" s="190"/>
      <c r="S154" s="190"/>
      <c r="T154" s="190"/>
    </row>
  </sheetData>
  <sheetProtection sort="0" autoFilter="0" pivotTables="0"/>
  <autoFilter ref="H1:H154" xr:uid="{00000000-0001-0000-0000-000000000000}"/>
  <mergeCells count="167">
    <mergeCell ref="R11:R12"/>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Q82:Q85"/>
    <mergeCell ref="Q87:Q90"/>
    <mergeCell ref="Q91:Q96"/>
    <mergeCell ref="Q97:Q98"/>
    <mergeCell ref="Q99:Q100"/>
    <mergeCell ref="Q101:Q103"/>
    <mergeCell ref="P34:P35"/>
    <mergeCell ref="P40:P47"/>
    <mergeCell ref="P48:P53"/>
    <mergeCell ref="P54:P61"/>
    <mergeCell ref="P62:P77"/>
    <mergeCell ref="P78:P80"/>
    <mergeCell ref="P82:P85"/>
    <mergeCell ref="P87:P90"/>
    <mergeCell ref="P91:P96"/>
    <mergeCell ref="J11:J12"/>
    <mergeCell ref="J44:J45"/>
    <mergeCell ref="K11:K12"/>
    <mergeCell ref="L11:L12"/>
    <mergeCell ref="M11:M12"/>
    <mergeCell ref="N11:N12"/>
    <mergeCell ref="G11:H11"/>
    <mergeCell ref="O11:O12"/>
    <mergeCell ref="P11:P12"/>
    <mergeCell ref="P13:P14"/>
    <mergeCell ref="P16:P17"/>
    <mergeCell ref="P18:P19"/>
    <mergeCell ref="P20:P22"/>
    <mergeCell ref="P23:P25"/>
    <mergeCell ref="P27:P29"/>
    <mergeCell ref="P30:P32"/>
    <mergeCell ref="D99:D100"/>
    <mergeCell ref="D101:D103"/>
    <mergeCell ref="E11:E12"/>
    <mergeCell ref="E44:E45"/>
    <mergeCell ref="F11:F12"/>
    <mergeCell ref="F44:F45"/>
    <mergeCell ref="G44:G45"/>
    <mergeCell ref="H44:H45"/>
    <mergeCell ref="I11:I12"/>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D91:D96"/>
    <mergeCell ref="D97:D98"/>
    <mergeCell ref="C124:H124"/>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B106:B112"/>
    <mergeCell ref="C11:C12"/>
    <mergeCell ref="C13:C14"/>
    <mergeCell ref="C16:C17"/>
    <mergeCell ref="C18:C19"/>
    <mergeCell ref="C91:C96"/>
    <mergeCell ref="C97:C98"/>
    <mergeCell ref="B105:F105"/>
    <mergeCell ref="I111:K111"/>
    <mergeCell ref="I112:K112"/>
    <mergeCell ref="B114:E114"/>
    <mergeCell ref="B115:E115"/>
    <mergeCell ref="C119:H119"/>
    <mergeCell ref="C120:H120"/>
    <mergeCell ref="C122:H122"/>
    <mergeCell ref="C20:C22"/>
    <mergeCell ref="C23:C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A7:B7"/>
    <mergeCell ref="C7:I7"/>
    <mergeCell ref="J7:K7"/>
    <mergeCell ref="L7:T7"/>
    <mergeCell ref="A8:B8"/>
    <mergeCell ref="C8:I8"/>
    <mergeCell ref="A9:D9"/>
    <mergeCell ref="E9:M9"/>
    <mergeCell ref="A10:O10"/>
    <mergeCell ref="P10:Q10"/>
    <mergeCell ref="R10:T10"/>
    <mergeCell ref="R1:T1"/>
    <mergeCell ref="R2:T2"/>
    <mergeCell ref="R3:T3"/>
    <mergeCell ref="R4:T4"/>
    <mergeCell ref="A5:B5"/>
    <mergeCell ref="C5:I5"/>
    <mergeCell ref="J5:K5"/>
    <mergeCell ref="L5:T5"/>
    <mergeCell ref="A6:B6"/>
    <mergeCell ref="C6:I6"/>
    <mergeCell ref="J6:K6"/>
    <mergeCell ref="L6:T6"/>
    <mergeCell ref="C150:H150"/>
    <mergeCell ref="B131:F131"/>
    <mergeCell ref="B132:B138"/>
    <mergeCell ref="I138:K138"/>
    <mergeCell ref="B140:E140"/>
    <mergeCell ref="B141:E141"/>
    <mergeCell ref="C145:H145"/>
    <mergeCell ref="C146:H146"/>
    <mergeCell ref="C148:H148"/>
  </mergeCells>
  <dataValidations disablePrompts="1" count="1">
    <dataValidation type="date" operator="greaterThanOrEqual" allowBlank="1" showInputMessage="1" showErrorMessage="1" sqref="F106:F113" xr:uid="{00000000-0002-0000-0000-000000000000}">
      <formula1>41426</formula1>
    </dataValidation>
  </dataValidations>
  <hyperlinks>
    <hyperlink ref="O87" r:id="rId1" xr:uid="{00000000-0004-0000-0000-000000000000}"/>
    <hyperlink ref="O91" r:id="rId2" xr:uid="{00000000-0004-0000-0000-000001000000}"/>
    <hyperlink ref="O93" r:id="rId3" xr:uid="{00000000-0004-0000-0000-000002000000}"/>
    <hyperlink ref="O94" r:id="rId4" xr:uid="{00000000-0004-0000-0000-000003000000}"/>
    <hyperlink ref="O13" r:id="rId5" xr:uid="{00000000-0004-0000-0000-000004000000}"/>
    <hyperlink ref="O14" r:id="rId6" xr:uid="{00000000-0004-0000-0000-000005000000}"/>
    <hyperlink ref="O19" r:id="rId7" xr:uid="{00000000-0004-0000-0000-000007000000}"/>
    <hyperlink ref="O21" r:id="rId8" xr:uid="{00000000-0004-0000-0000-000008000000}"/>
    <hyperlink ref="O22" r:id="rId9" xr:uid="{00000000-0004-0000-0000-000009000000}"/>
    <hyperlink ref="O18" r:id="rId10" xr:uid="{00000000-0004-0000-0000-00000A000000}"/>
    <hyperlink ref="O20" r:id="rId11" xr:uid="{00000000-0004-0000-0000-00000B000000}"/>
    <hyperlink ref="O36" r:id="rId12"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13"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14" xr:uid="{00000000-0004-0000-0000-000015000000}"/>
    <hyperlink ref="O62" r:id="rId15" xr:uid="{00000000-0004-0000-0000-000016000000}"/>
    <hyperlink ref="O63" r:id="rId16" xr:uid="{00000000-0004-0000-0000-000017000000}"/>
    <hyperlink ref="O64" r:id="rId17" xr:uid="{00000000-0004-0000-0000-000018000000}"/>
    <hyperlink ref="O65" r:id="rId18" xr:uid="{00000000-0004-0000-0000-000019000000}"/>
    <hyperlink ref="O67" r:id="rId19" xr:uid="{00000000-0004-0000-0000-00001A000000}"/>
    <hyperlink ref="O78" r:id="rId20" xr:uid="{00000000-0004-0000-0000-00001B000000}"/>
    <hyperlink ref="O79" r:id="rId21" xr:uid="{00000000-0004-0000-0000-00001C000000}"/>
    <hyperlink ref="O80" r:id="rId22" xr:uid="{00000000-0004-0000-0000-00001D000000}"/>
    <hyperlink ref="O16" r:id="rId23" xr:uid="{00000000-0004-0000-0000-00001E000000}"/>
    <hyperlink ref="O23" r:id="rId24" xr:uid="{00000000-0004-0000-0000-00001F000000}"/>
    <hyperlink ref="O24" r:id="rId25" xr:uid="{00000000-0004-0000-0000-000020000000}"/>
    <hyperlink ref="O25" r:id="rId26" xr:uid="{00000000-0004-0000-0000-000021000000}"/>
    <hyperlink ref="O81" r:id="rId27" xr:uid="{00000000-0004-0000-0000-000033000000}"/>
    <hyperlink ref="O97" r:id="rId28" xr:uid="{00000000-0004-0000-0000-000036000000}"/>
    <hyperlink ref="O66" r:id="rId29"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30"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8" r:id="rId31" xr:uid="{06973E82-4A3C-46CD-B8D0-E50BA8DCE468}"/>
    <hyperlink ref="O99" r:id="rId32"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33"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34" xr:uid="{C594D4B9-2441-43C7-A130-A0616D8F526A}"/>
    <hyperlink ref="O103" r:id="rId35" xr:uid="{2AF62132-BA40-49AA-BE61-B254C525777D}"/>
    <hyperlink ref="O61" r:id="rId36" xr:uid="{3A9A5FC0-4557-444C-A667-53487A025864}"/>
    <hyperlink ref="O69" r:id="rId37" xr:uid="{C1386EB5-B688-4154-9C8E-2C95C74C9146}"/>
    <hyperlink ref="O70" r:id="rId38" xr:uid="{B61FA4C6-BC7F-4B72-BCB8-66AF8445A811}"/>
    <hyperlink ref="O71" r:id="rId39" xr:uid="{CED78B76-D0A2-4063-94CB-7D641CCFF616}"/>
    <hyperlink ref="O72" r:id="rId40" xr:uid="{7B432C6E-4DD7-4F6C-B57D-CAD95DF9EA8E}"/>
    <hyperlink ref="O53" r:id="rId41" xr:uid="{C9A4D5D0-D481-4F59-BAF5-AD5C7F9653CA}"/>
    <hyperlink ref="O54" r:id="rId42" xr:uid="{DDF44905-405A-4FE3-BD87-7A6D2B83A497}"/>
    <hyperlink ref="O27" r:id="rId43" xr:uid="{C518DDFA-DD9E-4129-B572-B31B03520541}"/>
    <hyperlink ref="O28" r:id="rId44" xr:uid="{B5373FEE-A361-4DC1-998B-692EF8B1D097}"/>
    <hyperlink ref="O29" r:id="rId45" xr:uid="{7BB8F1D3-D9A9-419E-85F7-864B291430AF}"/>
    <hyperlink ref="O30" r:id="rId46" xr:uid="{E7DEC3C2-4E63-4462-9A50-609D679F7858}"/>
    <hyperlink ref="O31" r:id="rId47" xr:uid="{C97A987D-3790-4DA9-A131-AD707693AA19}"/>
    <hyperlink ref="O32" r:id="rId48" xr:uid="{B34AFA88-6C43-402F-A732-053120004BD4}"/>
    <hyperlink ref="O33" r:id="rId49" xr:uid="{D36CBC06-7211-4859-98E3-EA864DE50F98}"/>
    <hyperlink ref="O34" r:id="rId50" xr:uid="{B7C7B6C9-BFA8-465B-A425-45CC4C7119C9}"/>
    <hyperlink ref="O35" r:id="rId51" xr:uid="{82F337BB-6710-45C0-8D8C-87B115E8A17B}"/>
    <hyperlink ref="O48" r:id="rId52" xr:uid="{A87BD032-34C4-4A4C-B5F2-D4386B5C5BC2}"/>
    <hyperlink ref="O49" r:id="rId53" xr:uid="{85CC168F-FB84-4372-9CC1-C0AC4EAC0B42}"/>
    <hyperlink ref="O50" r:id="rId54" xr:uid="{E657FD17-C774-4AB5-8F4C-000A84FAFEE1}"/>
    <hyperlink ref="O51" r:id="rId55" xr:uid="{26E7E886-719A-462B-ACE1-E374CD1A4064}"/>
    <hyperlink ref="O52" r:id="rId56" xr:uid="{7AF31EE2-8934-40D7-A27B-C7E2BB9F9454}"/>
    <hyperlink ref="O55" r:id="rId57" xr:uid="{BA436A36-F046-4353-BB9B-7DB402BECA6E}"/>
    <hyperlink ref="O56" r:id="rId58" xr:uid="{93D1255C-79DA-43AD-8B63-51BB6875FEDC}"/>
    <hyperlink ref="O58" r:id="rId59" xr:uid="{CCCD7A8C-AE83-4BC4-9924-1216F8442BC2}"/>
    <hyperlink ref="O57" r:id="rId60" xr:uid="{E581674E-F4D5-447B-930B-3B7E29A74533}"/>
    <hyperlink ref="O59" r:id="rId61" xr:uid="{73666B5E-46D3-4C8E-BEA7-03B4F97EA5EF}"/>
    <hyperlink ref="O60" r:id="rId62" xr:uid="{71ED7C21-348E-4F6F-87FF-A817BD201D07}"/>
    <hyperlink ref="O73" r:id="rId63" xr:uid="{76825D58-1918-48F3-9121-6202B6E78726}"/>
    <hyperlink ref="O82" r:id="rId64" xr:uid="{79BD8E5A-2A8F-4655-95B4-642A73D1D591}"/>
    <hyperlink ref="O89" r:id="rId65" xr:uid="{B22E7599-D105-478B-BD47-1E83965C7CD2}"/>
    <hyperlink ref="O92" r:id="rId66" xr:uid="{EC2EB3BE-51C3-47DE-9D61-2248E8F999A8}"/>
    <hyperlink ref="O101" r:id="rId67" display="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xr:uid="{E2D3C6FA-9094-4662-9DEF-4E8A2A8624FE}"/>
    <hyperlink ref="O83" r:id="rId68" xr:uid="{166BC2C3-3F69-4DDB-8928-C6729FB4C23B}"/>
    <hyperlink ref="O84" r:id="rId69" xr:uid="{31165457-2785-4163-9642-3A9C138CFAD3}"/>
    <hyperlink ref="O86" r:id="rId70" xr:uid="{5490C14C-74EC-4D81-9731-F90DE1731207}"/>
    <hyperlink ref="O90" r:id="rId71" xr:uid="{B48EB047-035C-4CCE-81A6-256D384821AE}"/>
    <hyperlink ref="O95" r:id="rId72" xr:uid="{D04700B7-56C5-49E4-A43E-048CC236978E}"/>
    <hyperlink ref="O96" r:id="rId73" xr:uid="{32255E20-A8DA-4769-9908-3524C313C3E9}"/>
    <hyperlink ref="O98" r:id="rId74" xr:uid="{76FC3464-52A8-41C4-99E5-207A36FA658B}"/>
    <hyperlink ref="O17" r:id="rId75" xr:uid="{E7CDF5F0-A5DD-49D1-9BB5-D0E09A55F7B6}"/>
    <hyperlink ref="O39" r:id="rId76" xr:uid="{E1B06321-1538-41E1-B470-337B71EC5ACA}"/>
    <hyperlink ref="O74" r:id="rId77" xr:uid="{700950C5-1306-465E-AE14-36B26E9F2111}"/>
  </hyperlinks>
  <pageMargins left="0.66929133858267698" right="0.15748031496063" top="0.55118110236220497" bottom="0.59055118110236204" header="0.31496062992126" footer="0.31496062992126"/>
  <pageSetup paperSize="14" scale="34" fitToHeight="0" orientation="landscape"/>
  <headerFooter>
    <oddHeader>&amp;L&amp;G&amp;C&amp;"Arial,Negrita"&amp;16&amp;K000000
PLAN DE MEJORAMIENTO ARCHIVÍSTICO&amp;RVersión: 02
2016/07/13
&amp;P de &amp;N</oddHeader>
    <oddFooter>&amp;LProceso: Inspección, Vigilancia y Control ICV&amp;RCódigo: ICV-F-06</oddFooter>
  </headerFooter>
  <drawing r:id="rId78"/>
  <legacyDrawingHF r:id="rId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defaultColWidth="11" defaultRowHeight="15"/>
  <sheetData>
    <row r="6" spans="7:12">
      <c r="K6">
        <v>8800</v>
      </c>
    </row>
    <row r="7" spans="7:12">
      <c r="G7">
        <v>176</v>
      </c>
      <c r="H7">
        <v>4</v>
      </c>
      <c r="K7">
        <f>K6-5067</f>
        <v>3733</v>
      </c>
      <c r="L7">
        <f>G8/K6</f>
        <v>0.57579545454545455</v>
      </c>
    </row>
    <row r="8" spans="7:12">
      <c r="G8">
        <v>5067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8bc4af-f944-4271-952d-b965c661a257">
      <Terms xmlns="http://schemas.microsoft.com/office/infopath/2007/PartnerControls"/>
    </lcf76f155ced4ddcb4097134ff3c332f>
    <TaxCatchAll xmlns="1fb5b799-e294-4673-b7c8-7ce98c19dd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0C9F1A02645B429DA2D823DB6895D2" ma:contentTypeVersion="15" ma:contentTypeDescription="Crear nuevo documento." ma:contentTypeScope="" ma:versionID="e78dec47d406616fec45724b199ad948">
  <xsd:schema xmlns:xsd="http://www.w3.org/2001/XMLSchema" xmlns:xs="http://www.w3.org/2001/XMLSchema" xmlns:p="http://schemas.microsoft.com/office/2006/metadata/properties" xmlns:ns2="618bc4af-f944-4271-952d-b965c661a257" xmlns:ns3="1fb5b799-e294-4673-b7c8-7ce98c19ddaf" targetNamespace="http://schemas.microsoft.com/office/2006/metadata/properties" ma:root="true" ma:fieldsID="7a150849c20a25293c0450a23fc984e3" ns2:_="" ns3:_="">
    <xsd:import namespace="618bc4af-f944-4271-952d-b965c661a257"/>
    <xsd:import namespace="1fb5b799-e294-4673-b7c8-7ce98c19dd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bc4af-f944-4271-952d-b965c661a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b5b799-e294-4673-b7c8-7ce98c19dd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42c9bc-ba07-4505-8ab5-b93dfa797410}" ma:internalName="TaxCatchAll" ma:showField="CatchAllData" ma:web="1fb5b799-e294-4673-b7c8-7ce98c19dd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56F2F-ED7A-4CEA-ADD9-8385EF5500CB}"/>
</file>

<file path=customXml/itemProps2.xml><?xml version="1.0" encoding="utf-8"?>
<ds:datastoreItem xmlns:ds="http://schemas.openxmlformats.org/officeDocument/2006/customXml" ds:itemID="{F78C0776-3D4A-44A3-BC04-4560894C9858}"/>
</file>

<file path=customXml/itemProps3.xml><?xml version="1.0" encoding="utf-8"?>
<ds:datastoreItem xmlns:ds="http://schemas.openxmlformats.org/officeDocument/2006/customXml" ds:itemID="{FE7FF044-BE5C-4515-803F-E17928B7E5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Usuario invitado</cp:lastModifiedBy>
  <cp:revision/>
  <dcterms:created xsi:type="dcterms:W3CDTF">2020-09-07T16:42:00Z</dcterms:created>
  <dcterms:modified xsi:type="dcterms:W3CDTF">2025-02-10T15:12:43Z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y fmtid="{D5CDD505-2E9C-101B-9397-08002B2CF9AE}" pid="4" name="ContentTypeId">
    <vt:lpwstr>0x010100C70C9F1A02645B429DA2D823DB6895D2</vt:lpwstr>
  </property>
</Properties>
</file>