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mc:AlternateContent xmlns:mc="http://schemas.openxmlformats.org/markup-compatibility/2006">
    <mc:Choice Requires="x15">
      <x15ac:absPath xmlns:x15ac="http://schemas.microsoft.com/office/spreadsheetml/2010/11/ac" url="/Volumes/Macintosh HD/Alcaldía de Bucaramanga/ALCALDÍA 2025/TAREAS 2025/TAREAS ABRIL 2025/"/>
    </mc:Choice>
  </mc:AlternateContent>
  <xr:revisionPtr revIDLastSave="0" documentId="13_ncr:1_{E3DA3C2D-2563-C047-B8F3-C9C405DE36C1}" xr6:coauthVersionLast="47" xr6:coauthVersionMax="47" xr10:uidLastSave="{00000000-0000-0000-0000-000000000000}"/>
  <bookViews>
    <workbookView xWindow="0" yWindow="0" windowWidth="25600" windowHeight="16000" xr2:uid="{00000000-000D-0000-FFFF-FFFF00000000}"/>
  </bookViews>
  <sheets>
    <sheet name="PMA" sheetId="1" r:id="rId1"/>
    <sheet name="Hoja1" sheetId="2" state="hidden" r:id="rId2"/>
  </sheets>
  <definedNames>
    <definedName name="_xlnm._FilterDatabase" localSheetId="0" hidden="1">PMA!$H$1:$H$154</definedName>
    <definedName name="_xlnm.Print_Area" localSheetId="0">PMA!$A$1:$T$128</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O25" i="1" s="1"/>
  <c r="I23" i="1"/>
  <c r="J24" i="1" l="1"/>
  <c r="J25" i="1" s="1"/>
  <c r="L54" i="1" l="1"/>
  <c r="L7" i="2"/>
  <c r="K7" i="2"/>
  <c r="L23" i="1"/>
  <c r="L13" i="1" l="1"/>
  <c r="L16" i="1"/>
  <c r="L17" i="1"/>
  <c r="L82" i="1"/>
  <c r="L83" i="1"/>
  <c r="L81" i="1"/>
  <c r="L80" i="1"/>
  <c r="L79" i="1"/>
  <c r="L78" i="1"/>
  <c r="L38" i="1"/>
  <c r="L37" i="1"/>
  <c r="L36" i="1"/>
  <c r="L39" i="1"/>
  <c r="L33" i="1"/>
  <c r="L32" i="1"/>
  <c r="L31" i="1"/>
  <c r="L30" i="1"/>
  <c r="L29" i="1"/>
  <c r="L28" i="1"/>
  <c r="L27" i="1"/>
  <c r="L34" i="1"/>
  <c r="L22" i="1"/>
  <c r="L21" i="1"/>
  <c r="L20" i="1"/>
  <c r="L19" i="1"/>
  <c r="L18" i="1"/>
  <c r="L102" i="1"/>
  <c r="L103" i="1"/>
  <c r="L101" i="1"/>
  <c r="L100" i="1"/>
  <c r="L99" i="1"/>
  <c r="L98" i="1"/>
  <c r="L97" i="1"/>
  <c r="L92" i="1"/>
  <c r="L93" i="1"/>
  <c r="L94" i="1"/>
  <c r="L95" i="1"/>
  <c r="L96" i="1"/>
  <c r="L91" i="1"/>
  <c r="L88" i="1"/>
  <c r="L89" i="1"/>
  <c r="L90" i="1"/>
  <c r="L87" i="1"/>
  <c r="L86" i="1"/>
  <c r="L84" i="1"/>
  <c r="L85" i="1"/>
  <c r="L75" i="1"/>
  <c r="L76" i="1"/>
  <c r="L77" i="1"/>
  <c r="L74" i="1"/>
  <c r="L73" i="1"/>
  <c r="L71" i="1"/>
  <c r="L72" i="1"/>
  <c r="L69" i="1"/>
  <c r="L70" i="1"/>
  <c r="L68" i="1"/>
  <c r="L67" i="1"/>
  <c r="L66" i="1"/>
  <c r="L65" i="1"/>
  <c r="L64" i="1"/>
  <c r="L63" i="1"/>
  <c r="L60" i="1"/>
  <c r="L50" i="1"/>
  <c r="L51" i="1"/>
  <c r="L52" i="1"/>
  <c r="L53" i="1"/>
  <c r="L49" i="1"/>
  <c r="L48" i="1"/>
  <c r="L62" i="1"/>
  <c r="L55" i="1"/>
  <c r="L56" i="1"/>
  <c r="L57" i="1"/>
  <c r="L58" i="1"/>
  <c r="L59" i="1"/>
  <c r="L61" i="1"/>
  <c r="L41" i="1"/>
  <c r="L42" i="1"/>
  <c r="L43" i="1"/>
  <c r="L44" i="1"/>
  <c r="L45" i="1"/>
  <c r="L46" i="1"/>
  <c r="L47" i="1"/>
  <c r="L40" i="1"/>
  <c r="L35" i="1"/>
  <c r="L26" i="1"/>
  <c r="L24" i="1"/>
  <c r="L25" i="1"/>
  <c r="L15" i="1"/>
  <c r="L14" i="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4" i="1"/>
  <c r="I43" i="1"/>
  <c r="I42" i="1"/>
  <c r="I41" i="1"/>
  <c r="I40" i="1"/>
  <c r="I39" i="1"/>
  <c r="I38" i="1"/>
  <c r="I37" i="1"/>
  <c r="I36" i="1"/>
  <c r="I35" i="1"/>
  <c r="I34" i="1"/>
  <c r="I33" i="1"/>
  <c r="I32" i="1"/>
  <c r="I31" i="1"/>
  <c r="I30" i="1"/>
  <c r="I29" i="1"/>
  <c r="I28" i="1"/>
  <c r="I27" i="1"/>
  <c r="I26" i="1"/>
  <c r="I25" i="1"/>
  <c r="I24" i="1"/>
  <c r="I22" i="1"/>
  <c r="I21" i="1"/>
  <c r="I20" i="1"/>
  <c r="I19" i="1"/>
  <c r="I18" i="1"/>
  <c r="I17" i="1"/>
  <c r="I16" i="1"/>
  <c r="I15" i="1"/>
  <c r="I14" i="1"/>
  <c r="I13" i="1"/>
  <c r="I136" i="1" l="1"/>
  <c r="I131" i="1"/>
  <c r="I133" i="1"/>
  <c r="I134" i="1"/>
  <c r="I137" i="1"/>
  <c r="I135" i="1"/>
  <c r="I132" i="1"/>
  <c r="F140" i="1" l="1"/>
</calcChain>
</file>

<file path=xl/sharedStrings.xml><?xml version="1.0" encoding="utf-8"?>
<sst xmlns="http://schemas.openxmlformats.org/spreadsheetml/2006/main" count="778" uniqueCount="463">
  <si>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</si>
  <si>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</si>
  <si>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</si>
  <si>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</si>
  <si>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</si>
  <si>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</si>
  <si>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</si>
  <si>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</si>
  <si>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</si>
  <si>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</si>
  <si>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Jaime Andrés Beltrán</t>
  </si>
  <si>
    <t xml:space="preserve">Fecha de iniciación: </t>
  </si>
  <si>
    <t>Julio 27 de 2023</t>
  </si>
  <si>
    <t>Responsable del proceso:</t>
  </si>
  <si>
    <t>Ana María Vargas Sepúlveda</t>
  </si>
  <si>
    <t>Fecha de finalización:</t>
  </si>
  <si>
    <t>Diciembre 31 de 2026</t>
  </si>
  <si>
    <t xml:space="preserve">Cargo: </t>
  </si>
  <si>
    <t>Secretaria Administrativa</t>
  </si>
  <si>
    <t xml:space="preserve">Fecha de remisión del avance: </t>
  </si>
  <si>
    <t>31 de abril de 2025</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</si>
  <si>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</si>
  <si>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</si>
  <si>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</si>
  <si>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</si>
  <si>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</si>
  <si>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</si>
  <si>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</si>
  <si>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</si>
  <si>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</si>
  <si>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</si>
  <si>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</si>
  <si>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</si>
  <si>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</si>
  <si>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</si>
  <si>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</si>
  <si>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</si>
  <si>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</si>
  <si>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</si>
  <si>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</si>
  <si>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</si>
  <si>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</si>
  <si>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</si>
  <si>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</si>
  <si>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</si>
  <si>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</si>
  <si>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</si>
  <si>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</si>
  <si>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</si>
  <si>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</si>
  <si>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</si>
  <si>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</si>
  <si>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</si>
  <si>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</si>
  <si>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</si>
  <si>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</si>
  <si>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r>
      <t xml:space="preserve">Informe No 6.
Periodo 31 de octubre al 31 de enero de 2025.
</t>
    </r>
    <r>
      <rPr>
        <b/>
        <sz val="11"/>
        <rFont val="Arial"/>
        <family val="2"/>
      </rPr>
      <t>Informe No 7:
Periodo 31 de enero del 2025 al 31 de abril de 2025.</t>
    </r>
  </si>
  <si>
    <t>El área de gestión documental remitió en el mes de diciembre el Diagnostico Integral de Archivos de 2024 que consolida las acciones solicitadas en esta tarea, cumpliendo al 100% con lo requerido.</t>
  </si>
  <si>
    <t>T2</t>
  </si>
  <si>
    <t>Generar informe de medicion de los metros lineales de documentación que configuran los archivos de gestión y central.</t>
  </si>
  <si>
    <t>Informe de medición de los archivos de gestión y central de la Alcaldía del Municipio de Bucaramanga.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</si>
  <si>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</si>
  <si>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</si>
  <si>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</si>
  <si>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</si>
  <si>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</si>
  <si>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</si>
  <si>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</si>
  <si>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(Julio - Octubre de 2024)</t>
  </si>
  <si>
    <t>Secretaría Jurídica y Secretaría Administrativa.</t>
  </si>
  <si>
    <t>Informe No 7:
Periodo 31 de enero del 2025 al 31 de abril de 2025.</t>
  </si>
  <si>
    <t>Esta labor esta en proceso de consolidación por parte de los responsables, por tanto no reporta avances </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</si>
  <si>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</si>
  <si>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</si>
  <si>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</si>
  <si>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</si>
  <si>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Se relacionan en este apartado un total de 225 metros lineales intervenidos en el periodo de tiempo suscrito. Esto sin desconocer que la intervención profunda de los expedientes que constituyen los archivos de gestión es una labor constante durante este año 2025</t>
  </si>
  <si>
    <t>Todas las secretarías, áreas y oficinas de la Alcaldía del Municipio de Bucaramanga.</t>
  </si>
  <si>
    <t>https://bucaramangagovco-my.sharepoint.com/:f:/r/personal/controlinterno_bucaramanga_gov_co/Documents/ARCHIVO%20DIGITAL%20OCIG/2025/PLAN%20DE%20MEJORAMIENTO%20ARCHIVISTICO/SEPTIMO%20SEGUIMIENTO/1.%20INVENTARIOS%20DOCUMENTALES-FUID?csf=1&amp;web=1&amp;e=O005O0</t>
  </si>
  <si>
    <r>
      <t xml:space="preserve">Informe No 3
Periodo: enero 2024 a abril de 2024
27 de abril de 2024                                                Informe No 4
Periodo: 27 de abril al 27 de julio de 2024
Informe No 5.
Periodo 31 de julio al 31 de octubre de 2024.
Informe No 6.
Periodo 31 de octubre del 2024 al 31 de enero de 2025.
</t>
    </r>
    <r>
      <rPr>
        <b/>
        <u/>
        <sz val="11"/>
        <rFont val="Arial"/>
        <family val="2"/>
      </rPr>
      <t xml:space="preserve">
Informe No 7:
Periodo 31 de enero del 2025 al 31 de abril de 2025.</t>
    </r>
  </si>
  <si>
    <r>
      <t xml:space="preserve">El calculo de avance respecto al total de documentación inventariada se da con base en el diagnostico integral de archivo vigente durante la realización de la auditoría por parte del archivo general de la nación. 
En este sentido el total aproximado de archivos dentro del diagnostico integral de archivos 2022 ascendía a 8.843 metros lineales de documentación.
</t>
    </r>
    <r>
      <rPr>
        <b/>
        <sz val="11"/>
        <rFont val="Arial"/>
        <family val="2"/>
      </rPr>
      <t>Así dentro de este informe se reporta a un avance de 225 metros lineales producto de las labores de las dependencias durante el periodo comprendido entre enero de 2025 y abril de 2025</t>
    </r>
    <r>
      <rPr>
        <b/>
        <sz val="11"/>
        <color theme="1"/>
        <rFont val="Arial"/>
        <family val="2"/>
      </rPr>
      <t xml:space="preserve">.
Para el séptimo seguimiento se presenta un avance total ponderado del 57% que corresponde a la elaboración de inventarios documentales del archivo central, correspondiente a 10.397 cajas de archivo tipo X200. </t>
    </r>
  </si>
  <si>
    <t xml:space="preserve">Realizar el inventario documental del archivo central de la Alcaldía Municipal de Bucaramanga. </t>
  </si>
  <si>
    <r>
      <t xml:space="preserve">En el contexto del séptimo seguimiento, el área de gestión documental reporta un volumen total del archivo central correspondiente a 4.555 metros lineales (correspondientes a 18.223 cajas de archivo X200). En este sentido, el avance ponderado para el periodo enero - abril de 2025, corresponde a </t>
    </r>
    <r>
      <rPr>
        <b/>
        <sz val="11"/>
        <color rgb="FF000000"/>
        <rFont val="Arial"/>
        <family val="2"/>
      </rPr>
      <t>2.599 metros lineales</t>
    </r>
    <r>
      <rPr>
        <sz val="11"/>
        <color rgb="FF000000"/>
        <rFont val="Arial"/>
        <family val="2"/>
      </rPr>
      <t xml:space="preserve"> que corresponden a 10.397 cajas de archivos X200. Es decir, al 57% del porcentaje total de avance.</t>
    </r>
  </si>
  <si>
    <t>ARCHIVO CENTRAL</t>
  </si>
  <si>
    <r>
      <rPr>
        <b/>
        <sz val="11"/>
        <color rgb="FF000000"/>
        <rFont val="Arial"/>
        <family val="2"/>
      </rPr>
      <t xml:space="preserve">Organización de los Archivos de Gestión. 
</t>
    </r>
    <r>
      <rPr>
        <sz val="11"/>
        <color rgb="FF000000"/>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</si>
  <si>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</si>
  <si>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</si>
  <si>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</si>
  <si>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</si>
  <si>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</si>
  <si>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</si>
  <si>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No se reportan avances sobre esta tarea durante este periodo de tiempo.</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</si>
  <si>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</si>
  <si>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</si>
  <si>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</si>
  <si>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</si>
  <si>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</si>
  <si>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</si>
  <si>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</si>
  <si>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</si>
  <si>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</si>
  <si>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</si>
  <si>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</si>
  <si>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</si>
  <si>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</si>
  <si>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</si>
  <si>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</si>
  <si>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</si>
  <si>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</si>
  <si>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</si>
  <si>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Las diversas dependencias de la alcaldía de Bucaramanga han adelantado durante este perdio de tiempo, labores de clasificaicón documental por un estimado de 5067,3  metros lineales</t>
  </si>
  <si>
    <t>Todos los archivos de gestión de la Alcaldía Municipal de Bucaramanga.</t>
  </si>
  <si>
    <t>https://bucaramangagovco-my.sharepoint.com/:f:/r/personal/controlinterno_bucaramanga_gov_co/Documents/ARCHIVO%20DIGITAL%20OCIG/2025/PLAN%20DE%20MEJORAMIENTO%20ARCHIVISTICO/SEPTIMO%20SEGUIMIENTO/2.%20ORGANIZACIO%CC%81N%20DE%20ARCHIVOS?csf=1&amp;web=1&amp;e=polUs0</t>
  </si>
  <si>
    <t xml:space="preserve">Durante el periodo del presente informe Nº 7 se llevaron a cabo labores de orgabización, clasificación, depuración y rotulado de 452 metros lineales que corresponden a un avance  del 5,11%. </t>
  </si>
  <si>
    <t>Ordenación documental de los archivos de gestión.</t>
  </si>
  <si>
    <t>Descripción documenal de los archivos de gestión.</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</si>
  <si>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</si>
  <si>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</si>
  <si>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</si>
  <si>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</si>
  <si>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t>Esta labor esta en proceso de consolidación. No presenta avances para este periodo</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</si>
  <si>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</si>
  <si>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</si>
  <si>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</si>
  <si>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</si>
  <si>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</si>
  <si>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</si>
  <si>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Estas tareas no presentan avances para este perioro, por tanto se mantiene el consolidado reportado en los anteriores avances.</t>
  </si>
  <si>
    <t xml:space="preserve"> </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</si>
  <si>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</si>
  <si>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</si>
  <si>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</si>
  <si>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</si>
  <si>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</si>
  <si>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</si>
  <si>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</si>
  <si>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</si>
  <si>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</si>
  <si>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</si>
  <si>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</si>
  <si>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</si>
  <si>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</si>
  <si>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</si>
  <si>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</si>
  <si>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</si>
  <si>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</si>
  <si>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</si>
  <si>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</si>
  <si>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</si>
  <si>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</si>
  <si>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</si>
  <si>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</si>
  <si>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</si>
  <si>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</si>
  <si>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Fijar los horarios de atención en la entrada principal de acceso de servicio.</t>
  </si>
  <si>
    <t>Gestionar la señaletica de horarios de atención en la entrada principal de acceso de servicio a los usuarios a cada uno de los CAME.</t>
  </si>
  <si>
    <t>100%</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</si>
  <si>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</si>
  <si>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</si>
  <si>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</si>
  <si>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</si>
  <si>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</si>
  <si>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</si>
  <si>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color rgb="FF000000"/>
        <rFont val="Arial"/>
        <family val="2"/>
      </rPr>
      <t>Actos Administrativos</t>
    </r>
    <r>
      <rPr>
        <sz val="11"/>
        <color rgb="FF000000"/>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</si>
  <si>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</si>
  <si>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</si>
  <si>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</si>
  <si>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</si>
  <si>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</si>
  <si>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</si>
  <si>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</si>
  <si>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</si>
  <si>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</si>
  <si>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</si>
  <si>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</si>
  <si>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</si>
  <si>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</si>
  <si>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 
En el mes de marzo de 2024, personal de la Oficina de Tics llevó a cabo una reunión para revisar los avances respecto a este hallazgo, allí refieren que el software de la entidad (SGC) está preparado para realizar pruebas en el segundo semestre de la presente vigencia. Sin embargo, es necesario llevar a cabo mesas de trabajo con las secretarías y oficinas para revisar y verificar requerimientos específicos, por tanto, las actividades seguirán ejecutándose hasta dar cumplimiento a las acciones de mejora.</t>
  </si>
  <si>
    <t>Secretaría Jurídica Secretaría Administrativa  y Área de las TICS.</t>
  </si>
  <si>
    <t xml:space="preserve">4. Actos Administrativos+ avances acumulados en los objetivos y acciones 1,2,3 </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</si>
  <si>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</si>
  <si>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</si>
  <si>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</si>
  <si>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t xml:space="preserve">Se ha venido elaborando el Manual de Producción de Documentos Organizacionales por parte del Area de Gestión Documental. Falta la aprobación por parte del Área de Mejoramiento Continuo. En el mes de diciembre se aprobó el Manual de documentos organizacionales identificado con el código M-GDO-8600-170-002 </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</si>
  <si>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</si>
  <si>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</si>
  <si>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</si>
  <si>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</si>
  <si>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</si>
  <si>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</si>
  <si>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</si>
  <si>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</si>
  <si>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</si>
  <si>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</si>
  <si>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</si>
  <si>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</si>
  <si>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</si>
  <si>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</si>
  <si>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</si>
  <si>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</si>
  <si>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</si>
  <si>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</si>
  <si>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</si>
  <si>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</si>
  <si>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</si>
  <si>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</si>
  <si>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</si>
  <si>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</si>
  <si>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Total de Historas Laborales (hallazgo 20 de la Contraloría General).</t>
  </si>
  <si>
    <t>Ordenar internamente cada expediente de Historia Laboral.</t>
  </si>
  <si>
    <t>Informe de Seguimiento a la Organización Documental F-GDO-8600-238,37-033</t>
  </si>
  <si>
    <t>Historias Laborales cuenta con 1261 cajas de Historias Laborales (y en aumento) y se han intervenido para Inventario (en desarrollo) 795 cajas; de las cuales  El total de Cajas de toda la Secretaría de Educación es de 2890 (Junio de 2024). Incluye los documentos de las Oficinas de la SEB y los Depositos Externos (INEM / Parque Industrial Provincia de Soto II)</t>
  </si>
  <si>
    <t>Secretaría de Educación: Área de Gestión del Talento Humano en el Servicio Educativo / Historias Laborales.</t>
  </si>
  <si>
    <t>F-GDO-8600-238,37-033 INFORME SEGUIMIENTO ORG DOCUMENTAL V1 (1).xlsx</t>
  </si>
  <si>
    <t>Realizar la limpieza y depuración de los documentos a incorporar en cada historia laboral.</t>
  </si>
  <si>
    <t>Se hanintervenido 26 Cajas de Historias Laborales (Inactivas), se han inventariado y rotulado para ser sometidas a proceso de Transferencia Documental Primaria (Agosto)</t>
  </si>
  <si>
    <t>Diligenciar las hojas de control por cada Historia Laboral.</t>
  </si>
  <si>
    <t>Se han intervenido 26 Cajas de Historias Laborales (Inactivas), se han inventariado y rotulado para ser sometidas a proceso de Transferencia Documental Primaria (Agosto)</t>
  </si>
  <si>
    <t>Foliar cada expediente de Historia Laboral.</t>
  </si>
  <si>
    <t>Realizar rotulación de cajas y carpetas.</t>
  </si>
  <si>
    <t>Registrar y actualizar en el Formato Unico de Inventario Documental.</t>
  </si>
  <si>
    <t xml:space="preserve">Se han intervenido totalmente 26 Cajas de Historias Laborales (Inactivas), se han inventariado y rotulado para ser sometidas a proceso de Transferencia Documental Primaria (Agosto) No obstante, tambien se posee un FUID con la información actualizada de la serie documental. </t>
  </si>
  <si>
    <t>https://bucaramangagovco-my.sharepoint.com/:f:/g/personal/controlinterno_bucaramanga_gov_co/EqRBmpa39qZEkwwWol4fMo8BemKD8Qz6Pm3e0gc25cbxOw?e=k3fu8S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</si>
  <si>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</si>
  <si>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</si>
  <si>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</si>
  <si>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</si>
  <si>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</si>
  <si>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5. ORGANIZACIÓN DE HISTORIAS LABORALES - SECRETARÍA ADMINISTRATIVA T. HUMANO</t>
  </si>
  <si>
    <t>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
Informe No 7.
Periodo del 31 de enero de 2025 al 31 de abril de 2025.</t>
  </si>
  <si>
    <t>Las diversas áreas encargadas del proceso de gestión documental sobre las historias laborales, de la Secretaría Administrativa han iniciado sus proceso de intervención documental sobre dichos expedientes, sin enmbargo los avances no resultan significativos y desde la Oficina de Control Interno se les insta a redoblar esfuerzos para clasificar, ordenar y describir dicha serie documental. 
En lo referente al séptimo seguimiento, se adjuntan los oficios solicitando Plan de Trabajo a la Secretaría Administrativa (Subsecretaría de Talento Humano)  y la Secretaría de Educación. Aunque no se demuestra avance para este seguimiento, se cargan los oficios que responden al seguimiento.</t>
  </si>
  <si>
    <t>Ordenar internamente los documentos a incorporar en cada historia laboral.</t>
  </si>
  <si>
    <t>4,4%</t>
  </si>
  <si>
    <t>El Área de Gestión de talento Humano - Historias Laborales de la Secretaría Administrativa reporta avances en la intervención de 301 Historias Laborales hasta la fecha. También continúan avanzado en la intervención de las Historias Laborales creadas para los nuevos funcionarios que se han vinculado con la Administracion Municipal hasta la fecha. Como evidencia de lo anterior, se remite el relacionan el formato de Informe de Seguimiento a la Organización Documental junto a las evidencias de inventarios y un informe detallado del proceso de organización en el cual se evidencia que las actividades de ordenación, foliación y elaboración de hojas de control en todos los expedientes se han continuado ejecutando, por ello los avances consolidados sobre la intervención se mantienen y corresponden en total a un avance promedio del 2.2%.</t>
  </si>
  <si>
    <t>Realizar limpieza y depuración de los expedientes de Historias Laborales.</t>
  </si>
  <si>
    <t>El Área de Gestión de talento humano de la Secretaría Administrativa reporta avances en la intervención de 132 carpetas desde el 08 de agosto de 2023 que han sido limpiadas y depuradas.</t>
  </si>
  <si>
    <t>Foliar cada historia laboral.</t>
  </si>
  <si>
    <t>El Área de Gestión de talento humano de la Secretaría Administrativa reporta avances en la intervención de 132 carpetas desde el 08 de agosto de 2023 que han sido foliadas.</t>
  </si>
  <si>
    <t>Rotular las cajas y carpetas de acuerdo a la clasificación de las Historias Laborales.</t>
  </si>
  <si>
    <t xml:space="preserve">El Área de Gestión de talento humano de la Secretaría Administrativa reporta avances en la intervención de 132 carpetas desde el 08 de agosto de 2023 que han sido rotuladas. </t>
  </si>
  <si>
    <t>Diligenciar correctamente las hojas de control para cada Historia Laboral.</t>
  </si>
  <si>
    <t>4,2%</t>
  </si>
  <si>
    <t>El Área de Gestión de talento humano de la Secretaría Administrativa reporta avances en la intervención de 132 carpetas desde el 08 de agosto de 2023 en las que se ha diligenciado el formato de hoja de control.</t>
  </si>
  <si>
    <t>Diligenciar el inventario documental.</t>
  </si>
  <si>
    <t xml:space="preserve">El Área de Gestión de talento humano de la Secretaría Administrativa para el primer informe (julio - octubre 2023) reportó avances en la elaboración de inventarios documentales en estado natuRal sobre 83 historias laborales libre nombramiento, 249 carrera administrativa y 833 inactivos. En el segundo informe (octubre - enero 2023) reportó avances en la elaboración de inventarios del personal activo de carrera administrativa como se indicó en el Inventario Documental. En el tercer informe (febrero - abril 2024) reportan avances en la elaboración de inventarios de personal activo (13 cajas), inactivo (5 cajas) y de libre nombramiento (7 cajas). </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</si>
  <si>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</si>
  <si>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</si>
  <si>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</si>
  <si>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</si>
  <si>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</si>
  <si>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</si>
  <si>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</si>
  <si>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</si>
  <si>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</si>
  <si>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</si>
  <si>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r>
      <t xml:space="preserve">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
Informe No 6.
Periodo 31 de octubre al 31 de enero de 2025.
</t>
    </r>
    <r>
      <rPr>
        <b/>
        <sz val="11"/>
        <color theme="1"/>
        <rFont val="Arial"/>
        <family val="2"/>
      </rPr>
      <t>Informe No. 7. 
Periodo 31 de enero de 2025 al 31 de abril de 2025.</t>
    </r>
  </si>
  <si>
    <r>
      <t xml:space="preserve">Se presenta avance general en las labores encaminadas a la elaboración de las Tablas de Valoración Documental, tales como:
— Lectura y análisis de actos administrativos emanados por la Alcaldía del Municipio de Bucaramanga (Decretos), por el Concejo Municipal (Acuerdos) y demás fuente primaria útil para el establecimiento de las estructuras orgánicas a lo largo del siglo XX.
—  Solicitar información a las distintas dependencias a fin de reconocer depósitos internos y externos en los cuales se pueda hallar documentación objeto de aplicación de TVD.
— Realización y adaptamiento de los inventarios del total de asuntos documentales usando el Formato Único de Inventario Documental - FUID, de la entidad, el Formato del Cuadro de Clasificación Documental - CCD, y el Formato de Tablas de Valoración Documental - TVD.
— Radicación de las Tablas de Valoración Documental (y documentos anexos) en mayo del 2024.
— Recepción del Informe Técnico de Evaluación, agosto del 2024, en donde se realizaban sugerencias para completar el proceso de evaluación.
— Solicitud y desarrollo de Mesa Técnica de las Tablas de Valoración Documental - TVD, llevada a cabo en septiembre de 2024.
— Solicitud de prorroga y aprobación del Comité Departamental de Archivos.
Para el sexto seguimiento se logró la convalidación de las TVD y fueron públicadas en la Pagina Web https://www.bucaramanga.gov.co/transparencia-bucaramanga/instrumentos-gestion-de-la-informacion/ Solo resta la inscripción al registro unico de series que está siendo tramitado por el Consejo Departamental de Archivos - Santander.
Se presenta un 100% de avance.
</t>
    </r>
    <r>
      <rPr>
        <b/>
        <sz val="11"/>
        <color theme="1"/>
        <rFont val="Arial"/>
        <family val="2"/>
      </rPr>
      <t xml:space="preserve">
Para el séptimo seguimiento, y en respuesta a la retroalimentación del sexto seguimiento remitido por el Archivo General de la Nación, (Radicado de Entrada No. 1-2025-01093 del 12 de marzo de 2025), se adjunta el Registro Único de Series Documentales (RUSD) para dar por cerrado el hallazgo.</t>
    </r>
  </si>
  <si>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</si>
  <si>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</si>
  <si>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</si>
  <si>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</si>
  <si>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</si>
  <si>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</si>
  <si>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</si>
  <si>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</si>
  <si>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</si>
  <si>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</si>
  <si>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</si>
  <si>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</si>
  <si>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</si>
  <si>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</si>
  <si>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</si>
  <si>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</si>
  <si>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</si>
  <si>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</si>
  <si>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</si>
  <si>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</si>
  <si>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</si>
  <si>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</si>
  <si>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</si>
  <si>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</si>
  <si>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</si>
  <si>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</si>
  <si>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</si>
  <si>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</si>
  <si>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</si>
  <si>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</si>
  <si>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</si>
  <si>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</si>
  <si>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En el mes de octubre el equipo profesional presentó el primer borrador de la Historia Institucional de las TVD para cada periodo institucional de la entidad. Obteniendo un 100% de ejecución en esta tarea.</t>
  </si>
  <si>
    <t>Historia Institucional de la Alcaldía del Municipio de Bucaramanga.</t>
  </si>
  <si>
    <t>Revisión y ajustes por parte del equipo interdisciplinar.</t>
  </si>
  <si>
    <t>Posteriormente, los días 10 y 20 de noviembre de 2023 se realizaron reuniones para socializar los respectivos ajustes a la Historia Institucional y otros documentos del proceso de elaboración de TVD. Con ello se obtuvo un 100% de ejecución en esta acción.</t>
  </si>
  <si>
    <t>Actas de reunión para revisión de la Historia Institucional de la entidad</t>
  </si>
  <si>
    <t>ACCIÓN 7</t>
  </si>
  <si>
    <t>Elaborar la memoria descriptiva del instrumento.</t>
  </si>
  <si>
    <t>Redactar la memoria descriptiva del proceso de elaboración del instrumento archivístico, cumpliendo con los ítems del artículo 12 del Acuerdo 04 de 2019.</t>
  </si>
  <si>
    <t>Memoria Descriptiva.</t>
  </si>
  <si>
    <t>En el mes de octubre el equipo profesional presentó el primer borrador de la Memoria Descriptiva del proceso de elaboración de las TVD y descripción del mismo instrumento, sobre el cual como consta en el acta de reunión del día 15 de noviembre de 2023, requirió ser ajustada. Obteniendo un 100% de ejecución en esta tarea.</t>
  </si>
  <si>
    <t>Memoria Descriptiva de las TVD de la entidad (versión actual)</t>
  </si>
  <si>
    <t>Tras las correcciones y ajustes, en el mes de noviembre de 2023 el equipo profesional presentó la versión final de la Memoria Descriptiva. Obteniendo un 100% de ejecución en esta tarea.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</si>
  <si>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</si>
  <si>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</si>
  <si>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</si>
  <si>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</si>
  <si>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Acta No 01 del 25 de enero de Comité Institucional de Gestión y Desempeño</t>
  </si>
  <si>
    <t>ACTA No. 1 REUNIÓN ORDINARIA COMITÉ INSTITUCIONAL DE GESTIÓN Y DESEMPEÑO ADMINISTRACIÓN CENTRAL.pdf</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</si>
  <si>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</si>
  <si>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</si>
  <si>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</si>
  <si>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</si>
  <si>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Durante el mes de mayo de 2024 se realizó la radicación de las Tablas de Valoración Documental - TVD, ante el Consejo Departamentl de Archivos. Se emitió un informe técnico en el mes de agosto en donde se remitían los documentos con ajustes. Para solventar lo sugerido, se desarrolló un mesa técnica el 09 de septiembre de 2024 y se solicitó prorroga para presentar en el mes de noviembre de 2024.</t>
  </si>
  <si>
    <t>TVD</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</si>
  <si>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</si>
  <si>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</si>
  <si>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</si>
  <si>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Se envíaron las Tablas de Valoración Documental con los ajustes solicitados por el Consejo Departamental de Archivos-Santander.</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</si>
  <si>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</si>
  <si>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</si>
  <si>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</si>
  <si>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</si>
  <si>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t>Esta tarea no presenta avances para el presente periodo de informe (Julio - Octubre de 2024).
Esta tarea se da por finalizada para abril de 2025.</t>
  </si>
  <si>
    <t>https://bucaramangagovco-my.sharepoint.com/:b:/r/personal/controlinterno_bucaramanga_gov_co/Documents/ARCHIVO%20DIGITAL%20OCIG/2025/PLAN%20DE%20MEJORAMIENTO%20ARCHIVISTICO/SEPTIMO%20SEGUIMIENTO/6.%20TABLAS%20DE%20VALORACIO%CC%81N%20DOCUMENTAL/CERTIFICADO%20RUSD%20TVD%20No.%20227%20ENE%202025.pdf?csf=1&amp;web=1&amp;e=UI7bW5</t>
  </si>
  <si>
    <r>
      <rPr>
        <b/>
        <sz val="11"/>
        <color rgb="FF000000"/>
        <rFont val="Arial"/>
        <family val="2"/>
      </rPr>
      <t xml:space="preserve">Sistema Integrado de Conservaciòn - SIC
</t>
    </r>
    <r>
      <rPr>
        <sz val="11"/>
        <color rgb="FF000000"/>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</si>
  <si>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</si>
  <si>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</si>
  <si>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</si>
  <si>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</si>
  <si>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</si>
  <si>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</si>
  <si>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 xml:space="preserve">
Informe No 7.
Periodo del 31 de enero de 2025 al 31 de abril de 2025.</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</si>
  <si>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</si>
  <si>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</si>
  <si>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</si>
  <si>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</si>
  <si>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</si>
  <si>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</si>
  <si>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</si>
  <si>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</si>
  <si>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</si>
  <si>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</si>
  <si>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</si>
  <si>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Para la vigencia 2024, como se mencionó, se proyectaron las actividades a realizar sobre el Plan de Conservación Documental y el Plan de Preservación (en los planes aprobados se encuentra la programación para las vigencias 2024 y 2025), sin embargo, no todas han iniciado debido al cambio de administración y de personal. Por el momento, se registran avances en el Programa de Saneamiento ambiental (limpieza de depósitos de archivo) que se encuentran en el enlace del OBJETIVO 5 de este informe.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</si>
  <si>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</si>
  <si>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</si>
  <si>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 xml:space="preserve">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proyectado para los años 2023-2025. Desde la Oficina de Control Interno de gestión se recomienda continuar con esta tarea. </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</si>
  <si>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</si>
  <si>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</si>
  <si>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</si>
  <si>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 Para la vigencia 2024 remite cronograma actualizado. Sin embargo, el mantenimiento debe mantenerse para la vigencia 2025 de acuerdo a las necesidades.</t>
  </si>
  <si>
    <t>Secretaria Administrativa- Área de Gestión de Recursos Fisicos.</t>
  </si>
  <si>
    <t>Sistema Integrado de Conservación. Objetivo 3. Tarea 1. Área de Gestión de Recursos Fisicos. Secretaria Administrativa.xlsm</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</si>
  <si>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</si>
  <si>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</si>
  <si>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 Para el 2024, desde el 10 de julio, se creo la necesidad del Mantenimiento realizando la contratación idonea para cumplir con tal objetivo, teniendo como periodo de ejecución desde el 16 de octubre hasta el 20 de diciembre de 2024.</t>
  </si>
  <si>
    <t xml:space="preserve"> Secretaria Administrativa- Área de Gestión de Recursos Fisicos. </t>
  </si>
  <si>
    <t>SIC Objetivo 3. Tarea 2.2 Área de Gestión de Recursos Fisicos. Secretaria Administrativa</t>
  </si>
  <si>
    <t xml:space="preserve">Proyección de necesidad de proceso contractual para instalación de techo tipo cielo raso. </t>
  </si>
  <si>
    <t>Requerimiento  con las especificaciones tecnicas del techado con cielo raso del Archivo Central.</t>
  </si>
  <si>
    <t>El equipo del Área de Gestión Documental viene notificando la presencia de filtraciones en el depósito del C.A.M Fase I. Se ha solicitado la intervención de tales filtraciones, teniendo como respuesta la reunión para el posible traslado del archivo; y algunos requerimientos a la Secretaría de Infraestructura para su intervención.</t>
  </si>
  <si>
    <t>QUINTO SEGUIMIENTO</t>
  </si>
  <si>
    <t>Instalación de cielo raso en el techo de Archivo Central.</t>
  </si>
  <si>
    <t xml:space="preserve">Informe de la instalación del cielo raso en el techo del Archivo Central.           </t>
  </si>
  <si>
    <t>Esta tarea no presenta avances para el presente periodo de informe (Mayo - Julio de 2024)</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</si>
  <si>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</si>
  <si>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</si>
  <si>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</si>
  <si>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30%</t>
  </si>
  <si>
    <t xml:space="preserve"> - Requerimiento  con las especificaciones tecnicas para aplicación de pintura ignifuga y levantamiento de paredes en el Archivo Central                                          - Informe de aplicación de los elementos solicitados.</t>
  </si>
  <si>
    <t>En referencia al avance de Quinto Seguimiento, se hizo el requerimiento técnico del bien o servicio a contratar, y se realizó la gestión y compra de rodillos y pinturas ignifugas para su aplicación.</t>
  </si>
  <si>
    <t>SIC Objetivo 4. Tarea 1.3 Área de Gestión de Recursos Fisicos. Secretaria Administrativa</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</si>
  <si>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</si>
  <si>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implementarlo.  (Esta actividad surge de un proceso contractual que se realiza anualmente).</t>
  </si>
  <si>
    <t xml:space="preserve"> - Cronograma de actividades de aseo general.                                       -  Informe detallado de la implementación de las actividades de aseo. </t>
  </si>
  <si>
    <t>Para la vigencia 2024 el Área de Gestión de Recursos Físicos se encuentra gestionando la contratación del de aseo. Por el momento, se relacionan los formatos de limpieza y desinfección de diferentes depósitos de la entidad. Como la periodicidad del proceso contractual debe mantenerse anualmente, esta tarea no presenta avances contractuales aún.</t>
  </si>
  <si>
    <t>Al momento se relacionan los formatos de limpieza y sesinfección que el personal que trabaja en los archivos de la entidad ha podido desarrollar mientras se surte el proceso contractual para esta actividad.</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</si>
  <si>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</si>
  <si>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</si>
  <si>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 xml:space="preserve">El día 01 de noviembre de 2023 mediante oficio -SSA-202311-00099791 remitido por el Área de Seguridad y Salud en el Trabajo se realizó el "requerimiento de producto idóneo para limpieza de archivo" ante el Área de Bienes y Servicios. El día 21 de marzo de 2024, el Área de Gestión de Recursos Físicos y el Área de Gestión Documental realizaron una reunión para definir los requerimientos de los programas de saneamiento. </t>
  </si>
  <si>
    <t xml:space="preserve"> Secretaria Administrativa- Área de Gestión de la  Seguridad y Salud en el Trabajo- SST.</t>
  </si>
  <si>
    <t>Se anexa la planilla de asistencia a la reunión. Las evidencias de cumplimiento de la vigencia anterior se encuentran en el Segundo informe de seguimiento.</t>
  </si>
  <si>
    <t xml:space="preserve">Incluir dentro del requerimiento técnico del proceso contractual de aseo y mantemiento el  producto requerido. </t>
  </si>
  <si>
    <t>Requerimiento del proceso contractual de aseo y mantenimiento que evidencie la inclusión del producto requerido.</t>
  </si>
  <si>
    <t>Se anexa el Requerimiento técnico del bien o servicio a contratar con fecha al 30 de abril de 2024.</t>
  </si>
  <si>
    <t>Sistema Integrado de Conservación. Objetivo 5. Tarea 3. Área de Gestión de Recursos Físicos. Secretaria Administrativa.pdf</t>
  </si>
  <si>
    <t>Aplicación del producto a los depósitos del Archivo Central.</t>
  </si>
  <si>
    <t>Formato de entrega de elementos de aseo y cafeteria a puntos e Informe de aplicación de los elementos solicitados.</t>
  </si>
  <si>
    <t>La tarea se viene cumpliendo según lo requerido durante el periodo del 27 de julio de 2024 al 27 de octubre de 2024.</t>
  </si>
  <si>
    <t xml:space="preserve"> Secretaria Administrativa- Área de Gestión de Recursos Fisicos (Almacen).</t>
  </si>
  <si>
    <t>SIC Objetivo 4. Tarea 1.3  Evidencia fotografica Área de Gestión de Recursos Fisicos. Secretaria Administrativa</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</si>
  <si>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</si>
  <si>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</si>
  <si>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</si>
  <si>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t>
  </si>
  <si>
    <t>Se anexan (3) evidencias requerimiento técnico del bien o servicio a contratar (aires acondicionados y termohigrómetros) del 07 de julio de 2023 junto con la propuesta económica y análisis de precios: Objetivo 6.</t>
  </si>
  <si>
    <r>
      <t xml:space="preserve">Informe No 2
Periodo: noviembre 2023 a enero de 2024
26 de enero de 2024                    Informe No 4
Periodo: 27 de abril al 27 de julio de 2024                                                                                   Informe No 4
Periodo: 27 de abril al 27 de julio de 2024
Informe No 5.
Periodo 27 de julio al 27 de octubre de 2024.
</t>
    </r>
    <r>
      <rPr>
        <b/>
        <sz val="11"/>
        <color theme="1"/>
        <rFont val="Arial"/>
        <family val="2"/>
      </rPr>
      <t>Informe No 7. Periodo 31 de enero de 2025 al 31 de abril de 2025.</t>
    </r>
  </si>
  <si>
    <t xml:space="preserve">De la proyección de la necesidad de aires acondicionados correspondiente a quince (15) unidades se logró la compra e instalación de dos (2).
Si bien las tareas 5 y 6 se encuentran vencidas, en cuanto no se ha realizado la instalación, el avance se presenta en la compra de los insumos.
En referencia al séptimo seguimiento, las acciones correspondientes al Cambio de Luces Led (Acción 6, Tarea 5) se han desarrollado en uno de los seis pisos del depósito del Archivo del Archivo Central. </t>
  </si>
  <si>
    <t>Instalación de los equipos requeridos (aires acondicionados) en los depósitos del Archivo Central.</t>
  </si>
  <si>
    <t>Informe de la instalación de los equipos requeridos (aires acondicionados) en los depósitos del Archivo Central.</t>
  </si>
  <si>
    <t>Se instalaron dos aires acondicionados en el cuarto piso del Archivo central</t>
  </si>
  <si>
    <t>OBJETIVO 6</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</si>
  <si>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</si>
  <si>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</si>
  <si>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</si>
  <si>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</si>
  <si>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</si>
  <si>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</si>
  <si>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</si>
  <si>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</si>
  <si>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17%</t>
  </si>
  <si>
    <t xml:space="preserve">Informe de la instalación de la luminaria requerida en los depósitos del Archivo Central. </t>
  </si>
  <si>
    <t xml:space="preserve">Durante el periodo correspondiente al Quinto seguimiento, julio - octubre de 2024, se realizó la adquisición de las luminarias. Queda pendiente su instalación. </t>
  </si>
  <si>
    <t>SIC Objetivo 6. Tarea 5 y 6 Área de Gestión de Recursos Fisicos. Secretaria Administrativa</t>
  </si>
  <si>
    <t>Instalación de papel o filtro UV en los ventanales del Archivo Central ubicado en el CAIV para la cual bienes y servicio.</t>
  </si>
  <si>
    <t>Informe de actividad de instalación de filtro o papel polarizado con capacidad de bloqueo de rayos UV.</t>
  </si>
  <si>
    <t xml:space="preserve">Durante el periodo correspondiente al Quinto seguimiento, julio - octubre de 2024, se realizó la adquisición del papel UV. Queda pendiente su instalación. </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</si>
  <si>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</si>
  <si>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</si>
  <si>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</si>
  <si>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Se remiten evidencias de los procesos de limpieza y fumigación en cumplimiento del SIC, correspondientes al proceso anual de desinfección y desinsectación que cubre todos los depósitos y oficinas de la entidad.</t>
  </si>
  <si>
    <t xml:space="preserve"> Secretaria Administrativa- Área de la Gestión de la Seguridad y Salud en el Trabajo- SST / Área de Gestión  Recursos Fisicos.</t>
  </si>
  <si>
    <t>Se remiten evidencias sobre el Objetivo 7: Circular 046 de 2023, certificado de realización de la actividad y ficha técnica. (Remitido en el informe 2)</t>
  </si>
  <si>
    <t>Implementar el cronograma para la aplicación de los procesos de control de roedores, desinsectación y desinfección (esta actividad surge de un proceso contractual que se realiza anualmente).</t>
  </si>
  <si>
    <t>Ficha técnica de aplicación del proceso.</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</si>
  <si>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</si>
  <si>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</si>
  <si>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</si>
  <si>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</si>
  <si>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</si>
  <si>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</si>
  <si>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</si>
  <si>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</si>
  <si>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</si>
  <si>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</si>
  <si>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Se actualizó el plan de emergencia General de la entidad incluyendo lo referente al programa de prevención y emergencia y atención a desastres del SIC.</t>
  </si>
  <si>
    <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t>
  </si>
  <si>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</si>
  <si>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</si>
  <si>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</si>
  <si>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Se anexan evidencias del mantenimiento y recarga de los extintores.</t>
  </si>
  <si>
    <t>Remitir oficio al área de recursos fisicos para solicitar evidencias y avances del proceso de mantenimiento de sistemas de detección de incendios.</t>
  </si>
  <si>
    <t>Oficio de solicitud de evidencias y avances del proceso de mantenimiento de sistemas de detección / Respuesta del oficio.</t>
  </si>
  <si>
    <t>Se remite evidencia de oficio 2-SSA-202312-00116340 que muestra solicitud de mantenimiento de sistemas de detección de incendios.</t>
  </si>
  <si>
    <t>Solicitud de mantenimiento del sistema de detección de incendios.</t>
  </si>
  <si>
    <t>AVANCE DEL PLAN DE CUMPLIMIENTO (ACCIONES)</t>
  </si>
  <si>
    <t xml:space="preserve">Acción </t>
  </si>
  <si>
    <t>%  TOTAL</t>
  </si>
  <si>
    <t>CUMPLIMIENTO DEL PLAN DE MEJORAMIENTO</t>
  </si>
  <si>
    <t>________</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</si>
  <si>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</si>
  <si>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</si>
  <si>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</si>
  <si>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</si>
  <si>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</si>
  <si>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</si>
  <si>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</si>
  <si>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Acción Hallazgo 1</t>
  </si>
  <si>
    <t>Acción Hallazgo 2</t>
  </si>
  <si>
    <t>Acción Hallazgo 3</t>
  </si>
  <si>
    <t>Acción Hallazgo 4</t>
  </si>
  <si>
    <t>Acción Hallazgo 5</t>
  </si>
  <si>
    <t>Acción Hallazgo 6</t>
  </si>
  <si>
    <t>Acción Hallazgo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</si>
</sst>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d/yyyy;@"/>
    <numFmt numFmtId="165" formatCode="d/m/yyyy"/>
    <numFmt numFmtId="166" formatCode="0.0%"/>
  </numFmts>
  <fonts count="29">
    <font>
      <sz val="11"/>
      <color theme="1"/>
      <name val="Calibri"/>
      <charset val="134"/>
      <scheme val="minor"/>
    </font>
    <font>
      <sz val="10"/>
      <color theme="1"/>
      <name val="Arial"/>
      <family val="2"/>
    </font>
    <font>
      <sz val="9"/>
      <color theme="1"/>
      <name val="Arial"/>
      <family val="2"/>
    </font>
    <font>
      <u/>
      <sz val="11"/>
      <color theme="10"/>
      <name val="Calibri"/>
      <family val="2"/>
      <scheme val="minor"/>
    </font>
    <font>
      <sz val="10"/>
      <name val="Arial"/>
      <family val="2"/>
    </font>
    <font>
      <b/>
      <sz val="12"/>
      <name val="Arial"/>
      <family val="2"/>
    </font>
    <font>
      <sz val="12"/>
      <color theme="1"/>
      <name val="Arial"/>
      <family val="2"/>
    </font>
    <font>
      <sz val="12"/>
      <name val="Arial"/>
      <family val="2"/>
    </font>
    <font>
      <b/>
      <sz val="11"/>
      <color theme="1"/>
      <name val="Arial Narrow"/>
      <family val="2"/>
    </font>
    <font>
      <b/>
      <sz val="12"/>
      <color theme="1"/>
      <name val="Arial"/>
      <family val="2"/>
    </font>
    <font>
      <sz val="12"/>
      <color theme="1"/>
      <name val="Calibri"/>
      <family val="2"/>
      <scheme val="minor"/>
    </font>
    <font>
      <b/>
      <sz val="12"/>
      <color theme="1"/>
      <name val="Arial Narrow"/>
      <family val="2"/>
    </font>
    <font>
      <b/>
      <sz val="10"/>
      <name val="Arial"/>
      <family val="2"/>
    </font>
    <font>
      <sz val="10"/>
      <color indexed="8"/>
      <name val="Arial"/>
      <family val="2"/>
    </font>
    <font>
      <sz val="11"/>
      <color theme="1"/>
      <name val="Calibri"/>
      <family val="2"/>
      <scheme val="minor"/>
    </font>
    <font>
      <sz val="11"/>
      <name val="Arial"/>
      <family val="2"/>
    </font>
    <font>
      <b/>
      <sz val="11"/>
      <name val="Arial"/>
      <family val="2"/>
    </font>
    <font>
      <u/>
      <sz val="11"/>
      <name val="Arial"/>
      <family val="2"/>
    </font>
    <font>
      <b/>
      <sz val="11"/>
      <color rgb="FF000000"/>
      <name val="Arial"/>
      <family val="2"/>
    </font>
    <font>
      <sz val="11"/>
      <color rgb="FF000000"/>
      <name val="Arial"/>
      <family val="2"/>
    </font>
    <font>
      <b/>
      <sz val="11"/>
      <color rgb="FF000000"/>
      <name val="Arial Narrow"/>
      <family val="2"/>
    </font>
    <font>
      <sz val="11"/>
      <color rgb="FF000000"/>
      <name val="Calibri"/>
      <family val="2"/>
    </font>
    <font>
      <sz val="11"/>
      <color theme="1"/>
      <name val="Arial"/>
      <family val="2"/>
    </font>
    <font>
      <b/>
      <sz val="12"/>
      <color rgb="FF000000"/>
      <name val="Arial"/>
      <family val="2"/>
    </font>
    <font>
      <sz val="12"/>
      <color rgb="FF000000"/>
      <name val="Arial"/>
      <family val="2"/>
    </font>
    <font>
      <sz val="11"/>
      <color theme="10"/>
      <name val="Calibri"/>
      <family val="2"/>
      <scheme val="minor"/>
    </font>
    <font>
      <u/>
      <sz val="11"/>
      <color theme="10"/>
      <name val="Calibri"/>
      <family val="2"/>
      <scheme val="minor"/>
    </font>
    <font>
      <b/>
      <sz val="11"/>
      <color theme="1"/>
      <name val="Arial"/>
      <family val="2"/>
    </font>
    <font>
      <b/>
      <u/>
      <sz val="11"/>
      <name val="Arial"/>
      <family val="2"/>
    </font>
  </fonts>
  <fills count="10">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theme="0"/>
        <bgColor theme="0"/>
      </patternFill>
    </fill>
    <fill>
      <patternFill patternType="solid">
        <fgColor theme="4" tint="0.79985961485641044"/>
        <bgColor indexed="64"/>
      </patternFill>
    </fill>
    <fill>
      <patternFill patternType="solid">
        <fgColor rgb="FFFFFFFF"/>
        <bgColor rgb="FFFFFFFF"/>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rgb="FFFFFFFF"/>
      </patternFill>
    </fill>
  </fills>
  <borders count="104">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rgb="FF000000"/>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000000"/>
      </left>
      <right style="medium">
        <color auto="1"/>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thin">
        <color auto="1"/>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bottom/>
      <diagonal/>
    </border>
    <border>
      <left style="thin">
        <color auto="1"/>
      </left>
      <right style="medium">
        <color rgb="FF000000"/>
      </right>
      <top style="thin">
        <color auto="1"/>
      </top>
      <bottom style="thin">
        <color auto="1"/>
      </bottom>
      <diagonal/>
    </border>
    <border>
      <left style="thin">
        <color auto="1"/>
      </left>
      <right style="thin">
        <color auto="1"/>
      </right>
      <top style="thin">
        <color auto="1"/>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thin">
        <color auto="1"/>
      </right>
      <top style="medium">
        <color rgb="FF000000"/>
      </top>
      <bottom style="thin">
        <color auto="1"/>
      </bottom>
      <diagonal/>
    </border>
    <border>
      <left style="medium">
        <color rgb="FF000000"/>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diagonal/>
    </border>
    <border>
      <left style="thin">
        <color rgb="FF000000"/>
      </left>
      <right/>
      <top/>
      <bottom style="thin">
        <color rgb="FF000000"/>
      </bottom>
      <diagonal/>
    </border>
    <border>
      <left style="thin">
        <color auto="1"/>
      </left>
      <right style="medium">
        <color rgb="FF000000"/>
      </right>
      <top/>
      <bottom style="thin">
        <color auto="1"/>
      </bottom>
      <diagonal/>
    </border>
    <border>
      <left style="thin">
        <color auto="1"/>
      </left>
      <right style="medium">
        <color rgb="FF000000"/>
      </right>
      <top style="medium">
        <color rgb="FF000000"/>
      </top>
      <bottom/>
      <diagonal/>
    </border>
    <border>
      <left style="thin">
        <color auto="1"/>
      </left>
      <right style="medium">
        <color rgb="FF000000"/>
      </right>
      <top/>
      <bottom/>
      <diagonal/>
    </border>
    <border>
      <left style="medium">
        <color rgb="FF000000"/>
      </left>
      <right style="thin">
        <color auto="1"/>
      </right>
      <top style="thin">
        <color auto="1"/>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4">
    <xf numFmtId="0" fontId="0" fillId="0" borderId="0"/>
    <xf numFmtId="9" fontId="14" fillId="0" borderId="0" applyFont="0" applyFill="0" applyBorder="0" applyAlignment="0" applyProtection="0"/>
    <xf numFmtId="0" fontId="3" fillId="0" borderId="0" applyNumberFormat="0" applyFill="0" applyBorder="0" applyAlignment="0" applyProtection="0"/>
    <xf numFmtId="0" fontId="26" fillId="0" borderId="0" applyNumberFormat="0" applyFill="0" applyBorder="0" applyAlignment="0" applyProtection="0"/>
  </cellStyleXfs>
  <cellXfs count="558">
    <xf numFmtId="0" fontId="0" fillId="0" borderId="0" xfId="0"/>
    <xf numFmtId="0" fontId="1"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5" fillId="0" borderId="1" xfId="0" applyFont="1" applyBorder="1" applyAlignment="1">
      <alignment horizontal="right" vertical="center" wrapText="1"/>
    </xf>
    <xf numFmtId="0" fontId="5" fillId="0" borderId="3" xfId="0" applyFont="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5" fillId="0" borderId="4" xfId="0" applyFont="1" applyBorder="1" applyAlignment="1">
      <alignment horizontal="righ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xf>
    <xf numFmtId="0" fontId="0" fillId="0" borderId="0" xfId="0" applyAlignment="1">
      <alignment vertical="center" wrapText="1"/>
    </xf>
    <xf numFmtId="0" fontId="9"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justify" vertical="center" wrapText="1"/>
    </xf>
    <xf numFmtId="0" fontId="10" fillId="0" borderId="4" xfId="0" applyFont="1" applyBorder="1"/>
    <xf numFmtId="0" fontId="6" fillId="0" borderId="4" xfId="0" applyFont="1" applyBorder="1"/>
    <xf numFmtId="0" fontId="1" fillId="0" borderId="0" xfId="0" applyFont="1" applyAlignment="1">
      <alignment horizontal="center"/>
    </xf>
    <xf numFmtId="10" fontId="7" fillId="0" borderId="0" xfId="0" applyNumberFormat="1" applyFont="1" applyAlignment="1">
      <alignment horizontal="center" vertical="center" wrapText="1"/>
    </xf>
    <xf numFmtId="0" fontId="11" fillId="0" borderId="0" xfId="0" applyFont="1" applyAlignment="1">
      <alignment vertical="center" wrapText="1"/>
    </xf>
    <xf numFmtId="10" fontId="5" fillId="0" borderId="0" xfId="0" applyNumberFormat="1" applyFont="1" applyAlignment="1">
      <alignment horizontal="center" vertical="center" wrapText="1"/>
    </xf>
    <xf numFmtId="9" fontId="5" fillId="0" borderId="0" xfId="0" applyNumberFormat="1" applyFont="1" applyAlignment="1">
      <alignment horizontal="center"/>
    </xf>
    <xf numFmtId="0" fontId="5" fillId="0" borderId="0" xfId="0" applyFont="1" applyAlignment="1">
      <alignment horizontal="justify" vertical="center" wrapText="1"/>
    </xf>
    <xf numFmtId="0" fontId="7" fillId="0" borderId="0" xfId="0" applyFont="1"/>
    <xf numFmtId="0" fontId="6" fillId="0" borderId="0" xfId="0" applyFont="1" applyAlignment="1">
      <alignment horizontal="left" vertical="center" wrapText="1"/>
    </xf>
    <xf numFmtId="0" fontId="6" fillId="0" borderId="6" xfId="0" applyFont="1" applyBorder="1"/>
    <xf numFmtId="0" fontId="6" fillId="0" borderId="8" xfId="0" applyFont="1" applyBorder="1"/>
    <xf numFmtId="0" fontId="5" fillId="0" borderId="8" xfId="0" applyFont="1" applyBorder="1" applyAlignment="1">
      <alignment horizontal="right" vertical="center" wrapText="1"/>
    </xf>
    <xf numFmtId="0" fontId="6" fillId="0" borderId="8" xfId="0" applyFont="1" applyBorder="1" applyAlignment="1">
      <alignment horizontal="left" vertical="center" wrapText="1"/>
    </xf>
    <xf numFmtId="0" fontId="10" fillId="0" borderId="0" xfId="0" applyFont="1"/>
    <xf numFmtId="0" fontId="6" fillId="0" borderId="0" xfId="0" applyFont="1"/>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3" xfId="0" applyNumberFormat="1" applyFont="1" applyBorder="1" applyAlignment="1">
      <alignment horizontal="justify" vertical="center" wrapText="1"/>
    </xf>
    <xf numFmtId="0" fontId="1" fillId="0" borderId="3" xfId="0" applyFont="1" applyBorder="1" applyAlignment="1">
      <alignment horizontal="justify"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justify" vertical="center" wrapText="1"/>
    </xf>
    <xf numFmtId="0" fontId="1" fillId="0" borderId="0" xfId="0" applyFont="1" applyAlignment="1">
      <alignment horizontal="justify" vertical="center" wrapText="1"/>
    </xf>
    <xf numFmtId="0" fontId="6" fillId="0" borderId="0" xfId="0" applyFont="1" applyAlignment="1">
      <alignment horizontal="center"/>
    </xf>
    <xf numFmtId="49" fontId="6" fillId="0" borderId="0" xfId="0" applyNumberFormat="1" applyFont="1" applyAlignment="1">
      <alignment horizontal="center"/>
    </xf>
    <xf numFmtId="49" fontId="6" fillId="0" borderId="0" xfId="0" applyNumberFormat="1" applyFont="1"/>
    <xf numFmtId="0" fontId="12" fillId="0" borderId="0" xfId="0" applyFont="1" applyAlignment="1">
      <alignment horizontal="center" vertical="center" wrapText="1"/>
    </xf>
    <xf numFmtId="9" fontId="4" fillId="0" borderId="0" xfId="1" applyFont="1" applyFill="1" applyBorder="1" applyAlignment="1">
      <alignment horizontal="center" vertical="center" wrapText="1"/>
    </xf>
    <xf numFmtId="49" fontId="7" fillId="0" borderId="0" xfId="0" applyNumberFormat="1" applyFont="1" applyAlignment="1">
      <alignment horizontal="center"/>
    </xf>
    <xf numFmtId="0" fontId="5" fillId="0" borderId="0" xfId="0" applyFont="1" applyAlignment="1">
      <alignment vertical="center" wrapText="1"/>
    </xf>
    <xf numFmtId="49" fontId="5" fillId="0" borderId="0" xfId="0" applyNumberFormat="1" applyFont="1" applyAlignment="1">
      <alignment vertical="center" wrapText="1"/>
    </xf>
    <xf numFmtId="0" fontId="6" fillId="0" borderId="8" xfId="0" applyFont="1" applyBorder="1" applyAlignment="1">
      <alignment horizontal="center"/>
    </xf>
    <xf numFmtId="49" fontId="6" fillId="0" borderId="8" xfId="0" applyNumberFormat="1" applyFont="1" applyBorder="1" applyAlignment="1">
      <alignment horizontal="center"/>
    </xf>
    <xf numFmtId="49" fontId="6" fillId="0" borderId="8" xfId="0" applyNumberFormat="1" applyFont="1" applyBorder="1"/>
    <xf numFmtId="9" fontId="4" fillId="0" borderId="8" xfId="1" applyFont="1" applyFill="1" applyBorder="1" applyAlignment="1">
      <alignment horizontal="center" vertical="center" wrapText="1"/>
    </xf>
    <xf numFmtId="0" fontId="1" fillId="0" borderId="8" xfId="0" applyFont="1" applyBorder="1"/>
    <xf numFmtId="0" fontId="13" fillId="0" borderId="3"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0" xfId="0" applyFont="1" applyAlignment="1">
      <alignment horizontal="justify" vertical="center" wrapText="1"/>
    </xf>
    <xf numFmtId="0" fontId="13" fillId="0" borderId="5" xfId="0" applyFont="1" applyBorder="1" applyAlignment="1">
      <alignment horizontal="justify" vertical="center" wrapText="1"/>
    </xf>
    <xf numFmtId="0" fontId="0" fillId="0" borderId="5" xfId="0" applyBorder="1"/>
    <xf numFmtId="0" fontId="1" fillId="0" borderId="5" xfId="0" applyFont="1" applyBorder="1"/>
    <xf numFmtId="0" fontId="1" fillId="0" borderId="7" xfId="0" applyFont="1" applyBorder="1"/>
    <xf numFmtId="0" fontId="9" fillId="0" borderId="0" xfId="0" applyFont="1" applyAlignment="1">
      <alignment horizontal="center" vertical="center"/>
    </xf>
    <xf numFmtId="0" fontId="16" fillId="0" borderId="14" xfId="0" applyFont="1" applyBorder="1" applyAlignment="1">
      <alignment vertical="center"/>
    </xf>
    <xf numFmtId="0" fontId="15" fillId="0" borderId="14"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vertical="center" wrapText="1"/>
    </xf>
    <xf numFmtId="0" fontId="15" fillId="0" borderId="50" xfId="0" applyFont="1" applyBorder="1" applyAlignment="1">
      <alignment vertical="center"/>
    </xf>
    <xf numFmtId="0" fontId="16" fillId="0" borderId="20" xfId="0" applyFont="1" applyBorder="1" applyAlignment="1">
      <alignment vertical="center"/>
    </xf>
    <xf numFmtId="0" fontId="16" fillId="0" borderId="51" xfId="0" applyFont="1" applyBorder="1" applyAlignment="1">
      <alignment vertical="center"/>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9" fontId="15" fillId="3" borderId="29" xfId="0" applyNumberFormat="1" applyFont="1" applyFill="1" applyBorder="1" applyAlignment="1" applyProtection="1">
      <alignment horizontal="center" vertical="center" wrapText="1"/>
      <protection locked="0"/>
    </xf>
    <xf numFmtId="0" fontId="15" fillId="3" borderId="29"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32"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1" fontId="15" fillId="3" borderId="14" xfId="0" applyNumberFormat="1" applyFont="1" applyFill="1" applyBorder="1" applyAlignment="1" applyProtection="1">
      <alignment horizontal="center" vertical="center" wrapText="1"/>
      <protection locked="0"/>
    </xf>
    <xf numFmtId="9" fontId="15" fillId="3" borderId="14" xfId="0" applyNumberFormat="1" applyFont="1" applyFill="1" applyBorder="1" applyAlignment="1" applyProtection="1">
      <alignment horizontal="center" vertical="center" wrapText="1"/>
      <protection locked="0"/>
    </xf>
    <xf numFmtId="49" fontId="15" fillId="3" borderId="14" xfId="0" applyNumberFormat="1"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54" xfId="0" applyFont="1" applyFill="1" applyBorder="1" applyAlignment="1">
      <alignment horizontal="center" vertical="center"/>
    </xf>
    <xf numFmtId="0" fontId="15" fillId="0" borderId="14" xfId="0" applyFont="1" applyBorder="1" applyAlignment="1" applyProtection="1">
      <alignment horizontal="center" vertical="center" wrapText="1"/>
      <protection locked="0"/>
    </xf>
    <xf numFmtId="14" fontId="15" fillId="3" borderId="14" xfId="0" applyNumberFormat="1" applyFont="1" applyFill="1" applyBorder="1" applyAlignment="1">
      <alignment horizontal="center" vertical="center" wrapText="1"/>
    </xf>
    <xf numFmtId="9" fontId="15" fillId="3" borderId="14" xfId="1" applyFont="1" applyFill="1" applyBorder="1" applyAlignment="1" applyProtection="1">
      <alignment horizontal="center" vertical="center" wrapText="1"/>
      <protection locked="0"/>
    </xf>
    <xf numFmtId="49" fontId="15" fillId="3" borderId="14" xfId="0" applyNumberFormat="1" applyFont="1" applyFill="1" applyBorder="1" applyAlignment="1" applyProtection="1">
      <alignment horizontal="center" vertical="center" wrapText="1"/>
      <protection locked="0"/>
    </xf>
    <xf numFmtId="14" fontId="15" fillId="0" borderId="14" xfId="0" applyNumberFormat="1" applyFont="1" applyBorder="1" applyAlignment="1">
      <alignment horizontal="center" vertical="center" wrapText="1"/>
    </xf>
    <xf numFmtId="49" fontId="15" fillId="3" borderId="32" xfId="0" applyNumberFormat="1" applyFont="1" applyFill="1" applyBorder="1" applyAlignment="1" applyProtection="1">
      <alignment horizontal="center" vertical="center" wrapText="1"/>
      <protection locked="0"/>
    </xf>
    <xf numFmtId="9" fontId="15" fillId="0" borderId="14" xfId="0" applyNumberFormat="1" applyFont="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5" fillId="0" borderId="54" xfId="0" applyFont="1" applyBorder="1" applyAlignment="1">
      <alignment horizontal="center" vertical="center"/>
    </xf>
    <xf numFmtId="0" fontId="15" fillId="0" borderId="35" xfId="0" applyFont="1" applyBorder="1" applyAlignment="1" applyProtection="1">
      <alignment horizontal="center" vertical="center" wrapText="1"/>
      <protection locked="0"/>
    </xf>
    <xf numFmtId="14" fontId="15" fillId="3" borderId="35" xfId="0" applyNumberFormat="1" applyFont="1" applyFill="1" applyBorder="1" applyAlignment="1">
      <alignment horizontal="center" vertical="center" wrapText="1"/>
    </xf>
    <xf numFmtId="0" fontId="15" fillId="0" borderId="29" xfId="0" applyFont="1" applyBorder="1" applyAlignment="1" applyProtection="1">
      <alignment horizontal="center" vertical="center" wrapText="1"/>
      <protection locked="0"/>
    </xf>
    <xf numFmtId="14" fontId="15" fillId="0" borderId="29" xfId="0" applyNumberFormat="1" applyFont="1" applyBorder="1" applyAlignment="1">
      <alignment horizontal="center" vertical="center" wrapText="1"/>
    </xf>
    <xf numFmtId="49" fontId="15" fillId="0" borderId="14" xfId="0" applyNumberFormat="1" applyFont="1" applyBorder="1" applyAlignment="1">
      <alignment horizontal="center" vertical="center" wrapText="1"/>
    </xf>
    <xf numFmtId="49" fontId="15" fillId="0" borderId="14" xfId="0" applyNumberFormat="1"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57" xfId="0" applyFont="1" applyBorder="1" applyAlignment="1">
      <alignment horizontal="center" vertical="center" wrapText="1"/>
    </xf>
    <xf numFmtId="1" fontId="15" fillId="0" borderId="14"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protection locked="0"/>
    </xf>
    <xf numFmtId="49" fontId="15" fillId="0" borderId="32" xfId="1" applyNumberFormat="1" applyFont="1" applyFill="1" applyBorder="1" applyAlignment="1" applyProtection="1">
      <alignment horizontal="center" vertical="center" wrapText="1"/>
      <protection locked="0"/>
    </xf>
    <xf numFmtId="1" fontId="15" fillId="0" borderId="35" xfId="0" applyNumberFormat="1" applyFont="1" applyBorder="1" applyAlignment="1" applyProtection="1">
      <alignment horizontal="center" vertical="center" wrapText="1"/>
      <protection locked="0"/>
    </xf>
    <xf numFmtId="49" fontId="15" fillId="3" borderId="14" xfId="0" applyNumberFormat="1" applyFont="1" applyFill="1" applyBorder="1" applyAlignment="1" applyProtection="1">
      <alignment horizontal="left" vertical="center" wrapText="1"/>
      <protection locked="0"/>
    </xf>
    <xf numFmtId="0" fontId="16" fillId="3" borderId="14" xfId="0" applyFont="1" applyFill="1" applyBorder="1" applyAlignment="1">
      <alignment horizontal="center" vertical="center" wrapText="1"/>
    </xf>
    <xf numFmtId="49" fontId="15" fillId="0" borderId="14" xfId="1" applyNumberFormat="1" applyFont="1" applyFill="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0" fontId="15" fillId="0" borderId="54" xfId="0" applyFont="1" applyBorder="1" applyAlignment="1">
      <alignment vertical="center" wrapText="1"/>
    </xf>
    <xf numFmtId="14" fontId="15" fillId="0" borderId="37" xfId="0" applyNumberFormat="1" applyFont="1" applyBorder="1" applyAlignment="1">
      <alignment horizontal="center" vertical="center" wrapText="1"/>
    </xf>
    <xf numFmtId="14" fontId="15" fillId="3" borderId="32" xfId="0" applyNumberFormat="1" applyFont="1" applyFill="1" applyBorder="1" applyAlignment="1">
      <alignment horizontal="center" vertical="center" wrapText="1"/>
    </xf>
    <xf numFmtId="1" fontId="15" fillId="0" borderId="31" xfId="0" applyNumberFormat="1" applyFont="1" applyBorder="1" applyAlignment="1" applyProtection="1">
      <alignment vertical="center" wrapText="1"/>
      <protection locked="0"/>
    </xf>
    <xf numFmtId="49" fontId="15" fillId="0" borderId="37" xfId="1" applyNumberFormat="1" applyFont="1" applyFill="1" applyBorder="1" applyAlignment="1" applyProtection="1">
      <alignment horizontal="center" vertical="center" wrapText="1"/>
      <protection locked="0"/>
    </xf>
    <xf numFmtId="0" fontId="15" fillId="0" borderId="37" xfId="0" applyFont="1" applyBorder="1" applyAlignment="1">
      <alignment horizontal="center" vertical="center" wrapText="1"/>
    </xf>
    <xf numFmtId="1" fontId="15" fillId="0" borderId="37" xfId="0" applyNumberFormat="1" applyFont="1" applyBorder="1" applyAlignment="1" applyProtection="1">
      <alignment horizontal="center" vertical="center" wrapText="1"/>
      <protection locked="0"/>
    </xf>
    <xf numFmtId="1" fontId="15" fillId="0" borderId="28" xfId="0" applyNumberFormat="1" applyFont="1" applyBorder="1" applyAlignment="1" applyProtection="1">
      <alignment horizontal="center" vertical="center" wrapText="1"/>
      <protection locked="0"/>
    </xf>
    <xf numFmtId="1" fontId="15" fillId="0" borderId="31" xfId="0" applyNumberFormat="1" applyFont="1" applyBorder="1" applyAlignment="1" applyProtection="1">
      <alignment horizontal="center" vertical="center" wrapText="1"/>
      <protection locked="0"/>
    </xf>
    <xf numFmtId="0" fontId="15" fillId="0" borderId="54" xfId="0" applyFont="1" applyBorder="1"/>
    <xf numFmtId="0" fontId="15" fillId="0" borderId="26" xfId="0" applyFont="1" applyBorder="1"/>
    <xf numFmtId="0" fontId="15" fillId="3" borderId="29" xfId="0" applyFont="1" applyFill="1" applyBorder="1" applyAlignment="1" applyProtection="1">
      <alignment horizontal="center" vertical="center" wrapText="1"/>
      <protection locked="0"/>
    </xf>
    <xf numFmtId="49" fontId="15" fillId="3" borderId="29" xfId="0" applyNumberFormat="1"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6" fillId="3" borderId="32" xfId="0" applyFont="1" applyFill="1" applyBorder="1" applyAlignment="1">
      <alignment horizontal="center" vertical="center" wrapText="1"/>
    </xf>
    <xf numFmtId="0" fontId="16" fillId="3" borderId="61" xfId="0" applyFont="1" applyFill="1" applyBorder="1" applyAlignment="1">
      <alignment horizontal="center" vertical="center"/>
    </xf>
    <xf numFmtId="0" fontId="16" fillId="3" borderId="54" xfId="0" applyFont="1" applyFill="1" applyBorder="1" applyAlignment="1">
      <alignment horizontal="center" vertical="center"/>
    </xf>
    <xf numFmtId="49" fontId="15" fillId="3" borderId="14" xfId="1" applyNumberFormat="1"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49" fontId="15" fillId="3" borderId="35" xfId="1" applyNumberFormat="1" applyFont="1" applyFill="1" applyBorder="1" applyAlignment="1" applyProtection="1">
      <alignment horizontal="center" vertical="center" wrapText="1"/>
      <protection locked="0"/>
    </xf>
    <xf numFmtId="0" fontId="15" fillId="3" borderId="35" xfId="0" applyFont="1" applyFill="1" applyBorder="1" applyAlignment="1">
      <alignment horizontal="center" vertical="center" wrapText="1"/>
    </xf>
    <xf numFmtId="0" fontId="15" fillId="3" borderId="56" xfId="0" applyFont="1" applyFill="1" applyBorder="1" applyAlignment="1">
      <alignment horizontal="center" vertical="center"/>
    </xf>
    <xf numFmtId="0" fontId="17" fillId="0" borderId="14" xfId="2" applyFont="1" applyBorder="1" applyAlignment="1">
      <alignment horizontal="center" vertical="center" wrapText="1"/>
    </xf>
    <xf numFmtId="14" fontId="15" fillId="0" borderId="14" xfId="0" applyNumberFormat="1" applyFont="1" applyBorder="1" applyAlignment="1">
      <alignment horizontal="center" vertical="center"/>
    </xf>
    <xf numFmtId="164" fontId="15" fillId="0" borderId="14" xfId="0" applyNumberFormat="1" applyFont="1" applyBorder="1" applyAlignment="1">
      <alignment horizontal="center" vertical="center" wrapText="1"/>
    </xf>
    <xf numFmtId="0" fontId="17" fillId="3" borderId="29" xfId="2" applyFont="1" applyFill="1" applyBorder="1" applyAlignment="1" applyProtection="1">
      <alignment horizontal="center" vertical="center" wrapText="1"/>
      <protection locked="0"/>
    </xf>
    <xf numFmtId="0" fontId="17" fillId="3" borderId="14" xfId="2" applyFont="1" applyFill="1" applyBorder="1" applyAlignment="1" applyProtection="1">
      <alignment horizontal="center" vertical="center" wrapText="1"/>
      <protection locked="0"/>
    </xf>
    <xf numFmtId="0" fontId="15" fillId="0" borderId="14" xfId="0" applyFont="1" applyBorder="1" applyAlignment="1">
      <alignment horizontal="center" vertical="center"/>
    </xf>
    <xf numFmtId="0" fontId="15" fillId="0" borderId="40" xfId="0" applyFont="1" applyBorder="1" applyAlignment="1">
      <alignment horizontal="center" vertical="center" wrapText="1"/>
    </xf>
    <xf numFmtId="14" fontId="15" fillId="0" borderId="32" xfId="0" applyNumberFormat="1" applyFont="1" applyBorder="1" applyAlignment="1">
      <alignment horizontal="center" vertical="center"/>
    </xf>
    <xf numFmtId="49" fontId="15" fillId="0" borderId="40" xfId="0" applyNumberFormat="1" applyFont="1" applyBorder="1" applyAlignment="1">
      <alignment horizontal="center" vertical="center" wrapText="1"/>
    </xf>
    <xf numFmtId="0" fontId="17" fillId="4" borderId="40" xfId="2"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5" fillId="0" borderId="58" xfId="0" applyFont="1" applyBorder="1" applyAlignment="1">
      <alignment horizontal="center" vertical="center" wrapText="1"/>
    </xf>
    <xf numFmtId="164" fontId="15" fillId="0" borderId="14" xfId="0" applyNumberFormat="1" applyFont="1" applyBorder="1" applyAlignment="1">
      <alignment horizontal="center" vertical="center"/>
    </xf>
    <xf numFmtId="0" fontId="17" fillId="4" borderId="14" xfId="2"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165" fontId="15" fillId="0" borderId="14" xfId="0" applyNumberFormat="1" applyFont="1" applyBorder="1" applyAlignment="1">
      <alignment horizontal="center" vertical="center" wrapText="1"/>
    </xf>
    <xf numFmtId="165" fontId="15" fillId="3" borderId="14" xfId="0" applyNumberFormat="1"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37" xfId="0" applyFont="1" applyFill="1" applyBorder="1" applyAlignment="1">
      <alignment horizontal="center" vertical="center" wrapText="1"/>
    </xf>
    <xf numFmtId="165" fontId="15" fillId="0" borderId="37" xfId="0" applyNumberFormat="1" applyFont="1" applyBorder="1" applyAlignment="1">
      <alignment horizontal="center" vertical="center" wrapText="1"/>
    </xf>
    <xf numFmtId="49" fontId="15" fillId="0" borderId="37" xfId="0" applyNumberFormat="1" applyFont="1" applyBorder="1" applyAlignment="1">
      <alignment horizontal="center" vertical="center" wrapText="1"/>
    </xf>
    <xf numFmtId="0" fontId="17" fillId="3" borderId="14" xfId="2" applyFont="1" applyFill="1" applyBorder="1" applyAlignment="1">
      <alignment horizontal="center" vertical="center" wrapText="1"/>
    </xf>
    <xf numFmtId="14" fontId="15" fillId="3" borderId="14" xfId="0" applyNumberFormat="1" applyFont="1" applyFill="1" applyBorder="1" applyAlignment="1">
      <alignment horizontal="center" vertical="center"/>
    </xf>
    <xf numFmtId="0" fontId="17" fillId="0" borderId="14" xfId="0" applyFont="1" applyBorder="1" applyAlignment="1">
      <alignment horizontal="center" vertical="center" wrapText="1"/>
    </xf>
    <xf numFmtId="14" fontId="15" fillId="3" borderId="35" xfId="0" applyNumberFormat="1" applyFont="1" applyFill="1" applyBorder="1" applyAlignment="1">
      <alignment horizontal="center" vertical="center"/>
    </xf>
    <xf numFmtId="166" fontId="15" fillId="0" borderId="16" xfId="0" applyNumberFormat="1" applyFont="1" applyBorder="1" applyAlignment="1">
      <alignment vertical="center"/>
    </xf>
    <xf numFmtId="166" fontId="15" fillId="3" borderId="31"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pplyProtection="1">
      <alignment horizontal="center" vertical="center" wrapText="1"/>
      <protection locked="0"/>
    </xf>
    <xf numFmtId="166" fontId="15" fillId="0" borderId="14" xfId="0" applyNumberFormat="1" applyFont="1" applyBorder="1" applyAlignment="1" applyProtection="1">
      <alignment horizontal="center" vertical="center" wrapText="1"/>
      <protection locked="0"/>
    </xf>
    <xf numFmtId="166" fontId="15" fillId="0" borderId="40" xfId="0" applyNumberFormat="1" applyFont="1" applyBorder="1" applyAlignment="1">
      <alignment horizontal="center" vertical="center" wrapText="1"/>
    </xf>
    <xf numFmtId="166" fontId="15" fillId="0" borderId="14" xfId="0" applyNumberFormat="1" applyFont="1" applyBorder="1" applyAlignment="1">
      <alignment horizontal="center" vertical="center" wrapText="1"/>
    </xf>
    <xf numFmtId="166" fontId="15" fillId="0" borderId="14" xfId="0" applyNumberFormat="1" applyFont="1" applyBorder="1" applyAlignment="1">
      <alignment horizontal="center" vertical="center"/>
    </xf>
    <xf numFmtId="166" fontId="6" fillId="0" borderId="3" xfId="0" applyNumberFormat="1" applyFont="1" applyBorder="1" applyAlignment="1">
      <alignment horizontal="justify" vertical="center" wrapText="1"/>
    </xf>
    <xf numFmtId="166" fontId="6" fillId="0" borderId="0" xfId="0" applyNumberFormat="1" applyFont="1" applyAlignment="1">
      <alignment horizontal="justify" vertical="center" wrapText="1"/>
    </xf>
    <xf numFmtId="166" fontId="6" fillId="0" borderId="0" xfId="0" applyNumberFormat="1" applyFont="1"/>
    <xf numFmtId="166" fontId="5" fillId="0" borderId="0" xfId="0" applyNumberFormat="1" applyFont="1" applyAlignment="1">
      <alignment horizontal="center"/>
    </xf>
    <xf numFmtId="166" fontId="7" fillId="0" borderId="0" xfId="0" applyNumberFormat="1" applyFont="1" applyAlignment="1">
      <alignment horizontal="center"/>
    </xf>
    <xf numFmtId="166" fontId="5" fillId="0" borderId="0" xfId="0" applyNumberFormat="1" applyFont="1" applyAlignment="1">
      <alignment vertical="center" wrapText="1"/>
    </xf>
    <xf numFmtId="166" fontId="6" fillId="0" borderId="8" xfId="0" applyNumberFormat="1" applyFont="1" applyBorder="1"/>
    <xf numFmtId="166" fontId="0" fillId="0" borderId="0" xfId="0" applyNumberFormat="1"/>
    <xf numFmtId="166" fontId="15" fillId="0" borderId="32" xfId="0" applyNumberFormat="1" applyFont="1" applyBorder="1" applyAlignment="1">
      <alignment horizontal="center" vertical="center" wrapText="1"/>
    </xf>
    <xf numFmtId="166" fontId="15" fillId="0" borderId="63" xfId="0" applyNumberFormat="1" applyFont="1" applyBorder="1" applyAlignment="1">
      <alignment horizontal="center" vertical="center" wrapText="1"/>
    </xf>
    <xf numFmtId="166" fontId="15" fillId="0" borderId="32" xfId="0" applyNumberFormat="1" applyFont="1" applyBorder="1" applyAlignment="1">
      <alignment horizontal="center" vertical="center"/>
    </xf>
    <xf numFmtId="166" fontId="15" fillId="0" borderId="35" xfId="0" applyNumberFormat="1" applyFont="1" applyBorder="1" applyAlignment="1">
      <alignment horizontal="center" vertical="center" wrapText="1"/>
    </xf>
    <xf numFmtId="10" fontId="5" fillId="0" borderId="3" xfId="0" applyNumberFormat="1" applyFont="1" applyBorder="1" applyAlignment="1">
      <alignment horizontal="center" vertical="center" wrapText="1"/>
    </xf>
    <xf numFmtId="0" fontId="6" fillId="0" borderId="0" xfId="0" applyFont="1" applyAlignment="1">
      <alignment horizontal="right" vertical="center" wrapText="1"/>
    </xf>
    <xf numFmtId="0" fontId="15" fillId="3" borderId="37" xfId="0" applyFont="1" applyFill="1" applyBorder="1" applyAlignment="1" applyProtection="1">
      <alignment horizontal="center" vertical="center" wrapText="1"/>
      <protection locked="0"/>
    </xf>
    <xf numFmtId="0" fontId="18" fillId="0" borderId="64" xfId="0" applyFont="1" applyBorder="1" applyAlignment="1">
      <alignment wrapText="1"/>
    </xf>
    <xf numFmtId="0" fontId="18" fillId="0" borderId="65" xfId="0" applyFont="1" applyBorder="1" applyAlignment="1">
      <alignment wrapText="1"/>
    </xf>
    <xf numFmtId="0" fontId="19" fillId="0" borderId="65" xfId="0" applyFont="1" applyBorder="1" applyAlignment="1">
      <alignment wrapText="1"/>
    </xf>
    <xf numFmtId="0" fontId="19" fillId="0" borderId="66" xfId="0" applyFont="1" applyBorder="1" applyAlignment="1">
      <alignment wrapText="1"/>
    </xf>
    <xf numFmtId="0" fontId="18" fillId="0" borderId="67" xfId="0" applyFont="1" applyBorder="1" applyAlignment="1">
      <alignment wrapText="1"/>
    </xf>
    <xf numFmtId="0" fontId="18" fillId="0" borderId="0" xfId="0" applyFont="1" applyAlignment="1">
      <alignment wrapText="1"/>
    </xf>
    <xf numFmtId="0" fontId="19" fillId="0" borderId="0" xfId="0" applyFont="1" applyAlignment="1">
      <alignment wrapText="1"/>
    </xf>
    <xf numFmtId="0" fontId="19" fillId="0" borderId="0" xfId="0" applyFont="1"/>
    <xf numFmtId="0" fontId="19" fillId="0" borderId="68" xfId="0" applyFont="1" applyBorder="1" applyAlignment="1">
      <alignment wrapText="1"/>
    </xf>
    <xf numFmtId="0" fontId="21" fillId="0" borderId="0" xfId="0" applyFont="1" applyAlignment="1">
      <alignment wrapText="1"/>
    </xf>
    <xf numFmtId="0" fontId="21" fillId="0" borderId="67" xfId="0" applyFont="1" applyBorder="1"/>
    <xf numFmtId="0" fontId="21" fillId="0" borderId="0" xfId="0" applyFont="1"/>
    <xf numFmtId="0" fontId="21" fillId="0" borderId="68" xfId="0" applyFont="1" applyBorder="1"/>
    <xf numFmtId="0" fontId="19" fillId="0" borderId="67" xfId="0" applyFont="1" applyBorder="1"/>
    <xf numFmtId="0" fontId="18" fillId="0" borderId="0" xfId="0" applyFont="1"/>
    <xf numFmtId="0" fontId="19" fillId="0" borderId="68" xfId="0" applyFont="1" applyBorder="1"/>
    <xf numFmtId="9" fontId="18" fillId="0" borderId="0" xfId="0" applyNumberFormat="1" applyFont="1"/>
    <xf numFmtId="0" fontId="19" fillId="0" borderId="69" xfId="0" applyFont="1" applyBorder="1"/>
    <xf numFmtId="0" fontId="19" fillId="0" borderId="60" xfId="0" applyFont="1" applyBorder="1"/>
    <xf numFmtId="0" fontId="18" fillId="0" borderId="60" xfId="0" applyFont="1" applyBorder="1" applyAlignment="1">
      <alignment wrapText="1"/>
    </xf>
    <xf numFmtId="0" fontId="19" fillId="0" borderId="60" xfId="0" applyFont="1" applyBorder="1" applyAlignment="1">
      <alignment wrapText="1"/>
    </xf>
    <xf numFmtId="0" fontId="19" fillId="0" borderId="70" xfId="0" applyFont="1" applyBorder="1"/>
    <xf numFmtId="166" fontId="19" fillId="0" borderId="0" xfId="0" applyNumberFormat="1" applyFont="1" applyAlignment="1">
      <alignment wrapText="1"/>
    </xf>
    <xf numFmtId="166" fontId="19" fillId="0" borderId="0" xfId="0" applyNumberFormat="1" applyFont="1"/>
    <xf numFmtId="0" fontId="15" fillId="0" borderId="32" xfId="0" applyFont="1" applyBorder="1" applyAlignment="1">
      <alignment horizontal="center" vertical="center" wrapText="1"/>
    </xf>
    <xf numFmtId="0" fontId="3" fillId="0" borderId="0" xfId="2" applyAlignment="1">
      <alignment horizontal="center" vertical="center"/>
    </xf>
    <xf numFmtId="0" fontId="3" fillId="0" borderId="0" xfId="2" applyAlignment="1">
      <alignment horizontal="center" vertical="center" wrapText="1"/>
    </xf>
    <xf numFmtId="0" fontId="3" fillId="0" borderId="14" xfId="2" applyBorder="1" applyAlignment="1">
      <alignment horizontal="center" vertical="center" wrapText="1"/>
    </xf>
    <xf numFmtId="0" fontId="3" fillId="3" borderId="14" xfId="2" applyFill="1" applyBorder="1" applyAlignment="1">
      <alignment horizontal="center" vertical="center" wrapText="1"/>
    </xf>
    <xf numFmtId="0" fontId="3" fillId="3" borderId="14" xfId="2" applyFill="1" applyBorder="1" applyAlignment="1" applyProtection="1">
      <alignment horizontal="center" vertical="center" wrapText="1"/>
      <protection locked="0"/>
    </xf>
    <xf numFmtId="0" fontId="15" fillId="0" borderId="59" xfId="0" applyFont="1" applyBorder="1" applyAlignment="1">
      <alignment horizontal="center" vertical="center" wrapText="1"/>
    </xf>
    <xf numFmtId="0" fontId="3" fillId="0" borderId="59" xfId="2" applyBorder="1" applyAlignment="1">
      <alignment horizontal="center" vertical="center"/>
    </xf>
    <xf numFmtId="0" fontId="15" fillId="8" borderId="31" xfId="0" applyFont="1" applyFill="1" applyBorder="1" applyAlignment="1" applyProtection="1">
      <alignment horizontal="center" vertical="center" wrapText="1"/>
      <protection locked="0"/>
    </xf>
    <xf numFmtId="14" fontId="15" fillId="8" borderId="14" xfId="0" applyNumberFormat="1" applyFont="1" applyFill="1" applyBorder="1" applyAlignment="1">
      <alignment horizontal="center" vertical="center" wrapText="1"/>
    </xf>
    <xf numFmtId="1" fontId="15" fillId="8" borderId="14" xfId="0" applyNumberFormat="1" applyFont="1" applyFill="1" applyBorder="1" applyAlignment="1" applyProtection="1">
      <alignment horizontal="center" vertical="center" wrapText="1"/>
      <protection locked="0"/>
    </xf>
    <xf numFmtId="49" fontId="15" fillId="8" borderId="32" xfId="0" applyNumberFormat="1" applyFont="1" applyFill="1" applyBorder="1" applyAlignment="1" applyProtection="1">
      <alignment horizontal="center" vertical="center" wrapText="1"/>
      <protection locked="0"/>
    </xf>
    <xf numFmtId="166" fontId="15" fillId="8" borderId="14" xfId="0" applyNumberFormat="1" applyFont="1" applyFill="1" applyBorder="1" applyAlignment="1" applyProtection="1">
      <alignment horizontal="center" vertical="center" wrapText="1"/>
      <protection locked="0"/>
    </xf>
    <xf numFmtId="9" fontId="15" fillId="8" borderId="14" xfId="0" applyNumberFormat="1" applyFont="1" applyFill="1" applyBorder="1" applyAlignment="1" applyProtection="1">
      <alignment horizontal="center" vertical="center" wrapText="1"/>
      <protection locked="0"/>
    </xf>
    <xf numFmtId="0" fontId="15" fillId="8" borderId="14" xfId="0" applyFont="1" applyFill="1" applyBorder="1" applyAlignment="1">
      <alignment horizontal="center" vertical="center" wrapText="1"/>
    </xf>
    <xf numFmtId="0" fontId="15" fillId="8" borderId="14" xfId="0" applyFont="1" applyFill="1" applyBorder="1" applyAlignment="1" applyProtection="1">
      <alignment horizontal="center" vertical="center" wrapText="1"/>
      <protection locked="0"/>
    </xf>
    <xf numFmtId="14" fontId="15" fillId="8" borderId="14" xfId="0" applyNumberFormat="1" applyFont="1" applyFill="1" applyBorder="1" applyAlignment="1">
      <alignment horizontal="center" vertical="center"/>
    </xf>
    <xf numFmtId="49" fontId="15" fillId="8" borderId="14" xfId="0" applyNumberFormat="1" applyFont="1" applyFill="1" applyBorder="1" applyAlignment="1">
      <alignment horizontal="center" vertical="center" wrapText="1"/>
    </xf>
    <xf numFmtId="166" fontId="15" fillId="8" borderId="32" xfId="1" applyNumberFormat="1" applyFont="1" applyFill="1" applyBorder="1" applyAlignment="1" applyProtection="1">
      <alignment horizontal="center" vertical="center" wrapText="1"/>
      <protection locked="0"/>
    </xf>
    <xf numFmtId="0" fontId="2" fillId="0" borderId="0" xfId="0" applyFont="1"/>
    <xf numFmtId="43" fontId="18" fillId="0" borderId="0" xfId="0" applyNumberFormat="1" applyFont="1" applyAlignment="1">
      <alignment wrapText="1"/>
    </xf>
    <xf numFmtId="0" fontId="19"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166" fontId="15" fillId="3" borderId="14" xfId="0" applyNumberFormat="1" applyFont="1" applyFill="1" applyBorder="1" applyAlignment="1">
      <alignment horizontal="center" vertical="center"/>
    </xf>
    <xf numFmtId="166" fontId="15" fillId="3" borderId="59" xfId="0" applyNumberFormat="1" applyFont="1" applyFill="1" applyBorder="1" applyAlignment="1" applyProtection="1">
      <alignment horizontal="center" vertical="center" wrapText="1"/>
      <protection locked="0"/>
    </xf>
    <xf numFmtId="1" fontId="15" fillId="3" borderId="37"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lignment horizontal="center" vertical="center" wrapText="1"/>
    </xf>
    <xf numFmtId="14" fontId="15" fillId="3" borderId="37" xfId="0" applyNumberFormat="1" applyFont="1" applyFill="1" applyBorder="1" applyAlignment="1">
      <alignment horizontal="center" vertical="center" wrapText="1"/>
    </xf>
    <xf numFmtId="14" fontId="15" fillId="0" borderId="32" xfId="0" applyNumberFormat="1" applyFont="1" applyBorder="1" applyAlignment="1">
      <alignment horizontal="center" vertical="center" wrapText="1"/>
    </xf>
    <xf numFmtId="0" fontId="15" fillId="3" borderId="59" xfId="0" applyFont="1" applyFill="1" applyBorder="1" applyAlignment="1" applyProtection="1">
      <alignment horizontal="center" vertical="center" wrapText="1"/>
      <protection locked="0"/>
    </xf>
    <xf numFmtId="0" fontId="3" fillId="0" borderId="74" xfId="2" applyBorder="1" applyAlignment="1">
      <alignment horizontal="center" vertical="center"/>
    </xf>
    <xf numFmtId="0" fontId="3" fillId="0" borderId="75" xfId="2" applyBorder="1" applyAlignment="1">
      <alignment horizontal="center" vertical="center"/>
    </xf>
    <xf numFmtId="0" fontId="15" fillId="3" borderId="76" xfId="0" applyFont="1" applyFill="1" applyBorder="1" applyAlignment="1" applyProtection="1">
      <alignment horizontal="center" vertical="center" wrapText="1"/>
      <protection locked="0"/>
    </xf>
    <xf numFmtId="0" fontId="15" fillId="0" borderId="79" xfId="0" applyFont="1" applyBorder="1" applyAlignment="1" applyProtection="1">
      <alignment horizontal="center" vertical="center" wrapText="1"/>
      <protection locked="0"/>
    </xf>
    <xf numFmtId="14" fontId="15" fillId="0" borderId="79" xfId="0" applyNumberFormat="1" applyFont="1" applyBorder="1" applyAlignment="1">
      <alignment horizontal="center" vertical="center" wrapText="1"/>
    </xf>
    <xf numFmtId="1" fontId="15" fillId="3" borderId="79" xfId="0" applyNumberFormat="1" applyFont="1" applyFill="1" applyBorder="1" applyAlignment="1" applyProtection="1">
      <alignment horizontal="center" vertical="center" wrapText="1"/>
      <protection locked="0"/>
    </xf>
    <xf numFmtId="9" fontId="15" fillId="0" borderId="79" xfId="0" applyNumberFormat="1" applyFont="1" applyBorder="1" applyAlignment="1" applyProtection="1">
      <alignment horizontal="center" vertical="center" wrapText="1"/>
      <protection locked="0"/>
    </xf>
    <xf numFmtId="166" fontId="15" fillId="0" borderId="79" xfId="0" applyNumberFormat="1" applyFont="1" applyBorder="1" applyAlignment="1" applyProtection="1">
      <alignment horizontal="center" vertical="center" wrapText="1"/>
      <protection locked="0"/>
    </xf>
    <xf numFmtId="0" fontId="15" fillId="0" borderId="79" xfId="0" applyFont="1" applyBorder="1" applyAlignment="1">
      <alignment horizontal="center" vertical="center" wrapText="1"/>
    </xf>
    <xf numFmtId="0" fontId="15" fillId="0" borderId="80" xfId="0" applyFont="1" applyBorder="1" applyAlignment="1">
      <alignment horizontal="center" vertical="center"/>
    </xf>
    <xf numFmtId="0" fontId="15" fillId="0" borderId="0" xfId="0" applyFont="1" applyAlignment="1">
      <alignment horizontal="center" vertical="center" wrapText="1"/>
    </xf>
    <xf numFmtId="0" fontId="15" fillId="0" borderId="82" xfId="0" applyFont="1" applyBorder="1" applyAlignment="1">
      <alignment horizontal="center" vertical="center"/>
    </xf>
    <xf numFmtId="0" fontId="15" fillId="0" borderId="0" xfId="0" applyFont="1" applyAlignment="1">
      <alignment horizontal="center" vertical="center"/>
    </xf>
    <xf numFmtId="0" fontId="15" fillId="0" borderId="83" xfId="0" applyFont="1" applyBorder="1" applyAlignment="1" applyProtection="1">
      <alignment horizontal="center" vertical="center" wrapText="1"/>
      <protection locked="0"/>
    </xf>
    <xf numFmtId="0" fontId="15" fillId="0" borderId="83" xfId="0" applyFont="1" applyBorder="1" applyAlignment="1">
      <alignment horizontal="center" vertical="center" wrapText="1"/>
    </xf>
    <xf numFmtId="14" fontId="15" fillId="0" borderId="83" xfId="0" applyNumberFormat="1" applyFont="1" applyBorder="1" applyAlignment="1">
      <alignment horizontal="center" vertical="center" wrapText="1"/>
    </xf>
    <xf numFmtId="1" fontId="15" fillId="0" borderId="83" xfId="0" applyNumberFormat="1" applyFont="1" applyBorder="1" applyAlignment="1" applyProtection="1">
      <alignment horizontal="center" vertical="center" wrapText="1"/>
      <protection locked="0"/>
    </xf>
    <xf numFmtId="49" fontId="15" fillId="0" borderId="83" xfId="0" applyNumberFormat="1" applyFont="1" applyBorder="1" applyAlignment="1" applyProtection="1">
      <alignment horizontal="center" vertical="center" wrapText="1"/>
      <protection locked="0"/>
    </xf>
    <xf numFmtId="166" fontId="15" fillId="0" borderId="83" xfId="0" applyNumberFormat="1" applyFont="1" applyBorder="1" applyAlignment="1" applyProtection="1">
      <alignment horizontal="center" vertical="center" wrapText="1"/>
      <protection locked="0"/>
    </xf>
    <xf numFmtId="0" fontId="15" fillId="0" borderId="85" xfId="0" applyFont="1" applyBorder="1" applyAlignment="1">
      <alignment horizontal="center" vertical="center"/>
    </xf>
    <xf numFmtId="166" fontId="15" fillId="0" borderId="37" xfId="0" applyNumberFormat="1" applyFont="1" applyBorder="1" applyAlignment="1" applyProtection="1">
      <alignment horizontal="center" vertical="center" wrapText="1"/>
      <protection locked="0"/>
    </xf>
    <xf numFmtId="9" fontId="15" fillId="0" borderId="32" xfId="0" applyNumberFormat="1" applyFont="1" applyBorder="1" applyAlignment="1" applyProtection="1">
      <alignment horizontal="center" vertical="center" wrapText="1"/>
      <protection locked="0"/>
    </xf>
    <xf numFmtId="166" fontId="15" fillId="0" borderId="32" xfId="0" applyNumberFormat="1" applyFont="1" applyBorder="1" applyAlignment="1" applyProtection="1">
      <alignment horizontal="center" vertical="center" wrapText="1"/>
      <protection locked="0"/>
    </xf>
    <xf numFmtId="0" fontId="15" fillId="3" borderId="59" xfId="0" applyFont="1" applyFill="1" applyBorder="1" applyAlignment="1">
      <alignment horizontal="center" vertical="center" wrapText="1"/>
    </xf>
    <xf numFmtId="14" fontId="15" fillId="3" borderId="59" xfId="0" applyNumberFormat="1" applyFont="1" applyFill="1" applyBorder="1" applyAlignment="1">
      <alignment horizontal="center" vertical="center" wrapText="1"/>
    </xf>
    <xf numFmtId="1" fontId="15" fillId="3" borderId="59" xfId="0" applyNumberFormat="1" applyFont="1" applyFill="1" applyBorder="1" applyAlignment="1" applyProtection="1">
      <alignment horizontal="center" vertical="center" wrapText="1"/>
      <protection locked="0"/>
    </xf>
    <xf numFmtId="49" fontId="15" fillId="3" borderId="59" xfId="0" applyNumberFormat="1" applyFont="1" applyFill="1" applyBorder="1" applyAlignment="1" applyProtection="1">
      <alignment horizontal="center" vertical="center" wrapText="1"/>
      <protection locked="0"/>
    </xf>
    <xf numFmtId="0" fontId="3" fillId="0" borderId="59" xfId="2" applyBorder="1" applyAlignment="1">
      <alignment horizontal="center" vertical="center" wrapText="1"/>
    </xf>
    <xf numFmtId="0" fontId="15" fillId="0" borderId="87" xfId="0" applyFont="1" applyBorder="1" applyAlignment="1">
      <alignment horizontal="center" vertical="center"/>
    </xf>
    <xf numFmtId="0" fontId="15" fillId="3" borderId="84" xfId="0" applyFont="1" applyFill="1" applyBorder="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14" fontId="15" fillId="3" borderId="84" xfId="0" applyNumberFormat="1" applyFont="1" applyFill="1" applyBorder="1" applyAlignment="1">
      <alignment horizontal="center" vertical="center" wrapText="1"/>
    </xf>
    <xf numFmtId="1" fontId="15" fillId="3" borderId="84" xfId="0" applyNumberFormat="1" applyFont="1" applyFill="1" applyBorder="1" applyAlignment="1" applyProtection="1">
      <alignment horizontal="center" vertical="center" wrapText="1"/>
      <protection locked="0"/>
    </xf>
    <xf numFmtId="49" fontId="15" fillId="3" borderId="84" xfId="0" applyNumberFormat="1" applyFont="1" applyFill="1" applyBorder="1" applyAlignment="1" applyProtection="1">
      <alignment horizontal="center" vertical="center" wrapText="1"/>
      <protection locked="0"/>
    </xf>
    <xf numFmtId="166" fontId="15" fillId="3" borderId="84" xfId="0" applyNumberFormat="1" applyFont="1" applyFill="1" applyBorder="1" applyAlignment="1" applyProtection="1">
      <alignment horizontal="center" vertical="center" wrapText="1"/>
      <protection locked="0"/>
    </xf>
    <xf numFmtId="0" fontId="15" fillId="0" borderId="84" xfId="0" applyFont="1" applyBorder="1" applyAlignment="1">
      <alignment horizontal="center" vertical="center" wrapText="1"/>
    </xf>
    <xf numFmtId="0" fontId="15" fillId="0" borderId="89" xfId="0" applyFont="1" applyBorder="1" applyAlignment="1">
      <alignment horizontal="center" vertical="center"/>
    </xf>
    <xf numFmtId="0" fontId="3" fillId="3" borderId="59" xfId="2" applyFill="1" applyBorder="1" applyAlignment="1">
      <alignment horizontal="center" vertical="center"/>
    </xf>
    <xf numFmtId="0" fontId="15" fillId="0" borderId="74" xfId="0" applyFont="1" applyBorder="1" applyAlignment="1">
      <alignment horizontal="center" vertical="center" wrapText="1"/>
    </xf>
    <xf numFmtId="0" fontId="17" fillId="0" borderId="76" xfId="2" applyFont="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3" fillId="0" borderId="73" xfId="2" applyBorder="1" applyAlignment="1">
      <alignment horizontal="center" vertical="center" wrapText="1"/>
    </xf>
    <xf numFmtId="0" fontId="17" fillId="0" borderId="91" xfId="2" applyFont="1" applyBorder="1" applyAlignment="1">
      <alignment horizontal="center" vertical="center" wrapText="1"/>
    </xf>
    <xf numFmtId="0" fontId="15" fillId="0" borderId="15" xfId="0" applyFont="1" applyBorder="1" applyAlignment="1">
      <alignment horizontal="center" vertical="center" wrapText="1"/>
    </xf>
    <xf numFmtId="0" fontId="3" fillId="0" borderId="37" xfId="2" applyBorder="1" applyAlignment="1">
      <alignment horizontal="center" vertical="center" wrapText="1"/>
    </xf>
    <xf numFmtId="0" fontId="3" fillId="3" borderId="0" xfId="2" applyFill="1" applyAlignment="1">
      <alignment horizontal="center" vertical="center" wrapText="1"/>
    </xf>
    <xf numFmtId="0" fontId="15" fillId="0" borderId="55" xfId="0" applyFont="1" applyBorder="1" applyAlignment="1" applyProtection="1">
      <alignment horizontal="center" vertical="center" wrapText="1"/>
      <protection locked="0"/>
    </xf>
    <xf numFmtId="0" fontId="3" fillId="0" borderId="0" xfId="2" applyFill="1" applyAlignment="1">
      <alignment horizontal="center"/>
    </xf>
    <xf numFmtId="0" fontId="3" fillId="3" borderId="32" xfId="2" applyFill="1" applyBorder="1" applyAlignment="1">
      <alignment horizontal="center" vertical="center" wrapText="1"/>
    </xf>
    <xf numFmtId="0" fontId="17" fillId="3" borderId="59" xfId="2"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78" xfId="0" applyFont="1" applyFill="1" applyBorder="1" applyAlignment="1" applyProtection="1">
      <alignment horizontal="center" vertical="center" wrapText="1"/>
      <protection locked="0"/>
    </xf>
    <xf numFmtId="49" fontId="15" fillId="3" borderId="65" xfId="0" applyNumberFormat="1" applyFont="1" applyFill="1" applyBorder="1" applyAlignment="1">
      <alignment horizontal="center" vertical="center" wrapText="1"/>
    </xf>
    <xf numFmtId="166" fontId="15" fillId="3" borderId="79" xfId="0" applyNumberFormat="1" applyFont="1" applyFill="1" applyBorder="1" applyAlignment="1" applyProtection="1">
      <alignment horizontal="center" vertical="center" wrapText="1"/>
      <protection locked="0"/>
    </xf>
    <xf numFmtId="0" fontId="17" fillId="3" borderId="78" xfId="2" applyFont="1" applyFill="1" applyBorder="1" applyAlignment="1">
      <alignment horizontal="center" vertical="center" wrapText="1"/>
    </xf>
    <xf numFmtId="0" fontId="15" fillId="3" borderId="78" xfId="0" applyFont="1" applyFill="1" applyBorder="1" applyAlignment="1">
      <alignment horizontal="center" vertical="center" wrapText="1"/>
    </xf>
    <xf numFmtId="0" fontId="15" fillId="3" borderId="79" xfId="0" applyFont="1" applyFill="1" applyBorder="1" applyAlignment="1">
      <alignment horizontal="center" vertical="center" wrapText="1"/>
    </xf>
    <xf numFmtId="0" fontId="15" fillId="3" borderId="80" xfId="0" applyFont="1" applyFill="1" applyBorder="1" applyAlignment="1">
      <alignment horizontal="center" vertical="center"/>
    </xf>
    <xf numFmtId="0" fontId="15" fillId="3" borderId="82" xfId="0" applyFont="1" applyFill="1" applyBorder="1" applyAlignment="1">
      <alignment horizontal="center" vertical="center"/>
    </xf>
    <xf numFmtId="0" fontId="15" fillId="8" borderId="82" xfId="0" applyFont="1" applyFill="1" applyBorder="1" applyAlignment="1">
      <alignment horizontal="center" vertical="center"/>
    </xf>
    <xf numFmtId="14" fontId="15" fillId="3" borderId="83" xfId="0" applyNumberFormat="1" applyFont="1" applyFill="1" applyBorder="1" applyAlignment="1">
      <alignment horizontal="center" vertical="center" wrapText="1"/>
    </xf>
    <xf numFmtId="1" fontId="15" fillId="3" borderId="83" xfId="0" applyNumberFormat="1" applyFont="1" applyFill="1" applyBorder="1" applyAlignment="1" applyProtection="1">
      <alignment horizontal="center" vertical="center" wrapText="1"/>
      <protection locked="0"/>
    </xf>
    <xf numFmtId="1" fontId="15" fillId="3" borderId="32" xfId="0" applyNumberFormat="1" applyFont="1" applyFill="1" applyBorder="1" applyAlignment="1" applyProtection="1">
      <alignment horizontal="center" vertical="center" wrapText="1"/>
      <protection locked="0"/>
    </xf>
    <xf numFmtId="0" fontId="17" fillId="0" borderId="59" xfId="2" applyFont="1" applyBorder="1" applyAlignment="1">
      <alignment horizontal="center" vertical="center" wrapText="1"/>
    </xf>
    <xf numFmtId="9" fontId="15" fillId="8" borderId="59" xfId="0" applyNumberFormat="1" applyFont="1" applyFill="1" applyBorder="1" applyAlignment="1" applyProtection="1">
      <alignment horizontal="center" vertical="center" wrapText="1"/>
      <protection locked="0"/>
    </xf>
    <xf numFmtId="0" fontId="15" fillId="8" borderId="59" xfId="0" applyFont="1" applyFill="1" applyBorder="1" applyAlignment="1" applyProtection="1">
      <alignment horizontal="center" vertical="center" wrapText="1"/>
      <protection locked="0"/>
    </xf>
    <xf numFmtId="166" fontId="15" fillId="0" borderId="15" xfId="0" applyNumberFormat="1" applyFont="1" applyBorder="1" applyAlignment="1" applyProtection="1">
      <alignment horizontal="center" vertical="center" wrapText="1"/>
      <protection locked="0"/>
    </xf>
    <xf numFmtId="166" fontId="15" fillId="8" borderId="15" xfId="0" applyNumberFormat="1" applyFont="1" applyFill="1" applyBorder="1" applyAlignment="1" applyProtection="1">
      <alignment horizontal="center" vertical="center" wrapText="1"/>
      <protection locked="0"/>
    </xf>
    <xf numFmtId="0" fontId="17" fillId="0" borderId="28" xfId="2" applyFont="1" applyBorder="1" applyAlignment="1">
      <alignment horizontal="center" vertical="center" wrapText="1"/>
    </xf>
    <xf numFmtId="49" fontId="15" fillId="0" borderId="79" xfId="0" applyNumberFormat="1" applyFont="1" applyBorder="1" applyAlignment="1">
      <alignment horizontal="center" vertical="center" wrapText="1"/>
    </xf>
    <xf numFmtId="0" fontId="17" fillId="0" borderId="79" xfId="2" applyFont="1" applyBorder="1" applyAlignment="1">
      <alignment horizontal="center" vertical="center" wrapText="1"/>
    </xf>
    <xf numFmtId="14" fontId="15" fillId="0" borderId="83" xfId="0" applyNumberFormat="1" applyFont="1" applyBorder="1" applyAlignment="1">
      <alignment horizontal="center" vertical="center"/>
    </xf>
    <xf numFmtId="49" fontId="15" fillId="0" borderId="83" xfId="1" applyNumberFormat="1" applyFont="1" applyFill="1" applyBorder="1" applyAlignment="1" applyProtection="1">
      <alignment horizontal="center" vertical="center" wrapText="1"/>
      <protection locked="0"/>
    </xf>
    <xf numFmtId="0" fontId="15" fillId="0" borderId="55" xfId="0" applyFont="1" applyBorder="1" applyAlignment="1">
      <alignment horizontal="center" vertical="center" wrapText="1"/>
    </xf>
    <xf numFmtId="0" fontId="15" fillId="3" borderId="55" xfId="0" applyFont="1" applyFill="1" applyBorder="1" applyAlignment="1" applyProtection="1">
      <alignment horizontal="center" vertical="center" wrapText="1"/>
      <protection locked="0"/>
    </xf>
    <xf numFmtId="49" fontId="15" fillId="3" borderId="31" xfId="0" applyNumberFormat="1" applyFont="1" applyFill="1" applyBorder="1" applyAlignment="1" applyProtection="1">
      <alignment horizontal="center" vertical="center" wrapText="1"/>
      <protection locked="0"/>
    </xf>
    <xf numFmtId="166" fontId="15" fillId="3" borderId="37" xfId="0" applyNumberFormat="1" applyFont="1" applyFill="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7" fillId="0" borderId="37" xfId="0" applyFont="1" applyBorder="1" applyAlignment="1">
      <alignment horizontal="center" vertical="center" wrapText="1"/>
    </xf>
    <xf numFmtId="0" fontId="15" fillId="0" borderId="95" xfId="0" applyFont="1" applyBorder="1" applyAlignment="1">
      <alignment horizontal="center" vertical="center"/>
    </xf>
    <xf numFmtId="0" fontId="15" fillId="0" borderId="38" xfId="0" applyFont="1" applyBorder="1" applyAlignment="1" applyProtection="1">
      <alignment horizontal="center" vertical="center" wrapText="1"/>
      <protection locked="0"/>
    </xf>
    <xf numFmtId="49" fontId="15" fillId="0" borderId="32" xfId="0" applyNumberFormat="1"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3" fillId="0" borderId="96" xfId="2" applyBorder="1" applyAlignment="1">
      <alignment horizontal="center" vertical="center"/>
    </xf>
    <xf numFmtId="0" fontId="15" fillId="0" borderId="72" xfId="0" applyFont="1" applyBorder="1" applyAlignment="1">
      <alignment horizontal="center" vertical="center" wrapText="1"/>
    </xf>
    <xf numFmtId="0" fontId="15" fillId="0" borderId="97" xfId="0" applyFont="1" applyBorder="1" applyAlignment="1">
      <alignment horizontal="center" vertical="center"/>
    </xf>
    <xf numFmtId="0" fontId="17" fillId="3" borderId="15" xfId="2" applyFont="1" applyFill="1" applyBorder="1" applyAlignment="1" applyProtection="1">
      <alignment horizontal="center" vertical="center" wrapText="1"/>
      <protection locked="0"/>
    </xf>
    <xf numFmtId="0" fontId="3" fillId="0" borderId="15" xfId="2" applyBorder="1" applyAlignment="1" applyProtection="1">
      <alignment horizontal="center" vertical="center" wrapText="1"/>
      <protection locked="0"/>
    </xf>
    <xf numFmtId="0" fontId="3" fillId="0" borderId="15" xfId="2" applyBorder="1" applyAlignment="1">
      <alignment horizontal="center" vertical="center" wrapText="1"/>
    </xf>
    <xf numFmtId="1" fontId="15" fillId="0" borderId="79" xfId="0" applyNumberFormat="1" applyFont="1" applyBorder="1" applyAlignment="1" applyProtection="1">
      <alignment horizontal="center" vertical="center" wrapText="1"/>
      <protection locked="0"/>
    </xf>
    <xf numFmtId="0" fontId="17" fillId="3" borderId="79" xfId="2" applyFont="1" applyFill="1" applyBorder="1" applyAlignment="1" applyProtection="1">
      <alignment horizontal="center" vertical="center" wrapText="1"/>
      <protection locked="0"/>
    </xf>
    <xf numFmtId="0" fontId="16" fillId="3" borderId="79" xfId="0" applyFont="1" applyFill="1" applyBorder="1" applyAlignment="1">
      <alignment horizontal="center" vertical="center" wrapText="1"/>
    </xf>
    <xf numFmtId="0" fontId="15" fillId="0" borderId="99" xfId="0" applyFont="1" applyBorder="1" applyAlignment="1">
      <alignment horizontal="center" vertical="center" wrapText="1"/>
    </xf>
    <xf numFmtId="0" fontId="15" fillId="0" borderId="82" xfId="0" applyFont="1" applyBorder="1" applyAlignment="1">
      <alignment vertical="center" wrapText="1"/>
    </xf>
    <xf numFmtId="0" fontId="15" fillId="0" borderId="95" xfId="0" applyFont="1" applyBorder="1" applyAlignment="1">
      <alignment vertical="center" wrapText="1"/>
    </xf>
    <xf numFmtId="0" fontId="15" fillId="0" borderId="85" xfId="0" applyFont="1" applyBorder="1" applyAlignment="1">
      <alignment vertical="center" wrapText="1"/>
    </xf>
    <xf numFmtId="49" fontId="15" fillId="0" borderId="31" xfId="1" applyNumberFormat="1" applyFont="1" applyFill="1" applyBorder="1" applyAlignment="1" applyProtection="1">
      <alignment horizontal="center" vertical="center" wrapText="1"/>
      <protection locked="0"/>
    </xf>
    <xf numFmtId="0" fontId="3" fillId="0" borderId="73" xfId="2" applyBorder="1" applyAlignment="1">
      <alignment horizontal="center" vertical="center"/>
    </xf>
    <xf numFmtId="0" fontId="15" fillId="0" borderId="76" xfId="0" applyFont="1" applyBorder="1" applyAlignment="1" applyProtection="1">
      <alignment horizontal="center" vertical="center" wrapText="1"/>
      <protection locked="0"/>
    </xf>
    <xf numFmtId="0" fontId="15" fillId="3" borderId="76" xfId="0" applyFont="1" applyFill="1" applyBorder="1" applyAlignment="1">
      <alignment horizontal="center" vertical="center" wrapText="1"/>
    </xf>
    <xf numFmtId="14" fontId="15" fillId="3" borderId="76" xfId="0" applyNumberFormat="1" applyFont="1" applyFill="1" applyBorder="1" applyAlignment="1">
      <alignment horizontal="center" vertical="center" wrapText="1"/>
    </xf>
    <xf numFmtId="1" fontId="15" fillId="3" borderId="76" xfId="0" applyNumberFormat="1" applyFont="1" applyFill="1" applyBorder="1" applyAlignment="1" applyProtection="1">
      <alignment horizontal="center" vertical="center" wrapText="1"/>
      <protection locked="0"/>
    </xf>
    <xf numFmtId="49" fontId="15" fillId="3" borderId="76" xfId="0" applyNumberFormat="1" applyFont="1" applyFill="1" applyBorder="1" applyAlignment="1" applyProtection="1">
      <alignment horizontal="center" vertical="center" wrapText="1"/>
      <protection locked="0"/>
    </xf>
    <xf numFmtId="166" fontId="15" fillId="3" borderId="76" xfId="0" applyNumberFormat="1" applyFont="1" applyFill="1" applyBorder="1" applyAlignment="1" applyProtection="1">
      <alignment horizontal="center" vertical="center" wrapText="1"/>
      <protection locked="0"/>
    </xf>
    <xf numFmtId="0" fontId="15" fillId="0" borderId="96" xfId="0" applyFont="1" applyBorder="1" applyAlignment="1">
      <alignment horizontal="center" vertical="center" wrapText="1"/>
    </xf>
    <xf numFmtId="0" fontId="3" fillId="3" borderId="76" xfId="2" applyFill="1" applyBorder="1" applyAlignment="1">
      <alignment horizontal="center" vertical="center"/>
    </xf>
    <xf numFmtId="0" fontId="15" fillId="0" borderId="76" xfId="0" applyFont="1" applyBorder="1" applyAlignment="1">
      <alignment horizontal="center" vertical="center" wrapText="1"/>
    </xf>
    <xf numFmtId="0" fontId="15" fillId="0" borderId="103" xfId="0" applyFont="1" applyBorder="1" applyAlignment="1">
      <alignment horizontal="center" vertical="center"/>
    </xf>
    <xf numFmtId="49" fontId="15" fillId="0" borderId="59" xfId="1" applyNumberFormat="1" applyFont="1" applyFill="1" applyBorder="1" applyAlignment="1" applyProtection="1">
      <alignment horizontal="center" vertical="center" wrapText="1"/>
      <protection locked="0"/>
    </xf>
    <xf numFmtId="49" fontId="15" fillId="0" borderId="84" xfId="1" applyNumberFormat="1" applyFont="1" applyFill="1" applyBorder="1" applyAlignment="1" applyProtection="1">
      <alignment horizontal="center" vertical="center" wrapText="1"/>
      <protection locked="0"/>
    </xf>
    <xf numFmtId="0" fontId="15" fillId="0" borderId="16" xfId="0" applyFont="1" applyBorder="1" applyAlignment="1">
      <alignment horizontal="left" vertical="center"/>
    </xf>
    <xf numFmtId="0" fontId="16" fillId="0" borderId="20" xfId="0" applyFont="1" applyBorder="1" applyAlignment="1">
      <alignment horizontal="left" vertical="center"/>
    </xf>
    <xf numFmtId="0" fontId="15" fillId="0" borderId="72" xfId="0" applyFont="1" applyBorder="1" applyAlignment="1">
      <alignment horizontal="left" vertical="center" wrapText="1"/>
    </xf>
    <xf numFmtId="0" fontId="15" fillId="0" borderId="55" xfId="0" applyFont="1" applyBorder="1" applyAlignment="1">
      <alignment horizontal="left" vertical="center" wrapText="1"/>
    </xf>
    <xf numFmtId="0" fontId="15" fillId="0" borderId="79" xfId="0" applyFont="1" applyBorder="1" applyAlignment="1">
      <alignment horizontal="left" vertical="center" wrapText="1"/>
    </xf>
    <xf numFmtId="0" fontId="19" fillId="0" borderId="32" xfId="0" applyFont="1" applyBorder="1" applyAlignment="1">
      <alignment horizontal="left" vertical="center" wrapText="1"/>
    </xf>
    <xf numFmtId="0" fontId="15" fillId="0" borderId="3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164" fontId="15" fillId="3" borderId="79" xfId="0" applyNumberFormat="1" applyFont="1" applyFill="1" applyBorder="1" applyAlignment="1">
      <alignment horizontal="center" vertical="center" wrapText="1"/>
    </xf>
    <xf numFmtId="1" fontId="15" fillId="3" borderId="79" xfId="0" applyNumberFormat="1" applyFont="1" applyFill="1" applyBorder="1" applyAlignment="1">
      <alignment horizontal="center" vertical="center" wrapText="1"/>
    </xf>
    <xf numFmtId="9" fontId="15" fillId="3" borderId="78" xfId="0" applyNumberFormat="1" applyFont="1" applyFill="1" applyBorder="1" applyAlignment="1" applyProtection="1">
      <alignment horizontal="center" vertical="center" wrapText="1"/>
      <protection locked="0"/>
    </xf>
    <xf numFmtId="14" fontId="15" fillId="3" borderId="31" xfId="0" applyNumberFormat="1" applyFont="1" applyFill="1" applyBorder="1" applyAlignment="1">
      <alignment horizontal="center" vertical="center" wrapText="1"/>
    </xf>
    <xf numFmtId="49" fontId="15" fillId="3" borderId="14" xfId="0" applyNumberFormat="1" applyFont="1" applyFill="1" applyBorder="1" applyAlignment="1">
      <alignment horizontal="center" vertical="center"/>
    </xf>
    <xf numFmtId="0" fontId="15" fillId="9" borderId="14" xfId="0" applyFont="1" applyFill="1" applyBorder="1" applyAlignment="1">
      <alignment horizontal="center" vertical="center" wrapText="1"/>
    </xf>
    <xf numFmtId="0" fontId="3" fillId="8" borderId="59" xfId="2" applyFill="1" applyBorder="1" applyAlignment="1">
      <alignment horizontal="center" vertical="center" wrapText="1"/>
    </xf>
    <xf numFmtId="0" fontId="25" fillId="3" borderId="73" xfId="2" applyFont="1" applyFill="1" applyBorder="1" applyAlignment="1">
      <alignment horizontal="center" vertical="center"/>
    </xf>
    <xf numFmtId="0" fontId="17" fillId="0" borderId="72" xfId="0" applyFont="1" applyBorder="1" applyAlignment="1">
      <alignment horizontal="left" vertical="center" wrapText="1"/>
    </xf>
    <xf numFmtId="0" fontId="26" fillId="0" borderId="37" xfId="3" applyBorder="1" applyAlignment="1">
      <alignment horizontal="center" vertical="center" wrapText="1"/>
    </xf>
    <xf numFmtId="9" fontId="15" fillId="0" borderId="31" xfId="1" applyFont="1" applyFill="1" applyBorder="1" applyAlignment="1" applyProtection="1">
      <alignment horizontal="center" vertical="center" wrapText="1"/>
      <protection locked="0"/>
    </xf>
    <xf numFmtId="9" fontId="19" fillId="0" borderId="37" xfId="0" applyNumberFormat="1" applyFont="1" applyBorder="1" applyAlignment="1" applyProtection="1">
      <alignment horizontal="center" vertical="center" wrapText="1"/>
      <protection locked="0"/>
    </xf>
    <xf numFmtId="166" fontId="15" fillId="8" borderId="14" xfId="1" applyNumberFormat="1" applyFont="1" applyFill="1" applyBorder="1" applyAlignment="1" applyProtection="1">
      <alignment horizontal="center" vertical="center" wrapText="1"/>
      <protection locked="0"/>
    </xf>
    <xf numFmtId="0" fontId="26" fillId="8" borderId="59" xfId="3" applyFill="1" applyBorder="1" applyAlignment="1">
      <alignment horizontal="center" vertical="center" wrapText="1"/>
    </xf>
    <xf numFmtId="0" fontId="26" fillId="8" borderId="31" xfId="3" applyFill="1" applyBorder="1" applyAlignment="1" applyProtection="1">
      <alignment horizontal="center" vertical="center" wrapText="1"/>
      <protection locked="0"/>
    </xf>
    <xf numFmtId="0" fontId="16" fillId="5" borderId="10"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0" fontId="15" fillId="0" borderId="98"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1" xfId="0" applyFont="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37"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7" fillId="3" borderId="37"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34" xfId="0" applyFont="1" applyFill="1" applyBorder="1" applyAlignment="1" applyProtection="1">
      <alignment horizontal="center" vertical="center" wrapText="1"/>
      <protection locked="0"/>
    </xf>
    <xf numFmtId="0" fontId="16" fillId="7" borderId="21" xfId="0" applyFont="1" applyFill="1" applyBorder="1" applyAlignment="1" applyProtection="1">
      <alignment horizontal="center" vertical="center" wrapText="1"/>
      <protection locked="0"/>
    </xf>
    <xf numFmtId="0" fontId="16" fillId="7" borderId="24" xfId="0" applyFont="1" applyFill="1" applyBorder="1" applyAlignment="1" applyProtection="1">
      <alignment horizontal="center" vertical="center" wrapText="1"/>
      <protection locked="0"/>
    </xf>
    <xf numFmtId="0" fontId="15" fillId="0" borderId="78" xfId="0" applyFont="1" applyBorder="1" applyAlignment="1">
      <alignment horizontal="left" vertical="center" wrapText="1"/>
    </xf>
    <xf numFmtId="0" fontId="15" fillId="0" borderId="53" xfId="0" applyFont="1" applyBorder="1" applyAlignment="1">
      <alignment horizontal="left" vertical="center" wrapText="1"/>
    </xf>
    <xf numFmtId="0" fontId="15" fillId="0" borderId="31" xfId="0" applyFont="1" applyBorder="1" applyAlignment="1">
      <alignment horizontal="left" vertical="center" wrapText="1"/>
    </xf>
    <xf numFmtId="0" fontId="15" fillId="0" borderId="59" xfId="0" applyFont="1" applyBorder="1" applyAlignment="1">
      <alignment horizontal="left" vertical="center" wrapText="1"/>
    </xf>
    <xf numFmtId="0" fontId="15" fillId="8" borderId="59" xfId="0" applyFont="1" applyFill="1" applyBorder="1" applyAlignment="1" applyProtection="1">
      <alignment horizontal="center" vertical="center" wrapText="1"/>
      <protection locked="0"/>
    </xf>
    <xf numFmtId="0" fontId="15" fillId="0" borderId="76" xfId="0" applyFont="1" applyBorder="1" applyAlignment="1">
      <alignment horizontal="left" vertical="center" wrapText="1"/>
    </xf>
    <xf numFmtId="0" fontId="19" fillId="0" borderId="31" xfId="0" applyFont="1" applyBorder="1" applyAlignment="1">
      <alignment horizontal="left" vertical="center" wrapText="1"/>
    </xf>
    <xf numFmtId="0" fontId="15" fillId="0" borderId="55" xfId="0" applyFont="1" applyBorder="1" applyAlignment="1">
      <alignment horizontal="left" vertical="center" wrapText="1"/>
    </xf>
    <xf numFmtId="0" fontId="22" fillId="0" borderId="76" xfId="0" applyFont="1" applyBorder="1" applyAlignment="1">
      <alignment horizontal="left" vertical="center" wrapText="1"/>
    </xf>
    <xf numFmtId="0" fontId="22" fillId="0" borderId="59" xfId="0" applyFont="1" applyBorder="1" applyAlignment="1">
      <alignment horizontal="left" vertical="center" wrapText="1"/>
    </xf>
    <xf numFmtId="0" fontId="15" fillId="0" borderId="84" xfId="0" applyFont="1" applyBorder="1" applyAlignment="1">
      <alignment horizontal="left" vertical="center" wrapText="1"/>
    </xf>
    <xf numFmtId="0" fontId="15" fillId="0" borderId="0" xfId="0" applyFont="1" applyAlignment="1">
      <alignment horizontal="left" vertical="center" wrapText="1"/>
    </xf>
    <xf numFmtId="0" fontId="15" fillId="0" borderId="60" xfId="0" applyFont="1" applyBorder="1" applyAlignment="1">
      <alignment horizontal="left" vertical="center" wrapText="1"/>
    </xf>
    <xf numFmtId="0" fontId="19" fillId="0" borderId="53" xfId="0" applyFont="1" applyBorder="1" applyAlignment="1">
      <alignment horizontal="left" vertical="center" wrapText="1"/>
    </xf>
    <xf numFmtId="0" fontId="15" fillId="0" borderId="6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4" xfId="0" applyFont="1" applyBorder="1" applyAlignment="1">
      <alignment horizontal="center" vertical="center" wrapText="1"/>
    </xf>
    <xf numFmtId="0" fontId="15" fillId="3" borderId="38" xfId="0" applyFont="1" applyFill="1" applyBorder="1" applyAlignment="1" applyProtection="1">
      <alignment horizontal="center" vertical="center" wrapText="1"/>
      <protection locked="0"/>
    </xf>
    <xf numFmtId="0" fontId="15" fillId="3" borderId="31" xfId="0" applyFont="1" applyFill="1" applyBorder="1" applyAlignment="1" applyProtection="1">
      <alignment horizontal="center" vertical="center" wrapText="1"/>
      <protection locked="0"/>
    </xf>
    <xf numFmtId="0" fontId="15" fillId="3" borderId="55" xfId="0" applyFont="1" applyFill="1" applyBorder="1" applyAlignment="1" applyProtection="1">
      <alignment horizontal="center" vertical="center" wrapText="1"/>
      <protection locked="0"/>
    </xf>
    <xf numFmtId="0" fontId="15" fillId="3" borderId="102" xfId="0" applyFont="1" applyFill="1" applyBorder="1" applyAlignment="1" applyProtection="1">
      <alignment horizontal="center" vertical="center" wrapText="1"/>
      <protection locked="0"/>
    </xf>
    <xf numFmtId="0" fontId="15" fillId="3" borderId="90" xfId="0" applyFont="1" applyFill="1" applyBorder="1" applyAlignment="1" applyProtection="1">
      <alignment horizontal="center" vertical="center" wrapText="1"/>
      <protection locked="0"/>
    </xf>
    <xf numFmtId="0" fontId="15" fillId="3" borderId="59" xfId="0" applyFont="1" applyFill="1" applyBorder="1" applyAlignment="1" applyProtection="1">
      <alignment horizontal="center" vertical="center" wrapText="1"/>
      <protection locked="0"/>
    </xf>
    <xf numFmtId="0" fontId="15" fillId="3" borderId="84" xfId="0" applyFont="1" applyFill="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3" borderId="37" xfId="0" applyFont="1" applyFill="1" applyBorder="1" applyAlignment="1" applyProtection="1">
      <alignment horizontal="center" vertical="center" wrapText="1"/>
      <protection locked="0"/>
    </xf>
    <xf numFmtId="0" fontId="15" fillId="3" borderId="32" xfId="0" applyFont="1" applyFill="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49" fontId="16" fillId="2" borderId="28" xfId="0" applyNumberFormat="1" applyFont="1" applyFill="1" applyBorder="1" applyAlignment="1" applyProtection="1">
      <alignment horizontal="center" vertical="center" wrapText="1"/>
      <protection locked="0"/>
    </xf>
    <xf numFmtId="49" fontId="16" fillId="2" borderId="31" xfId="0" applyNumberFormat="1" applyFont="1" applyFill="1" applyBorder="1" applyAlignment="1" applyProtection="1">
      <alignment horizontal="center" vertical="center" wrapText="1"/>
      <protection locked="0"/>
    </xf>
    <xf numFmtId="49" fontId="15" fillId="0" borderId="14" xfId="1" applyNumberFormat="1" applyFont="1" applyFill="1" applyBorder="1" applyAlignment="1" applyProtection="1">
      <alignment horizontal="center" vertical="center" wrapText="1"/>
      <protection locked="0"/>
    </xf>
    <xf numFmtId="49" fontId="15" fillId="0" borderId="37" xfId="1" applyNumberFormat="1" applyFont="1" applyFill="1" applyBorder="1" applyAlignment="1" applyProtection="1">
      <alignment horizontal="center" vertical="center" wrapText="1"/>
      <protection locked="0"/>
    </xf>
    <xf numFmtId="166" fontId="16" fillId="2" borderId="28" xfId="0" applyNumberFormat="1" applyFont="1" applyFill="1" applyBorder="1" applyAlignment="1" applyProtection="1">
      <alignment horizontal="center" vertical="center" wrapText="1"/>
      <protection locked="0"/>
    </xf>
    <xf numFmtId="166" fontId="16" fillId="2" borderId="31" xfId="0" applyNumberFormat="1" applyFont="1" applyFill="1" applyBorder="1" applyAlignment="1" applyProtection="1">
      <alignment horizontal="center" vertical="center" wrapText="1"/>
      <protection locked="0"/>
    </xf>
    <xf numFmtId="0" fontId="16" fillId="2" borderId="2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5" fillId="3" borderId="78" xfId="0" applyFont="1" applyFill="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15" fillId="3" borderId="76"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14" fontId="15" fillId="3" borderId="37" xfId="0" applyNumberFormat="1" applyFont="1" applyFill="1" applyBorder="1" applyAlignment="1">
      <alignment horizontal="center" vertical="center" wrapText="1"/>
    </xf>
    <xf numFmtId="14" fontId="15" fillId="3" borderId="32" xfId="0" applyNumberFormat="1" applyFont="1" applyFill="1" applyBorder="1" applyAlignment="1">
      <alignment horizontal="center" vertical="center" wrapText="1"/>
    </xf>
    <xf numFmtId="14" fontId="15" fillId="0" borderId="37" xfId="0" applyNumberFormat="1" applyFont="1" applyBorder="1" applyAlignment="1">
      <alignment horizontal="center" vertical="center" wrapText="1"/>
    </xf>
    <xf numFmtId="14" fontId="15" fillId="0" borderId="32" xfId="0" applyNumberFormat="1" applyFont="1" applyBorder="1" applyAlignment="1">
      <alignment horizontal="center" vertical="center" wrapText="1"/>
    </xf>
    <xf numFmtId="0" fontId="16" fillId="2" borderId="36" xfId="0" applyFont="1" applyFill="1" applyBorder="1" applyAlignment="1" applyProtection="1">
      <alignment horizontal="center" vertical="center" wrapText="1"/>
      <protection locked="0"/>
    </xf>
    <xf numFmtId="0" fontId="16" fillId="2" borderId="38" xfId="0" applyFont="1" applyFill="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5" fillId="0" borderId="79" xfId="0" applyFont="1" applyBorder="1" applyAlignment="1" applyProtection="1">
      <alignment horizontal="center" vertical="center" wrapText="1"/>
      <protection locked="0"/>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55" xfId="0" applyFont="1" applyBorder="1" applyAlignment="1" applyProtection="1">
      <alignment horizontal="center" vertical="center" wrapText="1"/>
      <protection locked="0"/>
    </xf>
    <xf numFmtId="0" fontId="15" fillId="0" borderId="76"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0" fontId="15" fillId="0" borderId="37"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4" xfId="0" applyFont="1" applyBorder="1" applyAlignment="1">
      <alignment horizontal="center" vertical="center" wrapText="1"/>
    </xf>
    <xf numFmtId="0" fontId="15" fillId="4" borderId="14" xfId="0" applyFont="1" applyFill="1" applyBorder="1" applyAlignment="1">
      <alignment horizontal="center" vertical="center" wrapText="1"/>
    </xf>
    <xf numFmtId="0" fontId="15" fillId="3" borderId="29" xfId="0" applyFont="1" applyFill="1" applyBorder="1" applyAlignment="1" applyProtection="1">
      <alignment horizontal="center" vertical="center" wrapText="1"/>
      <protection locked="0"/>
    </xf>
    <xf numFmtId="0" fontId="15" fillId="0" borderId="72"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24" fillId="0" borderId="0" xfId="0" applyFont="1" applyAlignment="1">
      <alignment horizontal="left" vertical="center" wrapText="1"/>
    </xf>
    <xf numFmtId="0" fontId="15" fillId="0" borderId="77" xfId="0" applyFont="1" applyBorder="1" applyAlignment="1" applyProtection="1">
      <alignment horizontal="center" vertical="center" wrapText="1"/>
      <protection locked="0"/>
    </xf>
    <xf numFmtId="0" fontId="15" fillId="0" borderId="81" xfId="0" applyFont="1" applyBorder="1" applyAlignment="1" applyProtection="1">
      <alignment horizontal="center" vertical="center" wrapText="1"/>
      <protection locked="0"/>
    </xf>
    <xf numFmtId="0" fontId="15" fillId="0" borderId="92" xfId="0" applyFont="1" applyBorder="1" applyAlignment="1" applyProtection="1">
      <alignment horizontal="center" vertical="center" wrapText="1"/>
      <protection locked="0"/>
    </xf>
    <xf numFmtId="0" fontId="15" fillId="0" borderId="93" xfId="0" applyFont="1" applyBorder="1" applyAlignment="1" applyProtection="1">
      <alignment horizontal="center" vertical="center" wrapText="1"/>
      <protection locked="0"/>
    </xf>
    <xf numFmtId="0" fontId="15" fillId="0" borderId="94" xfId="0" applyFont="1" applyBorder="1" applyAlignment="1" applyProtection="1">
      <alignment horizontal="center" vertical="center" wrapText="1"/>
      <protection locked="0"/>
    </xf>
    <xf numFmtId="0" fontId="15" fillId="0" borderId="100" xfId="0" applyFont="1" applyBorder="1" applyAlignment="1" applyProtection="1">
      <alignment horizontal="center" vertical="center" wrapText="1"/>
      <protection locked="0"/>
    </xf>
    <xf numFmtId="0" fontId="15" fillId="0" borderId="101" xfId="0" applyFont="1" applyBorder="1" applyAlignment="1" applyProtection="1">
      <alignment horizontal="center" vertical="center" wrapText="1"/>
      <protection locked="0"/>
    </xf>
    <xf numFmtId="0" fontId="15" fillId="0" borderId="86" xfId="0" applyFont="1" applyBorder="1" applyAlignment="1" applyProtection="1">
      <alignment horizontal="center" vertical="center" wrapText="1"/>
      <protection locked="0"/>
    </xf>
    <xf numFmtId="0" fontId="15" fillId="0" borderId="88"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15" fillId="0" borderId="27"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6" fillId="0" borderId="78" xfId="0" applyFont="1" applyBorder="1" applyAlignment="1" applyProtection="1">
      <alignment horizontal="center" vertical="center" wrapText="1"/>
      <protection locked="0"/>
    </xf>
    <xf numFmtId="0" fontId="15" fillId="0" borderId="83" xfId="0" applyFont="1" applyBorder="1" applyAlignment="1" applyProtection="1">
      <alignment horizontal="center" vertical="center" wrapText="1"/>
      <protection locked="0"/>
    </xf>
    <xf numFmtId="0" fontId="16" fillId="0" borderId="31"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6" fillId="3" borderId="76" xfId="0" applyFont="1" applyFill="1" applyBorder="1" applyAlignment="1" applyProtection="1">
      <alignment horizontal="center" vertical="center" wrapText="1"/>
      <protection locked="0"/>
    </xf>
    <xf numFmtId="0" fontId="15" fillId="0" borderId="40" xfId="0" applyFont="1" applyBorder="1" applyAlignment="1">
      <alignment horizontal="center" vertical="center" wrapText="1"/>
    </xf>
    <xf numFmtId="0" fontId="15" fillId="0" borderId="31" xfId="0" applyFont="1" applyBorder="1" applyAlignment="1">
      <alignment horizontal="center" vertical="center"/>
    </xf>
    <xf numFmtId="0" fontId="15" fillId="0" borderId="71" xfId="0" applyFont="1" applyBorder="1" applyAlignment="1">
      <alignment horizontal="center" vertical="center"/>
    </xf>
    <xf numFmtId="0" fontId="15" fillId="0" borderId="34" xfId="0" applyFont="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15" fillId="0" borderId="31"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6" fillId="0" borderId="13" xfId="0" applyFont="1" applyBorder="1" applyAlignment="1">
      <alignment horizontal="left"/>
    </xf>
    <xf numFmtId="0" fontId="16" fillId="0" borderId="14" xfId="0" applyFont="1" applyBorder="1" applyAlignment="1">
      <alignment horizontal="left"/>
    </xf>
    <xf numFmtId="0" fontId="15" fillId="0" borderId="17" xfId="0" applyFont="1" applyBorder="1" applyAlignment="1">
      <alignment vertical="center" wrapText="1"/>
    </xf>
    <xf numFmtId="0" fontId="15" fillId="0" borderId="18" xfId="0" applyFont="1" applyBorder="1" applyAlignment="1">
      <alignment vertical="center" wrapText="1"/>
    </xf>
    <xf numFmtId="0" fontId="16"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50" xfId="0"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5" fillId="0" borderId="20" xfId="0" applyFont="1" applyBorder="1" applyAlignment="1">
      <alignment horizontal="left" vertical="top"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6" fillId="0" borderId="9" xfId="0" applyFont="1" applyBorder="1" applyAlignment="1">
      <alignment horizontal="left"/>
    </xf>
    <xf numFmtId="0" fontId="16" fillId="0" borderId="10" xfId="0" applyFont="1" applyBorder="1" applyAlignment="1">
      <alignment horizontal="left"/>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6" fillId="0" borderId="32"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0" borderId="48" xfId="0" applyFont="1" applyBorder="1" applyAlignment="1">
      <alignment horizontal="left"/>
    </xf>
    <xf numFmtId="0" fontId="15" fillId="0" borderId="49" xfId="0" applyFont="1" applyBorder="1" applyAlignment="1">
      <alignment horizontal="left"/>
    </xf>
    <xf numFmtId="0" fontId="15" fillId="0" borderId="50" xfId="0" applyFont="1" applyBorder="1" applyAlignment="1">
      <alignment horizontal="left" vertical="center"/>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8" fillId="0" borderId="79" xfId="0" applyFont="1" applyBorder="1" applyAlignment="1" applyProtection="1">
      <alignment horizontal="center" vertical="center" wrapText="1"/>
      <protection locked="0"/>
    </xf>
    <xf numFmtId="0" fontId="19" fillId="0" borderId="79" xfId="0" applyFont="1" applyBorder="1" applyAlignment="1" applyProtection="1">
      <alignment horizontal="center" vertical="center" wrapText="1"/>
      <protection locked="0"/>
    </xf>
    <xf numFmtId="0" fontId="17" fillId="0" borderId="4" xfId="0" applyFont="1" applyBorder="1" applyAlignment="1"/>
    <xf numFmtId="0" fontId="15" fillId="0" borderId="41" xfId="0" applyFont="1" applyBorder="1" applyAlignment="1"/>
    <xf numFmtId="0" fontId="15" fillId="0" borderId="14" xfId="0" applyFont="1" applyBorder="1" applyAlignment="1"/>
    <xf numFmtId="0" fontId="15" fillId="0" borderId="37" xfId="0" applyFont="1" applyBorder="1" applyAlignment="1"/>
    <xf numFmtId="0" fontId="19" fillId="0" borderId="28" xfId="0" applyFont="1" applyBorder="1" applyAlignment="1">
      <alignment horizontal="center" vertical="center" wrapText="1"/>
    </xf>
    <xf numFmtId="0" fontId="19" fillId="0" borderId="0" xfId="0" applyFont="1" applyAlignment="1"/>
  </cellXfs>
  <cellStyles count="4">
    <cellStyle name="Hipervínculo" xfId="3" builtinId="8"/>
    <cellStyle name="Hyperlink" xfId="2" xr:uid="{00000000-0005-0000-0000-000031000000}"/>
    <cellStyle name="Normal" xfId="0" builtinId="0"/>
    <cellStyle name="Porcentaje" xfId="1" builtinId="5"/>
  </cellStyles>
  <dxfs count="0"/>
  <tableStyles count="0" defaultTableStyle="TableStyleMedium2" defaultPivotStyle="PivotStyleLight16"/>
  <colors>
    <mruColors>
      <color rgb="FF0000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1457325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2?csf=1&amp;web=1&amp;e=x5osDY"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42"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7"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63" Type="http://schemas.openxmlformats.org/officeDocument/2006/relationships/hyperlink" Target="https://bucaramangagovco-my.sharepoint.com/:x:/r/personal/controlinterno_bucaramanga_gov_co/Documents/ARCHIVO%20DIGITAL%20OCIG/2024/Plan%20de%20mejoramiento%20archvistico/CUARTO%20SEGUIMIENTO/7.%20SISTEMA%20INTEGRADO%20DE%20CONSERVACIO%CC%81N%20-SIC/OBJETIVO%203/Sistema%20Integrado%20de%20Conservaci%C3%B3n.%20Objetivo%203.%20Tarea%201.%20%C3%81rea%20de%20Gesti%C3%B3n%20de%20Recursos%20Fisicos.%20Secretaria%20Administrativa.xlsm?d=w685b604f01fb44c480e9a7f9a3823abd&amp;csf=1&amp;web=1&amp;e=2628nb" TargetMode="External"/><Relationship Id="rId68"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3/QUINTO%20SEGUIMIENTO?csf=1&amp;web=1&amp;e=AmkTp0"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24"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32"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37"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0ozIm5" TargetMode="External"/><Relationship Id="rId40" Type="http://schemas.openxmlformats.org/officeDocument/2006/relationships/hyperlink" Target="https://bucaramangagovco-my.sharepoint.com/:f:/g/personal/controlinterno_bucaramanga_gov_co/EqRBmpa39qZEkwwWol4fMo8BemKD8Qz6Pm3e0gc25cbxOw?e=k3fu8S" TargetMode="External"/><Relationship Id="rId45"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3"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58"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6"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TargetMode="External"/><Relationship Id="rId74" Type="http://schemas.openxmlformats.org/officeDocument/2006/relationships/hyperlink" Target="https://bucaramangagovco-my.sharepoint.com/:f:/r/personal/controlinterno_bucaramanga_gov_co/Documents/ARCHIVO%20DIGITAL%20OCIG/2024/Plan%20de%20mejoramiento%20archvistico/QUINTO%20SEGUIMIENTO/1.%20INVENTARIOS%20DOCUMENTALES-FUID/ARCHIVO%20CENTRAL?csf=1&amp;web=1&amp;e=MJukN9" TargetMode="External"/><Relationship Id="rId79" Type="http://schemas.openxmlformats.org/officeDocument/2006/relationships/drawing" Target="../drawings/drawing1.xm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61"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14" Type="http://schemas.openxmlformats.org/officeDocument/2006/relationships/hyperlink" Target="https://bucaramangagovco-my.sharepoint.com/:f:/r/personal/controlinterno_bucaramanga_gov_co/Documents/ARCHIVO%20DIGITAL%20OCIG/2024/Plan%20de%20mejoramiento%20archvistico/TERCER%20SEGUIMIENTO/4.%20ACTOS%20ADMINISTRATIVOS?csf=1&amp;web=1&amp;e=tH7XbH" TargetMode="External"/><Relationship Id="rId2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27"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30"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35" Type="http://schemas.openxmlformats.org/officeDocument/2006/relationships/hyperlink" Target="https://bucaramangagovco-my.sharepoint.com/:f:/g/personal/controlinterno_bucaramanga_gov_co/EiyOZt58vpZKshkd9NaVNGwBHD7ukB-2WwkbP1ZInogJiQ?e=PSaDEB" TargetMode="External"/><Relationship Id="rId43"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8"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3?csf=1&amp;web=1&amp;e=1xqZvX" TargetMode="External"/><Relationship Id="rId56"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4"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5/Sistema%20Integrado%20de%20Conservaci%C3%B3n.%20Objetivo%205.%20Tarea%203.%20%C3%81rea%20de%20Gesti%C3%B3n%20de%20Recursos%20F%C3%ADsicos.%20Secretaria%20Administrativa.pdf?csf=1&amp;web=1&amp;e=TZfG5K" TargetMode="External"/><Relationship Id="rId69"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4/QUINTO%20SEGUIMIENTO/SIC%20Objetivo%204.%20Tarea%201.3%20%C3%81rea%20de%20Gesti%C3%B3n%20de%20Recursos%20Fisicos.%20Secretaria%20Administrativa.xlsx?d=w82db526953d048c297209e6c166f3865&amp;csf=1&amp;web=1&amp;e=Dt3plJ" TargetMode="External"/><Relationship Id="rId77" Type="http://schemas.openxmlformats.org/officeDocument/2006/relationships/hyperlink" Target="https://bucaramangagovco-my.sharepoint.com/:b:/r/personal/controlinterno_bucaramanga_gov_co/Documents/ARCHIVO%20DIGITAL%20OCIG/2025/PLAN%20DE%20MEJORAMIENTO%20ARCHIVISTICO/SEPTIMO%20SEGUIMIENTO/6.%20TABLAS%20DE%20VALORACIO%CC%81N%20DOCUMENTAL/CERTIFICADO%20RUSD%20TVD%20No.%20227%20ENE%202025.pdf?csf=1&amp;web=1&amp;e=UI7bW5"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51"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72"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80" Type="http://schemas.openxmlformats.org/officeDocument/2006/relationships/vmlDrawing" Target="../drawings/vmlDrawing1.vm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25"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33"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38"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46"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9"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7" Type="http://schemas.openxmlformats.org/officeDocument/2006/relationships/hyperlink" Target="https://bucaramangagovco-my.sharepoint.com/:b:/g/personal/controlinterno_bucaramanga_gov_co/EQwYmYyxcoNFgif0PfXvvc4BxX8Xytu8FVd11ai1xd3kMw?e=232UgN"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41"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54"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2" Type="http://schemas.openxmlformats.org/officeDocument/2006/relationships/hyperlink" Target="https://bucaramangagovco-my.sharepoint.com/:b:/r/personal/controlinterno_bucaramanga_gov_co/Documents/ARCHIVO%20DIGITAL%20OCIG/2024/Plan%20de%20mejoramiento%20archvistico/CUARTO%20SEGUIMIENTO/6.%20TABLAS%20DE%20VALORACIO%CC%81N%20DOCUMENTAL/ACTA%20No.%201%20REUNI%C3%93N%20ORDINARIA%20COMIT%C3%89%20INSTITUCIONAL%20DE%20GESTI%C3%93N%20Y%20DESEMPE%C3%91O%20ADMINISTRACI%C3%93N%20CENTRAL.pdf?csf=1&amp;web=1&amp;e=aK0xqP" TargetMode="External"/><Relationship Id="rId70"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4/QUINTO%20SEGUIMIENTO/SIC%20Objetivo%204.%20Tarea%201.3%20%20Evidencia%20fotografica%20%C3%81rea%20de%20Gesti%C3%B3n%20de%20Recursos%20Fisicos.%20Secretaria%20Administrativa?csf=1&amp;web=1&amp;e=P3Qt0t" TargetMode="External"/><Relationship Id="rId75" Type="http://schemas.openxmlformats.org/officeDocument/2006/relationships/hyperlink" Target="https://bucaramangagovco-my.sharepoint.com/:f:/r/personal/controlinterno_bucaramanga_gov_co/Documents/ARCHIVO%20DIGITAL%20OCIG/2024/Plan%20de%20mejoramiento%20archvistico/QUINTO%20SEGUIMIENTO/4.%20ACTOS%20ADMINISTRATIVOS/ACCI%C3%93N%204?csf=1&amp;web=1&amp;e=JKKcwx" TargetMode="External"/><Relationship Id="rId1"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3" Type="http://schemas.openxmlformats.org/officeDocument/2006/relationships/hyperlink" Target="https://bucaramangagovco-my.sharepoint.com/:f:/r/personal/controlinterno_bucaramanga_gov_co/Documents/ARCHIVO%20DIGITAL%20OCIG/2025/PLAN%20DE%20MEJORAMIENTO%20ARCHIVISTICO/SEPTIMO%20SEGUIMIENTO/2.%20ORGANIZACIO%CC%81N%20DE%20ARCHIVOS?csf=1&amp;web=1&amp;e=polUs0" TargetMode="External"/><Relationship Id="rId28"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 Id="rId36"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ccVjiV" TargetMode="External"/><Relationship Id="rId49"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7"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31"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44"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2"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0"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5" Type="http://schemas.openxmlformats.org/officeDocument/2006/relationships/hyperlink" Target="https://bucaramangagovco-my.sharepoint.com/:f:/r/personal/controlinterno_bucaramanga_gov_co/Documents/ARCHIVO%20DIGITAL%20OCIG/2024/Plan%20de%20mejoramiento%20archvistico/CUARTO%20SEGUIMIENTO/7.%20SISTEMA%20INTEGRADO%20DE%20CONSERVACIO%CC%81N%20-SIC/OBJETIVO%206?csf=1&amp;web=1&amp;e=fdYfYT" TargetMode="External"/><Relationship Id="rId73"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7/QUINTO%20SEGUIMIENTO?csf=1&amp;web=1&amp;e=FRWr4G" TargetMode="External"/><Relationship Id="rId78" Type="http://schemas.openxmlformats.org/officeDocument/2006/relationships/hyperlink" Target="https://bucaramangagovco-my.sharepoint.com/:f:/r/personal/controlinterno_bucaramanga_gov_co/Documents/ARCHIVO%20DIGITAL%20OCIG/2025/PLAN%20DE%20MEJORAMIENTO%20ARCHIVISTICO/SEPTIMO%20SEGUIMIENTO/1.%20INVENTARIOS%20DOCUMENTALES-FUID?csf=1&amp;web=1&amp;e=O005O0" TargetMode="Externa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3"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39"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34"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50"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5"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76" Type="http://schemas.openxmlformats.org/officeDocument/2006/relationships/hyperlink" Target="https://bucaramangagovco-my.sharepoint.com/:f:/r/personal/controlinterno_bucaramanga_gov_co/Documents/ARCHIVO%20DIGITAL%20OCIG/2024/Plan%20de%20mejoramiento%20archvistico/QUINTO%20SEGUIMIENTO/6.%20TABLAS%20DE%20VALORACIO%CC%81N%20DOCUMENTAL?csf=1&amp;web=1&amp;e=koOAVM" TargetMode="Externa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71"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29"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54"/>
  <sheetViews>
    <sheetView showGridLines="0" tabSelected="1" topLeftCell="K15" zoomScale="80" zoomScaleNormal="80" zoomScalePageLayoutView="55" workbookViewId="0">
      <selection activeCell="O16" sqref="O16"/>
    </sheetView>
  </sheetViews>
  <sheetFormatPr defaultColWidth="11" defaultRowHeight="15"/>
  <cols>
    <col min="1" max="1" width="9.125" customWidth="1"/>
    <col min="2" max="2" width="24" customWidth="1"/>
    <col min="3" max="3" width="13.125" customWidth="1"/>
    <col min="4" max="4" width="35.5" customWidth="1"/>
    <col min="5" max="5" width="13.125" customWidth="1"/>
    <col min="6" max="6" width="28.5" customWidth="1"/>
    <col min="7" max="8" width="33.5" customWidth="1"/>
    <col min="9" max="9" width="17.5" style="2" customWidth="1"/>
    <col min="10" max="10" width="21.5" style="3" customWidth="1"/>
    <col min="11" max="11" width="23" style="4" customWidth="1"/>
    <col min="12" max="12" width="22" style="171" customWidth="1"/>
    <col min="13" max="13" width="52" style="5" customWidth="1"/>
    <col min="14" max="14" width="25.125" customWidth="1"/>
    <col min="15" max="15" width="59.5" customWidth="1"/>
    <col min="16" max="16" width="33.5" customWidth="1"/>
    <col min="17" max="17" width="67.5" style="352" customWidth="1"/>
    <col min="18" max="18" width="15.5" customWidth="1"/>
    <col min="19" max="19" width="17" customWidth="1"/>
    <col min="20" max="20" width="24.5" customWidth="1"/>
  </cols>
  <sheetData>
    <row r="1" spans="1:20" ht="27.75" customHeight="1" thickBot="1">
      <c r="A1" s="380"/>
      <c r="B1" s="381"/>
      <c r="C1" s="386" t="s">
        <v>0</v>
      </c>
      <c r="D1" s="387"/>
      <c r="E1" s="387"/>
      <c r="F1" s="387"/>
      <c r="G1" s="387"/>
      <c r="H1" s="387"/>
      <c r="I1" s="387"/>
      <c r="J1" s="387"/>
      <c r="K1" s="387"/>
      <c r="L1" s="387"/>
      <c r="M1" s="387"/>
      <c r="N1" s="387"/>
      <c r="O1" s="387"/>
      <c r="P1" s="387"/>
      <c r="Q1" s="388"/>
      <c r="R1" s="534" t="s">
        <v>1</v>
      </c>
      <c r="S1" s="535"/>
      <c r="T1" s="536"/>
    </row>
    <row r="2" spans="1:20" ht="15.75" customHeight="1" thickBot="1">
      <c r="A2" s="382"/>
      <c r="B2" s="383"/>
      <c r="C2" s="389"/>
      <c r="D2" s="390"/>
      <c r="E2" s="390"/>
      <c r="F2" s="390"/>
      <c r="G2" s="390"/>
      <c r="H2" s="390"/>
      <c r="I2" s="390"/>
      <c r="J2" s="390"/>
      <c r="K2" s="390"/>
      <c r="L2" s="390"/>
      <c r="M2" s="390"/>
      <c r="N2" s="390"/>
      <c r="O2" s="390"/>
      <c r="P2" s="390"/>
      <c r="Q2" s="391"/>
      <c r="R2" s="534" t="s">
        <v>2</v>
      </c>
      <c r="S2" s="535"/>
      <c r="T2" s="536"/>
    </row>
    <row r="3" spans="1:20" ht="23.25" customHeight="1" thickBot="1">
      <c r="A3" s="382"/>
      <c r="B3" s="383"/>
      <c r="C3" s="389"/>
      <c r="D3" s="390"/>
      <c r="E3" s="390"/>
      <c r="F3" s="390"/>
      <c r="G3" s="390"/>
      <c r="H3" s="390"/>
      <c r="I3" s="390"/>
      <c r="J3" s="390"/>
      <c r="K3" s="390"/>
      <c r="L3" s="390"/>
      <c r="M3" s="390"/>
      <c r="N3" s="390"/>
      <c r="O3" s="390"/>
      <c r="P3" s="390"/>
      <c r="Q3" s="391"/>
      <c r="R3" s="534" t="s">
        <v>3</v>
      </c>
      <c r="S3" s="535"/>
      <c r="T3" s="536"/>
    </row>
    <row r="4" spans="1:20" ht="36" customHeight="1" thickBot="1">
      <c r="A4" s="384"/>
      <c r="B4" s="385"/>
      <c r="C4" s="392"/>
      <c r="D4" s="393"/>
      <c r="E4" s="393"/>
      <c r="F4" s="393"/>
      <c r="G4" s="393"/>
      <c r="H4" s="393"/>
      <c r="I4" s="393"/>
      <c r="J4" s="393"/>
      <c r="K4" s="393"/>
      <c r="L4" s="393"/>
      <c r="M4" s="393"/>
      <c r="N4" s="393"/>
      <c r="O4" s="393"/>
      <c r="P4" s="393"/>
      <c r="Q4" s="394"/>
      <c r="R4" s="534" t="s">
        <v>4</v>
      </c>
      <c r="S4" s="535"/>
      <c r="T4" s="536"/>
    </row>
    <row r="5" spans="1:20">
      <c r="A5" s="537" t="s">
        <v>5</v>
      </c>
      <c r="B5" s="538"/>
      <c r="C5" s="539" t="s">
        <v>6</v>
      </c>
      <c r="D5" s="540"/>
      <c r="E5" s="540"/>
      <c r="F5" s="540"/>
      <c r="G5" s="540"/>
      <c r="H5" s="540"/>
      <c r="I5" s="540"/>
      <c r="J5" s="541" t="s">
        <v>7</v>
      </c>
      <c r="K5" s="541"/>
      <c r="L5" s="542" t="s">
        <v>8</v>
      </c>
      <c r="M5" s="543"/>
      <c r="N5" s="543"/>
      <c r="O5" s="543"/>
      <c r="P5" s="543"/>
      <c r="Q5" s="543"/>
      <c r="R5" s="544"/>
      <c r="S5" s="544"/>
      <c r="T5" s="545"/>
    </row>
    <row r="6" spans="1:20">
      <c r="A6" s="514" t="s">
        <v>9</v>
      </c>
      <c r="B6" s="515"/>
      <c r="C6" s="522" t="s">
        <v>10</v>
      </c>
      <c r="D6" s="523"/>
      <c r="E6" s="523"/>
      <c r="F6" s="523"/>
      <c r="G6" s="523"/>
      <c r="H6" s="523"/>
      <c r="I6" s="523"/>
      <c r="J6" s="518" t="s">
        <v>11</v>
      </c>
      <c r="K6" s="518"/>
      <c r="L6" s="522" t="s">
        <v>12</v>
      </c>
      <c r="M6" s="523"/>
      <c r="N6" s="523"/>
      <c r="O6" s="523"/>
      <c r="P6" s="523"/>
      <c r="Q6" s="523"/>
      <c r="R6" s="523"/>
      <c r="S6" s="523"/>
      <c r="T6" s="546"/>
    </row>
    <row r="7" spans="1:20">
      <c r="A7" s="514" t="s">
        <v>13</v>
      </c>
      <c r="B7" s="515"/>
      <c r="C7" s="516" t="s">
        <v>14</v>
      </c>
      <c r="D7" s="517"/>
      <c r="E7" s="517"/>
      <c r="F7" s="517"/>
      <c r="G7" s="517"/>
      <c r="H7" s="517"/>
      <c r="I7" s="517"/>
      <c r="J7" s="518" t="s">
        <v>15</v>
      </c>
      <c r="K7" s="518"/>
      <c r="L7" s="519" t="s">
        <v>16</v>
      </c>
      <c r="M7" s="520"/>
      <c r="N7" s="520"/>
      <c r="O7" s="520"/>
      <c r="P7" s="520"/>
      <c r="Q7" s="520"/>
      <c r="R7" s="520"/>
      <c r="S7" s="520"/>
      <c r="T7" s="521"/>
    </row>
    <row r="8" spans="1:20">
      <c r="A8" s="514" t="s">
        <v>17</v>
      </c>
      <c r="B8" s="515"/>
      <c r="C8" s="522" t="s">
        <v>18</v>
      </c>
      <c r="D8" s="523"/>
      <c r="E8" s="523"/>
      <c r="F8" s="523"/>
      <c r="G8" s="523"/>
      <c r="H8" s="523"/>
      <c r="I8" s="523"/>
      <c r="J8" s="62" t="s">
        <v>19</v>
      </c>
      <c r="K8" s="63"/>
      <c r="L8" s="157" t="s">
        <v>20</v>
      </c>
      <c r="M8" s="65"/>
      <c r="N8" s="64"/>
      <c r="O8" s="64"/>
      <c r="P8" s="64"/>
      <c r="Q8" s="343"/>
      <c r="R8" s="64"/>
      <c r="S8" s="64"/>
      <c r="T8" s="66"/>
    </row>
    <row r="9" spans="1:20" ht="18" customHeight="1" thickBot="1">
      <c r="A9" s="524" t="s">
        <v>21</v>
      </c>
      <c r="B9" s="525"/>
      <c r="C9" s="525"/>
      <c r="D9" s="525"/>
      <c r="E9" s="526" t="s">
        <v>22</v>
      </c>
      <c r="F9" s="526"/>
      <c r="G9" s="526"/>
      <c r="H9" s="526"/>
      <c r="I9" s="526"/>
      <c r="J9" s="526"/>
      <c r="K9" s="526"/>
      <c r="L9" s="526"/>
      <c r="M9" s="526"/>
      <c r="N9" s="67"/>
      <c r="O9" s="67"/>
      <c r="P9" s="67"/>
      <c r="Q9" s="344"/>
      <c r="R9" s="67"/>
      <c r="S9" s="67"/>
      <c r="T9" s="68"/>
    </row>
    <row r="10" spans="1:20" ht="21" customHeight="1" thickBot="1">
      <c r="A10" s="527" t="s">
        <v>23</v>
      </c>
      <c r="B10" s="528"/>
      <c r="C10" s="528"/>
      <c r="D10" s="528"/>
      <c r="E10" s="528"/>
      <c r="F10" s="528"/>
      <c r="G10" s="528"/>
      <c r="H10" s="528"/>
      <c r="I10" s="528"/>
      <c r="J10" s="528"/>
      <c r="K10" s="528"/>
      <c r="L10" s="528"/>
      <c r="M10" s="528"/>
      <c r="N10" s="528"/>
      <c r="O10" s="529"/>
      <c r="P10" s="530" t="s">
        <v>24</v>
      </c>
      <c r="Q10" s="530"/>
      <c r="R10" s="531" t="s">
        <v>25</v>
      </c>
      <c r="S10" s="532"/>
      <c r="T10" s="533"/>
    </row>
    <row r="11" spans="1:20" ht="28.5" customHeight="1">
      <c r="A11" s="455" t="s">
        <v>26</v>
      </c>
      <c r="B11" s="464" t="s">
        <v>27</v>
      </c>
      <c r="C11" s="464" t="s">
        <v>28</v>
      </c>
      <c r="D11" s="464" t="s">
        <v>29</v>
      </c>
      <c r="E11" s="453" t="s">
        <v>30</v>
      </c>
      <c r="F11" s="455" t="s">
        <v>31</v>
      </c>
      <c r="G11" s="443" t="s">
        <v>32</v>
      </c>
      <c r="H11" s="444"/>
      <c r="I11" s="461" t="s">
        <v>33</v>
      </c>
      <c r="J11" s="435" t="s">
        <v>34</v>
      </c>
      <c r="K11" s="435" t="s">
        <v>35</v>
      </c>
      <c r="L11" s="439" t="s">
        <v>36</v>
      </c>
      <c r="M11" s="441" t="s">
        <v>37</v>
      </c>
      <c r="N11" s="441" t="s">
        <v>38</v>
      </c>
      <c r="O11" s="445" t="s">
        <v>39</v>
      </c>
      <c r="P11" s="400" t="s">
        <v>40</v>
      </c>
      <c r="Q11" s="400" t="s">
        <v>41</v>
      </c>
      <c r="R11" s="372" t="s">
        <v>42</v>
      </c>
      <c r="S11" s="374" t="s">
        <v>43</v>
      </c>
      <c r="T11" s="376" t="s">
        <v>44</v>
      </c>
    </row>
    <row r="12" spans="1:20" ht="42.75" customHeight="1" thickBot="1">
      <c r="A12" s="456"/>
      <c r="B12" s="465"/>
      <c r="C12" s="465"/>
      <c r="D12" s="465"/>
      <c r="E12" s="454"/>
      <c r="F12" s="456"/>
      <c r="G12" s="69" t="s">
        <v>45</v>
      </c>
      <c r="H12" s="70" t="s">
        <v>46</v>
      </c>
      <c r="I12" s="462"/>
      <c r="J12" s="436"/>
      <c r="K12" s="436"/>
      <c r="L12" s="440"/>
      <c r="M12" s="442"/>
      <c r="N12" s="442"/>
      <c r="O12" s="446"/>
      <c r="P12" s="401"/>
      <c r="Q12" s="401"/>
      <c r="R12" s="373"/>
      <c r="S12" s="375"/>
      <c r="T12" s="377"/>
    </row>
    <row r="13" spans="1:20" ht="146.25" customHeight="1">
      <c r="A13" s="481">
        <v>1</v>
      </c>
      <c r="B13" s="494" t="s">
        <v>47</v>
      </c>
      <c r="C13" s="447" t="s">
        <v>48</v>
      </c>
      <c r="D13" s="447" t="s">
        <v>49</v>
      </c>
      <c r="E13" s="284" t="s">
        <v>50</v>
      </c>
      <c r="F13" s="284" t="s">
        <v>51</v>
      </c>
      <c r="G13" s="357">
        <v>45134</v>
      </c>
      <c r="H13" s="357">
        <v>45657</v>
      </c>
      <c r="I13" s="358">
        <f>(H13-G13)/7</f>
        <v>74.714285714285708</v>
      </c>
      <c r="J13" s="359">
        <v>1</v>
      </c>
      <c r="K13" s="285" t="s">
        <v>52</v>
      </c>
      <c r="L13" s="286">
        <f>((33.33*J13)/100)/2</f>
        <v>0.16664999999999999</v>
      </c>
      <c r="M13" s="284" t="s">
        <v>53</v>
      </c>
      <c r="N13" s="284" t="s">
        <v>54</v>
      </c>
      <c r="O13" s="287" t="s">
        <v>55</v>
      </c>
      <c r="P13" s="447" t="s">
        <v>56</v>
      </c>
      <c r="Q13" s="402" t="s">
        <v>57</v>
      </c>
      <c r="R13" s="288"/>
      <c r="S13" s="289"/>
      <c r="T13" s="290"/>
    </row>
    <row r="14" spans="1:20" ht="155.25" customHeight="1">
      <c r="A14" s="482"/>
      <c r="B14" s="429"/>
      <c r="C14" s="431"/>
      <c r="D14" s="431"/>
      <c r="E14" s="75" t="s">
        <v>58</v>
      </c>
      <c r="F14" s="75" t="s">
        <v>59</v>
      </c>
      <c r="G14" s="360">
        <v>45134</v>
      </c>
      <c r="H14" s="360">
        <v>45657</v>
      </c>
      <c r="I14" s="76">
        <f>(H14-G14)/7</f>
        <v>74.714285714285708</v>
      </c>
      <c r="J14" s="77">
        <v>1</v>
      </c>
      <c r="K14" s="78" t="s">
        <v>60</v>
      </c>
      <c r="L14" s="158">
        <f>((33.33*J14)/100)/2</f>
        <v>0.16664999999999999</v>
      </c>
      <c r="M14" s="75" t="s">
        <v>61</v>
      </c>
      <c r="N14" s="121" t="s">
        <v>62</v>
      </c>
      <c r="O14" s="282" t="s">
        <v>55</v>
      </c>
      <c r="P14" s="419"/>
      <c r="Q14" s="403"/>
      <c r="R14" s="79"/>
      <c r="S14" s="79"/>
      <c r="T14" s="291"/>
    </row>
    <row r="15" spans="1:20" ht="257.25" customHeight="1">
      <c r="A15" s="482"/>
      <c r="B15" s="429"/>
      <c r="C15" s="75" t="s">
        <v>63</v>
      </c>
      <c r="D15" s="81" t="s">
        <v>64</v>
      </c>
      <c r="E15" s="81" t="s">
        <v>50</v>
      </c>
      <c r="F15" s="75" t="s">
        <v>65</v>
      </c>
      <c r="G15" s="82">
        <v>45134</v>
      </c>
      <c r="H15" s="82">
        <v>46387</v>
      </c>
      <c r="I15" s="76">
        <f>(H15-G15)/7</f>
        <v>179</v>
      </c>
      <c r="J15" s="83" t="s">
        <v>66</v>
      </c>
      <c r="K15" s="84" t="s">
        <v>67</v>
      </c>
      <c r="L15" s="159">
        <f>((33.33*J15)/100)</f>
        <v>0</v>
      </c>
      <c r="M15" s="81" t="s">
        <v>68</v>
      </c>
      <c r="N15" s="75" t="s">
        <v>69</v>
      </c>
      <c r="O15" s="283"/>
      <c r="P15" s="232" t="s">
        <v>70</v>
      </c>
      <c r="Q15" s="345" t="s">
        <v>71</v>
      </c>
      <c r="R15" s="79"/>
      <c r="S15" s="79"/>
      <c r="T15" s="291"/>
    </row>
    <row r="16" spans="1:20" ht="215.1" customHeight="1">
      <c r="A16" s="482"/>
      <c r="B16" s="429"/>
      <c r="C16" s="429" t="s">
        <v>72</v>
      </c>
      <c r="D16" s="429" t="s">
        <v>73</v>
      </c>
      <c r="E16" s="211" t="s">
        <v>50</v>
      </c>
      <c r="F16" s="211" t="s">
        <v>74</v>
      </c>
      <c r="G16" s="212">
        <v>45134</v>
      </c>
      <c r="H16" s="212">
        <v>46387</v>
      </c>
      <c r="I16" s="213">
        <f t="shared" ref="I16:I44" si="0">(H16-G16)/7</f>
        <v>179</v>
      </c>
      <c r="J16" s="221">
        <v>0.14099999999999999</v>
      </c>
      <c r="K16" s="214" t="s">
        <v>75</v>
      </c>
      <c r="L16" s="215">
        <f>((33.33*J16)/100)/2</f>
        <v>2.3497649999999995E-2</v>
      </c>
      <c r="M16" s="216" t="s">
        <v>76</v>
      </c>
      <c r="N16" s="211" t="s">
        <v>77</v>
      </c>
      <c r="O16" s="371" t="s">
        <v>78</v>
      </c>
      <c r="P16" s="448" t="s">
        <v>79</v>
      </c>
      <c r="Q16" s="404" t="s">
        <v>80</v>
      </c>
      <c r="R16" s="217"/>
      <c r="S16" s="217"/>
      <c r="T16" s="292"/>
    </row>
    <row r="17" spans="1:20" ht="302.25" customHeight="1">
      <c r="A17" s="482"/>
      <c r="B17" s="429"/>
      <c r="C17" s="429"/>
      <c r="D17" s="429"/>
      <c r="E17" s="97" t="s">
        <v>58</v>
      </c>
      <c r="F17" s="97" t="s">
        <v>81</v>
      </c>
      <c r="G17" s="230">
        <v>45134</v>
      </c>
      <c r="H17" s="109">
        <v>46387</v>
      </c>
      <c r="I17" s="228">
        <f t="shared" si="0"/>
        <v>179</v>
      </c>
      <c r="J17" s="367">
        <v>0.56999999999999995</v>
      </c>
      <c r="K17" s="308" t="s">
        <v>75</v>
      </c>
      <c r="L17" s="309">
        <f>((33.33*J17)/100)/2</f>
        <v>9.4990499999999992E-2</v>
      </c>
      <c r="M17" s="368" t="s">
        <v>82</v>
      </c>
      <c r="N17" s="310" t="s">
        <v>62</v>
      </c>
      <c r="O17" s="364" t="s">
        <v>83</v>
      </c>
      <c r="P17" s="449"/>
      <c r="Q17" s="404"/>
      <c r="R17" s="311"/>
      <c r="S17" s="113"/>
      <c r="T17" s="312"/>
    </row>
    <row r="18" spans="1:20" ht="88.5" customHeight="1">
      <c r="A18" s="483">
        <v>2</v>
      </c>
      <c r="B18" s="550" t="s">
        <v>84</v>
      </c>
      <c r="C18" s="466" t="s">
        <v>48</v>
      </c>
      <c r="D18" s="466" t="s">
        <v>85</v>
      </c>
      <c r="E18" s="236" t="s">
        <v>50</v>
      </c>
      <c r="F18" s="236" t="s">
        <v>86</v>
      </c>
      <c r="G18" s="237">
        <v>45047</v>
      </c>
      <c r="H18" s="237">
        <v>45076</v>
      </c>
      <c r="I18" s="238">
        <f t="shared" si="0"/>
        <v>4.1428571428571432</v>
      </c>
      <c r="J18" s="239">
        <v>1</v>
      </c>
      <c r="K18" s="302" t="s">
        <v>87</v>
      </c>
      <c r="L18" s="240">
        <f>((25*J18)/100)/2</f>
        <v>0.125</v>
      </c>
      <c r="M18" s="236" t="s">
        <v>88</v>
      </c>
      <c r="N18" s="236" t="s">
        <v>89</v>
      </c>
      <c r="O18" s="303" t="s">
        <v>90</v>
      </c>
      <c r="P18" s="447" t="s">
        <v>70</v>
      </c>
      <c r="Q18" s="402" t="s">
        <v>91</v>
      </c>
      <c r="R18" s="241"/>
      <c r="S18" s="241"/>
      <c r="T18" s="242"/>
    </row>
    <row r="19" spans="1:20" ht="96" customHeight="1">
      <c r="A19" s="484"/>
      <c r="B19" s="463"/>
      <c r="C19" s="463"/>
      <c r="D19" s="463"/>
      <c r="E19" s="81" t="s">
        <v>58</v>
      </c>
      <c r="F19" s="81" t="s">
        <v>92</v>
      </c>
      <c r="G19" s="85">
        <v>45047</v>
      </c>
      <c r="H19" s="85">
        <v>45076</v>
      </c>
      <c r="I19" s="76">
        <f t="shared" si="0"/>
        <v>4.1428571428571432</v>
      </c>
      <c r="J19" s="87">
        <v>1</v>
      </c>
      <c r="K19" s="94" t="s">
        <v>93</v>
      </c>
      <c r="L19" s="160">
        <f>((25*J19)/100)/2</f>
        <v>0.125</v>
      </c>
      <c r="M19" s="97" t="s">
        <v>94</v>
      </c>
      <c r="N19" s="97" t="s">
        <v>89</v>
      </c>
      <c r="O19" s="301" t="s">
        <v>90</v>
      </c>
      <c r="P19" s="420"/>
      <c r="Q19" s="404"/>
      <c r="R19" s="113"/>
      <c r="S19" s="88"/>
      <c r="T19" s="244"/>
    </row>
    <row r="20" spans="1:20" ht="100.5" customHeight="1">
      <c r="A20" s="484"/>
      <c r="B20" s="463"/>
      <c r="C20" s="463" t="s">
        <v>63</v>
      </c>
      <c r="D20" s="463" t="s">
        <v>95</v>
      </c>
      <c r="E20" s="81" t="s">
        <v>50</v>
      </c>
      <c r="F20" s="81" t="s">
        <v>96</v>
      </c>
      <c r="G20" s="85">
        <v>45047</v>
      </c>
      <c r="H20" s="85">
        <v>45076</v>
      </c>
      <c r="I20" s="76">
        <f t="shared" si="0"/>
        <v>4.1428571428571432</v>
      </c>
      <c r="J20" s="87">
        <v>1</v>
      </c>
      <c r="K20" s="94" t="s">
        <v>97</v>
      </c>
      <c r="L20" s="299">
        <f>((25*J20)/100)/3</f>
        <v>8.3333333333333329E-2</v>
      </c>
      <c r="M20" s="122" t="s">
        <v>98</v>
      </c>
      <c r="N20" s="122" t="s">
        <v>62</v>
      </c>
      <c r="O20" s="296" t="s">
        <v>99</v>
      </c>
      <c r="P20" s="424" t="s">
        <v>70</v>
      </c>
      <c r="Q20" s="405" t="s">
        <v>91</v>
      </c>
      <c r="R20" s="209"/>
      <c r="S20" s="98"/>
      <c r="T20" s="244"/>
    </row>
    <row r="21" spans="1:20" ht="96.75" customHeight="1">
      <c r="A21" s="484"/>
      <c r="B21" s="463"/>
      <c r="C21" s="463"/>
      <c r="D21" s="463"/>
      <c r="E21" s="81" t="s">
        <v>58</v>
      </c>
      <c r="F21" s="81" t="s">
        <v>100</v>
      </c>
      <c r="G21" s="85">
        <v>45078</v>
      </c>
      <c r="H21" s="85">
        <v>45107</v>
      </c>
      <c r="I21" s="76">
        <f t="shared" si="0"/>
        <v>4.1428571428571432</v>
      </c>
      <c r="J21" s="87">
        <v>1</v>
      </c>
      <c r="K21" s="95" t="s">
        <v>101</v>
      </c>
      <c r="L21" s="299">
        <f>((25*J21)/100)/3</f>
        <v>8.3333333333333329E-2</v>
      </c>
      <c r="M21" s="122" t="s">
        <v>102</v>
      </c>
      <c r="N21" s="122" t="s">
        <v>89</v>
      </c>
      <c r="O21" s="296" t="s">
        <v>99</v>
      </c>
      <c r="P21" s="424"/>
      <c r="Q21" s="405"/>
      <c r="R21" s="209"/>
      <c r="S21" s="98"/>
      <c r="T21" s="244"/>
    </row>
    <row r="22" spans="1:20" ht="145.5" customHeight="1">
      <c r="A22" s="484"/>
      <c r="B22" s="463"/>
      <c r="C22" s="463"/>
      <c r="D22" s="463"/>
      <c r="E22" s="81" t="s">
        <v>103</v>
      </c>
      <c r="F22" s="81" t="s">
        <v>104</v>
      </c>
      <c r="G22" s="85">
        <v>45134</v>
      </c>
      <c r="H22" s="85">
        <v>45199</v>
      </c>
      <c r="I22" s="76">
        <f t="shared" si="0"/>
        <v>9.2857142857142865</v>
      </c>
      <c r="J22" s="87">
        <v>1</v>
      </c>
      <c r="K22" s="95" t="s">
        <v>105</v>
      </c>
      <c r="L22" s="299">
        <f>((25*J22)/100)/3</f>
        <v>8.3333333333333329E-2</v>
      </c>
      <c r="M22" s="122" t="s">
        <v>106</v>
      </c>
      <c r="N22" s="122" t="s">
        <v>89</v>
      </c>
      <c r="O22" s="296" t="s">
        <v>99</v>
      </c>
      <c r="P22" s="424"/>
      <c r="Q22" s="405"/>
      <c r="R22" s="209"/>
      <c r="S22" s="98"/>
      <c r="T22" s="244"/>
    </row>
    <row r="23" spans="1:20" ht="110.1" customHeight="1">
      <c r="A23" s="484"/>
      <c r="B23" s="463"/>
      <c r="C23" s="463" t="s">
        <v>72</v>
      </c>
      <c r="D23" s="463" t="s">
        <v>107</v>
      </c>
      <c r="E23" s="218" t="s">
        <v>50</v>
      </c>
      <c r="F23" s="217" t="s">
        <v>108</v>
      </c>
      <c r="G23" s="219">
        <v>45134</v>
      </c>
      <c r="H23" s="212">
        <v>46387</v>
      </c>
      <c r="I23" s="213">
        <f>(H23-G23)/7</f>
        <v>179</v>
      </c>
      <c r="J23" s="369">
        <v>0.67700000000000005</v>
      </c>
      <c r="K23" s="220" t="s">
        <v>109</v>
      </c>
      <c r="L23" s="300">
        <f>((25*J23)/100)/3</f>
        <v>5.6416666666666671E-2</v>
      </c>
      <c r="M23" s="297" t="s">
        <v>110</v>
      </c>
      <c r="N23" s="298" t="s">
        <v>111</v>
      </c>
      <c r="O23" s="370" t="s">
        <v>112</v>
      </c>
      <c r="P23" s="406" t="s">
        <v>70</v>
      </c>
      <c r="Q23" s="406" t="s">
        <v>113</v>
      </c>
      <c r="R23" s="209"/>
      <c r="S23" s="98"/>
      <c r="T23" s="244"/>
    </row>
    <row r="24" spans="1:20" ht="126" customHeight="1">
      <c r="A24" s="484"/>
      <c r="B24" s="463"/>
      <c r="C24" s="463"/>
      <c r="D24" s="463"/>
      <c r="E24" s="218" t="s">
        <v>58</v>
      </c>
      <c r="F24" s="218" t="s">
        <v>114</v>
      </c>
      <c r="G24" s="219">
        <v>45134</v>
      </c>
      <c r="H24" s="212">
        <v>46387</v>
      </c>
      <c r="I24" s="213">
        <f t="shared" si="0"/>
        <v>179</v>
      </c>
      <c r="J24" s="369">
        <f>J23</f>
        <v>0.67700000000000005</v>
      </c>
      <c r="K24" s="220" t="s">
        <v>109</v>
      </c>
      <c r="L24" s="300">
        <f t="shared" ref="L24:L25" si="1">((25*J24)/100)/3</f>
        <v>5.6416666666666671E-2</v>
      </c>
      <c r="M24" s="297" t="s">
        <v>110</v>
      </c>
      <c r="N24" s="298" t="s">
        <v>111</v>
      </c>
      <c r="O24" s="363" t="str">
        <f>O23</f>
        <v>https://bucaramangagovco-my.sharepoint.com/:f:/r/personal/controlinterno_bucaramanga_gov_co/Documents/ARCHIVO%20DIGITAL%20OCIG/2025/PLAN%20DE%20MEJORAMIENTO%20ARCHIVISTICO/SEPTIMO%20SEGUIMIENTO/2.%20ORGANIZACIO%CC%81N%20DE%20ARCHIVOS?csf=1&amp;web=1&amp;e=polUs0</v>
      </c>
      <c r="P24" s="406"/>
      <c r="Q24" s="406"/>
      <c r="R24" s="209"/>
      <c r="S24" s="98"/>
      <c r="T24" s="244"/>
    </row>
    <row r="25" spans="1:20" ht="113.25" customHeight="1">
      <c r="A25" s="484"/>
      <c r="B25" s="463"/>
      <c r="C25" s="463"/>
      <c r="D25" s="463"/>
      <c r="E25" s="218" t="s">
        <v>103</v>
      </c>
      <c r="F25" s="218" t="s">
        <v>115</v>
      </c>
      <c r="G25" s="219">
        <v>45134</v>
      </c>
      <c r="H25" s="212">
        <v>46387</v>
      </c>
      <c r="I25" s="213">
        <f t="shared" si="0"/>
        <v>179</v>
      </c>
      <c r="J25" s="369">
        <f>J24</f>
        <v>0.67700000000000005</v>
      </c>
      <c r="K25" s="220" t="s">
        <v>109</v>
      </c>
      <c r="L25" s="300">
        <f t="shared" si="1"/>
        <v>5.6416666666666671E-2</v>
      </c>
      <c r="M25" s="297" t="s">
        <v>110</v>
      </c>
      <c r="N25" s="298" t="s">
        <v>111</v>
      </c>
      <c r="O25" s="363" t="str">
        <f>O24</f>
        <v>https://bucaramangagovco-my.sharepoint.com/:f:/r/personal/controlinterno_bucaramanga_gov_co/Documents/ARCHIVO%20DIGITAL%20OCIG/2025/PLAN%20DE%20MEJORAMIENTO%20ARCHIVISTICO/SEPTIMO%20SEGUIMIENTO/2.%20ORGANIZACIO%CC%81N%20DE%20ARCHIVOS?csf=1&amp;web=1&amp;e=polUs0</v>
      </c>
      <c r="P25" s="406"/>
      <c r="Q25" s="406"/>
      <c r="R25" s="209"/>
      <c r="S25" s="98"/>
      <c r="T25" s="244"/>
    </row>
    <row r="26" spans="1:20" ht="138" customHeight="1" thickBot="1">
      <c r="A26" s="485"/>
      <c r="B26" s="495"/>
      <c r="C26" s="246" t="s">
        <v>116</v>
      </c>
      <c r="D26" s="246" t="s">
        <v>117</v>
      </c>
      <c r="E26" s="246" t="s">
        <v>50</v>
      </c>
      <c r="F26" s="246" t="s">
        <v>118</v>
      </c>
      <c r="G26" s="304">
        <v>45134</v>
      </c>
      <c r="H26" s="248">
        <v>46387</v>
      </c>
      <c r="I26" s="294">
        <f t="shared" si="0"/>
        <v>179</v>
      </c>
      <c r="J26" s="305" t="s">
        <v>66</v>
      </c>
      <c r="K26" s="250" t="s">
        <v>119</v>
      </c>
      <c r="L26" s="251">
        <f>((25*J26)/100)</f>
        <v>0</v>
      </c>
      <c r="M26" s="279" t="s">
        <v>68</v>
      </c>
      <c r="N26" s="279" t="s">
        <v>111</v>
      </c>
      <c r="O26" s="306"/>
      <c r="P26" s="307" t="s">
        <v>70</v>
      </c>
      <c r="Q26" s="346" t="s">
        <v>120</v>
      </c>
      <c r="R26" s="306"/>
      <c r="S26" s="247"/>
      <c r="T26" s="252"/>
    </row>
    <row r="27" spans="1:20" ht="125.25" customHeight="1">
      <c r="A27" s="482">
        <v>3</v>
      </c>
      <c r="B27" s="496" t="s">
        <v>121</v>
      </c>
      <c r="C27" s="511" t="s">
        <v>48</v>
      </c>
      <c r="D27" s="429" t="s">
        <v>122</v>
      </c>
      <c r="E27" s="313" t="s">
        <v>50</v>
      </c>
      <c r="F27" s="100" t="s">
        <v>123</v>
      </c>
      <c r="G27" s="231">
        <v>44572</v>
      </c>
      <c r="H27" s="231">
        <v>44927</v>
      </c>
      <c r="I27" s="295">
        <f t="shared" si="0"/>
        <v>50.714285714285715</v>
      </c>
      <c r="J27" s="254">
        <v>1</v>
      </c>
      <c r="K27" s="314" t="s">
        <v>124</v>
      </c>
      <c r="L27" s="255">
        <f t="shared" ref="L27:L32" si="2">((25*J27)/100)/3</f>
        <v>8.3333333333333329E-2</v>
      </c>
      <c r="M27" s="100" t="s">
        <v>125</v>
      </c>
      <c r="N27" s="315" t="s">
        <v>126</v>
      </c>
      <c r="O27" s="316" t="s">
        <v>48</v>
      </c>
      <c r="P27" s="450" t="s">
        <v>70</v>
      </c>
      <c r="Q27" s="407" t="s">
        <v>127</v>
      </c>
      <c r="R27" s="317" t="s">
        <v>128</v>
      </c>
      <c r="S27" s="203"/>
      <c r="T27" s="318"/>
    </row>
    <row r="28" spans="1:20" ht="162" customHeight="1">
      <c r="A28" s="482"/>
      <c r="B28" s="497"/>
      <c r="C28" s="511"/>
      <c r="D28" s="467"/>
      <c r="E28" s="97" t="s">
        <v>58</v>
      </c>
      <c r="F28" s="243" t="s">
        <v>129</v>
      </c>
      <c r="G28" s="85">
        <v>44928</v>
      </c>
      <c r="H28" s="85" t="s">
        <v>130</v>
      </c>
      <c r="I28" s="76">
        <f t="shared" si="0"/>
        <v>8</v>
      </c>
      <c r="J28" s="87">
        <v>1</v>
      </c>
      <c r="K28" s="94" t="s">
        <v>105</v>
      </c>
      <c r="L28" s="160">
        <f t="shared" si="2"/>
        <v>8.3333333333333329E-2</v>
      </c>
      <c r="M28" s="81" t="s">
        <v>131</v>
      </c>
      <c r="N28" s="225" t="s">
        <v>132</v>
      </c>
      <c r="O28" s="234" t="s">
        <v>48</v>
      </c>
      <c r="P28" s="424"/>
      <c r="Q28" s="405"/>
      <c r="R28" s="98"/>
      <c r="S28" s="88"/>
      <c r="T28" s="244"/>
    </row>
    <row r="29" spans="1:20" ht="174" customHeight="1">
      <c r="A29" s="482"/>
      <c r="B29" s="497"/>
      <c r="C29" s="512"/>
      <c r="D29" s="468"/>
      <c r="E29" s="97" t="s">
        <v>103</v>
      </c>
      <c r="F29" s="113" t="s">
        <v>133</v>
      </c>
      <c r="G29" s="85">
        <v>44928</v>
      </c>
      <c r="H29" s="85" t="s">
        <v>134</v>
      </c>
      <c r="I29" s="76">
        <f t="shared" si="0"/>
        <v>208.42857142857142</v>
      </c>
      <c r="J29" s="87">
        <v>1</v>
      </c>
      <c r="K29" s="95" t="s">
        <v>135</v>
      </c>
      <c r="L29" s="160">
        <f t="shared" si="2"/>
        <v>8.3333333333333329E-2</v>
      </c>
      <c r="M29" s="81" t="s">
        <v>136</v>
      </c>
      <c r="N29" s="245" t="s">
        <v>126</v>
      </c>
      <c r="O29" s="234" t="s">
        <v>48</v>
      </c>
      <c r="P29" s="424"/>
      <c r="Q29" s="405"/>
      <c r="R29" s="98"/>
      <c r="S29" s="88"/>
      <c r="T29" s="244"/>
    </row>
    <row r="30" spans="1:20" s="1" customFormat="1" ht="114.75" customHeight="1">
      <c r="A30" s="482"/>
      <c r="B30" s="497"/>
      <c r="C30" s="395" t="s">
        <v>63</v>
      </c>
      <c r="D30" s="395" t="s">
        <v>137</v>
      </c>
      <c r="E30" s="97" t="s">
        <v>50</v>
      </c>
      <c r="F30" s="88" t="s">
        <v>138</v>
      </c>
      <c r="G30" s="133">
        <v>45062</v>
      </c>
      <c r="H30" s="133">
        <v>45211</v>
      </c>
      <c r="I30" s="99">
        <f t="shared" si="0"/>
        <v>21.285714285714285</v>
      </c>
      <c r="J30" s="87">
        <v>1</v>
      </c>
      <c r="K30" s="81" t="s">
        <v>139</v>
      </c>
      <c r="L30" s="160">
        <f t="shared" si="2"/>
        <v>8.3333333333333329E-2</v>
      </c>
      <c r="M30" s="243" t="s">
        <v>140</v>
      </c>
      <c r="N30" s="225" t="s">
        <v>141</v>
      </c>
      <c r="O30" s="233" t="s">
        <v>63</v>
      </c>
      <c r="P30" s="424" t="s">
        <v>70</v>
      </c>
      <c r="Q30" s="405" t="s">
        <v>127</v>
      </c>
      <c r="R30" s="98"/>
      <c r="S30" s="88"/>
      <c r="T30" s="244"/>
    </row>
    <row r="31" spans="1:20" s="1" customFormat="1" ht="207.75" customHeight="1">
      <c r="A31" s="482"/>
      <c r="B31" s="497"/>
      <c r="C31" s="429"/>
      <c r="D31" s="429"/>
      <c r="E31" s="97" t="s">
        <v>58</v>
      </c>
      <c r="F31" s="243" t="s">
        <v>142</v>
      </c>
      <c r="G31" s="133">
        <v>45134</v>
      </c>
      <c r="H31" s="133">
        <v>45272</v>
      </c>
      <c r="I31" s="99">
        <f t="shared" si="0"/>
        <v>19.714285714285715</v>
      </c>
      <c r="J31" s="87">
        <v>1</v>
      </c>
      <c r="K31" s="81" t="s">
        <v>143</v>
      </c>
      <c r="L31" s="160">
        <f t="shared" si="2"/>
        <v>8.3333333333333329E-2</v>
      </c>
      <c r="M31" s="81" t="s">
        <v>144</v>
      </c>
      <c r="N31" s="225" t="s">
        <v>145</v>
      </c>
      <c r="O31" s="233" t="s">
        <v>63</v>
      </c>
      <c r="P31" s="424"/>
      <c r="Q31" s="405"/>
      <c r="R31" s="98"/>
      <c r="S31" s="88"/>
      <c r="T31" s="244"/>
    </row>
    <row r="32" spans="1:20" s="1" customFormat="1" ht="180.95" customHeight="1">
      <c r="A32" s="482"/>
      <c r="B32" s="497"/>
      <c r="C32" s="396"/>
      <c r="D32" s="396"/>
      <c r="E32" s="97" t="s">
        <v>103</v>
      </c>
      <c r="F32" s="88" t="s">
        <v>146</v>
      </c>
      <c r="G32" s="85">
        <v>45134</v>
      </c>
      <c r="H32" s="85">
        <v>46003</v>
      </c>
      <c r="I32" s="99">
        <f t="shared" si="0"/>
        <v>124.14285714285714</v>
      </c>
      <c r="J32" s="87">
        <v>1</v>
      </c>
      <c r="K32" s="81" t="s">
        <v>147</v>
      </c>
      <c r="L32" s="160">
        <f t="shared" si="2"/>
        <v>8.3333333333333329E-2</v>
      </c>
      <c r="M32" s="81" t="s">
        <v>148</v>
      </c>
      <c r="N32" s="225" t="s">
        <v>145</v>
      </c>
      <c r="O32" s="234" t="s">
        <v>63</v>
      </c>
      <c r="P32" s="424"/>
      <c r="Q32" s="405"/>
      <c r="R32" s="98"/>
      <c r="S32" s="88"/>
      <c r="T32" s="244"/>
    </row>
    <row r="33" spans="1:20" s="1" customFormat="1" ht="90">
      <c r="A33" s="482"/>
      <c r="B33" s="497"/>
      <c r="C33" s="101" t="s">
        <v>72</v>
      </c>
      <c r="D33" s="97" t="s">
        <v>149</v>
      </c>
      <c r="E33" s="97" t="s">
        <v>50</v>
      </c>
      <c r="F33" s="88" t="s">
        <v>150</v>
      </c>
      <c r="G33" s="85">
        <v>45062</v>
      </c>
      <c r="H33" s="85">
        <v>45211</v>
      </c>
      <c r="I33" s="99">
        <f t="shared" si="0"/>
        <v>21.285714285714285</v>
      </c>
      <c r="J33" s="87">
        <v>1</v>
      </c>
      <c r="K33" s="95" t="s">
        <v>151</v>
      </c>
      <c r="L33" s="160">
        <f>((25*J33)/100)</f>
        <v>0.25</v>
      </c>
      <c r="M33" s="81" t="s">
        <v>152</v>
      </c>
      <c r="N33" s="225" t="s">
        <v>153</v>
      </c>
      <c r="O33" s="233" t="s">
        <v>72</v>
      </c>
      <c r="P33" s="235" t="s">
        <v>70</v>
      </c>
      <c r="Q33" s="345" t="s">
        <v>127</v>
      </c>
      <c r="R33" s="88"/>
      <c r="S33" s="88"/>
      <c r="T33" s="244"/>
    </row>
    <row r="34" spans="1:20" s="1" customFormat="1" ht="129.94999999999999" customHeight="1">
      <c r="A34" s="482"/>
      <c r="B34" s="497"/>
      <c r="C34" s="513" t="s">
        <v>116</v>
      </c>
      <c r="D34" s="395" t="s">
        <v>154</v>
      </c>
      <c r="E34" s="97" t="s">
        <v>50</v>
      </c>
      <c r="F34" s="97" t="s">
        <v>155</v>
      </c>
      <c r="G34" s="85">
        <v>45134</v>
      </c>
      <c r="H34" s="85">
        <v>45272</v>
      </c>
      <c r="I34" s="99">
        <f t="shared" si="0"/>
        <v>19.714285714285715</v>
      </c>
      <c r="J34" s="102" t="s">
        <v>156</v>
      </c>
      <c r="K34" s="95" t="s">
        <v>157</v>
      </c>
      <c r="L34" s="160">
        <f>((25*J34)/100)/2</f>
        <v>0.125</v>
      </c>
      <c r="M34" s="81" t="s">
        <v>158</v>
      </c>
      <c r="N34" s="225" t="s">
        <v>159</v>
      </c>
      <c r="O34" s="210" t="s">
        <v>116</v>
      </c>
      <c r="P34" s="419" t="s">
        <v>70</v>
      </c>
      <c r="Q34" s="408" t="s">
        <v>127</v>
      </c>
      <c r="R34" s="88"/>
      <c r="S34" s="88"/>
      <c r="T34" s="244"/>
    </row>
    <row r="35" spans="1:20" s="1" customFormat="1" ht="115.5" customHeight="1">
      <c r="A35" s="482"/>
      <c r="B35" s="497"/>
      <c r="C35" s="511"/>
      <c r="D35" s="429"/>
      <c r="E35" s="97" t="s">
        <v>58</v>
      </c>
      <c r="F35" s="113" t="s">
        <v>160</v>
      </c>
      <c r="G35" s="109">
        <v>45134</v>
      </c>
      <c r="H35" s="109">
        <v>45272</v>
      </c>
      <c r="I35" s="114">
        <f t="shared" si="0"/>
        <v>19.714285714285715</v>
      </c>
      <c r="J35" s="329" t="s">
        <v>156</v>
      </c>
      <c r="K35" s="107" t="s">
        <v>161</v>
      </c>
      <c r="L35" s="253">
        <f>((25*J35)/100)/2</f>
        <v>0.125</v>
      </c>
      <c r="M35" s="97" t="s">
        <v>162</v>
      </c>
      <c r="N35" s="310" t="s">
        <v>159</v>
      </c>
      <c r="O35" s="330" t="s">
        <v>116</v>
      </c>
      <c r="P35" s="419"/>
      <c r="Q35" s="408"/>
      <c r="R35" s="113"/>
      <c r="S35" s="113"/>
      <c r="T35" s="312"/>
    </row>
    <row r="36" spans="1:20" s="1" customFormat="1" ht="123.75" customHeight="1">
      <c r="A36" s="483">
        <v>4</v>
      </c>
      <c r="B36" s="551" t="s">
        <v>163</v>
      </c>
      <c r="C36" s="236" t="s">
        <v>48</v>
      </c>
      <c r="D36" s="236" t="s">
        <v>164</v>
      </c>
      <c r="E36" s="236" t="s">
        <v>50</v>
      </c>
      <c r="F36" s="241" t="s">
        <v>165</v>
      </c>
      <c r="G36" s="237">
        <v>45064</v>
      </c>
      <c r="H36" s="237">
        <v>45077</v>
      </c>
      <c r="I36" s="322">
        <f t="shared" si="0"/>
        <v>1.8571428571428572</v>
      </c>
      <c r="J36" s="239">
        <v>1</v>
      </c>
      <c r="K36" s="302" t="s">
        <v>166</v>
      </c>
      <c r="L36" s="240">
        <f>((20*J36)/100)</f>
        <v>0.2</v>
      </c>
      <c r="M36" s="236" t="s">
        <v>167</v>
      </c>
      <c r="N36" s="236" t="s">
        <v>89</v>
      </c>
      <c r="O36" s="323" t="s">
        <v>168</v>
      </c>
      <c r="P36" s="284" t="s">
        <v>70</v>
      </c>
      <c r="Q36" s="347" t="s">
        <v>127</v>
      </c>
      <c r="R36" s="324"/>
      <c r="S36" s="324"/>
      <c r="T36" s="378"/>
    </row>
    <row r="37" spans="1:20" s="1" customFormat="1" ht="86.25" customHeight="1">
      <c r="A37" s="484"/>
      <c r="B37" s="463"/>
      <c r="C37" s="81" t="s">
        <v>63</v>
      </c>
      <c r="D37" s="81" t="s">
        <v>169</v>
      </c>
      <c r="E37" s="81" t="s">
        <v>50</v>
      </c>
      <c r="F37" s="81" t="s">
        <v>170</v>
      </c>
      <c r="G37" s="85">
        <v>45134</v>
      </c>
      <c r="H37" s="85">
        <v>45168</v>
      </c>
      <c r="I37" s="99">
        <f t="shared" si="0"/>
        <v>4.8571428571428568</v>
      </c>
      <c r="J37" s="87">
        <v>1</v>
      </c>
      <c r="K37" s="104" t="s">
        <v>171</v>
      </c>
      <c r="L37" s="160">
        <f>((20*J37)/100)</f>
        <v>0.2</v>
      </c>
      <c r="M37" s="81" t="s">
        <v>172</v>
      </c>
      <c r="N37" s="81" t="s">
        <v>89</v>
      </c>
      <c r="O37" s="319" t="s">
        <v>173</v>
      </c>
      <c r="P37" s="232" t="s">
        <v>70</v>
      </c>
      <c r="Q37" s="345" t="s">
        <v>127</v>
      </c>
      <c r="R37" s="105"/>
      <c r="S37" s="105"/>
      <c r="T37" s="379"/>
    </row>
    <row r="38" spans="1:20" s="1" customFormat="1" ht="251.25" customHeight="1">
      <c r="A38" s="484"/>
      <c r="B38" s="463"/>
      <c r="C38" s="81" t="s">
        <v>72</v>
      </c>
      <c r="D38" s="81" t="s">
        <v>174</v>
      </c>
      <c r="E38" s="81" t="s">
        <v>50</v>
      </c>
      <c r="F38" s="75" t="s">
        <v>175</v>
      </c>
      <c r="G38" s="85">
        <v>45134</v>
      </c>
      <c r="H38" s="85">
        <v>45657</v>
      </c>
      <c r="I38" s="99">
        <f t="shared" si="0"/>
        <v>74.714285714285708</v>
      </c>
      <c r="J38" s="87">
        <v>1</v>
      </c>
      <c r="K38" s="84" t="s">
        <v>176</v>
      </c>
      <c r="L38" s="160">
        <f>((20*J38)/100)</f>
        <v>0.2</v>
      </c>
      <c r="M38" s="81" t="s">
        <v>177</v>
      </c>
      <c r="N38" s="81" t="s">
        <v>178</v>
      </c>
      <c r="O38" s="320" t="s">
        <v>179</v>
      </c>
      <c r="P38" s="232" t="s">
        <v>70</v>
      </c>
      <c r="Q38" s="365" t="s">
        <v>127</v>
      </c>
      <c r="R38" s="88"/>
      <c r="S38" s="88"/>
      <c r="T38" s="379"/>
    </row>
    <row r="39" spans="1:20" s="1" customFormat="1" ht="109.5" customHeight="1">
      <c r="A39" s="484"/>
      <c r="B39" s="463"/>
      <c r="C39" s="81" t="s">
        <v>116</v>
      </c>
      <c r="D39" s="81" t="s">
        <v>180</v>
      </c>
      <c r="E39" s="75" t="s">
        <v>50</v>
      </c>
      <c r="F39" s="75" t="s">
        <v>181</v>
      </c>
      <c r="G39" s="82">
        <v>45505</v>
      </c>
      <c r="H39" s="82">
        <v>45657</v>
      </c>
      <c r="I39" s="76">
        <f t="shared" si="0"/>
        <v>21.714285714285715</v>
      </c>
      <c r="J39" s="126" t="s">
        <v>156</v>
      </c>
      <c r="K39" s="95" t="s">
        <v>182</v>
      </c>
      <c r="L39" s="160">
        <f>((20*J39)/100)</f>
        <v>0.2</v>
      </c>
      <c r="M39" s="81" t="s">
        <v>183</v>
      </c>
      <c r="N39" s="81" t="s">
        <v>89</v>
      </c>
      <c r="O39" s="321" t="s">
        <v>116</v>
      </c>
      <c r="P39" s="232" t="s">
        <v>70</v>
      </c>
      <c r="Q39" s="345" t="s">
        <v>127</v>
      </c>
      <c r="R39" s="88"/>
      <c r="S39" s="88"/>
      <c r="T39" s="325"/>
    </row>
    <row r="40" spans="1:20" s="1" customFormat="1" ht="144" customHeight="1">
      <c r="A40" s="484"/>
      <c r="B40" s="463"/>
      <c r="C40" s="395" t="s">
        <v>184</v>
      </c>
      <c r="D40" s="395" t="s">
        <v>185</v>
      </c>
      <c r="E40" s="81" t="s">
        <v>50</v>
      </c>
      <c r="F40" s="81" t="s">
        <v>186</v>
      </c>
      <c r="G40" s="82">
        <v>45292</v>
      </c>
      <c r="H40" s="85">
        <v>46022</v>
      </c>
      <c r="I40" s="99">
        <f t="shared" si="0"/>
        <v>104.28571428571429</v>
      </c>
      <c r="J40" s="106" t="s">
        <v>66</v>
      </c>
      <c r="K40" s="107" t="s">
        <v>187</v>
      </c>
      <c r="L40" s="160">
        <f>((20*J40)/100)/7</f>
        <v>0</v>
      </c>
      <c r="M40" s="81" t="s">
        <v>68</v>
      </c>
      <c r="N40" s="88" t="s">
        <v>188</v>
      </c>
      <c r="O40" s="88"/>
      <c r="P40" s="420" t="s">
        <v>70</v>
      </c>
      <c r="Q40" s="404" t="s">
        <v>127</v>
      </c>
      <c r="R40" s="88"/>
      <c r="S40" s="88"/>
      <c r="T40" s="325"/>
    </row>
    <row r="41" spans="1:20" s="1" customFormat="1" ht="219.75" customHeight="1">
      <c r="A41" s="484"/>
      <c r="B41" s="463"/>
      <c r="C41" s="429"/>
      <c r="D41" s="429"/>
      <c r="E41" s="97" t="s">
        <v>58</v>
      </c>
      <c r="F41" s="81" t="s">
        <v>189</v>
      </c>
      <c r="G41" s="82">
        <v>45292</v>
      </c>
      <c r="H41" s="85">
        <v>46022</v>
      </c>
      <c r="I41" s="99">
        <f t="shared" si="0"/>
        <v>104.28571428571429</v>
      </c>
      <c r="J41" s="106" t="s">
        <v>66</v>
      </c>
      <c r="K41" s="107" t="s">
        <v>190</v>
      </c>
      <c r="L41" s="160">
        <f t="shared" ref="L41:L47" si="3">((20*J41)/100)/7</f>
        <v>0</v>
      </c>
      <c r="M41" s="81" t="s">
        <v>68</v>
      </c>
      <c r="N41" s="136" t="s">
        <v>126</v>
      </c>
      <c r="O41" s="88"/>
      <c r="P41" s="420"/>
      <c r="Q41" s="404"/>
      <c r="R41" s="88"/>
      <c r="S41" s="88"/>
      <c r="T41" s="326"/>
    </row>
    <row r="42" spans="1:20" s="1" customFormat="1" ht="205.5" customHeight="1">
      <c r="A42" s="484"/>
      <c r="B42" s="463"/>
      <c r="C42" s="429"/>
      <c r="D42" s="429"/>
      <c r="E42" s="81" t="s">
        <v>103</v>
      </c>
      <c r="F42" s="81" t="s">
        <v>191</v>
      </c>
      <c r="G42" s="82">
        <v>45292</v>
      </c>
      <c r="H42" s="85">
        <v>46022</v>
      </c>
      <c r="I42" s="99">
        <f t="shared" si="0"/>
        <v>104.28571428571429</v>
      </c>
      <c r="J42" s="106" t="s">
        <v>66</v>
      </c>
      <c r="K42" s="107" t="s">
        <v>192</v>
      </c>
      <c r="L42" s="160">
        <f t="shared" si="3"/>
        <v>0</v>
      </c>
      <c r="M42" s="81" t="s">
        <v>68</v>
      </c>
      <c r="N42" s="136" t="s">
        <v>126</v>
      </c>
      <c r="O42" s="88"/>
      <c r="P42" s="420"/>
      <c r="Q42" s="404"/>
      <c r="R42" s="88"/>
      <c r="S42" s="88"/>
      <c r="T42" s="326"/>
    </row>
    <row r="43" spans="1:20" s="1" customFormat="1" ht="280.5" customHeight="1">
      <c r="A43" s="484"/>
      <c r="B43" s="463"/>
      <c r="C43" s="429"/>
      <c r="D43" s="429"/>
      <c r="E43" s="81" t="s">
        <v>193</v>
      </c>
      <c r="F43" s="81" t="s">
        <v>194</v>
      </c>
      <c r="G43" s="82">
        <v>45292</v>
      </c>
      <c r="H43" s="85">
        <v>46022</v>
      </c>
      <c r="I43" s="99">
        <f t="shared" si="0"/>
        <v>104.28571428571429</v>
      </c>
      <c r="J43" s="106" t="s">
        <v>66</v>
      </c>
      <c r="K43" s="107" t="s">
        <v>195</v>
      </c>
      <c r="L43" s="160">
        <f t="shared" si="3"/>
        <v>0</v>
      </c>
      <c r="M43" s="81" t="s">
        <v>68</v>
      </c>
      <c r="N43" s="136" t="s">
        <v>126</v>
      </c>
      <c r="O43" s="88"/>
      <c r="P43" s="420"/>
      <c r="Q43" s="404"/>
      <c r="R43" s="88"/>
      <c r="S43" s="88"/>
      <c r="T43" s="326"/>
    </row>
    <row r="44" spans="1:20" s="1" customFormat="1" ht="296.10000000000002" customHeight="1">
      <c r="A44" s="484"/>
      <c r="B44" s="463"/>
      <c r="C44" s="429"/>
      <c r="D44" s="429"/>
      <c r="E44" s="395" t="s">
        <v>196</v>
      </c>
      <c r="F44" s="395" t="s">
        <v>197</v>
      </c>
      <c r="G44" s="457">
        <v>45292</v>
      </c>
      <c r="H44" s="459">
        <v>46022</v>
      </c>
      <c r="I44" s="114">
        <f t="shared" si="0"/>
        <v>104.28571428571429</v>
      </c>
      <c r="J44" s="437" t="s">
        <v>66</v>
      </c>
      <c r="K44" s="107" t="s">
        <v>198</v>
      </c>
      <c r="L44" s="160">
        <f t="shared" si="3"/>
        <v>0</v>
      </c>
      <c r="M44" s="81" t="s">
        <v>68</v>
      </c>
      <c r="N44" s="136" t="s">
        <v>126</v>
      </c>
      <c r="O44" s="88"/>
      <c r="P44" s="420"/>
      <c r="Q44" s="404"/>
      <c r="R44" s="88"/>
      <c r="S44" s="88"/>
      <c r="T44" s="326"/>
    </row>
    <row r="45" spans="1:20" s="1" customFormat="1" ht="44.1" customHeight="1">
      <c r="A45" s="486"/>
      <c r="B45" s="395"/>
      <c r="C45" s="429"/>
      <c r="D45" s="429"/>
      <c r="E45" s="429"/>
      <c r="F45" s="429"/>
      <c r="G45" s="458"/>
      <c r="H45" s="460"/>
      <c r="I45" s="111"/>
      <c r="J45" s="438"/>
      <c r="K45" s="107" t="s">
        <v>199</v>
      </c>
      <c r="L45" s="160">
        <f t="shared" si="3"/>
        <v>0</v>
      </c>
      <c r="M45" s="81" t="s">
        <v>68</v>
      </c>
      <c r="N45" s="88" t="s">
        <v>188</v>
      </c>
      <c r="O45" s="113"/>
      <c r="P45" s="420"/>
      <c r="Q45" s="404"/>
      <c r="R45" s="113"/>
      <c r="S45" s="113"/>
      <c r="T45" s="327"/>
    </row>
    <row r="46" spans="1:20" s="1" customFormat="1" ht="60">
      <c r="A46" s="486"/>
      <c r="B46" s="395"/>
      <c r="C46" s="429"/>
      <c r="D46" s="429"/>
      <c r="E46" s="97" t="s">
        <v>200</v>
      </c>
      <c r="F46" s="97" t="s">
        <v>201</v>
      </c>
      <c r="G46" s="82">
        <v>45292</v>
      </c>
      <c r="H46" s="85">
        <v>46022</v>
      </c>
      <c r="I46" s="114">
        <f>(H46-G46)/7</f>
        <v>104.28571428571429</v>
      </c>
      <c r="J46" s="112" t="s">
        <v>66</v>
      </c>
      <c r="K46" s="107" t="s">
        <v>202</v>
      </c>
      <c r="L46" s="160">
        <f t="shared" si="3"/>
        <v>0</v>
      </c>
      <c r="M46" s="81" t="s">
        <v>68</v>
      </c>
      <c r="N46" s="136" t="s">
        <v>126</v>
      </c>
      <c r="O46" s="113"/>
      <c r="P46" s="420"/>
      <c r="Q46" s="404"/>
      <c r="R46" s="113"/>
      <c r="S46" s="113"/>
      <c r="T46" s="327"/>
    </row>
    <row r="47" spans="1:20" s="1" customFormat="1" ht="114.75" customHeight="1">
      <c r="A47" s="485"/>
      <c r="B47" s="495"/>
      <c r="C47" s="469"/>
      <c r="D47" s="469"/>
      <c r="E47" s="246" t="s">
        <v>203</v>
      </c>
      <c r="F47" s="246" t="s">
        <v>204</v>
      </c>
      <c r="G47" s="293">
        <v>45292</v>
      </c>
      <c r="H47" s="248">
        <v>46022</v>
      </c>
      <c r="I47" s="249">
        <f t="shared" ref="I47:I103" si="4">(H47-G47)/7</f>
        <v>104.28571428571429</v>
      </c>
      <c r="J47" s="305" t="s">
        <v>66</v>
      </c>
      <c r="K47" s="250" t="s">
        <v>205</v>
      </c>
      <c r="L47" s="251">
        <f t="shared" si="3"/>
        <v>0</v>
      </c>
      <c r="M47" s="246" t="s">
        <v>68</v>
      </c>
      <c r="N47" s="246" t="s">
        <v>206</v>
      </c>
      <c r="O47" s="247"/>
      <c r="P47" s="421"/>
      <c r="Q47" s="409"/>
      <c r="R47" s="247"/>
      <c r="S47" s="247"/>
      <c r="T47" s="328"/>
    </row>
    <row r="48" spans="1:20" s="1" customFormat="1" ht="150.75" customHeight="1">
      <c r="A48" s="487">
        <v>5</v>
      </c>
      <c r="B48" s="498" t="s">
        <v>207</v>
      </c>
      <c r="C48" s="470" t="s">
        <v>48</v>
      </c>
      <c r="D48" s="470" t="s">
        <v>208</v>
      </c>
      <c r="E48" s="235" t="s">
        <v>50</v>
      </c>
      <c r="F48" s="332" t="s">
        <v>209</v>
      </c>
      <c r="G48" s="333">
        <v>45134</v>
      </c>
      <c r="H48" s="333">
        <v>46022</v>
      </c>
      <c r="I48" s="334">
        <f t="shared" si="4"/>
        <v>126.85714285714286</v>
      </c>
      <c r="J48" s="336">
        <v>0.27500000000000002</v>
      </c>
      <c r="K48" s="335" t="s">
        <v>210</v>
      </c>
      <c r="L48" s="336">
        <f>((50*J48)/100)/6</f>
        <v>2.2916666666666669E-2</v>
      </c>
      <c r="M48" s="331" t="s">
        <v>211</v>
      </c>
      <c r="N48" s="337" t="s">
        <v>212</v>
      </c>
      <c r="O48" s="338" t="s">
        <v>213</v>
      </c>
      <c r="P48" s="422" t="s">
        <v>70</v>
      </c>
      <c r="Q48" s="410" t="s">
        <v>127</v>
      </c>
      <c r="R48" s="339"/>
      <c r="S48" s="339"/>
      <c r="T48" s="340"/>
    </row>
    <row r="49" spans="1:20" ht="156.75" customHeight="1">
      <c r="A49" s="488"/>
      <c r="B49" s="424"/>
      <c r="C49" s="471"/>
      <c r="D49" s="471"/>
      <c r="E49" s="232" t="s">
        <v>58</v>
      </c>
      <c r="F49" s="256" t="s">
        <v>214</v>
      </c>
      <c r="G49" s="257">
        <v>45134</v>
      </c>
      <c r="H49" s="257">
        <v>46022</v>
      </c>
      <c r="I49" s="258">
        <f t="shared" si="4"/>
        <v>126.85714285714286</v>
      </c>
      <c r="J49" s="227">
        <v>8.9999999999999993E-3</v>
      </c>
      <c r="K49" s="259" t="s">
        <v>210</v>
      </c>
      <c r="L49" s="227">
        <f>((50*J49)/100)/6</f>
        <v>7.4999999999999991E-4</v>
      </c>
      <c r="M49" s="122" t="s">
        <v>215</v>
      </c>
      <c r="N49" s="271" t="s">
        <v>212</v>
      </c>
      <c r="O49" s="270" t="s">
        <v>213</v>
      </c>
      <c r="P49" s="423"/>
      <c r="Q49" s="411"/>
      <c r="R49" s="209"/>
      <c r="S49" s="209"/>
      <c r="T49" s="261"/>
    </row>
    <row r="50" spans="1:20" ht="86.25" customHeight="1">
      <c r="A50" s="488"/>
      <c r="B50" s="424"/>
      <c r="C50" s="471"/>
      <c r="D50" s="471"/>
      <c r="E50" s="232" t="s">
        <v>103</v>
      </c>
      <c r="F50" s="256" t="s">
        <v>216</v>
      </c>
      <c r="G50" s="257">
        <v>45134</v>
      </c>
      <c r="H50" s="257">
        <v>46387</v>
      </c>
      <c r="I50" s="258">
        <f t="shared" si="4"/>
        <v>179</v>
      </c>
      <c r="J50" s="227">
        <v>8.9999999999999993E-3</v>
      </c>
      <c r="K50" s="259" t="s">
        <v>210</v>
      </c>
      <c r="L50" s="227">
        <f t="shared" ref="L50:L53" si="5">((50*J50)/100)/6</f>
        <v>7.4999999999999991E-4</v>
      </c>
      <c r="M50" s="122" t="s">
        <v>217</v>
      </c>
      <c r="N50" s="271" t="s">
        <v>212</v>
      </c>
      <c r="O50" s="270" t="s">
        <v>213</v>
      </c>
      <c r="P50" s="423"/>
      <c r="Q50" s="411"/>
      <c r="R50" s="209"/>
      <c r="S50" s="209"/>
      <c r="T50" s="261"/>
    </row>
    <row r="51" spans="1:20" ht="86.25" customHeight="1">
      <c r="A51" s="488"/>
      <c r="B51" s="424"/>
      <c r="C51" s="471"/>
      <c r="D51" s="471"/>
      <c r="E51" s="232" t="s">
        <v>193</v>
      </c>
      <c r="F51" s="256" t="s">
        <v>218</v>
      </c>
      <c r="G51" s="257">
        <v>45134</v>
      </c>
      <c r="H51" s="257">
        <v>46387</v>
      </c>
      <c r="I51" s="258">
        <f t="shared" si="4"/>
        <v>179</v>
      </c>
      <c r="J51" s="227">
        <v>8.9999999999999993E-3</v>
      </c>
      <c r="K51" s="259" t="s">
        <v>210</v>
      </c>
      <c r="L51" s="227">
        <f t="shared" si="5"/>
        <v>7.4999999999999991E-4</v>
      </c>
      <c r="M51" s="122" t="s">
        <v>217</v>
      </c>
      <c r="N51" s="271" t="s">
        <v>212</v>
      </c>
      <c r="O51" s="270" t="s">
        <v>213</v>
      </c>
      <c r="P51" s="423"/>
      <c r="Q51" s="411"/>
      <c r="R51" s="209"/>
      <c r="S51" s="209"/>
      <c r="T51" s="261"/>
    </row>
    <row r="52" spans="1:20" ht="121.5" customHeight="1">
      <c r="A52" s="488"/>
      <c r="B52" s="424"/>
      <c r="C52" s="471"/>
      <c r="D52" s="471"/>
      <c r="E52" s="232" t="s">
        <v>196</v>
      </c>
      <c r="F52" s="232" t="s">
        <v>219</v>
      </c>
      <c r="G52" s="257">
        <v>45134</v>
      </c>
      <c r="H52" s="257">
        <v>46387</v>
      </c>
      <c r="I52" s="258">
        <f t="shared" si="4"/>
        <v>179</v>
      </c>
      <c r="J52" s="227">
        <v>8.9999999999999993E-3</v>
      </c>
      <c r="K52" s="259" t="s">
        <v>210</v>
      </c>
      <c r="L52" s="227">
        <f t="shared" si="5"/>
        <v>7.4999999999999991E-4</v>
      </c>
      <c r="M52" s="122" t="s">
        <v>217</v>
      </c>
      <c r="N52" s="271" t="s">
        <v>212</v>
      </c>
      <c r="O52" s="270" t="s">
        <v>213</v>
      </c>
      <c r="P52" s="423"/>
      <c r="Q52" s="411"/>
      <c r="R52" s="209"/>
      <c r="S52" s="209"/>
      <c r="T52" s="261"/>
    </row>
    <row r="53" spans="1:20" ht="204.95" customHeight="1">
      <c r="A53" s="488"/>
      <c r="B53" s="424"/>
      <c r="C53" s="471"/>
      <c r="D53" s="471"/>
      <c r="E53" s="232" t="s">
        <v>200</v>
      </c>
      <c r="F53" s="256" t="s">
        <v>220</v>
      </c>
      <c r="G53" s="257">
        <v>45134</v>
      </c>
      <c r="H53" s="257">
        <v>46387</v>
      </c>
      <c r="I53" s="258">
        <f t="shared" si="4"/>
        <v>179</v>
      </c>
      <c r="J53" s="227">
        <v>0.27500000000000002</v>
      </c>
      <c r="K53" s="259" t="s">
        <v>210</v>
      </c>
      <c r="L53" s="227">
        <f t="shared" si="5"/>
        <v>2.2916666666666669E-2</v>
      </c>
      <c r="M53" s="122" t="s">
        <v>221</v>
      </c>
      <c r="N53" s="209" t="s">
        <v>212</v>
      </c>
      <c r="O53" s="272" t="s">
        <v>222</v>
      </c>
      <c r="P53" s="424"/>
      <c r="Q53" s="411"/>
      <c r="R53" s="209"/>
      <c r="S53" s="209"/>
      <c r="T53" s="261"/>
    </row>
    <row r="54" spans="1:20" ht="96" customHeight="1">
      <c r="A54" s="488"/>
      <c r="B54" s="424"/>
      <c r="C54" s="471" t="s">
        <v>63</v>
      </c>
      <c r="D54" s="471" t="s">
        <v>223</v>
      </c>
      <c r="E54" s="232" t="s">
        <v>50</v>
      </c>
      <c r="F54" s="232" t="s">
        <v>224</v>
      </c>
      <c r="G54" s="257">
        <v>45134</v>
      </c>
      <c r="H54" s="257">
        <v>45323</v>
      </c>
      <c r="I54" s="258">
        <f t="shared" si="4"/>
        <v>27</v>
      </c>
      <c r="J54" s="341" t="s">
        <v>156</v>
      </c>
      <c r="K54" s="259" t="s">
        <v>225</v>
      </c>
      <c r="L54" s="227">
        <f>((50*J54)/100)/8</f>
        <v>6.25E-2</v>
      </c>
      <c r="M54" s="122" t="s">
        <v>226</v>
      </c>
      <c r="N54" s="122" t="s">
        <v>227</v>
      </c>
      <c r="O54" s="274" t="s">
        <v>228</v>
      </c>
      <c r="P54" s="424" t="s">
        <v>229</v>
      </c>
      <c r="Q54" s="405" t="s">
        <v>230</v>
      </c>
      <c r="R54" s="209"/>
      <c r="S54" s="209"/>
      <c r="T54" s="261"/>
    </row>
    <row r="55" spans="1:20" ht="243" customHeight="1">
      <c r="A55" s="488"/>
      <c r="B55" s="424"/>
      <c r="C55" s="471"/>
      <c r="D55" s="471"/>
      <c r="E55" s="232" t="s">
        <v>58</v>
      </c>
      <c r="F55" s="256" t="s">
        <v>231</v>
      </c>
      <c r="G55" s="257">
        <v>45134</v>
      </c>
      <c r="H55" s="257">
        <v>46022</v>
      </c>
      <c r="I55" s="258">
        <f t="shared" si="4"/>
        <v>126.85714285714286</v>
      </c>
      <c r="J55" s="341" t="s">
        <v>232</v>
      </c>
      <c r="K55" s="259" t="s">
        <v>210</v>
      </c>
      <c r="L55" s="227">
        <f t="shared" ref="L55:L61" si="6">((50*J55)/100)/8</f>
        <v>2.7499999999999998E-3</v>
      </c>
      <c r="M55" s="122" t="s">
        <v>233</v>
      </c>
      <c r="N55" s="273" t="s">
        <v>227</v>
      </c>
      <c r="O55" s="210" t="s">
        <v>213</v>
      </c>
      <c r="P55" s="423"/>
      <c r="Q55" s="405"/>
      <c r="R55" s="209"/>
      <c r="S55" s="209"/>
      <c r="T55" s="261"/>
    </row>
    <row r="56" spans="1:20" s="222" customFormat="1" ht="150" customHeight="1">
      <c r="A56" s="488"/>
      <c r="B56" s="424"/>
      <c r="C56" s="471"/>
      <c r="D56" s="471"/>
      <c r="E56" s="232" t="s">
        <v>103</v>
      </c>
      <c r="F56" s="256" t="s">
        <v>234</v>
      </c>
      <c r="G56" s="257">
        <v>45134</v>
      </c>
      <c r="H56" s="257">
        <v>46022</v>
      </c>
      <c r="I56" s="258">
        <f t="shared" si="4"/>
        <v>126.85714285714286</v>
      </c>
      <c r="J56" s="341" t="s">
        <v>232</v>
      </c>
      <c r="K56" s="259" t="s">
        <v>210</v>
      </c>
      <c r="L56" s="227">
        <f t="shared" si="6"/>
        <v>2.7499999999999998E-3</v>
      </c>
      <c r="M56" s="122" t="s">
        <v>235</v>
      </c>
      <c r="N56" s="273" t="s">
        <v>227</v>
      </c>
      <c r="O56" s="210" t="s">
        <v>213</v>
      </c>
      <c r="P56" s="423"/>
      <c r="Q56" s="405"/>
      <c r="R56" s="209"/>
      <c r="S56" s="209"/>
      <c r="T56" s="261"/>
    </row>
    <row r="57" spans="1:20" ht="90.75" customHeight="1">
      <c r="A57" s="488"/>
      <c r="B57" s="424"/>
      <c r="C57" s="471"/>
      <c r="D57" s="471"/>
      <c r="E57" s="232" t="s">
        <v>193</v>
      </c>
      <c r="F57" s="256" t="s">
        <v>236</v>
      </c>
      <c r="G57" s="257">
        <v>45134</v>
      </c>
      <c r="H57" s="257">
        <v>46387</v>
      </c>
      <c r="I57" s="258">
        <f t="shared" si="4"/>
        <v>179</v>
      </c>
      <c r="J57" s="341" t="s">
        <v>232</v>
      </c>
      <c r="K57" s="259" t="s">
        <v>210</v>
      </c>
      <c r="L57" s="227">
        <f t="shared" si="6"/>
        <v>2.7499999999999998E-3</v>
      </c>
      <c r="M57" s="122" t="s">
        <v>237</v>
      </c>
      <c r="N57" s="273" t="s">
        <v>227</v>
      </c>
      <c r="O57" s="210" t="s">
        <v>213</v>
      </c>
      <c r="P57" s="423"/>
      <c r="Q57" s="405"/>
      <c r="R57" s="209"/>
      <c r="S57" s="209"/>
      <c r="T57" s="261"/>
    </row>
    <row r="58" spans="1:20" ht="159" customHeight="1">
      <c r="A58" s="488"/>
      <c r="B58" s="424"/>
      <c r="C58" s="471"/>
      <c r="D58" s="471"/>
      <c r="E58" s="232" t="s">
        <v>196</v>
      </c>
      <c r="F58" s="232" t="s">
        <v>238</v>
      </c>
      <c r="G58" s="257">
        <v>45134</v>
      </c>
      <c r="H58" s="257">
        <v>46387</v>
      </c>
      <c r="I58" s="258">
        <f t="shared" si="4"/>
        <v>179</v>
      </c>
      <c r="J58" s="341" t="s">
        <v>232</v>
      </c>
      <c r="K58" s="259" t="s">
        <v>210</v>
      </c>
      <c r="L58" s="227">
        <f t="shared" si="6"/>
        <v>2.7499999999999998E-3</v>
      </c>
      <c r="M58" s="122" t="s">
        <v>239</v>
      </c>
      <c r="N58" s="273" t="s">
        <v>227</v>
      </c>
      <c r="O58" s="210" t="s">
        <v>213</v>
      </c>
      <c r="P58" s="423"/>
      <c r="Q58" s="405"/>
      <c r="R58" s="209"/>
      <c r="S58" s="209"/>
      <c r="T58" s="261"/>
    </row>
    <row r="59" spans="1:20" ht="143.1" customHeight="1">
      <c r="A59" s="488"/>
      <c r="B59" s="424"/>
      <c r="C59" s="471"/>
      <c r="D59" s="471"/>
      <c r="E59" s="232" t="s">
        <v>200</v>
      </c>
      <c r="F59" s="256" t="s">
        <v>240</v>
      </c>
      <c r="G59" s="257">
        <v>45134</v>
      </c>
      <c r="H59" s="257">
        <v>46387</v>
      </c>
      <c r="I59" s="258">
        <f t="shared" si="4"/>
        <v>179</v>
      </c>
      <c r="J59" s="341" t="s">
        <v>241</v>
      </c>
      <c r="K59" s="259" t="s">
        <v>210</v>
      </c>
      <c r="L59" s="227">
        <f t="shared" si="6"/>
        <v>2.6250000000000002E-3</v>
      </c>
      <c r="M59" s="122" t="s">
        <v>242</v>
      </c>
      <c r="N59" s="273" t="s">
        <v>227</v>
      </c>
      <c r="O59" s="210" t="s">
        <v>213</v>
      </c>
      <c r="P59" s="423"/>
      <c r="Q59" s="405"/>
      <c r="R59" s="209"/>
      <c r="S59" s="209"/>
      <c r="T59" s="261"/>
    </row>
    <row r="60" spans="1:20" ht="300" customHeight="1">
      <c r="A60" s="488"/>
      <c r="B60" s="424"/>
      <c r="C60" s="471"/>
      <c r="D60" s="471"/>
      <c r="E60" s="232" t="s">
        <v>203</v>
      </c>
      <c r="F60" s="232" t="s">
        <v>243</v>
      </c>
      <c r="G60" s="257">
        <v>45134</v>
      </c>
      <c r="H60" s="257">
        <v>46387</v>
      </c>
      <c r="I60" s="258">
        <f t="shared" si="4"/>
        <v>179</v>
      </c>
      <c r="J60" s="341" t="s">
        <v>232</v>
      </c>
      <c r="K60" s="259" t="s">
        <v>210</v>
      </c>
      <c r="L60" s="227">
        <f t="shared" si="6"/>
        <v>2.7499999999999998E-3</v>
      </c>
      <c r="M60" s="122" t="s">
        <v>244</v>
      </c>
      <c r="N60" s="273" t="s">
        <v>227</v>
      </c>
      <c r="O60" s="210" t="s">
        <v>213</v>
      </c>
      <c r="P60" s="423"/>
      <c r="Q60" s="405"/>
      <c r="R60" s="209"/>
      <c r="S60" s="209"/>
      <c r="T60" s="261"/>
    </row>
    <row r="61" spans="1:20" ht="137.25" customHeight="1" thickBot="1">
      <c r="A61" s="489"/>
      <c r="B61" s="425"/>
      <c r="C61" s="472"/>
      <c r="D61" s="472"/>
      <c r="E61" s="262" t="s">
        <v>245</v>
      </c>
      <c r="F61" s="262" t="s">
        <v>246</v>
      </c>
      <c r="G61" s="264">
        <v>45083</v>
      </c>
      <c r="H61" s="264">
        <v>45291</v>
      </c>
      <c r="I61" s="265">
        <f t="shared" si="4"/>
        <v>29.714285714285715</v>
      </c>
      <c r="J61" s="342" t="s">
        <v>156</v>
      </c>
      <c r="K61" s="266" t="s">
        <v>247</v>
      </c>
      <c r="L61" s="267">
        <f t="shared" si="6"/>
        <v>6.25E-2</v>
      </c>
      <c r="M61" s="263" t="s">
        <v>248</v>
      </c>
      <c r="N61" s="263" t="s">
        <v>227</v>
      </c>
      <c r="O61" s="275" t="s">
        <v>249</v>
      </c>
      <c r="P61" s="425"/>
      <c r="Q61" s="412"/>
      <c r="R61" s="268"/>
      <c r="S61" s="268"/>
      <c r="T61" s="269"/>
    </row>
    <row r="62" spans="1:20" ht="171" customHeight="1">
      <c r="A62" s="490">
        <v>6</v>
      </c>
      <c r="B62" s="499" t="s">
        <v>250</v>
      </c>
      <c r="C62" s="137" t="s">
        <v>48</v>
      </c>
      <c r="D62" s="137" t="s">
        <v>251</v>
      </c>
      <c r="E62" s="137" t="s">
        <v>50</v>
      </c>
      <c r="F62" s="137" t="s">
        <v>252</v>
      </c>
      <c r="G62" s="138">
        <v>44409</v>
      </c>
      <c r="H62" s="138">
        <v>44926</v>
      </c>
      <c r="I62" s="116">
        <f t="shared" si="4"/>
        <v>73.857142857142861</v>
      </c>
      <c r="J62" s="139" t="s">
        <v>156</v>
      </c>
      <c r="K62" s="139" t="s">
        <v>253</v>
      </c>
      <c r="L62" s="173">
        <f>((11.11*J62)/100)</f>
        <v>0.11109999999999999</v>
      </c>
      <c r="M62" s="137" t="s">
        <v>254</v>
      </c>
      <c r="N62" s="137" t="s">
        <v>89</v>
      </c>
      <c r="O62" s="140" t="s">
        <v>253</v>
      </c>
      <c r="P62" s="426" t="s">
        <v>255</v>
      </c>
      <c r="Q62" s="413" t="s">
        <v>256</v>
      </c>
      <c r="R62" s="141"/>
      <c r="S62" s="141"/>
      <c r="T62" s="142"/>
    </row>
    <row r="63" spans="1:20" ht="119.25" customHeight="1">
      <c r="A63" s="552"/>
      <c r="B63" s="553"/>
      <c r="C63" s="475" t="s">
        <v>63</v>
      </c>
      <c r="D63" s="473" t="s">
        <v>257</v>
      </c>
      <c r="E63" s="88" t="s">
        <v>50</v>
      </c>
      <c r="F63" s="88" t="s">
        <v>258</v>
      </c>
      <c r="G63" s="143">
        <v>44986</v>
      </c>
      <c r="H63" s="132">
        <v>45077</v>
      </c>
      <c r="I63" s="114">
        <f t="shared" si="4"/>
        <v>13</v>
      </c>
      <c r="J63" s="94" t="s">
        <v>156</v>
      </c>
      <c r="K63" s="94" t="s">
        <v>259</v>
      </c>
      <c r="L63" s="162">
        <f>((11.11*J63)/100)/2</f>
        <v>5.5549999999999995E-2</v>
      </c>
      <c r="M63" s="88" t="s">
        <v>260</v>
      </c>
      <c r="N63" s="88" t="s">
        <v>89</v>
      </c>
      <c r="O63" s="144" t="s">
        <v>261</v>
      </c>
      <c r="P63" s="426"/>
      <c r="Q63" s="413"/>
      <c r="R63" s="145"/>
      <c r="S63" s="145"/>
      <c r="T63" s="108"/>
    </row>
    <row r="64" spans="1:20" ht="143.25" customHeight="1">
      <c r="A64" s="552"/>
      <c r="B64" s="553"/>
      <c r="C64" s="554"/>
      <c r="D64" s="474"/>
      <c r="E64" s="88" t="s">
        <v>58</v>
      </c>
      <c r="F64" s="88" t="s">
        <v>262</v>
      </c>
      <c r="G64" s="132">
        <v>45047</v>
      </c>
      <c r="H64" s="132">
        <v>45107</v>
      </c>
      <c r="I64" s="114">
        <f t="shared" si="4"/>
        <v>8.5714285714285712</v>
      </c>
      <c r="J64" s="94" t="s">
        <v>156</v>
      </c>
      <c r="K64" s="94" t="s">
        <v>263</v>
      </c>
      <c r="L64" s="172">
        <f>((11.11*J64)/100)/2</f>
        <v>5.5549999999999995E-2</v>
      </c>
      <c r="M64" s="88" t="s">
        <v>264</v>
      </c>
      <c r="N64" s="88" t="s">
        <v>89</v>
      </c>
      <c r="O64" s="144" t="s">
        <v>265</v>
      </c>
      <c r="P64" s="426"/>
      <c r="Q64" s="413"/>
      <c r="R64" s="145"/>
      <c r="S64" s="145"/>
      <c r="T64" s="117"/>
    </row>
    <row r="65" spans="1:20" ht="104.25" customHeight="1">
      <c r="A65" s="552"/>
      <c r="B65" s="553"/>
      <c r="C65" s="88" t="s">
        <v>72</v>
      </c>
      <c r="D65" s="146" t="s">
        <v>266</v>
      </c>
      <c r="E65" s="88" t="s">
        <v>50</v>
      </c>
      <c r="F65" s="88" t="s">
        <v>267</v>
      </c>
      <c r="G65" s="132">
        <v>44815</v>
      </c>
      <c r="H65" s="85">
        <v>45260</v>
      </c>
      <c r="I65" s="114">
        <f t="shared" si="4"/>
        <v>63.571428571428569</v>
      </c>
      <c r="J65" s="94" t="s">
        <v>156</v>
      </c>
      <c r="K65" s="94" t="s">
        <v>268</v>
      </c>
      <c r="L65" s="161">
        <f>((11.11*J65)/100)</f>
        <v>0.11109999999999999</v>
      </c>
      <c r="M65" s="88" t="s">
        <v>269</v>
      </c>
      <c r="N65" s="88" t="s">
        <v>89</v>
      </c>
      <c r="O65" s="144" t="s">
        <v>270</v>
      </c>
      <c r="P65" s="426"/>
      <c r="Q65" s="413"/>
      <c r="R65" s="145"/>
      <c r="S65" s="145"/>
      <c r="T65" s="117"/>
    </row>
    <row r="66" spans="1:20" ht="186" customHeight="1">
      <c r="A66" s="552"/>
      <c r="B66" s="553"/>
      <c r="C66" s="88" t="s">
        <v>184</v>
      </c>
      <c r="D66" s="146" t="s">
        <v>271</v>
      </c>
      <c r="E66" s="88" t="s">
        <v>50</v>
      </c>
      <c r="F66" s="88" t="s">
        <v>272</v>
      </c>
      <c r="G66" s="85">
        <v>45200</v>
      </c>
      <c r="H66" s="85">
        <v>45260</v>
      </c>
      <c r="I66" s="114">
        <f t="shared" si="4"/>
        <v>8.5714285714285712</v>
      </c>
      <c r="J66" s="94" t="s">
        <v>156</v>
      </c>
      <c r="K66" s="94" t="s">
        <v>273</v>
      </c>
      <c r="L66" s="162">
        <f>((11.11*J66)/100)</f>
        <v>0.11109999999999999</v>
      </c>
      <c r="M66" s="88" t="s">
        <v>274</v>
      </c>
      <c r="N66" s="88" t="s">
        <v>89</v>
      </c>
      <c r="O66" s="131" t="s">
        <v>275</v>
      </c>
      <c r="P66" s="426"/>
      <c r="Q66" s="413"/>
      <c r="R66" s="88"/>
      <c r="S66" s="88"/>
      <c r="T66" s="117"/>
    </row>
    <row r="67" spans="1:20" ht="45">
      <c r="A67" s="552"/>
      <c r="B67" s="553"/>
      <c r="C67" s="475" t="s">
        <v>116</v>
      </c>
      <c r="D67" s="475" t="s">
        <v>276</v>
      </c>
      <c r="E67" s="88" t="s">
        <v>50</v>
      </c>
      <c r="F67" s="88" t="s">
        <v>277</v>
      </c>
      <c r="G67" s="85">
        <v>44166</v>
      </c>
      <c r="H67" s="85">
        <v>44166</v>
      </c>
      <c r="I67" s="114">
        <f t="shared" si="4"/>
        <v>0</v>
      </c>
      <c r="J67" s="139" t="s">
        <v>156</v>
      </c>
      <c r="K67" s="94" t="s">
        <v>278</v>
      </c>
      <c r="L67" s="162">
        <f>((11.11*J67)/100)/2</f>
        <v>5.5549999999999995E-2</v>
      </c>
      <c r="M67" s="88" t="s">
        <v>279</v>
      </c>
      <c r="N67" s="88" t="s">
        <v>89</v>
      </c>
      <c r="O67" s="131" t="s">
        <v>280</v>
      </c>
      <c r="P67" s="426"/>
      <c r="Q67" s="413"/>
      <c r="R67" s="88"/>
      <c r="S67" s="88"/>
      <c r="T67" s="117"/>
    </row>
    <row r="68" spans="1:20" ht="135">
      <c r="A68" s="552"/>
      <c r="B68" s="553"/>
      <c r="C68" s="554"/>
      <c r="D68" s="554"/>
      <c r="E68" s="88" t="s">
        <v>58</v>
      </c>
      <c r="F68" s="88" t="s">
        <v>281</v>
      </c>
      <c r="G68" s="147">
        <v>45047</v>
      </c>
      <c r="H68" s="85">
        <v>45260</v>
      </c>
      <c r="I68" s="114">
        <f t="shared" si="4"/>
        <v>30.428571428571427</v>
      </c>
      <c r="J68" s="94" t="s">
        <v>156</v>
      </c>
      <c r="K68" s="94" t="s">
        <v>282</v>
      </c>
      <c r="L68" s="162">
        <f>((11.11*J68)/100)/2</f>
        <v>5.5549999999999995E-2</v>
      </c>
      <c r="M68" s="88" t="s">
        <v>283</v>
      </c>
      <c r="N68" s="88" t="s">
        <v>89</v>
      </c>
      <c r="O68" s="131" t="s">
        <v>284</v>
      </c>
      <c r="P68" s="426"/>
      <c r="Q68" s="413"/>
      <c r="R68" s="88"/>
      <c r="S68" s="88"/>
      <c r="T68" s="117"/>
    </row>
    <row r="69" spans="1:20" ht="145.5" customHeight="1">
      <c r="A69" s="552"/>
      <c r="B69" s="553"/>
      <c r="C69" s="475" t="s">
        <v>285</v>
      </c>
      <c r="D69" s="475" t="s">
        <v>286</v>
      </c>
      <c r="E69" s="88" t="s">
        <v>50</v>
      </c>
      <c r="F69" s="88" t="s">
        <v>287</v>
      </c>
      <c r="G69" s="147">
        <v>45323</v>
      </c>
      <c r="H69" s="85">
        <v>45381</v>
      </c>
      <c r="I69" s="114">
        <f t="shared" si="4"/>
        <v>8.2857142857142865</v>
      </c>
      <c r="J69" s="94" t="s">
        <v>156</v>
      </c>
      <c r="K69" s="94" t="s">
        <v>288</v>
      </c>
      <c r="L69" s="162">
        <f t="shared" ref="L69:L72" si="7">((11.11*J69)/100)/2</f>
        <v>5.5549999999999995E-2</v>
      </c>
      <c r="M69" s="88" t="s">
        <v>289</v>
      </c>
      <c r="N69" s="88" t="s">
        <v>89</v>
      </c>
      <c r="O69" s="206" t="s">
        <v>290</v>
      </c>
      <c r="P69" s="426"/>
      <c r="Q69" s="413"/>
      <c r="R69" s="88"/>
      <c r="S69" s="88"/>
      <c r="T69" s="117"/>
    </row>
    <row r="70" spans="1:20" ht="81.75" customHeight="1">
      <c r="A70" s="552"/>
      <c r="B70" s="553"/>
      <c r="C70" s="554"/>
      <c r="D70" s="554"/>
      <c r="E70" s="88" t="s">
        <v>58</v>
      </c>
      <c r="F70" s="79" t="s">
        <v>291</v>
      </c>
      <c r="G70" s="148">
        <v>45323</v>
      </c>
      <c r="H70" s="82">
        <v>45381</v>
      </c>
      <c r="I70" s="114">
        <f t="shared" si="4"/>
        <v>8.2857142857142865</v>
      </c>
      <c r="J70" s="94" t="s">
        <v>156</v>
      </c>
      <c r="K70" s="94" t="s">
        <v>288</v>
      </c>
      <c r="L70" s="162">
        <f t="shared" si="7"/>
        <v>5.5549999999999995E-2</v>
      </c>
      <c r="M70" s="88" t="s">
        <v>292</v>
      </c>
      <c r="N70" s="88" t="s">
        <v>89</v>
      </c>
      <c r="O70" s="206" t="s">
        <v>293</v>
      </c>
      <c r="P70" s="426"/>
      <c r="Q70" s="413"/>
      <c r="R70" s="88"/>
      <c r="S70" s="88"/>
      <c r="T70" s="117"/>
    </row>
    <row r="71" spans="1:20" ht="106.5" customHeight="1">
      <c r="A71" s="552"/>
      <c r="B71" s="553"/>
      <c r="C71" s="475" t="s">
        <v>294</v>
      </c>
      <c r="D71" s="476" t="s">
        <v>295</v>
      </c>
      <c r="E71" s="88" t="s">
        <v>50</v>
      </c>
      <c r="F71" s="79" t="s">
        <v>296</v>
      </c>
      <c r="G71" s="148">
        <v>45323</v>
      </c>
      <c r="H71" s="82">
        <v>45381</v>
      </c>
      <c r="I71" s="114">
        <f t="shared" si="4"/>
        <v>8.2857142857142865</v>
      </c>
      <c r="J71" s="94" t="s">
        <v>156</v>
      </c>
      <c r="K71" s="94" t="s">
        <v>297</v>
      </c>
      <c r="L71" s="162">
        <f t="shared" si="7"/>
        <v>5.5549999999999995E-2</v>
      </c>
      <c r="M71" s="88" t="s">
        <v>298</v>
      </c>
      <c r="N71" s="88" t="s">
        <v>89</v>
      </c>
      <c r="O71" s="206" t="s">
        <v>299</v>
      </c>
      <c r="P71" s="426"/>
      <c r="Q71" s="413"/>
      <c r="R71" s="88"/>
      <c r="S71" s="88"/>
      <c r="T71" s="117"/>
    </row>
    <row r="72" spans="1:20" ht="62.25" customHeight="1">
      <c r="A72" s="552"/>
      <c r="B72" s="553"/>
      <c r="C72" s="554"/>
      <c r="D72" s="554"/>
      <c r="E72" s="88" t="s">
        <v>58</v>
      </c>
      <c r="F72" s="79" t="s">
        <v>291</v>
      </c>
      <c r="G72" s="148">
        <v>45323</v>
      </c>
      <c r="H72" s="82">
        <v>45381</v>
      </c>
      <c r="I72" s="114">
        <f t="shared" si="4"/>
        <v>8.2857142857142865</v>
      </c>
      <c r="J72" s="94" t="s">
        <v>156</v>
      </c>
      <c r="K72" s="94" t="s">
        <v>297</v>
      </c>
      <c r="L72" s="162">
        <f t="shared" si="7"/>
        <v>5.5549999999999995E-2</v>
      </c>
      <c r="M72" s="88" t="s">
        <v>300</v>
      </c>
      <c r="N72" s="88" t="s">
        <v>89</v>
      </c>
      <c r="O72" s="277" t="s">
        <v>299</v>
      </c>
      <c r="P72" s="426"/>
      <c r="Q72" s="413"/>
      <c r="R72" s="88"/>
      <c r="S72" s="88"/>
      <c r="T72" s="117"/>
    </row>
    <row r="73" spans="1:20" ht="166.5" customHeight="1">
      <c r="A73" s="552"/>
      <c r="B73" s="553"/>
      <c r="C73" s="88" t="s">
        <v>301</v>
      </c>
      <c r="D73" s="149" t="s">
        <v>302</v>
      </c>
      <c r="E73" s="88" t="s">
        <v>50</v>
      </c>
      <c r="F73" s="149" t="s">
        <v>303</v>
      </c>
      <c r="G73" s="147">
        <v>45383</v>
      </c>
      <c r="H73" s="85">
        <v>45473</v>
      </c>
      <c r="I73" s="114">
        <f t="shared" si="4"/>
        <v>12.857142857142858</v>
      </c>
      <c r="J73" s="94" t="s">
        <v>156</v>
      </c>
      <c r="K73" s="94" t="s">
        <v>304</v>
      </c>
      <c r="L73" s="229">
        <f>((11.11*J73)/100)</f>
        <v>0.11109999999999999</v>
      </c>
      <c r="M73" s="75" t="s">
        <v>305</v>
      </c>
      <c r="N73" s="276" t="s">
        <v>89</v>
      </c>
      <c r="O73" s="260" t="s">
        <v>306</v>
      </c>
      <c r="P73" s="426"/>
      <c r="Q73" s="413"/>
      <c r="R73" s="88"/>
      <c r="S73" s="88"/>
      <c r="T73" s="117"/>
    </row>
    <row r="74" spans="1:20" ht="130.5" customHeight="1">
      <c r="A74" s="552"/>
      <c r="B74" s="553"/>
      <c r="C74" s="475" t="s">
        <v>307</v>
      </c>
      <c r="D74" s="476" t="s">
        <v>308</v>
      </c>
      <c r="E74" s="88" t="s">
        <v>50</v>
      </c>
      <c r="F74" s="149" t="s">
        <v>309</v>
      </c>
      <c r="G74" s="147">
        <v>45474</v>
      </c>
      <c r="H74" s="85">
        <v>46022</v>
      </c>
      <c r="I74" s="114">
        <f t="shared" si="4"/>
        <v>78.285714285714292</v>
      </c>
      <c r="J74" s="94" t="s">
        <v>156</v>
      </c>
      <c r="K74" s="94" t="s">
        <v>310</v>
      </c>
      <c r="L74" s="229">
        <f>((11.11*J74)/100)/4</f>
        <v>2.7774999999999998E-2</v>
      </c>
      <c r="M74" s="81" t="s">
        <v>311</v>
      </c>
      <c r="N74" s="88" t="s">
        <v>89</v>
      </c>
      <c r="O74" s="281" t="s">
        <v>312</v>
      </c>
      <c r="P74" s="426"/>
      <c r="Q74" s="413"/>
      <c r="R74" s="88"/>
      <c r="S74" s="88"/>
      <c r="T74" s="117"/>
    </row>
    <row r="75" spans="1:20" ht="136.5" customHeight="1">
      <c r="A75" s="552"/>
      <c r="B75" s="553"/>
      <c r="C75" s="554"/>
      <c r="D75" s="554"/>
      <c r="E75" s="79" t="s">
        <v>58</v>
      </c>
      <c r="F75" s="362" t="s">
        <v>313</v>
      </c>
      <c r="G75" s="148">
        <v>45474</v>
      </c>
      <c r="H75" s="82" t="s">
        <v>314</v>
      </c>
      <c r="I75" s="228">
        <v>78</v>
      </c>
      <c r="J75" s="78" t="s">
        <v>156</v>
      </c>
      <c r="K75" s="94" t="s">
        <v>315</v>
      </c>
      <c r="L75" s="162">
        <f t="shared" ref="L75:L77" si="8">((11.11*J75)/100)/4</f>
        <v>2.7774999999999998E-2</v>
      </c>
      <c r="M75" s="81" t="s">
        <v>316</v>
      </c>
      <c r="N75" s="88" t="s">
        <v>89</v>
      </c>
      <c r="O75" s="88"/>
      <c r="P75" s="426"/>
      <c r="Q75" s="413"/>
      <c r="R75" s="88"/>
      <c r="S75" s="88"/>
      <c r="T75" s="117"/>
    </row>
    <row r="76" spans="1:20" ht="96" customHeight="1">
      <c r="A76" s="552"/>
      <c r="B76" s="553"/>
      <c r="C76" s="554"/>
      <c r="D76" s="554"/>
      <c r="E76" s="79" t="s">
        <v>103</v>
      </c>
      <c r="F76" s="362" t="s">
        <v>317</v>
      </c>
      <c r="G76" s="148">
        <v>45474</v>
      </c>
      <c r="H76" s="82" t="s">
        <v>314</v>
      </c>
      <c r="I76" s="228">
        <v>78</v>
      </c>
      <c r="J76" s="78" t="s">
        <v>156</v>
      </c>
      <c r="K76" s="94" t="s">
        <v>318</v>
      </c>
      <c r="L76" s="162">
        <f t="shared" si="8"/>
        <v>2.7774999999999998E-2</v>
      </c>
      <c r="M76" s="81" t="s">
        <v>68</v>
      </c>
      <c r="N76" s="88" t="s">
        <v>89</v>
      </c>
      <c r="O76" s="88"/>
      <c r="P76" s="426"/>
      <c r="Q76" s="413"/>
      <c r="R76" s="88"/>
      <c r="S76" s="88"/>
      <c r="T76" s="117"/>
    </row>
    <row r="77" spans="1:20" ht="89.25" customHeight="1">
      <c r="A77" s="552"/>
      <c r="B77" s="553"/>
      <c r="C77" s="555"/>
      <c r="D77" s="555"/>
      <c r="E77" s="113" t="s">
        <v>193</v>
      </c>
      <c r="F77" s="150" t="s">
        <v>319</v>
      </c>
      <c r="G77" s="151">
        <v>45474</v>
      </c>
      <c r="H77" s="109" t="s">
        <v>314</v>
      </c>
      <c r="I77" s="114">
        <v>78</v>
      </c>
      <c r="J77" s="152" t="s">
        <v>156</v>
      </c>
      <c r="K77" s="152" t="s">
        <v>320</v>
      </c>
      <c r="L77" s="175">
        <f t="shared" si="8"/>
        <v>2.7774999999999998E-2</v>
      </c>
      <c r="M77" s="81" t="s">
        <v>321</v>
      </c>
      <c r="N77" s="113" t="s">
        <v>89</v>
      </c>
      <c r="O77" s="366" t="s">
        <v>322</v>
      </c>
      <c r="P77" s="427"/>
      <c r="Q77" s="414"/>
      <c r="R77" s="113"/>
      <c r="S77" s="113"/>
      <c r="T77" s="118"/>
    </row>
    <row r="78" spans="1:20" ht="168" customHeight="1">
      <c r="A78" s="491">
        <v>7</v>
      </c>
      <c r="B78" s="556" t="s">
        <v>323</v>
      </c>
      <c r="C78" s="477">
        <v>1</v>
      </c>
      <c r="D78" s="477" t="s">
        <v>324</v>
      </c>
      <c r="E78" s="92">
        <v>1</v>
      </c>
      <c r="F78" s="119" t="s">
        <v>325</v>
      </c>
      <c r="G78" s="93">
        <v>45134</v>
      </c>
      <c r="H78" s="93">
        <v>45260</v>
      </c>
      <c r="I78" s="115">
        <f t="shared" si="4"/>
        <v>18</v>
      </c>
      <c r="J78" s="71">
        <v>1</v>
      </c>
      <c r="K78" s="120" t="s">
        <v>326</v>
      </c>
      <c r="L78" s="174">
        <f>((11.11*J78)/100)/3</f>
        <v>3.7033333333333328E-2</v>
      </c>
      <c r="M78" s="119" t="s">
        <v>327</v>
      </c>
      <c r="N78" s="96" t="s">
        <v>328</v>
      </c>
      <c r="O78" s="134" t="s">
        <v>329</v>
      </c>
      <c r="P78" s="428" t="s">
        <v>330</v>
      </c>
      <c r="Q78" s="404" t="s">
        <v>127</v>
      </c>
      <c r="R78" s="72"/>
      <c r="S78" s="72"/>
      <c r="T78" s="73"/>
    </row>
    <row r="79" spans="1:20" ht="168" customHeight="1">
      <c r="A79" s="492"/>
      <c r="B79" s="500"/>
      <c r="C79" s="451"/>
      <c r="D79" s="451"/>
      <c r="E79" s="81">
        <v>2</v>
      </c>
      <c r="F79" s="75" t="s">
        <v>331</v>
      </c>
      <c r="G79" s="85">
        <v>45134</v>
      </c>
      <c r="H79" s="85">
        <v>45290</v>
      </c>
      <c r="I79" s="114">
        <f t="shared" si="4"/>
        <v>22.285714285714285</v>
      </c>
      <c r="J79" s="77">
        <v>1</v>
      </c>
      <c r="K79" s="84" t="s">
        <v>332</v>
      </c>
      <c r="L79" s="163">
        <f>((11.11*J79)/100)/3</f>
        <v>3.7033333333333328E-2</v>
      </c>
      <c r="M79" s="121" t="s">
        <v>333</v>
      </c>
      <c r="N79" s="122" t="s">
        <v>328</v>
      </c>
      <c r="O79" s="135" t="s">
        <v>334</v>
      </c>
      <c r="P79" s="429"/>
      <c r="Q79" s="404"/>
      <c r="R79" s="79"/>
      <c r="S79" s="79"/>
      <c r="T79" s="80"/>
    </row>
    <row r="80" spans="1:20" ht="168" customHeight="1">
      <c r="A80" s="492"/>
      <c r="B80" s="500"/>
      <c r="C80" s="451"/>
      <c r="D80" s="451"/>
      <c r="E80" s="81">
        <v>3</v>
      </c>
      <c r="F80" s="75" t="s">
        <v>335</v>
      </c>
      <c r="G80" s="85">
        <v>45134</v>
      </c>
      <c r="H80" s="85">
        <v>45290</v>
      </c>
      <c r="I80" s="114">
        <f t="shared" si="4"/>
        <v>22.285714285714285</v>
      </c>
      <c r="J80" s="77">
        <v>1</v>
      </c>
      <c r="K80" s="84" t="s">
        <v>336</v>
      </c>
      <c r="L80" s="163">
        <f>((11.11*J80)/100)/3</f>
        <v>3.7033333333333328E-2</v>
      </c>
      <c r="M80" s="121" t="s">
        <v>337</v>
      </c>
      <c r="N80" s="122" t="s">
        <v>328</v>
      </c>
      <c r="O80" s="135" t="s">
        <v>338</v>
      </c>
      <c r="P80" s="396"/>
      <c r="Q80" s="403"/>
      <c r="R80" s="79"/>
      <c r="S80" s="79"/>
      <c r="T80" s="80"/>
    </row>
    <row r="81" spans="1:20" ht="335.25" customHeight="1">
      <c r="A81" s="492"/>
      <c r="B81" s="500"/>
      <c r="C81" s="178">
        <v>2</v>
      </c>
      <c r="D81" s="75" t="s">
        <v>339</v>
      </c>
      <c r="E81" s="81">
        <v>1</v>
      </c>
      <c r="F81" s="75" t="s">
        <v>340</v>
      </c>
      <c r="G81" s="85">
        <v>45134</v>
      </c>
      <c r="H81" s="85">
        <v>46021</v>
      </c>
      <c r="I81" s="114">
        <f t="shared" si="4"/>
        <v>126.71428571428571</v>
      </c>
      <c r="J81" s="87">
        <v>1</v>
      </c>
      <c r="K81" s="84" t="s">
        <v>341</v>
      </c>
      <c r="L81" s="163">
        <f>((11.11*J81)/100)</f>
        <v>0.11109999999999999</v>
      </c>
      <c r="M81" s="224" t="s">
        <v>342</v>
      </c>
      <c r="N81" s="100" t="s">
        <v>343</v>
      </c>
      <c r="O81" s="208" t="s">
        <v>344</v>
      </c>
      <c r="P81" s="81" t="s">
        <v>330</v>
      </c>
      <c r="Q81" s="348" t="s">
        <v>345</v>
      </c>
      <c r="R81" s="79"/>
      <c r="S81" s="79"/>
      <c r="T81" s="80"/>
    </row>
    <row r="82" spans="1:20" ht="135.75" customHeight="1">
      <c r="A82" s="492"/>
      <c r="B82" s="501"/>
      <c r="C82" s="471">
        <v>3</v>
      </c>
      <c r="D82" s="478" t="s">
        <v>346</v>
      </c>
      <c r="E82" s="74">
        <v>1</v>
      </c>
      <c r="F82" s="74" t="s">
        <v>347</v>
      </c>
      <c r="G82" s="110">
        <v>45134</v>
      </c>
      <c r="H82" s="110">
        <v>46021</v>
      </c>
      <c r="I82" s="228">
        <f t="shared" si="4"/>
        <v>126.71428571428571</v>
      </c>
      <c r="J82" s="86" t="s">
        <v>156</v>
      </c>
      <c r="K82" s="86" t="s">
        <v>348</v>
      </c>
      <c r="L82" s="226">
        <f>((11.11*J82)/100)/4</f>
        <v>2.7774999999999998E-2</v>
      </c>
      <c r="M82" s="74" t="s">
        <v>349</v>
      </c>
      <c r="N82" s="100" t="s">
        <v>350</v>
      </c>
      <c r="O82" s="278" t="s">
        <v>351</v>
      </c>
      <c r="P82" s="430" t="s">
        <v>330</v>
      </c>
      <c r="Q82" s="408" t="s">
        <v>127</v>
      </c>
      <c r="R82" s="123"/>
      <c r="S82" s="123"/>
      <c r="T82" s="124"/>
    </row>
    <row r="83" spans="1:20" ht="148.5" customHeight="1">
      <c r="A83" s="492"/>
      <c r="B83" s="501"/>
      <c r="C83" s="471"/>
      <c r="D83" s="479"/>
      <c r="E83" s="75">
        <v>2</v>
      </c>
      <c r="F83" s="75" t="s">
        <v>352</v>
      </c>
      <c r="G83" s="82">
        <v>45134</v>
      </c>
      <c r="H83" s="82">
        <v>46021</v>
      </c>
      <c r="I83" s="228">
        <f t="shared" si="4"/>
        <v>126.71428571428571</v>
      </c>
      <c r="J83" s="86" t="s">
        <v>156</v>
      </c>
      <c r="K83" s="84" t="s">
        <v>353</v>
      </c>
      <c r="L83" s="226">
        <f>((11.11*J83)/100)/4</f>
        <v>2.7774999999999998E-2</v>
      </c>
      <c r="M83" s="75" t="s">
        <v>354</v>
      </c>
      <c r="N83" s="100" t="s">
        <v>355</v>
      </c>
      <c r="O83" s="280" t="s">
        <v>356</v>
      </c>
      <c r="P83" s="420"/>
      <c r="Q83" s="408"/>
      <c r="R83" s="105"/>
      <c r="S83" s="105"/>
      <c r="T83" s="125"/>
    </row>
    <row r="84" spans="1:20" ht="113.25" customHeight="1">
      <c r="A84" s="492"/>
      <c r="B84" s="501"/>
      <c r="C84" s="471"/>
      <c r="D84" s="479"/>
      <c r="E84" s="75">
        <v>3</v>
      </c>
      <c r="F84" s="75" t="s">
        <v>357</v>
      </c>
      <c r="G84" s="154">
        <v>45539</v>
      </c>
      <c r="H84" s="154">
        <v>45574</v>
      </c>
      <c r="I84" s="228">
        <f t="shared" si="4"/>
        <v>5</v>
      </c>
      <c r="J84" s="86" t="s">
        <v>66</v>
      </c>
      <c r="K84" s="95" t="s">
        <v>358</v>
      </c>
      <c r="L84" s="163">
        <f t="shared" ref="L84:L85" si="9">((11.11*J84)/100)/4</f>
        <v>0</v>
      </c>
      <c r="M84" s="81" t="s">
        <v>359</v>
      </c>
      <c r="N84" s="100" t="s">
        <v>355</v>
      </c>
      <c r="O84" s="206" t="s">
        <v>360</v>
      </c>
      <c r="P84" s="420"/>
      <c r="Q84" s="408"/>
      <c r="R84" s="88"/>
      <c r="S84" s="88"/>
      <c r="T84" s="89"/>
    </row>
    <row r="85" spans="1:20" ht="70.5" customHeight="1">
      <c r="A85" s="492"/>
      <c r="B85" s="501"/>
      <c r="C85" s="471"/>
      <c r="D85" s="479"/>
      <c r="E85" s="81">
        <v>4</v>
      </c>
      <c r="F85" s="81" t="s">
        <v>361</v>
      </c>
      <c r="G85" s="132">
        <v>45705</v>
      </c>
      <c r="H85" s="132">
        <v>45961</v>
      </c>
      <c r="I85" s="114">
        <f t="shared" si="4"/>
        <v>36.571428571428569</v>
      </c>
      <c r="J85" s="86" t="s">
        <v>66</v>
      </c>
      <c r="K85" s="95" t="s">
        <v>362</v>
      </c>
      <c r="L85" s="163">
        <f t="shared" si="9"/>
        <v>0</v>
      </c>
      <c r="M85" s="81" t="s">
        <v>363</v>
      </c>
      <c r="N85" s="81" t="s">
        <v>364</v>
      </c>
      <c r="O85" s="88"/>
      <c r="P85" s="431"/>
      <c r="Q85" s="415"/>
      <c r="R85" s="88"/>
      <c r="S85" s="88"/>
      <c r="T85" s="89"/>
    </row>
    <row r="86" spans="1:20" ht="195.75" customHeight="1">
      <c r="A86" s="492"/>
      <c r="B86" s="500"/>
      <c r="C86" s="100">
        <v>4</v>
      </c>
      <c r="D86" s="79" t="s">
        <v>365</v>
      </c>
      <c r="E86" s="88">
        <v>1</v>
      </c>
      <c r="F86" s="75" t="s">
        <v>366</v>
      </c>
      <c r="G86" s="154">
        <v>45539</v>
      </c>
      <c r="H86" s="154">
        <v>45961</v>
      </c>
      <c r="I86" s="114">
        <f t="shared" si="4"/>
        <v>60.285714285714285</v>
      </c>
      <c r="J86" s="86" t="s">
        <v>367</v>
      </c>
      <c r="K86" s="84" t="s">
        <v>368</v>
      </c>
      <c r="L86" s="163">
        <f>((11.11*J86)/100)</f>
        <v>3.3329999999999999E-2</v>
      </c>
      <c r="M86" s="81" t="s">
        <v>369</v>
      </c>
      <c r="N86" s="81" t="s">
        <v>355</v>
      </c>
      <c r="O86" s="206" t="s">
        <v>370</v>
      </c>
      <c r="P86" s="81" t="s">
        <v>330</v>
      </c>
      <c r="Q86" s="349" t="s">
        <v>127</v>
      </c>
      <c r="R86" s="88"/>
      <c r="S86" s="88"/>
      <c r="T86" s="89"/>
    </row>
    <row r="87" spans="1:20" ht="133.5" customHeight="1">
      <c r="A87" s="492"/>
      <c r="B87" s="500"/>
      <c r="C87" s="463">
        <v>5</v>
      </c>
      <c r="D87" s="451" t="s">
        <v>371</v>
      </c>
      <c r="E87" s="81">
        <v>1</v>
      </c>
      <c r="F87" s="75" t="s">
        <v>372</v>
      </c>
      <c r="G87" s="154">
        <v>45134</v>
      </c>
      <c r="H87" s="154">
        <v>46021</v>
      </c>
      <c r="I87" s="114">
        <f t="shared" si="4"/>
        <v>126.71428571428571</v>
      </c>
      <c r="J87" s="87">
        <v>0.3</v>
      </c>
      <c r="K87" s="84" t="s">
        <v>373</v>
      </c>
      <c r="L87" s="163">
        <f>((11.11*J87)/100)/4</f>
        <v>8.3324999999999996E-3</v>
      </c>
      <c r="M87" s="81" t="s">
        <v>374</v>
      </c>
      <c r="N87" s="81" t="s">
        <v>355</v>
      </c>
      <c r="O87" s="206" t="s">
        <v>375</v>
      </c>
      <c r="P87" s="395" t="s">
        <v>330</v>
      </c>
      <c r="Q87" s="408" t="s">
        <v>127</v>
      </c>
      <c r="R87" s="88"/>
      <c r="S87" s="88"/>
      <c r="T87" s="89"/>
    </row>
    <row r="88" spans="1:20" ht="236.25" customHeight="1">
      <c r="A88" s="492"/>
      <c r="B88" s="500"/>
      <c r="C88" s="463"/>
      <c r="D88" s="451"/>
      <c r="E88" s="81">
        <v>2</v>
      </c>
      <c r="F88" s="75" t="s">
        <v>376</v>
      </c>
      <c r="G88" s="154">
        <v>45134</v>
      </c>
      <c r="H88" s="154">
        <v>45290</v>
      </c>
      <c r="I88" s="114">
        <f t="shared" si="4"/>
        <v>22.285714285714285</v>
      </c>
      <c r="J88" s="77">
        <v>1</v>
      </c>
      <c r="K88" s="84" t="s">
        <v>377</v>
      </c>
      <c r="L88" s="163">
        <f t="shared" ref="L88:L90" si="10">((11.11*J88)/100)/4</f>
        <v>2.7774999999999998E-2</v>
      </c>
      <c r="M88" s="81" t="s">
        <v>378</v>
      </c>
      <c r="N88" s="75" t="s">
        <v>379</v>
      </c>
      <c r="O88" s="207" t="s">
        <v>380</v>
      </c>
      <c r="P88" s="429"/>
      <c r="Q88" s="408"/>
      <c r="R88" s="88"/>
      <c r="S88" s="88"/>
      <c r="T88" s="89"/>
    </row>
    <row r="89" spans="1:20" ht="108" customHeight="1">
      <c r="A89" s="492"/>
      <c r="B89" s="500"/>
      <c r="C89" s="463"/>
      <c r="D89" s="451"/>
      <c r="E89" s="81">
        <v>3</v>
      </c>
      <c r="F89" s="75" t="s">
        <v>381</v>
      </c>
      <c r="G89" s="154">
        <v>45323</v>
      </c>
      <c r="H89" s="154">
        <v>45381</v>
      </c>
      <c r="I89" s="114">
        <f t="shared" si="4"/>
        <v>8.2857142857142865</v>
      </c>
      <c r="J89" s="126" t="s">
        <v>156</v>
      </c>
      <c r="K89" s="84" t="s">
        <v>382</v>
      </c>
      <c r="L89" s="226">
        <f t="shared" si="10"/>
        <v>2.7774999999999998E-2</v>
      </c>
      <c r="M89" s="75" t="s">
        <v>383</v>
      </c>
      <c r="N89" s="75" t="s">
        <v>364</v>
      </c>
      <c r="O89" s="205" t="s">
        <v>384</v>
      </c>
      <c r="P89" s="429"/>
      <c r="Q89" s="408"/>
      <c r="R89" s="88"/>
      <c r="S89" s="88"/>
      <c r="T89" s="89"/>
    </row>
    <row r="90" spans="1:20" ht="108" customHeight="1">
      <c r="A90" s="492"/>
      <c r="B90" s="500"/>
      <c r="C90" s="463"/>
      <c r="D90" s="451"/>
      <c r="E90" s="81">
        <v>4</v>
      </c>
      <c r="F90" s="75" t="s">
        <v>385</v>
      </c>
      <c r="G90" s="154">
        <v>45381</v>
      </c>
      <c r="H90" s="154">
        <v>46021</v>
      </c>
      <c r="I90" s="114">
        <f t="shared" si="4"/>
        <v>91.428571428571431</v>
      </c>
      <c r="J90" s="126" t="s">
        <v>156</v>
      </c>
      <c r="K90" s="84" t="s">
        <v>386</v>
      </c>
      <c r="L90" s="163">
        <f t="shared" si="10"/>
        <v>2.7774999999999998E-2</v>
      </c>
      <c r="M90" s="81" t="s">
        <v>387</v>
      </c>
      <c r="N90" s="75" t="s">
        <v>388</v>
      </c>
      <c r="O90" s="207" t="s">
        <v>389</v>
      </c>
      <c r="P90" s="396"/>
      <c r="Q90" s="415"/>
      <c r="R90" s="88"/>
      <c r="S90" s="88"/>
      <c r="T90" s="89"/>
    </row>
    <row r="91" spans="1:20" ht="183.75" customHeight="1">
      <c r="A91" s="492"/>
      <c r="B91" s="500"/>
      <c r="C91" s="463">
        <v>6</v>
      </c>
      <c r="D91" s="463" t="s">
        <v>390</v>
      </c>
      <c r="E91" s="81">
        <v>1</v>
      </c>
      <c r="F91" s="81" t="s">
        <v>391</v>
      </c>
      <c r="G91" s="154">
        <v>45134</v>
      </c>
      <c r="H91" s="132">
        <v>45290</v>
      </c>
      <c r="I91" s="114">
        <f t="shared" si="4"/>
        <v>22.285714285714285</v>
      </c>
      <c r="J91" s="87">
        <v>1</v>
      </c>
      <c r="K91" s="95" t="s">
        <v>392</v>
      </c>
      <c r="L91" s="163">
        <f>((11.11*J91)/100)/6</f>
        <v>1.8516666666666664E-2</v>
      </c>
      <c r="M91" s="81" t="s">
        <v>393</v>
      </c>
      <c r="N91" s="81" t="s">
        <v>350</v>
      </c>
      <c r="O91" s="206" t="s">
        <v>394</v>
      </c>
      <c r="P91" s="432" t="s">
        <v>395</v>
      </c>
      <c r="Q91" s="404" t="s">
        <v>396</v>
      </c>
      <c r="R91" s="88"/>
      <c r="S91" s="88"/>
      <c r="T91" s="89"/>
    </row>
    <row r="92" spans="1:20" ht="111" customHeight="1">
      <c r="A92" s="492"/>
      <c r="B92" s="500"/>
      <c r="C92" s="463"/>
      <c r="D92" s="463"/>
      <c r="E92" s="75">
        <v>2</v>
      </c>
      <c r="F92" s="75" t="s">
        <v>397</v>
      </c>
      <c r="G92" s="154">
        <v>45321</v>
      </c>
      <c r="H92" s="154">
        <v>45597</v>
      </c>
      <c r="I92" s="228">
        <f t="shared" si="4"/>
        <v>39.428571428571431</v>
      </c>
      <c r="J92" s="77">
        <v>0.13</v>
      </c>
      <c r="K92" s="95" t="s">
        <v>398</v>
      </c>
      <c r="L92" s="226">
        <f t="shared" ref="L92:L96" si="11">((11.11*J92)/100)/6</f>
        <v>2.4071666666666664E-3</v>
      </c>
      <c r="M92" s="75" t="s">
        <v>399</v>
      </c>
      <c r="N92" s="81" t="s">
        <v>350</v>
      </c>
      <c r="O92" s="205" t="s">
        <v>400</v>
      </c>
      <c r="P92" s="433"/>
      <c r="Q92" s="404"/>
      <c r="R92" s="88"/>
      <c r="S92" s="88"/>
      <c r="T92" s="89"/>
    </row>
    <row r="93" spans="1:20" ht="128.25" customHeight="1">
      <c r="A93" s="492"/>
      <c r="B93" s="500"/>
      <c r="C93" s="463"/>
      <c r="D93" s="463"/>
      <c r="E93" s="75">
        <v>3</v>
      </c>
      <c r="F93" s="75" t="s">
        <v>401</v>
      </c>
      <c r="G93" s="154">
        <v>45200</v>
      </c>
      <c r="H93" s="154">
        <v>45290</v>
      </c>
      <c r="I93" s="228">
        <f t="shared" si="4"/>
        <v>12.857142857142858</v>
      </c>
      <c r="J93" s="77">
        <v>1</v>
      </c>
      <c r="K93" s="95" t="s">
        <v>402</v>
      </c>
      <c r="L93" s="163">
        <f t="shared" si="11"/>
        <v>1.8516666666666664E-2</v>
      </c>
      <c r="M93" s="81" t="s">
        <v>403</v>
      </c>
      <c r="N93" s="81" t="s">
        <v>350</v>
      </c>
      <c r="O93" s="206" t="s">
        <v>404</v>
      </c>
      <c r="P93" s="433"/>
      <c r="Q93" s="404"/>
      <c r="R93" s="88"/>
      <c r="S93" s="88"/>
      <c r="T93" s="89"/>
    </row>
    <row r="94" spans="1:20" ht="105">
      <c r="A94" s="492"/>
      <c r="B94" s="500"/>
      <c r="C94" s="463"/>
      <c r="D94" s="463"/>
      <c r="E94" s="75">
        <v>4</v>
      </c>
      <c r="F94" s="75" t="s">
        <v>405</v>
      </c>
      <c r="G94" s="154">
        <v>45321</v>
      </c>
      <c r="H94" s="154">
        <v>45597</v>
      </c>
      <c r="I94" s="228">
        <f t="shared" si="4"/>
        <v>39.428571428571431</v>
      </c>
      <c r="J94" s="77">
        <v>1</v>
      </c>
      <c r="K94" s="95" t="s">
        <v>406</v>
      </c>
      <c r="L94" s="163">
        <f t="shared" si="11"/>
        <v>1.8516666666666664E-2</v>
      </c>
      <c r="M94" s="81" t="s">
        <v>407</v>
      </c>
      <c r="N94" s="81" t="s">
        <v>350</v>
      </c>
      <c r="O94" s="206" t="s">
        <v>404</v>
      </c>
      <c r="P94" s="433"/>
      <c r="Q94" s="404"/>
      <c r="R94" s="88"/>
      <c r="S94" s="88"/>
      <c r="T94" s="89"/>
    </row>
    <row r="95" spans="1:20" ht="96.75" customHeight="1">
      <c r="A95" s="492"/>
      <c r="B95" s="500"/>
      <c r="C95" s="463"/>
      <c r="D95" s="463"/>
      <c r="E95" s="75">
        <v>5</v>
      </c>
      <c r="F95" s="75" t="s">
        <v>408</v>
      </c>
      <c r="G95" s="154">
        <v>45413</v>
      </c>
      <c r="H95" s="154">
        <v>45473</v>
      </c>
      <c r="I95" s="228">
        <f t="shared" si="4"/>
        <v>8.5714285714285712</v>
      </c>
      <c r="J95" s="126" t="s">
        <v>409</v>
      </c>
      <c r="K95" s="95" t="s">
        <v>410</v>
      </c>
      <c r="L95" s="163">
        <f t="shared" si="11"/>
        <v>3.1478333333333336E-3</v>
      </c>
      <c r="M95" s="75" t="s">
        <v>411</v>
      </c>
      <c r="N95" s="81" t="s">
        <v>350</v>
      </c>
      <c r="O95" s="205" t="s">
        <v>412</v>
      </c>
      <c r="P95" s="433"/>
      <c r="Q95" s="404"/>
      <c r="R95" s="88"/>
      <c r="S95" s="88"/>
      <c r="T95" s="89"/>
    </row>
    <row r="96" spans="1:20" ht="145.5" customHeight="1">
      <c r="A96" s="492"/>
      <c r="B96" s="500"/>
      <c r="C96" s="463"/>
      <c r="D96" s="463"/>
      <c r="E96" s="75">
        <v>6</v>
      </c>
      <c r="F96" s="79" t="s">
        <v>413</v>
      </c>
      <c r="G96" s="154">
        <v>45505</v>
      </c>
      <c r="H96" s="154">
        <v>45565</v>
      </c>
      <c r="I96" s="228">
        <f t="shared" si="4"/>
        <v>8.5714285714285712</v>
      </c>
      <c r="J96" s="361" t="s">
        <v>66</v>
      </c>
      <c r="K96" s="94" t="s">
        <v>414</v>
      </c>
      <c r="L96" s="163">
        <f t="shared" si="11"/>
        <v>0</v>
      </c>
      <c r="M96" s="75" t="s">
        <v>415</v>
      </c>
      <c r="N96" s="81" t="s">
        <v>364</v>
      </c>
      <c r="O96" s="205" t="s">
        <v>412</v>
      </c>
      <c r="P96" s="434"/>
      <c r="Q96" s="403"/>
      <c r="R96" s="88"/>
      <c r="S96" s="88"/>
      <c r="T96" s="89"/>
    </row>
    <row r="97" spans="1:20" ht="147" customHeight="1">
      <c r="A97" s="492"/>
      <c r="B97" s="500"/>
      <c r="C97" s="463">
        <v>7</v>
      </c>
      <c r="D97" s="451" t="s">
        <v>416</v>
      </c>
      <c r="E97" s="81">
        <v>1</v>
      </c>
      <c r="F97" s="81" t="s">
        <v>417</v>
      </c>
      <c r="G97" s="154">
        <v>45134</v>
      </c>
      <c r="H97" s="132">
        <v>46021</v>
      </c>
      <c r="I97" s="114">
        <f t="shared" si="4"/>
        <v>126.71428571428571</v>
      </c>
      <c r="J97" s="87">
        <v>1</v>
      </c>
      <c r="K97" s="95" t="s">
        <v>418</v>
      </c>
      <c r="L97" s="163">
        <f>((11.11*J97)/100)/2</f>
        <v>5.5549999999999995E-2</v>
      </c>
      <c r="M97" s="75" t="s">
        <v>419</v>
      </c>
      <c r="N97" s="81" t="s">
        <v>420</v>
      </c>
      <c r="O97" s="206" t="s">
        <v>421</v>
      </c>
      <c r="P97" s="395" t="s">
        <v>330</v>
      </c>
      <c r="Q97" s="404" t="s">
        <v>127</v>
      </c>
      <c r="R97" s="88"/>
      <c r="S97" s="88"/>
      <c r="T97" s="89"/>
    </row>
    <row r="98" spans="1:20" ht="144" customHeight="1">
      <c r="A98" s="492"/>
      <c r="B98" s="500"/>
      <c r="C98" s="463"/>
      <c r="D98" s="451"/>
      <c r="E98" s="81">
        <v>2</v>
      </c>
      <c r="F98" s="81" t="s">
        <v>422</v>
      </c>
      <c r="G98" s="154">
        <v>45134</v>
      </c>
      <c r="H98" s="132">
        <v>46021</v>
      </c>
      <c r="I98" s="114">
        <f t="shared" si="4"/>
        <v>126.71428571428571</v>
      </c>
      <c r="J98" s="87">
        <v>1</v>
      </c>
      <c r="K98" s="95" t="s">
        <v>423</v>
      </c>
      <c r="L98" s="163">
        <f>((11.11*J98)/100)/2</f>
        <v>5.5549999999999995E-2</v>
      </c>
      <c r="M98" s="75" t="s">
        <v>419</v>
      </c>
      <c r="N98" s="81" t="s">
        <v>379</v>
      </c>
      <c r="O98" s="206" t="s">
        <v>360</v>
      </c>
      <c r="P98" s="396"/>
      <c r="Q98" s="403"/>
      <c r="R98" s="88"/>
      <c r="S98" s="88"/>
      <c r="T98" s="89"/>
    </row>
    <row r="99" spans="1:20" ht="105">
      <c r="A99" s="492"/>
      <c r="B99" s="500"/>
      <c r="C99" s="463">
        <v>8</v>
      </c>
      <c r="D99" s="451" t="s">
        <v>424</v>
      </c>
      <c r="E99" s="81">
        <v>1</v>
      </c>
      <c r="F99" s="81" t="s">
        <v>425</v>
      </c>
      <c r="G99" s="154">
        <v>45134</v>
      </c>
      <c r="H99" s="132">
        <v>45229</v>
      </c>
      <c r="I99" s="114">
        <f t="shared" si="4"/>
        <v>13.571428571428571</v>
      </c>
      <c r="J99" s="87">
        <v>1</v>
      </c>
      <c r="K99" s="95" t="s">
        <v>426</v>
      </c>
      <c r="L99" s="163">
        <f>((11.11*J99)/100)/2</f>
        <v>5.5549999999999995E-2</v>
      </c>
      <c r="M99" s="81" t="s">
        <v>427</v>
      </c>
      <c r="N99" s="81" t="s">
        <v>379</v>
      </c>
      <c r="O99" s="131" t="s">
        <v>428</v>
      </c>
      <c r="P99" s="395" t="s">
        <v>330</v>
      </c>
      <c r="Q99" s="408" t="s">
        <v>127</v>
      </c>
      <c r="R99" s="88"/>
      <c r="S99" s="88"/>
      <c r="T99" s="89"/>
    </row>
    <row r="100" spans="1:20" ht="105">
      <c r="A100" s="492"/>
      <c r="B100" s="500"/>
      <c r="C100" s="463"/>
      <c r="D100" s="451"/>
      <c r="E100" s="81">
        <v>2</v>
      </c>
      <c r="F100" s="75" t="s">
        <v>429</v>
      </c>
      <c r="G100" s="82">
        <v>45231</v>
      </c>
      <c r="H100" s="82">
        <v>45290</v>
      </c>
      <c r="I100" s="114">
        <f t="shared" si="4"/>
        <v>8.4285714285714288</v>
      </c>
      <c r="J100" s="87">
        <v>1</v>
      </c>
      <c r="K100" s="95" t="s">
        <v>430</v>
      </c>
      <c r="L100" s="163">
        <f>((11.11*J100)/100)/2</f>
        <v>5.5549999999999995E-2</v>
      </c>
      <c r="M100" s="75" t="s">
        <v>427</v>
      </c>
      <c r="N100" s="81" t="s">
        <v>379</v>
      </c>
      <c r="O100" s="153" t="s">
        <v>428</v>
      </c>
      <c r="P100" s="396"/>
      <c r="Q100" s="415"/>
      <c r="R100" s="79"/>
      <c r="S100" s="79"/>
      <c r="T100" s="80"/>
    </row>
    <row r="101" spans="1:20" ht="128.1">
      <c r="A101" s="492"/>
      <c r="B101" s="500"/>
      <c r="C101" s="451">
        <v>9</v>
      </c>
      <c r="D101" s="451" t="s">
        <v>431</v>
      </c>
      <c r="E101" s="81">
        <v>1</v>
      </c>
      <c r="F101" s="75" t="s">
        <v>432</v>
      </c>
      <c r="G101" s="154">
        <v>45134</v>
      </c>
      <c r="H101" s="85">
        <v>46021</v>
      </c>
      <c r="I101" s="114">
        <f t="shared" si="4"/>
        <v>126.71428571428571</v>
      </c>
      <c r="J101" s="126" t="s">
        <v>156</v>
      </c>
      <c r="K101" s="84" t="s">
        <v>433</v>
      </c>
      <c r="L101" s="226">
        <f>((11.11*J101)/100)/3</f>
        <v>3.7033333333333328E-2</v>
      </c>
      <c r="M101" s="75" t="s">
        <v>434</v>
      </c>
      <c r="N101" s="81" t="s">
        <v>379</v>
      </c>
      <c r="O101" s="207" t="s">
        <v>435</v>
      </c>
      <c r="P101" s="397" t="s">
        <v>330</v>
      </c>
      <c r="Q101" s="416" t="s">
        <v>127</v>
      </c>
      <c r="R101" s="79"/>
      <c r="S101" s="79"/>
      <c r="T101" s="80"/>
    </row>
    <row r="102" spans="1:20" ht="99.75" customHeight="1">
      <c r="A102" s="492"/>
      <c r="B102" s="500"/>
      <c r="C102" s="451"/>
      <c r="D102" s="451"/>
      <c r="E102" s="81">
        <v>2</v>
      </c>
      <c r="F102" s="75" t="s">
        <v>436</v>
      </c>
      <c r="G102" s="154">
        <v>45134</v>
      </c>
      <c r="H102" s="82">
        <v>46021</v>
      </c>
      <c r="I102" s="114">
        <f t="shared" si="4"/>
        <v>126.71428571428571</v>
      </c>
      <c r="J102" s="126" t="s">
        <v>156</v>
      </c>
      <c r="K102" s="95" t="s">
        <v>437</v>
      </c>
      <c r="L102" s="163">
        <f t="shared" ref="L102:L103" si="12">((11.11*J102)/100)/3</f>
        <v>3.7033333333333328E-2</v>
      </c>
      <c r="M102" s="75" t="s">
        <v>438</v>
      </c>
      <c r="N102" s="81" t="s">
        <v>379</v>
      </c>
      <c r="O102" s="207" t="s">
        <v>439</v>
      </c>
      <c r="P102" s="398"/>
      <c r="Q102" s="417"/>
      <c r="R102" s="155"/>
      <c r="S102" s="79"/>
      <c r="T102" s="80"/>
    </row>
    <row r="103" spans="1:20" ht="181.5" customHeight="1" thickBot="1">
      <c r="A103" s="493"/>
      <c r="B103" s="502"/>
      <c r="C103" s="452"/>
      <c r="D103" s="452"/>
      <c r="E103" s="90">
        <v>3</v>
      </c>
      <c r="F103" s="127" t="s">
        <v>440</v>
      </c>
      <c r="G103" s="156">
        <v>45134</v>
      </c>
      <c r="H103" s="91">
        <v>45290</v>
      </c>
      <c r="I103" s="103">
        <f t="shared" si="4"/>
        <v>22.285714285714285</v>
      </c>
      <c r="J103" s="128" t="s">
        <v>156</v>
      </c>
      <c r="K103" s="128" t="s">
        <v>441</v>
      </c>
      <c r="L103" s="163">
        <f t="shared" si="12"/>
        <v>3.7033333333333328E-2</v>
      </c>
      <c r="M103" s="127" t="s">
        <v>442</v>
      </c>
      <c r="N103" s="90" t="s">
        <v>379</v>
      </c>
      <c r="O103" s="204" t="s">
        <v>443</v>
      </c>
      <c r="P103" s="399"/>
      <c r="Q103" s="418"/>
      <c r="R103" s="129"/>
      <c r="S103" s="129"/>
      <c r="T103" s="130"/>
    </row>
    <row r="104" spans="1:20" ht="15.95">
      <c r="A104" s="6"/>
      <c r="B104" s="7"/>
      <c r="C104" s="7"/>
      <c r="D104" s="7"/>
      <c r="E104" s="176"/>
      <c r="F104" s="8"/>
      <c r="G104" s="9"/>
      <c r="H104" s="9"/>
      <c r="I104" s="34"/>
      <c r="J104" s="35"/>
      <c r="K104" s="36"/>
      <c r="L104" s="164"/>
      <c r="M104" s="37"/>
      <c r="N104" s="37"/>
      <c r="O104" s="37"/>
      <c r="P104" s="37"/>
      <c r="Q104" s="350"/>
      <c r="R104" s="54"/>
      <c r="S104" s="54"/>
      <c r="T104" s="55"/>
    </row>
    <row r="105" spans="1:20" ht="17.100000000000001">
      <c r="A105" s="10"/>
      <c r="B105" s="504" t="s">
        <v>444</v>
      </c>
      <c r="C105" s="504"/>
      <c r="D105" s="504"/>
      <c r="E105" s="504"/>
      <c r="F105" s="504"/>
      <c r="G105" s="12" t="s">
        <v>445</v>
      </c>
      <c r="H105" s="13" t="s">
        <v>446</v>
      </c>
      <c r="I105" s="12"/>
      <c r="J105" s="38"/>
      <c r="K105" s="39"/>
      <c r="L105" s="165"/>
      <c r="M105" s="40"/>
      <c r="N105" s="40"/>
      <c r="O105" s="40"/>
      <c r="P105" s="40"/>
      <c r="Q105" s="351"/>
      <c r="R105" s="56"/>
      <c r="S105" s="56"/>
      <c r="T105" s="57"/>
    </row>
    <row r="106" spans="1:20" ht="17.100000000000001">
      <c r="A106" s="10"/>
      <c r="B106" s="503"/>
      <c r="C106" s="14"/>
      <c r="D106" s="15"/>
      <c r="E106" s="16"/>
      <c r="F106" s="17"/>
      <c r="G106" s="12" t="s">
        <v>445</v>
      </c>
      <c r="H106" s="13" t="s">
        <v>446</v>
      </c>
      <c r="I106" s="12"/>
      <c r="J106" s="38"/>
      <c r="K106" s="39"/>
      <c r="L106" s="165"/>
      <c r="M106" s="40"/>
      <c r="N106" s="40"/>
      <c r="O106" s="40"/>
      <c r="P106" s="40"/>
      <c r="Q106" s="351"/>
      <c r="R106" s="56"/>
      <c r="S106" s="56"/>
      <c r="T106" s="57"/>
    </row>
    <row r="107" spans="1:20" ht="17.100000000000001">
      <c r="A107" s="10"/>
      <c r="B107" s="503"/>
      <c r="C107" s="14"/>
      <c r="D107" s="15"/>
      <c r="E107" s="16"/>
      <c r="F107" s="17"/>
      <c r="G107" s="12" t="s">
        <v>445</v>
      </c>
      <c r="H107" s="13" t="s">
        <v>446</v>
      </c>
      <c r="I107" s="12"/>
      <c r="J107" s="38"/>
      <c r="K107" s="39"/>
      <c r="L107" s="165"/>
      <c r="M107" s="40"/>
      <c r="N107" s="40"/>
      <c r="O107" s="40"/>
      <c r="P107" s="40"/>
      <c r="Q107" s="351"/>
      <c r="R107" s="56"/>
      <c r="S107" s="56"/>
      <c r="T107" s="57"/>
    </row>
    <row r="108" spans="1:20" ht="17.100000000000001">
      <c r="A108" s="10"/>
      <c r="B108" s="503"/>
      <c r="C108" s="14"/>
      <c r="D108" s="15"/>
      <c r="E108" s="16"/>
      <c r="F108" s="17"/>
      <c r="G108" s="12" t="s">
        <v>445</v>
      </c>
      <c r="H108" s="13" t="s">
        <v>446</v>
      </c>
      <c r="I108" s="12"/>
      <c r="J108" s="38"/>
      <c r="K108" s="39"/>
      <c r="L108" s="165"/>
      <c r="M108" s="40"/>
      <c r="N108" s="40"/>
      <c r="O108" s="40"/>
      <c r="P108" s="40"/>
      <c r="Q108" s="351"/>
      <c r="R108" s="56"/>
      <c r="S108" s="56"/>
      <c r="T108" s="57"/>
    </row>
    <row r="109" spans="1:20" ht="17.100000000000001">
      <c r="A109" s="10"/>
      <c r="B109" s="503"/>
      <c r="C109" s="14"/>
      <c r="D109" s="15"/>
      <c r="E109" s="16"/>
      <c r="F109" s="17"/>
      <c r="G109" s="12" t="s">
        <v>445</v>
      </c>
      <c r="H109" s="13" t="s">
        <v>446</v>
      </c>
      <c r="I109" s="12"/>
      <c r="J109" s="38"/>
      <c r="K109" s="39"/>
      <c r="L109" s="165"/>
      <c r="M109" s="40"/>
      <c r="N109" s="40"/>
      <c r="O109" s="40"/>
      <c r="P109" s="40"/>
      <c r="Q109" s="351"/>
      <c r="R109" s="56"/>
      <c r="S109" s="56"/>
      <c r="T109" s="57"/>
    </row>
    <row r="110" spans="1:20" ht="17.100000000000001">
      <c r="A110" s="18"/>
      <c r="B110" s="503"/>
      <c r="C110" s="14"/>
      <c r="D110" s="15"/>
      <c r="E110" s="16"/>
      <c r="F110" s="17"/>
      <c r="G110" s="12" t="s">
        <v>445</v>
      </c>
      <c r="H110" s="13" t="s">
        <v>446</v>
      </c>
      <c r="I110" s="41"/>
      <c r="J110" s="42"/>
      <c r="K110" s="43"/>
      <c r="L110" s="166"/>
      <c r="T110" s="58"/>
    </row>
    <row r="111" spans="1:20" ht="17.100000000000001">
      <c r="A111" s="19"/>
      <c r="B111" s="503"/>
      <c r="C111" s="14"/>
      <c r="D111" s="15"/>
      <c r="E111" s="16"/>
      <c r="F111" s="17"/>
      <c r="G111" s="12" t="s">
        <v>445</v>
      </c>
      <c r="H111" s="13" t="s">
        <v>446</v>
      </c>
      <c r="I111" s="505" t="s">
        <v>128</v>
      </c>
      <c r="J111" s="505"/>
      <c r="K111" s="505"/>
      <c r="L111" s="167"/>
      <c r="M111" s="44"/>
      <c r="N111" s="1"/>
      <c r="O111" s="1"/>
      <c r="P111" s="1"/>
      <c r="Q111" s="353"/>
      <c r="R111" s="1"/>
      <c r="S111" s="1"/>
      <c r="T111" s="59"/>
    </row>
    <row r="112" spans="1:20" ht="15.95">
      <c r="A112" s="19"/>
      <c r="B112" s="503"/>
      <c r="C112" s="14"/>
      <c r="D112" s="15"/>
      <c r="E112" s="16"/>
      <c r="F112" s="17"/>
      <c r="G112" s="1"/>
      <c r="H112" s="20"/>
      <c r="I112" s="506"/>
      <c r="J112" s="506"/>
      <c r="K112" s="506"/>
      <c r="L112" s="168"/>
      <c r="M112" s="45"/>
      <c r="N112" s="1"/>
      <c r="O112" s="1"/>
      <c r="P112" s="1"/>
      <c r="Q112" s="353"/>
      <c r="R112" s="1"/>
      <c r="S112" s="1"/>
      <c r="T112" s="59"/>
    </row>
    <row r="113" spans="1:20" ht="15.95">
      <c r="A113" s="19"/>
      <c r="B113" s="14"/>
      <c r="C113" s="14"/>
      <c r="D113" s="14"/>
      <c r="E113" s="177"/>
      <c r="F113" s="17"/>
      <c r="G113" s="21"/>
      <c r="H113" s="13"/>
      <c r="I113" s="13"/>
      <c r="J113" s="46"/>
      <c r="K113" s="46"/>
      <c r="L113" s="168"/>
      <c r="M113" s="45"/>
      <c r="N113" s="1"/>
      <c r="O113" s="1"/>
      <c r="P113" s="1"/>
      <c r="Q113" s="353"/>
      <c r="R113" s="1"/>
      <c r="S113" s="1"/>
      <c r="T113" s="59"/>
    </row>
    <row r="114" spans="1:20" ht="17.100000000000001">
      <c r="A114" s="19"/>
      <c r="B114" s="507" t="s">
        <v>447</v>
      </c>
      <c r="C114" s="507"/>
      <c r="D114" s="507"/>
      <c r="E114" s="507"/>
      <c r="F114" s="22" t="s">
        <v>448</v>
      </c>
      <c r="G114" s="23" t="s">
        <v>449</v>
      </c>
      <c r="H114" s="24">
        <v>1</v>
      </c>
      <c r="I114" s="13"/>
      <c r="J114" s="46"/>
      <c r="K114" s="46"/>
      <c r="L114" s="168"/>
      <c r="M114" s="45"/>
      <c r="N114" s="1"/>
      <c r="O114" s="1"/>
      <c r="P114" s="1"/>
      <c r="Q114" s="353"/>
      <c r="R114" s="1"/>
      <c r="S114" s="1"/>
      <c r="T114" s="59"/>
    </row>
    <row r="115" spans="1:20" ht="15.95">
      <c r="A115" s="19"/>
      <c r="B115" s="508"/>
      <c r="C115" s="508"/>
      <c r="D115" s="508"/>
      <c r="E115" s="508"/>
      <c r="F115" s="23"/>
      <c r="G115" s="25"/>
      <c r="H115" s="26"/>
      <c r="I115" s="13"/>
      <c r="J115" s="46"/>
      <c r="K115" s="46"/>
      <c r="L115" s="168"/>
      <c r="M115" s="45"/>
      <c r="N115" s="1"/>
      <c r="O115" s="1"/>
      <c r="P115" s="1"/>
      <c r="Q115" s="353"/>
      <c r="R115" s="1"/>
      <c r="S115" s="1"/>
      <c r="T115" s="59"/>
    </row>
    <row r="116" spans="1:20" ht="15.95">
      <c r="A116" s="19"/>
      <c r="B116" s="16"/>
      <c r="C116" s="16"/>
      <c r="D116" s="16"/>
      <c r="E116" s="16"/>
      <c r="F116" s="23"/>
      <c r="G116" s="25"/>
      <c r="H116" s="26"/>
      <c r="I116" s="13"/>
      <c r="J116" s="46"/>
      <c r="K116" s="46"/>
      <c r="L116" s="168"/>
      <c r="M116" s="45"/>
      <c r="N116" s="1"/>
      <c r="O116" s="1"/>
      <c r="P116" s="1"/>
      <c r="Q116" s="353"/>
      <c r="R116" s="1"/>
      <c r="S116" s="1"/>
      <c r="T116" s="59"/>
    </row>
    <row r="117" spans="1:20" ht="15.95">
      <c r="A117" s="19"/>
      <c r="B117" s="16"/>
      <c r="C117" s="16"/>
      <c r="D117" s="16"/>
      <c r="E117" s="16"/>
      <c r="F117" s="23"/>
      <c r="G117" s="25"/>
      <c r="H117" s="26"/>
      <c r="I117" s="13"/>
      <c r="J117" s="46"/>
      <c r="K117" s="46"/>
      <c r="L117" s="168"/>
      <c r="M117" s="45"/>
      <c r="N117" s="1"/>
      <c r="O117" s="1"/>
      <c r="P117" s="1"/>
      <c r="Q117" s="353"/>
      <c r="R117" s="1"/>
      <c r="S117" s="1"/>
      <c r="T117" s="59"/>
    </row>
    <row r="118" spans="1:20" ht="15.95">
      <c r="A118" s="19"/>
      <c r="B118" s="11"/>
      <c r="C118" s="16"/>
      <c r="D118" s="16"/>
      <c r="E118" s="16"/>
      <c r="F118" s="23"/>
      <c r="G118" s="25"/>
      <c r="H118" s="26"/>
      <c r="I118" s="13"/>
      <c r="J118" s="46"/>
      <c r="K118" s="46"/>
      <c r="L118" s="168"/>
      <c r="M118" s="45"/>
      <c r="N118" s="1"/>
      <c r="O118" s="1"/>
      <c r="P118" s="1"/>
      <c r="Q118" s="353"/>
      <c r="R118" s="1"/>
      <c r="S118" s="1"/>
      <c r="T118" s="59"/>
    </row>
    <row r="119" spans="1:20" ht="17.100000000000001">
      <c r="A119" s="19"/>
      <c r="B119" s="11" t="s">
        <v>450</v>
      </c>
      <c r="C119" s="509" t="s">
        <v>451</v>
      </c>
      <c r="D119" s="509"/>
      <c r="E119" s="509"/>
      <c r="F119" s="509"/>
      <c r="G119" s="509"/>
      <c r="H119" s="509"/>
      <c r="I119" s="13"/>
      <c r="J119" s="46"/>
      <c r="K119" s="46"/>
      <c r="L119" s="168"/>
      <c r="M119" s="45"/>
      <c r="N119" s="1"/>
      <c r="O119" s="1"/>
      <c r="P119" s="1"/>
      <c r="Q119" s="353"/>
      <c r="R119" s="1"/>
      <c r="S119" s="1"/>
      <c r="T119" s="59"/>
    </row>
    <row r="120" spans="1:20" ht="15.95">
      <c r="A120" s="19"/>
      <c r="B120" s="11"/>
      <c r="C120" s="510"/>
      <c r="D120" s="510"/>
      <c r="E120" s="510"/>
      <c r="F120" s="510"/>
      <c r="G120" s="510"/>
      <c r="H120" s="510"/>
      <c r="I120" s="13"/>
      <c r="J120" s="46"/>
      <c r="K120" s="46"/>
      <c r="L120" s="168"/>
      <c r="M120" s="45"/>
      <c r="N120" s="1"/>
      <c r="O120" s="1"/>
      <c r="P120" s="1"/>
      <c r="Q120" s="353"/>
      <c r="R120" s="1"/>
      <c r="S120" s="1"/>
      <c r="T120" s="59"/>
    </row>
    <row r="121" spans="1:20" ht="15.95">
      <c r="A121" s="19"/>
      <c r="B121" s="11"/>
      <c r="C121" s="16"/>
      <c r="D121" s="16"/>
      <c r="E121" s="16"/>
      <c r="F121" s="23"/>
      <c r="G121" s="25"/>
      <c r="H121" s="26"/>
      <c r="I121" s="13"/>
      <c r="J121" s="46"/>
      <c r="K121" s="46"/>
      <c r="L121" s="168"/>
      <c r="M121" s="45"/>
      <c r="N121" s="1"/>
      <c r="O121" s="1"/>
      <c r="P121" s="1"/>
      <c r="Q121" s="353"/>
      <c r="R121" s="1"/>
      <c r="S121" s="1"/>
      <c r="T121" s="59"/>
    </row>
    <row r="122" spans="1:20" ht="17.100000000000001">
      <c r="A122" s="19"/>
      <c r="B122" s="355" t="s">
        <v>452</v>
      </c>
      <c r="C122" s="480" t="s">
        <v>453</v>
      </c>
      <c r="D122" s="480"/>
      <c r="E122" s="480"/>
      <c r="F122" s="480"/>
      <c r="G122" s="480"/>
      <c r="H122" s="480"/>
      <c r="I122" s="47"/>
      <c r="J122" s="48"/>
      <c r="K122" s="48"/>
      <c r="L122" s="169"/>
      <c r="M122" s="45"/>
      <c r="N122" s="1"/>
      <c r="O122" s="1"/>
      <c r="P122" s="1"/>
      <c r="Q122" s="353"/>
      <c r="R122" s="1"/>
      <c r="S122" s="1"/>
      <c r="T122" s="59"/>
    </row>
    <row r="123" spans="1:20" ht="15.95">
      <c r="A123" s="19"/>
      <c r="B123" s="355"/>
      <c r="C123" s="356"/>
      <c r="D123" s="356"/>
      <c r="E123" s="356"/>
      <c r="F123" s="356"/>
      <c r="G123" s="356"/>
      <c r="H123" s="356"/>
      <c r="I123" s="47"/>
      <c r="J123" s="48"/>
      <c r="K123" s="48"/>
      <c r="L123" s="169"/>
      <c r="M123" s="45"/>
      <c r="N123" s="1"/>
      <c r="O123" s="1"/>
      <c r="P123" s="1"/>
      <c r="Q123" s="353"/>
      <c r="R123" s="1"/>
      <c r="S123" s="1"/>
      <c r="T123" s="59"/>
    </row>
    <row r="124" spans="1:20" ht="17.100000000000001">
      <c r="A124" s="19"/>
      <c r="B124" s="355" t="s">
        <v>454</v>
      </c>
      <c r="C124" s="480" t="s">
        <v>455</v>
      </c>
      <c r="D124" s="480"/>
      <c r="E124" s="480"/>
      <c r="F124" s="480"/>
      <c r="G124" s="480"/>
      <c r="H124" s="480"/>
      <c r="I124" s="41"/>
      <c r="J124" s="42"/>
      <c r="K124" s="43"/>
      <c r="L124" s="166"/>
      <c r="M124" s="45"/>
      <c r="N124" s="1"/>
      <c r="O124" s="1"/>
      <c r="P124" s="1"/>
      <c r="Q124" s="353"/>
      <c r="R124" s="1"/>
      <c r="S124" s="1"/>
      <c r="T124" s="59"/>
    </row>
    <row r="125" spans="1:20" ht="15.95">
      <c r="A125" s="19"/>
      <c r="B125" s="11"/>
      <c r="C125" s="16"/>
      <c r="D125" s="27"/>
      <c r="E125" s="27"/>
      <c r="F125" s="27"/>
      <c r="G125" s="27"/>
      <c r="H125" s="27"/>
      <c r="I125" s="41"/>
      <c r="J125" s="42"/>
      <c r="K125" s="43"/>
      <c r="L125" s="166"/>
      <c r="M125" s="45"/>
      <c r="N125" s="1"/>
      <c r="O125" s="1"/>
      <c r="P125" s="1"/>
      <c r="Q125" s="353"/>
      <c r="R125" s="1"/>
      <c r="S125" s="1"/>
      <c r="T125" s="59"/>
    </row>
    <row r="126" spans="1:20" ht="15.95">
      <c r="A126" s="19"/>
      <c r="B126" s="16"/>
      <c r="C126" s="16"/>
      <c r="D126" s="27"/>
      <c r="E126" s="27"/>
      <c r="F126" s="27"/>
      <c r="G126" s="27"/>
      <c r="H126" s="27"/>
      <c r="I126" s="41"/>
      <c r="J126" s="42"/>
      <c r="K126" s="43"/>
      <c r="L126" s="166"/>
      <c r="M126" s="45"/>
      <c r="N126" s="1"/>
      <c r="O126" s="1"/>
      <c r="P126" s="1"/>
      <c r="Q126" s="353"/>
      <c r="R126" s="1"/>
      <c r="S126" s="1"/>
      <c r="T126" s="59"/>
    </row>
    <row r="127" spans="1:20" ht="17.100000000000001" thickBot="1">
      <c r="A127" s="28"/>
      <c r="B127" s="29"/>
      <c r="C127" s="30"/>
      <c r="D127" s="31"/>
      <c r="E127" s="31"/>
      <c r="F127" s="31"/>
      <c r="G127" s="31"/>
      <c r="H127" s="31"/>
      <c r="I127" s="49"/>
      <c r="J127" s="50"/>
      <c r="K127" s="51"/>
      <c r="L127" s="170"/>
      <c r="M127" s="52"/>
      <c r="N127" s="53"/>
      <c r="O127" s="53"/>
      <c r="P127" s="53"/>
      <c r="Q127" s="354"/>
      <c r="R127" s="53"/>
      <c r="S127" s="53"/>
      <c r="T127" s="60"/>
    </row>
    <row r="128" spans="1:20" ht="15.95">
      <c r="A128" s="32"/>
      <c r="B128" s="33"/>
      <c r="C128" s="33"/>
      <c r="D128" s="33"/>
      <c r="E128" s="33"/>
      <c r="F128" s="33"/>
      <c r="G128" s="33"/>
      <c r="H128" s="33"/>
      <c r="I128" s="41"/>
      <c r="J128" s="42"/>
      <c r="K128" s="43"/>
      <c r="L128" s="166"/>
    </row>
    <row r="129" spans="1:20" ht="17.100000000000001" thickBot="1">
      <c r="C129" s="61"/>
      <c r="D129" s="61"/>
      <c r="E129" s="61"/>
      <c r="F129" s="33"/>
      <c r="G129" s="33"/>
      <c r="H129" s="33"/>
    </row>
    <row r="130" spans="1:20">
      <c r="A130" s="179"/>
      <c r="B130" s="180"/>
      <c r="C130" s="180"/>
      <c r="D130" s="180"/>
      <c r="E130" s="180"/>
      <c r="F130" s="180"/>
      <c r="G130" s="181"/>
      <c r="H130" s="181"/>
      <c r="I130" s="181"/>
      <c r="J130" s="181"/>
      <c r="K130" s="181"/>
      <c r="L130" s="181"/>
      <c r="M130" s="181"/>
      <c r="N130" s="181"/>
      <c r="O130" s="181"/>
      <c r="P130" s="181"/>
      <c r="Q130" s="181"/>
      <c r="R130" s="181"/>
      <c r="S130" s="181"/>
      <c r="T130" s="182"/>
    </row>
    <row r="131" spans="1:20" ht="15.95">
      <c r="A131" s="183"/>
      <c r="B131" s="548" t="s">
        <v>444</v>
      </c>
      <c r="C131" s="548"/>
      <c r="D131" s="548"/>
      <c r="E131" s="548"/>
      <c r="F131" s="548"/>
      <c r="G131" s="185" t="s">
        <v>456</v>
      </c>
      <c r="H131" s="186" t="s">
        <v>446</v>
      </c>
      <c r="I131" s="201">
        <f>SUM(L13:L17)</f>
        <v>0.45178814999999994</v>
      </c>
      <c r="J131" s="185"/>
      <c r="K131" s="185"/>
      <c r="L131" s="185"/>
      <c r="M131" s="185"/>
      <c r="N131" s="185"/>
      <c r="O131" s="185"/>
      <c r="P131" s="185"/>
      <c r="Q131" s="185"/>
      <c r="R131" s="185"/>
      <c r="S131" s="185"/>
      <c r="T131" s="187"/>
    </row>
    <row r="132" spans="1:20" ht="15.95">
      <c r="A132" s="183"/>
      <c r="B132" s="549"/>
      <c r="C132" s="188"/>
      <c r="D132" s="184"/>
      <c r="E132" s="184"/>
      <c r="F132" s="185"/>
      <c r="G132" s="185" t="s">
        <v>457</v>
      </c>
      <c r="H132" s="186" t="s">
        <v>446</v>
      </c>
      <c r="I132" s="201">
        <f>SUM(L18:L26)</f>
        <v>0.6692499999999999</v>
      </c>
      <c r="J132" s="185"/>
      <c r="K132" s="185"/>
      <c r="L132" s="185"/>
      <c r="M132" s="185"/>
      <c r="N132" s="185"/>
      <c r="O132" s="185"/>
      <c r="P132" s="185"/>
      <c r="Q132" s="185"/>
      <c r="R132" s="185"/>
      <c r="S132" s="185"/>
      <c r="T132" s="187"/>
    </row>
    <row r="133" spans="1:20" ht="15.95">
      <c r="A133" s="183"/>
      <c r="B133" s="549"/>
      <c r="C133" s="188"/>
      <c r="D133" s="184"/>
      <c r="E133" s="184"/>
      <c r="F133" s="185"/>
      <c r="G133" s="185" t="s">
        <v>458</v>
      </c>
      <c r="H133" s="186" t="s">
        <v>446</v>
      </c>
      <c r="I133" s="201">
        <f>SUM(L27:L35)</f>
        <v>1</v>
      </c>
      <c r="J133" s="185"/>
      <c r="K133" s="185"/>
      <c r="L133" s="185"/>
      <c r="M133" s="185"/>
      <c r="N133" s="185"/>
      <c r="O133" s="185"/>
      <c r="P133" s="185"/>
      <c r="Q133" s="185"/>
      <c r="R133" s="185"/>
      <c r="S133" s="185"/>
      <c r="T133" s="187"/>
    </row>
    <row r="134" spans="1:20" ht="15.75" customHeight="1">
      <c r="A134" s="183"/>
      <c r="B134" s="549"/>
      <c r="C134" s="188"/>
      <c r="D134" s="184"/>
      <c r="E134" s="184"/>
      <c r="F134" s="185"/>
      <c r="G134" s="185" t="s">
        <v>459</v>
      </c>
      <c r="H134" s="186" t="s">
        <v>446</v>
      </c>
      <c r="I134" s="201">
        <f>SUM(L36:L47)</f>
        <v>0.8</v>
      </c>
      <c r="J134" s="185"/>
      <c r="K134" s="185"/>
      <c r="L134" s="185"/>
      <c r="M134" s="185"/>
      <c r="N134" s="185"/>
      <c r="O134" s="185"/>
      <c r="P134" s="185"/>
      <c r="Q134" s="185"/>
      <c r="R134" s="185"/>
      <c r="S134" s="185"/>
      <c r="T134" s="187"/>
    </row>
    <row r="135" spans="1:20" ht="15.75" customHeight="1">
      <c r="A135" s="183"/>
      <c r="B135" s="549"/>
      <c r="C135" s="188"/>
      <c r="D135" s="184"/>
      <c r="E135" s="184"/>
      <c r="F135" s="185"/>
      <c r="G135" s="185" t="s">
        <v>460</v>
      </c>
      <c r="H135" s="186" t="s">
        <v>446</v>
      </c>
      <c r="I135" s="201">
        <f>SUM(L48:L61)</f>
        <v>0.19020833333333334</v>
      </c>
      <c r="J135" s="185"/>
      <c r="K135" s="185"/>
      <c r="L135" s="185"/>
      <c r="M135" s="185"/>
      <c r="N135" s="185"/>
      <c r="O135" s="185"/>
      <c r="P135" s="185"/>
      <c r="Q135" s="185"/>
      <c r="R135" s="185"/>
      <c r="S135" s="185"/>
      <c r="T135" s="187"/>
    </row>
    <row r="136" spans="1:20" ht="15.75" customHeight="1">
      <c r="A136" s="189"/>
      <c r="B136" s="549"/>
      <c r="C136" s="188"/>
      <c r="D136" s="184"/>
      <c r="E136" s="184"/>
      <c r="F136" s="185"/>
      <c r="G136" s="185" t="s">
        <v>461</v>
      </c>
      <c r="H136" s="186" t="s">
        <v>446</v>
      </c>
      <c r="I136" s="202">
        <f>SUM(L62:L77)</f>
        <v>0.9998999999999999</v>
      </c>
      <c r="J136" s="186"/>
      <c r="K136" s="186"/>
      <c r="L136" s="186"/>
      <c r="M136" s="190"/>
      <c r="N136" s="190"/>
      <c r="O136" s="190"/>
      <c r="P136" s="190"/>
      <c r="Q136" s="190"/>
      <c r="R136" s="190"/>
      <c r="S136" s="190"/>
      <c r="T136" s="191"/>
    </row>
    <row r="137" spans="1:20" ht="15.95">
      <c r="A137" s="192"/>
      <c r="B137" s="549"/>
      <c r="C137" s="188"/>
      <c r="D137" s="184"/>
      <c r="E137" s="184"/>
      <c r="F137" s="185"/>
      <c r="G137" s="185" t="s">
        <v>462</v>
      </c>
      <c r="H137" s="186" t="s">
        <v>446</v>
      </c>
      <c r="I137" s="202">
        <f>SUM(L78:L103)</f>
        <v>0.79714250000000009</v>
      </c>
      <c r="J137" s="193"/>
      <c r="K137" s="193"/>
      <c r="L137" s="193"/>
      <c r="M137" s="193"/>
      <c r="N137" s="186"/>
      <c r="O137" s="186"/>
      <c r="P137" s="186"/>
      <c r="Q137" s="186"/>
      <c r="R137" s="186"/>
      <c r="S137" s="186"/>
      <c r="T137" s="194"/>
    </row>
    <row r="138" spans="1:20" ht="15" customHeight="1">
      <c r="A138" s="192"/>
      <c r="B138" s="549"/>
      <c r="C138" s="188"/>
      <c r="D138" s="184"/>
      <c r="E138" s="184"/>
      <c r="F138" s="185"/>
      <c r="G138" s="186"/>
      <c r="H138" s="186"/>
      <c r="I138" s="557"/>
      <c r="J138" s="557"/>
      <c r="K138" s="557"/>
      <c r="L138" s="186"/>
      <c r="M138" s="186"/>
      <c r="N138" s="186"/>
      <c r="O138" s="186"/>
      <c r="P138" s="186"/>
      <c r="Q138" s="186"/>
      <c r="R138" s="186"/>
      <c r="S138" s="186"/>
      <c r="T138" s="194"/>
    </row>
    <row r="139" spans="1:20">
      <c r="A139" s="192"/>
      <c r="B139" s="188"/>
      <c r="C139" s="188"/>
      <c r="D139" s="188"/>
      <c r="E139" s="185"/>
      <c r="F139" s="185"/>
      <c r="G139" s="185"/>
      <c r="H139" s="186"/>
      <c r="I139" s="186"/>
      <c r="J139" s="186"/>
      <c r="K139" s="186"/>
      <c r="L139" s="186"/>
      <c r="M139" s="186"/>
      <c r="N139" s="186"/>
      <c r="O139" s="186"/>
      <c r="P139" s="186"/>
      <c r="Q139" s="186"/>
      <c r="R139" s="186"/>
      <c r="S139" s="186"/>
      <c r="T139" s="194"/>
    </row>
    <row r="140" spans="1:20" ht="15" customHeight="1">
      <c r="A140" s="192"/>
      <c r="B140" s="549" t="s">
        <v>447</v>
      </c>
      <c r="C140" s="549"/>
      <c r="D140" s="549"/>
      <c r="E140" s="549"/>
      <c r="F140" s="223">
        <f>(100*SUM(I131:I137))/7</f>
        <v>70.118414047619055</v>
      </c>
      <c r="G140" s="184" t="s">
        <v>449</v>
      </c>
      <c r="H140" s="195">
        <v>1</v>
      </c>
      <c r="I140" s="186"/>
      <c r="J140" s="186"/>
      <c r="K140" s="186"/>
      <c r="L140" s="186"/>
      <c r="M140" s="186"/>
      <c r="N140" s="186"/>
      <c r="O140" s="186"/>
      <c r="P140" s="186"/>
      <c r="Q140" s="186"/>
      <c r="R140" s="186"/>
      <c r="S140" s="186"/>
      <c r="T140" s="194"/>
    </row>
    <row r="141" spans="1:20">
      <c r="A141" s="192"/>
      <c r="B141" s="548"/>
      <c r="C141" s="548"/>
      <c r="D141" s="548"/>
      <c r="E141" s="548"/>
      <c r="F141" s="184"/>
      <c r="G141" s="184"/>
      <c r="H141" s="186"/>
      <c r="I141" s="186"/>
      <c r="J141" s="186"/>
      <c r="K141" s="186"/>
      <c r="L141" s="186"/>
      <c r="M141" s="186"/>
      <c r="N141" s="186"/>
      <c r="O141" s="186"/>
      <c r="P141" s="186"/>
      <c r="Q141" s="186"/>
      <c r="R141" s="186"/>
      <c r="S141" s="186"/>
      <c r="T141" s="194"/>
    </row>
    <row r="142" spans="1:20">
      <c r="A142" s="192"/>
      <c r="B142" s="184"/>
      <c r="C142" s="184"/>
      <c r="D142" s="184"/>
      <c r="E142" s="184"/>
      <c r="F142" s="184"/>
      <c r="G142" s="184"/>
      <c r="H142" s="186"/>
      <c r="I142" s="186"/>
      <c r="J142" s="186"/>
      <c r="K142" s="186"/>
      <c r="L142" s="186"/>
      <c r="M142" s="186"/>
      <c r="N142" s="186"/>
      <c r="O142" s="186"/>
      <c r="P142" s="186"/>
      <c r="Q142" s="186"/>
      <c r="R142" s="186"/>
      <c r="S142" s="186"/>
      <c r="T142" s="194"/>
    </row>
    <row r="143" spans="1:20">
      <c r="A143" s="192"/>
      <c r="B143" s="184"/>
      <c r="C143" s="184"/>
      <c r="D143" s="184"/>
      <c r="E143" s="184"/>
      <c r="F143" s="184"/>
      <c r="G143" s="184"/>
      <c r="H143" s="186"/>
      <c r="I143" s="186"/>
      <c r="J143" s="186"/>
      <c r="K143" s="186"/>
      <c r="L143" s="186"/>
      <c r="M143" s="186"/>
      <c r="N143" s="186"/>
      <c r="O143" s="186"/>
      <c r="P143" s="186"/>
      <c r="Q143" s="186"/>
      <c r="R143" s="186"/>
      <c r="S143" s="186"/>
      <c r="T143" s="194"/>
    </row>
    <row r="144" spans="1:20">
      <c r="A144" s="192"/>
      <c r="B144" s="184"/>
      <c r="C144" s="184"/>
      <c r="D144" s="184"/>
      <c r="E144" s="184"/>
      <c r="F144" s="184"/>
      <c r="G144" s="184"/>
      <c r="H144" s="186"/>
      <c r="I144" s="186"/>
      <c r="J144" s="186"/>
      <c r="K144" s="186"/>
      <c r="L144" s="186"/>
      <c r="M144" s="186"/>
      <c r="N144" s="186"/>
      <c r="O144" s="186"/>
      <c r="P144" s="186"/>
      <c r="Q144" s="186"/>
      <c r="R144" s="186"/>
      <c r="S144" s="186"/>
      <c r="T144" s="194"/>
    </row>
    <row r="145" spans="1:20" ht="15.95">
      <c r="A145" s="192"/>
      <c r="B145" s="184" t="s">
        <v>450</v>
      </c>
      <c r="C145" s="547" t="s">
        <v>451</v>
      </c>
      <c r="D145" s="547"/>
      <c r="E145" s="547"/>
      <c r="F145" s="547"/>
      <c r="G145" s="547"/>
      <c r="H145" s="547"/>
      <c r="I145" s="186"/>
      <c r="J145" s="186"/>
      <c r="K145" s="186"/>
      <c r="L145" s="186"/>
      <c r="M145" s="186"/>
      <c r="N145" s="186"/>
      <c r="O145" s="186"/>
      <c r="P145" s="186"/>
      <c r="Q145" s="186"/>
      <c r="R145" s="186"/>
      <c r="S145" s="186"/>
      <c r="T145" s="194"/>
    </row>
    <row r="146" spans="1:20">
      <c r="A146" s="192"/>
      <c r="B146" s="184"/>
      <c r="C146" s="548"/>
      <c r="D146" s="548"/>
      <c r="E146" s="548"/>
      <c r="F146" s="548"/>
      <c r="G146" s="548"/>
      <c r="H146" s="548"/>
      <c r="I146" s="186"/>
      <c r="J146" s="186"/>
      <c r="K146" s="186"/>
      <c r="L146" s="186"/>
      <c r="M146" s="186"/>
      <c r="N146" s="186"/>
      <c r="O146" s="186"/>
      <c r="P146" s="186"/>
      <c r="Q146" s="186"/>
      <c r="R146" s="186"/>
      <c r="S146" s="186"/>
      <c r="T146" s="194"/>
    </row>
    <row r="147" spans="1:20">
      <c r="A147" s="192"/>
      <c r="B147" s="184"/>
      <c r="C147" s="184"/>
      <c r="D147" s="184"/>
      <c r="E147" s="184"/>
      <c r="F147" s="184"/>
      <c r="G147" s="184"/>
      <c r="H147" s="186"/>
      <c r="I147" s="186"/>
      <c r="J147" s="186"/>
      <c r="K147" s="186"/>
      <c r="L147" s="186"/>
      <c r="M147" s="186"/>
      <c r="N147" s="186"/>
      <c r="O147" s="186"/>
      <c r="P147" s="186"/>
      <c r="Q147" s="186"/>
      <c r="R147" s="186"/>
      <c r="S147" s="186"/>
      <c r="T147" s="194"/>
    </row>
    <row r="148" spans="1:20" ht="15.95">
      <c r="A148" s="192"/>
      <c r="B148" s="184" t="s">
        <v>452</v>
      </c>
      <c r="C148" s="547" t="s">
        <v>453</v>
      </c>
      <c r="D148" s="547"/>
      <c r="E148" s="547"/>
      <c r="F148" s="547"/>
      <c r="G148" s="547"/>
      <c r="H148" s="547"/>
      <c r="I148" s="184"/>
      <c r="J148" s="184"/>
      <c r="K148" s="184"/>
      <c r="L148" s="184"/>
      <c r="M148" s="186"/>
      <c r="N148" s="186"/>
      <c r="O148" s="186"/>
      <c r="P148" s="186"/>
      <c r="Q148" s="186"/>
      <c r="R148" s="186"/>
      <c r="S148" s="186"/>
      <c r="T148" s="194"/>
    </row>
    <row r="149" spans="1:20">
      <c r="A149" s="192"/>
      <c r="B149" s="184"/>
      <c r="C149" s="184"/>
      <c r="D149" s="184"/>
      <c r="E149" s="184"/>
      <c r="F149" s="184"/>
      <c r="G149" s="184"/>
      <c r="H149" s="184"/>
      <c r="I149" s="184"/>
      <c r="J149" s="184"/>
      <c r="K149" s="184"/>
      <c r="L149" s="184"/>
      <c r="M149" s="186"/>
      <c r="N149" s="186"/>
      <c r="O149" s="186"/>
      <c r="P149" s="186"/>
      <c r="Q149" s="186"/>
      <c r="R149" s="186"/>
      <c r="S149" s="186"/>
      <c r="T149" s="194"/>
    </row>
    <row r="150" spans="1:20" ht="15.95">
      <c r="A150" s="192"/>
      <c r="B150" s="184" t="s">
        <v>454</v>
      </c>
      <c r="C150" s="547" t="s">
        <v>455</v>
      </c>
      <c r="D150" s="547"/>
      <c r="E150" s="547"/>
      <c r="F150" s="547"/>
      <c r="G150" s="547"/>
      <c r="H150" s="547"/>
      <c r="I150" s="186"/>
      <c r="J150" s="186"/>
      <c r="K150" s="186"/>
      <c r="L150" s="186"/>
      <c r="M150" s="186"/>
      <c r="N150" s="186"/>
      <c r="O150" s="186"/>
      <c r="P150" s="186"/>
      <c r="Q150" s="186"/>
      <c r="R150" s="186"/>
      <c r="S150" s="186"/>
      <c r="T150" s="194"/>
    </row>
    <row r="151" spans="1:20">
      <c r="A151" s="192"/>
      <c r="B151" s="184"/>
      <c r="C151" s="184"/>
      <c r="D151" s="185"/>
      <c r="E151" s="185"/>
      <c r="F151" s="185"/>
      <c r="G151" s="185"/>
      <c r="H151" s="185"/>
      <c r="I151" s="186"/>
      <c r="J151" s="186"/>
      <c r="K151" s="186"/>
      <c r="L151" s="186"/>
      <c r="M151" s="186"/>
      <c r="N151" s="186"/>
      <c r="O151" s="186"/>
      <c r="P151" s="186"/>
      <c r="Q151" s="186"/>
      <c r="R151" s="186"/>
      <c r="S151" s="186"/>
      <c r="T151" s="194"/>
    </row>
    <row r="152" spans="1:20">
      <c r="A152" s="192"/>
      <c r="B152" s="184"/>
      <c r="C152" s="184"/>
      <c r="D152" s="185"/>
      <c r="E152" s="185"/>
      <c r="F152" s="185"/>
      <c r="G152" s="185"/>
      <c r="H152" s="185"/>
      <c r="I152" s="186"/>
      <c r="J152" s="186"/>
      <c r="K152" s="186"/>
      <c r="L152" s="186"/>
      <c r="M152" s="186"/>
      <c r="N152" s="186"/>
      <c r="O152" s="186"/>
      <c r="P152" s="186"/>
      <c r="Q152" s="186"/>
      <c r="R152" s="186"/>
      <c r="S152" s="186"/>
      <c r="T152" s="194"/>
    </row>
    <row r="153" spans="1:20" ht="15.95" thickBot="1">
      <c r="A153" s="196"/>
      <c r="B153" s="197"/>
      <c r="C153" s="198"/>
      <c r="D153" s="199"/>
      <c r="E153" s="199"/>
      <c r="F153" s="199"/>
      <c r="G153" s="199"/>
      <c r="H153" s="199"/>
      <c r="I153" s="197"/>
      <c r="J153" s="197"/>
      <c r="K153" s="197"/>
      <c r="L153" s="197"/>
      <c r="M153" s="197"/>
      <c r="N153" s="197"/>
      <c r="O153" s="197"/>
      <c r="P153" s="197"/>
      <c r="Q153" s="197"/>
      <c r="R153" s="197"/>
      <c r="S153" s="197"/>
      <c r="T153" s="200"/>
    </row>
    <row r="154" spans="1:20">
      <c r="A154" s="190"/>
      <c r="B154" s="186"/>
      <c r="C154" s="186"/>
      <c r="D154" s="186"/>
      <c r="E154" s="186"/>
      <c r="F154" s="186"/>
      <c r="G154" s="186"/>
      <c r="H154" s="186"/>
      <c r="I154" s="186"/>
      <c r="J154" s="186"/>
      <c r="K154" s="186"/>
      <c r="L154" s="186"/>
      <c r="M154" s="190"/>
      <c r="N154" s="190"/>
      <c r="O154" s="190"/>
      <c r="P154" s="190"/>
      <c r="Q154" s="190"/>
      <c r="R154" s="190"/>
      <c r="S154" s="190"/>
      <c r="T154" s="190"/>
    </row>
  </sheetData>
  <sheetProtection sort="0" autoFilter="0" pivotTables="0"/>
  <autoFilter ref="H1:H154" xr:uid="{00000000-0001-0000-0000-000000000000}"/>
  <mergeCells count="167">
    <mergeCell ref="C150:H150"/>
    <mergeCell ref="B131:F131"/>
    <mergeCell ref="B132:B138"/>
    <mergeCell ref="I138:K138"/>
    <mergeCell ref="B140:E140"/>
    <mergeCell ref="B141:E141"/>
    <mergeCell ref="C145:H145"/>
    <mergeCell ref="C146:H146"/>
    <mergeCell ref="C148:H148"/>
    <mergeCell ref="R1:T1"/>
    <mergeCell ref="R2:T2"/>
    <mergeCell ref="R3:T3"/>
    <mergeCell ref="R4:T4"/>
    <mergeCell ref="A5:B5"/>
    <mergeCell ref="C5:I5"/>
    <mergeCell ref="J5:K5"/>
    <mergeCell ref="L5:T5"/>
    <mergeCell ref="A6:B6"/>
    <mergeCell ref="C6:I6"/>
    <mergeCell ref="J6:K6"/>
    <mergeCell ref="L6:T6"/>
    <mergeCell ref="A7:B7"/>
    <mergeCell ref="C7:I7"/>
    <mergeCell ref="J7:K7"/>
    <mergeCell ref="L7:T7"/>
    <mergeCell ref="A8:B8"/>
    <mergeCell ref="C8:I8"/>
    <mergeCell ref="A9:D9"/>
    <mergeCell ref="E9:M9"/>
    <mergeCell ref="A10:O10"/>
    <mergeCell ref="P10:Q10"/>
    <mergeCell ref="R10:T10"/>
    <mergeCell ref="B105:F105"/>
    <mergeCell ref="I111:K111"/>
    <mergeCell ref="I112:K112"/>
    <mergeCell ref="B114:E114"/>
    <mergeCell ref="B115:E115"/>
    <mergeCell ref="C119:H119"/>
    <mergeCell ref="C120:H120"/>
    <mergeCell ref="C122:H122"/>
    <mergeCell ref="C20:C22"/>
    <mergeCell ref="C23:C25"/>
    <mergeCell ref="C27:C29"/>
    <mergeCell ref="C30:C32"/>
    <mergeCell ref="C34:C35"/>
    <mergeCell ref="C40:C47"/>
    <mergeCell ref="C48:C53"/>
    <mergeCell ref="C54:C61"/>
    <mergeCell ref="C63:C64"/>
    <mergeCell ref="C67:C68"/>
    <mergeCell ref="C69:C70"/>
    <mergeCell ref="C71:C72"/>
    <mergeCell ref="C74:C77"/>
    <mergeCell ref="C78:C80"/>
    <mergeCell ref="C82:C85"/>
    <mergeCell ref="C87:C90"/>
    <mergeCell ref="C124:H124"/>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B106:B112"/>
    <mergeCell ref="C11:C12"/>
    <mergeCell ref="C13:C14"/>
    <mergeCell ref="C16:C17"/>
    <mergeCell ref="C18:C19"/>
    <mergeCell ref="C91:C96"/>
    <mergeCell ref="C97:C98"/>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D78:D80"/>
    <mergeCell ref="D82:D85"/>
    <mergeCell ref="D87:D90"/>
    <mergeCell ref="D91:D96"/>
    <mergeCell ref="D97:D98"/>
    <mergeCell ref="D99:D100"/>
    <mergeCell ref="D101:D103"/>
    <mergeCell ref="E11:E12"/>
    <mergeCell ref="E44:E45"/>
    <mergeCell ref="F11:F12"/>
    <mergeCell ref="F44:F45"/>
    <mergeCell ref="G44:G45"/>
    <mergeCell ref="H44:H45"/>
    <mergeCell ref="I11:I12"/>
    <mergeCell ref="J11:J12"/>
    <mergeCell ref="J44:J45"/>
    <mergeCell ref="K11:K12"/>
    <mergeCell ref="L11:L12"/>
    <mergeCell ref="M11:M12"/>
    <mergeCell ref="N11:N12"/>
    <mergeCell ref="G11:H11"/>
    <mergeCell ref="O11:O12"/>
    <mergeCell ref="P11:P12"/>
    <mergeCell ref="P13:P14"/>
    <mergeCell ref="P16:P17"/>
    <mergeCell ref="P18:P19"/>
    <mergeCell ref="P20:P22"/>
    <mergeCell ref="P23:P25"/>
    <mergeCell ref="P27:P29"/>
    <mergeCell ref="P30:P32"/>
    <mergeCell ref="Q87:Q90"/>
    <mergeCell ref="Q91:Q96"/>
    <mergeCell ref="Q97:Q98"/>
    <mergeCell ref="Q99:Q100"/>
    <mergeCell ref="Q101:Q103"/>
    <mergeCell ref="P34:P35"/>
    <mergeCell ref="P40:P47"/>
    <mergeCell ref="P48:P53"/>
    <mergeCell ref="P54:P61"/>
    <mergeCell ref="P62:P77"/>
    <mergeCell ref="P78:P80"/>
    <mergeCell ref="P82:P85"/>
    <mergeCell ref="P87:P90"/>
    <mergeCell ref="P91:P96"/>
    <mergeCell ref="R11:R12"/>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 ref="Q62:Q77"/>
    <mergeCell ref="Q78:Q80"/>
    <mergeCell ref="Q82:Q85"/>
  </mergeCells>
  <dataValidations disablePrompts="1" count="1">
    <dataValidation type="date" operator="greaterThanOrEqual" allowBlank="1" showInputMessage="1" showErrorMessage="1" sqref="F106:F113" xr:uid="{00000000-0002-0000-0000-000000000000}">
      <formula1>41426</formula1>
    </dataValidation>
  </dataValidations>
  <hyperlinks>
    <hyperlink ref="O87" r:id="rId1" xr:uid="{00000000-0004-0000-0000-000000000000}"/>
    <hyperlink ref="O91" r:id="rId2" xr:uid="{00000000-0004-0000-0000-000001000000}"/>
    <hyperlink ref="O93" r:id="rId3" xr:uid="{00000000-0004-0000-0000-000002000000}"/>
    <hyperlink ref="O94" r:id="rId4" xr:uid="{00000000-0004-0000-0000-000003000000}"/>
    <hyperlink ref="O13" r:id="rId5" xr:uid="{00000000-0004-0000-0000-000004000000}"/>
    <hyperlink ref="O14" r:id="rId6" xr:uid="{00000000-0004-0000-0000-000005000000}"/>
    <hyperlink ref="O19" r:id="rId7" xr:uid="{00000000-0004-0000-0000-000007000000}"/>
    <hyperlink ref="O21" r:id="rId8" xr:uid="{00000000-0004-0000-0000-000008000000}"/>
    <hyperlink ref="O22" r:id="rId9" xr:uid="{00000000-0004-0000-0000-000009000000}"/>
    <hyperlink ref="O18" r:id="rId10" xr:uid="{00000000-0004-0000-0000-00000A000000}"/>
    <hyperlink ref="O20" r:id="rId11" xr:uid="{00000000-0004-0000-0000-00000B000000}"/>
    <hyperlink ref="O36" r:id="rId12"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3000000}"/>
    <hyperlink ref="O37" r:id="rId13"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4000000}"/>
    <hyperlink ref="O38" r:id="rId14" xr:uid="{00000000-0004-0000-0000-000015000000}"/>
    <hyperlink ref="O62" r:id="rId15" xr:uid="{00000000-0004-0000-0000-000016000000}"/>
    <hyperlink ref="O63" r:id="rId16" xr:uid="{00000000-0004-0000-0000-000017000000}"/>
    <hyperlink ref="O64" r:id="rId17" xr:uid="{00000000-0004-0000-0000-000018000000}"/>
    <hyperlink ref="O65" r:id="rId18" xr:uid="{00000000-0004-0000-0000-000019000000}"/>
    <hyperlink ref="O67" r:id="rId19" xr:uid="{00000000-0004-0000-0000-00001A000000}"/>
    <hyperlink ref="O78" r:id="rId20" xr:uid="{00000000-0004-0000-0000-00001B000000}"/>
    <hyperlink ref="O79" r:id="rId21" xr:uid="{00000000-0004-0000-0000-00001C000000}"/>
    <hyperlink ref="O80" r:id="rId22" xr:uid="{00000000-0004-0000-0000-00001D000000}"/>
    <hyperlink ref="O23" r:id="rId23" xr:uid="{00000000-0004-0000-0000-00001F000000}"/>
    <hyperlink ref="O24" r:id="rId24" display="https://bucaramangagovco-my.sharepoint.com/:f:/r/personal/controlinterno_bucaramanga_gov_co/Documents/ARCHIVO%20DIGITAL%20OCIG/2024/Plan%20de%20mejoramiento%20archvistico/SEXTO%20SEGUIMIENTO/2.%20ORGANIZACIO%CC%81N%20DE%20ARCHIVOS?csf=1&amp;web=1&amp;e=jfgYIU" xr:uid="{00000000-0004-0000-0000-000020000000}"/>
    <hyperlink ref="O25" r:id="rId25" display="https://bucaramangagovco-my.sharepoint.com/:f:/r/personal/controlinterno_bucaramanga_gov_co/Documents/ARCHIVO%20DIGITAL%20OCIG/2024/Plan%20de%20mejoramiento%20archvistico/SEXTO%20SEGUIMIENTO/2.%20ORGANIZACIO%CC%81N%20DE%20ARCHIVOS?csf=1&amp;web=1&amp;e=jfgYIU" xr:uid="{00000000-0004-0000-0000-000021000000}"/>
    <hyperlink ref="O81" r:id="rId26" xr:uid="{00000000-0004-0000-0000-000033000000}"/>
    <hyperlink ref="O97" r:id="rId27" xr:uid="{00000000-0004-0000-0000-000036000000}"/>
    <hyperlink ref="O66" r:id="rId28" display="https://bucaramangagovco-my.sharepoint.com/:f:/r/personal/controlinterno_bucaramanga_gov_co/Documents/ARCHIVO%20DIGITAL%20OCIG/2023/PLAN%20DE%20MEJORAMIENTO%20ARCHVISTICO/SEGUNDO%20SEGUIMIENTO/ADMINISTRATIVA/6.%20TABLAS%20DE%20VALORACIO%CC%81N%20DOCUMENTAL?csf=1&amp;web=1&amp;e=xPnjBD" xr:uid="{026E3BF2-406D-4A68-9A4F-59055C19BEDB}"/>
    <hyperlink ref="O68" r:id="rId29" display="https://bucaramangagovco-my.sharepoint.com/:f:/r/personal/controlinterno_bucaramanga_gov_co/Documents/ARCHIVO%20DIGITAL%20OCIG/2023/PLAN%20DE%20MEJORAMIENTO%20ARCHVISTICO/SEGUNDO%20SEGUIMIENTO/ADMINISTRATIVA/6.%20TABLAS%20DE%20VALORACIO%CC%81N%20DOCUMENTAL?csf=1&amp;web=1&amp;e=1qhkqW" xr:uid="{6A01CF31-A9E6-4B45-8765-4ED988890BF9}"/>
    <hyperlink ref="O88" r:id="rId30" xr:uid="{06973E82-4A3C-46CD-B8D0-E50BA8DCE468}"/>
    <hyperlink ref="O99" r:id="rId31" display="https://bucaramangagovco-my.sharepoint.com/:f:/r/personal/controlinterno_bucaramanga_gov_co/Documents/ARCHIVO%20DIGITAL%20OCIG/2023/PLAN%20DE%20MEJORAMIENTO%20ARCHVISTICO/SEGUNDO%20SEGUIMIENTO/ADMINISTRATIVA/7.%20SISTEMA%20INTEGRADO%20DE%20CONSERVACIO%CC%81N%20-SIC/OBJETIVO%208?csf=1&amp;web=1&amp;e=TfQNG0" xr:uid="{3C8CC60B-929B-45FF-B529-92E8ABAC7B2B}"/>
    <hyperlink ref="O100" r:id="rId32" display="https://bucaramangagovco-my.sharepoint.com/:f:/r/personal/controlinterno_bucaramanga_gov_co/Documents/ARCHIVO%20DIGITAL%20OCIG/2023/PLAN%20DE%20MEJORAMIENTO%20ARCHVISTICO/SEGUNDO%20SEGUIMIENTO/ADMINISTRATIVA/7.%20SISTEMA%20INTEGRADO%20DE%20CONSERVACIO%CC%81N%20-SIC/OBJETIVO%208?csf=1&amp;web=1&amp;e=TfQNG0" xr:uid="{25B2FFDB-AB1F-4354-927B-4EDC373388B8}"/>
    <hyperlink ref="O102" r:id="rId33" xr:uid="{C594D4B9-2441-43C7-A130-A0616D8F526A}"/>
    <hyperlink ref="O103" r:id="rId34" xr:uid="{2AF62132-BA40-49AA-BE61-B254C525777D}"/>
    <hyperlink ref="O61" r:id="rId35" xr:uid="{3A9A5FC0-4557-444C-A667-53487A025864}"/>
    <hyperlink ref="O69" r:id="rId36" xr:uid="{C1386EB5-B688-4154-9C8E-2C95C74C9146}"/>
    <hyperlink ref="O70" r:id="rId37" xr:uid="{B61FA4C6-BC7F-4B72-BCB8-66AF8445A811}"/>
    <hyperlink ref="O71" r:id="rId38" xr:uid="{CED78B76-D0A2-4063-94CB-7D641CCFF616}"/>
    <hyperlink ref="O72" r:id="rId39" xr:uid="{7B432C6E-4DD7-4F6C-B57D-CAD95DF9EA8E}"/>
    <hyperlink ref="O53" r:id="rId40" xr:uid="{C9A4D5D0-D481-4F59-BAF5-AD5C7F9653CA}"/>
    <hyperlink ref="O54" r:id="rId41" xr:uid="{DDF44905-405A-4FE3-BD87-7A6D2B83A497}"/>
    <hyperlink ref="O27" r:id="rId42" xr:uid="{C518DDFA-DD9E-4129-B572-B31B03520541}"/>
    <hyperlink ref="O28" r:id="rId43" xr:uid="{B5373FEE-A361-4DC1-998B-692EF8B1D097}"/>
    <hyperlink ref="O29" r:id="rId44" xr:uid="{7BB8F1D3-D9A9-419E-85F7-864B291430AF}"/>
    <hyperlink ref="O30" r:id="rId45" xr:uid="{E7DEC3C2-4E63-4462-9A50-609D679F7858}"/>
    <hyperlink ref="O31" r:id="rId46" xr:uid="{C97A987D-3790-4DA9-A131-AD707693AA19}"/>
    <hyperlink ref="O32" r:id="rId47" xr:uid="{B34AFA88-6C43-402F-A732-053120004BD4}"/>
    <hyperlink ref="O33" r:id="rId48" xr:uid="{D36CBC06-7211-4859-98E3-EA864DE50F98}"/>
    <hyperlink ref="O34" r:id="rId49" xr:uid="{B7C7B6C9-BFA8-465B-A425-45CC4C7119C9}"/>
    <hyperlink ref="O35" r:id="rId50" xr:uid="{82F337BB-6710-45C0-8D8C-87B115E8A17B}"/>
    <hyperlink ref="O48" r:id="rId51" xr:uid="{A87BD032-34C4-4A4C-B5F2-D4386B5C5BC2}"/>
    <hyperlink ref="O49" r:id="rId52" xr:uid="{85CC168F-FB84-4372-9CC1-C0AC4EAC0B42}"/>
    <hyperlink ref="O50" r:id="rId53" xr:uid="{E657FD17-C774-4AB5-8F4C-000A84FAFEE1}"/>
    <hyperlink ref="O51" r:id="rId54" xr:uid="{26E7E886-719A-462B-ACE1-E374CD1A4064}"/>
    <hyperlink ref="O52" r:id="rId55" xr:uid="{7AF31EE2-8934-40D7-A27B-C7E2BB9F9454}"/>
    <hyperlink ref="O55" r:id="rId56" xr:uid="{BA436A36-F046-4353-BB9B-7DB402BECA6E}"/>
    <hyperlink ref="O56" r:id="rId57" xr:uid="{93D1255C-79DA-43AD-8B63-51BB6875FEDC}"/>
    <hyperlink ref="O58" r:id="rId58" xr:uid="{CCCD7A8C-AE83-4BC4-9924-1216F8442BC2}"/>
    <hyperlink ref="O57" r:id="rId59" xr:uid="{E581674E-F4D5-447B-930B-3B7E29A74533}"/>
    <hyperlink ref="O59" r:id="rId60" xr:uid="{73666B5E-46D3-4C8E-BEA7-03B4F97EA5EF}"/>
    <hyperlink ref="O60" r:id="rId61" xr:uid="{71ED7C21-348E-4F6F-87FF-A817BD201D07}"/>
    <hyperlink ref="O73" r:id="rId62" xr:uid="{76825D58-1918-48F3-9121-6202B6E78726}"/>
    <hyperlink ref="O82" r:id="rId63" xr:uid="{79BD8E5A-2A8F-4655-95B4-642A73D1D591}"/>
    <hyperlink ref="O89" r:id="rId64" xr:uid="{B22E7599-D105-478B-BD47-1E83965C7CD2}"/>
    <hyperlink ref="O92" r:id="rId65" xr:uid="{EC2EB3BE-51C3-47DE-9D61-2248E8F999A8}"/>
    <hyperlink ref="O101" r:id="rId66" display="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xr:uid="{E2D3C6FA-9094-4662-9DEF-4E8A2A8624FE}"/>
    <hyperlink ref="O83" r:id="rId67" xr:uid="{166BC2C3-3F69-4DDB-8928-C6729FB4C23B}"/>
    <hyperlink ref="O84" r:id="rId68" xr:uid="{31165457-2785-4163-9642-3A9C138CFAD3}"/>
    <hyperlink ref="O86" r:id="rId69" xr:uid="{5490C14C-74EC-4D81-9731-F90DE1731207}"/>
    <hyperlink ref="O90" r:id="rId70" xr:uid="{B48EB047-035C-4CCE-81A6-256D384821AE}"/>
    <hyperlink ref="O95" r:id="rId71" xr:uid="{D04700B7-56C5-49E4-A43E-048CC236978E}"/>
    <hyperlink ref="O96" r:id="rId72" xr:uid="{32255E20-A8DA-4769-9908-3524C313C3E9}"/>
    <hyperlink ref="O98" r:id="rId73" xr:uid="{76FC3464-52A8-41C4-99E5-207A36FA658B}"/>
    <hyperlink ref="O17" r:id="rId74" xr:uid="{E7CDF5F0-A5DD-49D1-9BB5-D0E09A55F7B6}"/>
    <hyperlink ref="O39" r:id="rId75" xr:uid="{E1B06321-1538-41E1-B470-337B71EC5ACA}"/>
    <hyperlink ref="O74" r:id="rId76" xr:uid="{700950C5-1306-465E-AE14-36B26E9F2111}"/>
    <hyperlink ref="O77" r:id="rId77" display="https://bucaramangagovco-my.sharepoint.com/:b:/r/personal/controlinterno_bucaramanga_gov_co/Documents/ARCHIVO%20DIGITAL%20OCIG/2025/PLAN%20DE%20MEJORAMIENTO%20ARCHIVISTICO/SEPTIMO%20SEGUIMIENTO/6.%20TABLAS%20DE%20VALORACIO%CC%81N%20DOCUMENTAL/CERTIFICADO%20RUSD%20TVD%20No.%20227%20ENE%202025.pdf?csf=1&amp;web=1&amp;e=UI7bW5" xr:uid="{6664C623-1762-45ED-B8D8-4D811EC0BC35}"/>
    <hyperlink ref="O16" r:id="rId78" xr:uid="{00000000-0004-0000-0000-00001E000000}"/>
  </hyperlinks>
  <pageMargins left="0.66929133858267698" right="0.15748031496063" top="0.55118110236220497" bottom="0.59055118110236204" header="0.31496062992126" footer="0.31496062992126"/>
  <pageSetup paperSize="14" scale="34" fitToHeight="0" orientation="landscape"/>
  <headerFooter>
    <oddHeader>&amp;L&amp;G&amp;C&amp;"Arial,Negrita"&amp;16&amp;K000000
PLAN DE MEJORAMIENTO ARCHIVÍSTICO&amp;RVersión: 02
2016/07/13
&amp;P de &amp;N</oddHeader>
    <oddFooter>&amp;LProceso: Inspección, Vigilancia y Control ICV&amp;RCódigo: ICV-F-06</oddFooter>
  </headerFooter>
  <drawing r:id="rId79"/>
  <legacyDrawingHF r:id="rId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04A6-40C5-6A4F-A91D-856E11680EE2}">
  <dimension ref="G6:L8"/>
  <sheetViews>
    <sheetView workbookViewId="0">
      <selection activeCell="L7" sqref="L7"/>
    </sheetView>
  </sheetViews>
  <sheetFormatPr defaultColWidth="11" defaultRowHeight="15"/>
  <sheetData>
    <row r="6" spans="7:12">
      <c r="K6">
        <v>8800</v>
      </c>
    </row>
    <row r="7" spans="7:12">
      <c r="G7">
        <v>176</v>
      </c>
      <c r="H7">
        <v>4</v>
      </c>
      <c r="K7">
        <f>K6-5067</f>
        <v>3733</v>
      </c>
      <c r="L7">
        <f>G8/K6</f>
        <v>0.57579545454545455</v>
      </c>
    </row>
    <row r="8" spans="7:12">
      <c r="G8">
        <v>5067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8bc4af-f944-4271-952d-b965c661a257">
      <Terms xmlns="http://schemas.microsoft.com/office/infopath/2007/PartnerControls"/>
    </lcf76f155ced4ddcb4097134ff3c332f>
    <TaxCatchAll xmlns="1fb5b799-e294-4673-b7c8-7ce98c19dd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70C9F1A02645B429DA2D823DB6895D2" ma:contentTypeVersion="15" ma:contentTypeDescription="Crear nuevo documento." ma:contentTypeScope="" ma:versionID="e78dec47d406616fec45724b199ad948">
  <xsd:schema xmlns:xsd="http://www.w3.org/2001/XMLSchema" xmlns:xs="http://www.w3.org/2001/XMLSchema" xmlns:p="http://schemas.microsoft.com/office/2006/metadata/properties" xmlns:ns2="618bc4af-f944-4271-952d-b965c661a257" xmlns:ns3="1fb5b799-e294-4673-b7c8-7ce98c19ddaf" targetNamespace="http://schemas.microsoft.com/office/2006/metadata/properties" ma:root="true" ma:fieldsID="7a150849c20a25293c0450a23fc984e3" ns2:_="" ns3:_="">
    <xsd:import namespace="618bc4af-f944-4271-952d-b965c661a257"/>
    <xsd:import namespace="1fb5b799-e294-4673-b7c8-7ce98c19dda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bc4af-f944-4271-952d-b965c661a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8c46d6fa-4fe9-4e86-a1e8-66d0902ce34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b5b799-e294-4673-b7c8-7ce98c19dda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142c9bc-ba07-4505-8ab5-b93dfa797410}" ma:internalName="TaxCatchAll" ma:showField="CatchAllData" ma:web="1fb5b799-e294-4673-b7c8-7ce98c19dda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256F2F-ED7A-4CEA-ADD9-8385EF5500CB}"/>
</file>

<file path=customXml/itemProps2.xml><?xml version="1.0" encoding="utf-8"?>
<ds:datastoreItem xmlns:ds="http://schemas.openxmlformats.org/officeDocument/2006/customXml" ds:itemID="{FE7FF044-BE5C-4515-803F-E17928B7E555}"/>
</file>

<file path=customXml/itemProps3.xml><?xml version="1.0" encoding="utf-8"?>
<ds:datastoreItem xmlns:ds="http://schemas.openxmlformats.org/officeDocument/2006/customXml" ds:itemID="{F78C0776-3D4A-44A3-BC04-4560894C98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Control Interno de Gestion</cp:lastModifiedBy>
  <cp:revision/>
  <dcterms:created xsi:type="dcterms:W3CDTF">2020-09-07T16:42:00Z</dcterms:created>
  <dcterms:modified xsi:type="dcterms:W3CDTF">2025-04-30T20:55:22Z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y fmtid="{D5CDD505-2E9C-101B-9397-08002B2CF9AE}" pid="4" name="ContentTypeId">
    <vt:lpwstr>0x010100C70C9F1A02645B429DA2D823DB6895D2</vt:lpwstr>
  </property>
</Properties>
</file>