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
    </mc:Choice>
  </mc:AlternateContent>
  <xr:revisionPtr revIDLastSave="0" documentId="13_ncr:1_{D029E5F8-12B2-49A0-B4EE-E9E7CD6DAF50}"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sheetId="23"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 r:id="rId13"/>
    <externalReference r:id="rId14"/>
  </externalReferences>
  <calcPr calcId="191029"/>
  <pivotCaches>
    <pivotCache cacheId="0"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2" i="1" l="1"/>
  <c r="Q22" i="1"/>
  <c r="T21" i="1"/>
  <c r="Q21" i="1"/>
  <c r="X21" i="1" s="1"/>
  <c r="AB18" i="1"/>
  <c r="T18" i="1"/>
  <c r="Q18" i="1"/>
  <c r="Z21" i="1" l="1"/>
  <c r="Y21" i="1"/>
  <c r="X22" i="1"/>
  <c r="AB21" i="1"/>
  <c r="AA21" i="1" s="1"/>
  <c r="AB22" i="1"/>
  <c r="AA22" i="1" s="1"/>
  <c r="T32" i="1"/>
  <c r="Q32" i="1"/>
  <c r="K32" i="1"/>
  <c r="L32" i="1" s="1"/>
  <c r="M32" i="1" s="1"/>
  <c r="H32" i="1"/>
  <c r="I32" i="1" s="1"/>
  <c r="T26" i="1"/>
  <c r="Q26" i="1"/>
  <c r="K26" i="1"/>
  <c r="L26" i="1" s="1"/>
  <c r="M26" i="1" s="1"/>
  <c r="H26" i="1"/>
  <c r="I26" i="1" s="1"/>
  <c r="K37" i="1"/>
  <c r="K29" i="1"/>
  <c r="K28" i="1"/>
  <c r="K31" i="1"/>
  <c r="K34" i="1"/>
  <c r="K36" i="1"/>
  <c r="K30" i="1"/>
  <c r="K33" i="1"/>
  <c r="K27" i="1"/>
  <c r="K35" i="1"/>
  <c r="Z22" i="1" l="1"/>
  <c r="Y22" i="1"/>
  <c r="AC22" i="1" s="1"/>
  <c r="AC21" i="1"/>
  <c r="AB26" i="1"/>
  <c r="AA26" i="1" s="1"/>
  <c r="AB32" i="1"/>
  <c r="AA32" i="1" s="1"/>
  <c r="X32" i="1"/>
  <c r="N32" i="1"/>
  <c r="X26" i="1"/>
  <c r="N26" i="1"/>
  <c r="Y32" i="1" l="1"/>
  <c r="AC32" i="1" s="1"/>
  <c r="Z32" i="1"/>
  <c r="Y26" i="1"/>
  <c r="AC26" i="1" s="1"/>
  <c r="Z26" i="1"/>
  <c r="T25" i="1" l="1"/>
  <c r="Q25" i="1"/>
  <c r="T24" i="1"/>
  <c r="Q24" i="1"/>
  <c r="T23" i="1"/>
  <c r="Q23" i="1"/>
  <c r="AB23" i="1" s="1"/>
  <c r="AA23" i="1" s="1"/>
  <c r="K18" i="1"/>
  <c r="L18" i="1" s="1"/>
  <c r="H18" i="1"/>
  <c r="I18" i="1" s="1"/>
  <c r="X18" i="1" s="1"/>
  <c r="H12" i="1"/>
  <c r="T85" i="1"/>
  <c r="Q85" i="1"/>
  <c r="T84" i="1"/>
  <c r="Q84" i="1"/>
  <c r="T83" i="1"/>
  <c r="Q83" i="1"/>
  <c r="T82" i="1"/>
  <c r="Q82" i="1"/>
  <c r="H80" i="1"/>
  <c r="I80" i="1" s="1"/>
  <c r="X80" i="1"/>
  <c r="Z80" i="1" s="1"/>
  <c r="T79" i="1"/>
  <c r="Q79" i="1"/>
  <c r="T78" i="1"/>
  <c r="Q78" i="1"/>
  <c r="T77" i="1"/>
  <c r="Q77" i="1"/>
  <c r="H74" i="1"/>
  <c r="I74" i="1" s="1"/>
  <c r="H62" i="1"/>
  <c r="I62" i="1" s="1"/>
  <c r="Q63" i="1"/>
  <c r="T63" i="1"/>
  <c r="Q64" i="1"/>
  <c r="T64" i="1"/>
  <c r="Q65" i="1"/>
  <c r="T65" i="1"/>
  <c r="Q66" i="1"/>
  <c r="T66" i="1"/>
  <c r="Q67" i="1"/>
  <c r="T67" i="1"/>
  <c r="H68" i="1"/>
  <c r="I68" i="1" s="1"/>
  <c r="Q69" i="1"/>
  <c r="X69" i="1" s="1"/>
  <c r="T69" i="1"/>
  <c r="Q70" i="1"/>
  <c r="T70" i="1"/>
  <c r="Q71" i="1"/>
  <c r="T71" i="1"/>
  <c r="Q72" i="1"/>
  <c r="T72" i="1"/>
  <c r="Q73" i="1"/>
  <c r="T73" i="1"/>
  <c r="X77" i="1"/>
  <c r="Z77" i="1" s="1"/>
  <c r="X81" i="1"/>
  <c r="Y81" i="1" s="1"/>
  <c r="AB81" i="1"/>
  <c r="AA81" i="1" s="1"/>
  <c r="AB77" i="1"/>
  <c r="AA77" i="1" s="1"/>
  <c r="X74" i="1"/>
  <c r="Z74" i="1" s="1"/>
  <c r="AB75" i="1"/>
  <c r="AA75" i="1" s="1"/>
  <c r="X75" i="1"/>
  <c r="Y75" i="1" s="1"/>
  <c r="T12" i="1"/>
  <c r="Q12" i="1"/>
  <c r="AB13" i="1" s="1"/>
  <c r="F221" i="13"/>
  <c r="F211" i="13"/>
  <c r="F212" i="13"/>
  <c r="F213" i="13"/>
  <c r="F214" i="13"/>
  <c r="F215" i="13"/>
  <c r="F216" i="13"/>
  <c r="F217" i="13"/>
  <c r="F218" i="13"/>
  <c r="F219" i="13"/>
  <c r="F220" i="13"/>
  <c r="F210" i="13"/>
  <c r="Q45" i="1"/>
  <c r="X45"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AB74" i="1"/>
  <c r="AA74" i="1" s="1"/>
  <c r="AB80" i="1"/>
  <c r="AA80" i="1" s="1"/>
  <c r="T61" i="1"/>
  <c r="Q61" i="1"/>
  <c r="T60" i="1"/>
  <c r="Q60" i="1"/>
  <c r="X61" i="1" s="1"/>
  <c r="T59" i="1"/>
  <c r="Q59" i="1"/>
  <c r="T58" i="1"/>
  <c r="Q58" i="1"/>
  <c r="T57" i="1"/>
  <c r="Q57" i="1"/>
  <c r="H56" i="1"/>
  <c r="T55" i="1"/>
  <c r="Q55" i="1"/>
  <c r="AB55" i="1" s="1"/>
  <c r="AA55" i="1" s="1"/>
  <c r="T54" i="1"/>
  <c r="Q54" i="1"/>
  <c r="T53" i="1"/>
  <c r="Q53" i="1"/>
  <c r="T52" i="1"/>
  <c r="Q52" i="1"/>
  <c r="X52" i="1" s="1"/>
  <c r="Y52" i="1" s="1"/>
  <c r="H50" i="1"/>
  <c r="T49" i="1"/>
  <c r="Q49" i="1"/>
  <c r="X49" i="1" s="1"/>
  <c r="T48" i="1"/>
  <c r="Q48" i="1"/>
  <c r="T47" i="1"/>
  <c r="Q47" i="1"/>
  <c r="T46" i="1"/>
  <c r="Q46" i="1"/>
  <c r="X46" i="1" s="1"/>
  <c r="T45" i="1"/>
  <c r="H44" i="1"/>
  <c r="T43" i="1"/>
  <c r="Q43" i="1"/>
  <c r="T42" i="1"/>
  <c r="Q42" i="1"/>
  <c r="T41" i="1"/>
  <c r="Q41" i="1"/>
  <c r="X42" i="1" s="1"/>
  <c r="T40" i="1"/>
  <c r="Q40" i="1"/>
  <c r="X40" i="1" s="1"/>
  <c r="Y40" i="1" s="1"/>
  <c r="T39" i="1"/>
  <c r="Q39" i="1"/>
  <c r="AB39" i="1" s="1"/>
  <c r="H38" i="1"/>
  <c r="T37" i="1"/>
  <c r="Q37" i="1"/>
  <c r="T36" i="1"/>
  <c r="Q36" i="1"/>
  <c r="AB36" i="1" s="1"/>
  <c r="AA36" i="1" s="1"/>
  <c r="T35" i="1"/>
  <c r="Q35" i="1"/>
  <c r="T34" i="1"/>
  <c r="Q34" i="1"/>
  <c r="T33" i="1"/>
  <c r="Q33" i="1"/>
  <c r="X33" i="1" s="1"/>
  <c r="Z33" i="1" s="1"/>
  <c r="Q17" i="1"/>
  <c r="Q16" i="1"/>
  <c r="X16" i="1" s="1"/>
  <c r="Y16" i="1" s="1"/>
  <c r="X56" i="1"/>
  <c r="Y56" i="1" s="1"/>
  <c r="X57" i="1"/>
  <c r="Z57" i="1" s="1"/>
  <c r="X50" i="1"/>
  <c r="Z50" i="1" s="1"/>
  <c r="X51" i="1"/>
  <c r="Y51" i="1" s="1"/>
  <c r="T13" i="1"/>
  <c r="T16" i="1"/>
  <c r="T17" i="1"/>
  <c r="X13" i="1"/>
  <c r="Y13" i="1" s="1"/>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B56" i="1"/>
  <c r="AA56" i="1" s="1"/>
  <c r="AB50" i="1"/>
  <c r="AB38" i="1"/>
  <c r="AA38" i="1" s="1"/>
  <c r="AH40" i="19" s="1"/>
  <c r="AA50" i="1"/>
  <c r="AB51" i="1"/>
  <c r="AA51" i="1" s="1"/>
  <c r="AI32" i="19" s="1"/>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B39" i="19"/>
  <c r="P39" i="19"/>
  <c r="AB9" i="19"/>
  <c r="V9" i="19"/>
  <c r="J29" i="19"/>
  <c r="V29" i="19"/>
  <c r="AB49" i="19"/>
  <c r="P49" i="19"/>
  <c r="P19" i="19"/>
  <c r="AH39" i="19"/>
  <c r="AH19" i="19"/>
  <c r="AB19" i="19"/>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13" i="1"/>
  <c r="AA39" i="1"/>
  <c r="AB52" i="1"/>
  <c r="AA52" i="1" s="1"/>
  <c r="AB53" i="1"/>
  <c r="AA53" i="1" s="1"/>
  <c r="AB58" i="1"/>
  <c r="AA58" i="1" s="1"/>
  <c r="AB34" i="1"/>
  <c r="AA34" i="1" s="1"/>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B35" i="1"/>
  <c r="AA35" i="1" s="1"/>
  <c r="AC32" i="19"/>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B43" i="1"/>
  <c r="AA43" i="1" s="1"/>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B221" i="13" a="1"/>
  <c r="K63" i="1"/>
  <c r="K78" i="1"/>
  <c r="K75" i="1"/>
  <c r="K64" i="1"/>
  <c r="K53" i="1"/>
  <c r="K66" i="1"/>
  <c r="K59" i="1"/>
  <c r="K70" i="1"/>
  <c r="K46" i="1"/>
  <c r="K65" i="1"/>
  <c r="K73" i="1"/>
  <c r="K61" i="1"/>
  <c r="K85" i="1"/>
  <c r="K79" i="1"/>
  <c r="K84" i="1"/>
  <c r="K42" i="1"/>
  <c r="K14" i="1"/>
  <c r="K16" i="1"/>
  <c r="K23" i="1"/>
  <c r="K82" i="1"/>
  <c r="K52" i="1"/>
  <c r="K40" i="1"/>
  <c r="K71" i="1"/>
  <c r="K77" i="1"/>
  <c r="K17" i="1"/>
  <c r="K58" i="1"/>
  <c r="K47" i="1"/>
  <c r="K25" i="1"/>
  <c r="K69" i="1"/>
  <c r="K83" i="1"/>
  <c r="K81" i="1"/>
  <c r="K54" i="1"/>
  <c r="K51" i="1"/>
  <c r="K48" i="1"/>
  <c r="K13" i="1"/>
  <c r="K21" i="1"/>
  <c r="K60" i="1"/>
  <c r="K76" i="1"/>
  <c r="K39" i="1"/>
  <c r="K57" i="1"/>
  <c r="K43" i="1"/>
  <c r="K22" i="1"/>
  <c r="K24" i="1"/>
  <c r="K41" i="1"/>
  <c r="K45" i="1"/>
  <c r="K67" i="1"/>
  <c r="K55" i="1"/>
  <c r="K49" i="1"/>
  <c r="K72" i="1"/>
  <c r="K15" i="1"/>
  <c r="AC42" i="19" l="1"/>
  <c r="AB23" i="19"/>
  <c r="AB49" i="1"/>
  <c r="AA49" i="1" s="1"/>
  <c r="AB40" i="1"/>
  <c r="AA40" i="1" s="1"/>
  <c r="AJ30" i="19" s="1"/>
  <c r="X54" i="1"/>
  <c r="Y54" i="1" s="1"/>
  <c r="AL36" i="19"/>
  <c r="AB17" i="1"/>
  <c r="AA17" i="1" s="1"/>
  <c r="AB16" i="1"/>
  <c r="AA16" i="1" s="1"/>
  <c r="AF26" i="19" s="1"/>
  <c r="AB69" i="1"/>
  <c r="AA69" i="1" s="1"/>
  <c r="AB41" i="1"/>
  <c r="AA41" i="1" s="1"/>
  <c r="X48" i="1"/>
  <c r="Y48" i="1" s="1"/>
  <c r="AB37" i="1"/>
  <c r="AA37" i="1" s="1"/>
  <c r="AC22" i="19"/>
  <c r="AJ30" i="18"/>
  <c r="X36" i="1"/>
  <c r="X55" i="1"/>
  <c r="AJ38" i="18"/>
  <c r="AB61" i="1"/>
  <c r="AA61" i="1" s="1"/>
  <c r="L22" i="18"/>
  <c r="L30" i="18"/>
  <c r="X35" i="1"/>
  <c r="Y35" i="1" s="1"/>
  <c r="S39" i="19" s="1"/>
  <c r="AB54" i="1"/>
  <c r="AA54" i="1" s="1"/>
  <c r="AB46" i="1"/>
  <c r="AA46" i="1" s="1"/>
  <c r="P43" i="19"/>
  <c r="R22" i="18"/>
  <c r="AB42" i="1"/>
  <c r="AA42" i="1" s="1"/>
  <c r="AJ22" i="18"/>
  <c r="AB45" i="1"/>
  <c r="AA45" i="1" s="1"/>
  <c r="T16" i="19"/>
  <c r="N36" i="19"/>
  <c r="AF46" i="19"/>
  <c r="N46" i="19"/>
  <c r="X39" i="1"/>
  <c r="X41" i="1"/>
  <c r="AL16" i="19"/>
  <c r="Z36" i="19"/>
  <c r="Z46" i="19"/>
  <c r="AF6" i="19"/>
  <c r="X37" i="1"/>
  <c r="Y74" i="1"/>
  <c r="AC74" i="1" s="1"/>
  <c r="X34" i="1"/>
  <c r="X53" i="1"/>
  <c r="Z18" i="1"/>
  <c r="Y18" i="1"/>
  <c r="N6" i="19"/>
  <c r="N26" i="19"/>
  <c r="X43" i="1"/>
  <c r="AB48" i="1"/>
  <c r="AA48" i="1" s="1"/>
  <c r="X58" i="1"/>
  <c r="Z58" i="1" s="1"/>
  <c r="Y77" i="1"/>
  <c r="B221" i="13"/>
  <c r="H210" i="13" s="1"/>
  <c r="Z51" i="1"/>
  <c r="Y57" i="1"/>
  <c r="AC75" i="1"/>
  <c r="Z61" i="1"/>
  <c r="Y61" i="1"/>
  <c r="O53" i="19" s="1"/>
  <c r="AI52" i="19"/>
  <c r="AC52" i="19"/>
  <c r="Q22" i="19"/>
  <c r="AI22" i="19"/>
  <c r="Q12" i="19"/>
  <c r="W22" i="19"/>
  <c r="J30" i="19"/>
  <c r="V50" i="19"/>
  <c r="AC38" i="1"/>
  <c r="Y49" i="1"/>
  <c r="O51" i="19" s="1"/>
  <c r="Z49" i="1"/>
  <c r="AJ42" i="19"/>
  <c r="AD52" i="19"/>
  <c r="V13" i="19"/>
  <c r="J43" i="19"/>
  <c r="P33" i="19"/>
  <c r="I44" i="1"/>
  <c r="Y46" i="1"/>
  <c r="X11" i="19" s="1"/>
  <c r="Z46" i="1"/>
  <c r="I50" i="1"/>
  <c r="X59" i="1"/>
  <c r="Z59" i="1" s="1"/>
  <c r="AB59" i="1"/>
  <c r="AA59" i="1" s="1"/>
  <c r="X60" i="1"/>
  <c r="Z60" i="1" s="1"/>
  <c r="AB60" i="1"/>
  <c r="AA60" i="1" s="1"/>
  <c r="AC51" i="1"/>
  <c r="AI42" i="19"/>
  <c r="Q32" i="19"/>
  <c r="AJ22" i="19"/>
  <c r="AB47" i="1"/>
  <c r="AA47" i="1" s="1"/>
  <c r="AH13" i="19"/>
  <c r="P40" i="19"/>
  <c r="AB50" i="19"/>
  <c r="Z56" i="1"/>
  <c r="X47" i="1"/>
  <c r="Z47" i="1" s="1"/>
  <c r="AB57" i="1"/>
  <c r="AA57" i="1" s="1"/>
  <c r="AC33" i="19" s="1"/>
  <c r="I38" i="1"/>
  <c r="X17" i="1"/>
  <c r="Z81" i="1"/>
  <c r="U13" i="19"/>
  <c r="AG13" i="19"/>
  <c r="AM33" i="19"/>
  <c r="U53" i="19"/>
  <c r="AJ10" i="19"/>
  <c r="AJ40" i="19"/>
  <c r="L40" i="19"/>
  <c r="R12" i="19"/>
  <c r="R32" i="19"/>
  <c r="R22" i="19"/>
  <c r="AD22" i="19"/>
  <c r="R42" i="19"/>
  <c r="AB33" i="19"/>
  <c r="AH23" i="19"/>
  <c r="AB43" i="19"/>
  <c r="AB53" i="19"/>
  <c r="P13" i="19"/>
  <c r="V23" i="19"/>
  <c r="AH43" i="19"/>
  <c r="P53" i="19"/>
  <c r="J13" i="19"/>
  <c r="J33" i="19"/>
  <c r="AH33" i="19"/>
  <c r="AH53" i="19"/>
  <c r="AB13" i="19"/>
  <c r="N18" i="1"/>
  <c r="AD38" i="18"/>
  <c r="AD30" i="18"/>
  <c r="L14" i="18"/>
  <c r="X6" i="18"/>
  <c r="R38" i="18"/>
  <c r="L38" i="18"/>
  <c r="R6" i="18"/>
  <c r="R30" i="18"/>
  <c r="AJ14" i="18"/>
  <c r="AD14" i="18"/>
  <c r="X14" i="18"/>
  <c r="X22" i="18"/>
  <c r="X30" i="18"/>
  <c r="R10" i="19"/>
  <c r="AC40" i="1"/>
  <c r="AD12" i="19"/>
  <c r="X32" i="19"/>
  <c r="P23" i="19"/>
  <c r="V53" i="19"/>
  <c r="V43" i="19"/>
  <c r="J53" i="19"/>
  <c r="V33" i="19"/>
  <c r="J23" i="19"/>
  <c r="AC56" i="1"/>
  <c r="R14" i="18"/>
  <c r="X38" i="18"/>
  <c r="AD22" i="18"/>
  <c r="AD6" i="18"/>
  <c r="L6" i="18"/>
  <c r="AJ6" i="18"/>
  <c r="AC77" i="1"/>
  <c r="AE29" i="19"/>
  <c r="S9" i="19"/>
  <c r="AK19" i="19"/>
  <c r="AJ32" i="19"/>
  <c r="Z69" i="1"/>
  <c r="Y69" i="1"/>
  <c r="R40" i="19"/>
  <c r="AD10" i="19"/>
  <c r="X10" i="19"/>
  <c r="L50" i="19"/>
  <c r="R20" i="19"/>
  <c r="X30" i="19"/>
  <c r="X20" i="19"/>
  <c r="L20" i="19"/>
  <c r="K33" i="19"/>
  <c r="K42" i="19"/>
  <c r="W42" i="19"/>
  <c r="K22" i="19"/>
  <c r="AI12" i="19"/>
  <c r="Q42" i="19"/>
  <c r="K12" i="19"/>
  <c r="W52" i="19"/>
  <c r="W32" i="19"/>
  <c r="W12" i="19"/>
  <c r="AC12" i="19"/>
  <c r="Q52" i="19"/>
  <c r="K32" i="19"/>
  <c r="K52" i="19"/>
  <c r="J40" i="19"/>
  <c r="V30" i="19"/>
  <c r="AH10" i="19"/>
  <c r="AB40" i="19"/>
  <c r="AB10" i="19"/>
  <c r="AB20" i="19"/>
  <c r="P20" i="19"/>
  <c r="AB30" i="19"/>
  <c r="J39" i="19"/>
  <c r="AH49" i="19"/>
  <c r="P9" i="19"/>
  <c r="V39" i="19"/>
  <c r="AH9" i="19"/>
  <c r="J19" i="19"/>
  <c r="P29" i="19"/>
  <c r="AB29" i="19"/>
  <c r="J49" i="19"/>
  <c r="V49" i="19"/>
  <c r="V19" i="19"/>
  <c r="AH29" i="19"/>
  <c r="J9" i="19"/>
  <c r="X82" i="1"/>
  <c r="Z82" i="1" s="1"/>
  <c r="AB82" i="1"/>
  <c r="AA82" i="1" s="1"/>
  <c r="L42" i="19"/>
  <c r="X52" i="19"/>
  <c r="AD32" i="19"/>
  <c r="AC52" i="1"/>
  <c r="L22" i="19"/>
  <c r="X22" i="19"/>
  <c r="R52" i="19"/>
  <c r="X42" i="19"/>
  <c r="L52" i="19"/>
  <c r="Z52" i="1"/>
  <c r="T32" i="19"/>
  <c r="Z54" i="1"/>
  <c r="Y59" i="1"/>
  <c r="Y60" i="1"/>
  <c r="Z36" i="1"/>
  <c r="Y36" i="1"/>
  <c r="AF39" i="19" s="1"/>
  <c r="Y42" i="1"/>
  <c r="Z42" i="1"/>
  <c r="Z43" i="1"/>
  <c r="Y43" i="1"/>
  <c r="I56" i="1"/>
  <c r="Y80" i="1"/>
  <c r="AC80" i="1" s="1"/>
  <c r="T19" i="19"/>
  <c r="AF31" i="19"/>
  <c r="N51" i="19"/>
  <c r="AF21" i="19"/>
  <c r="T31" i="19"/>
  <c r="N21" i="19"/>
  <c r="AL11" i="19"/>
  <c r="AF11" i="19"/>
  <c r="T21" i="19"/>
  <c r="AL51" i="19"/>
  <c r="AF51" i="19"/>
  <c r="Z51" i="19"/>
  <c r="AL21" i="19"/>
  <c r="AF41" i="19"/>
  <c r="Z11" i="19"/>
  <c r="T51" i="19"/>
  <c r="Z41" i="19"/>
  <c r="AL31" i="19"/>
  <c r="Z31" i="19"/>
  <c r="N31" i="19"/>
  <c r="T11" i="19"/>
  <c r="AL41" i="19"/>
  <c r="Z21" i="19"/>
  <c r="N11" i="19"/>
  <c r="N41" i="19"/>
  <c r="AC48" i="1"/>
  <c r="T41" i="19"/>
  <c r="L30" i="19"/>
  <c r="AD40" i="19"/>
  <c r="X50" i="19"/>
  <c r="AD20" i="19"/>
  <c r="AJ50" i="19"/>
  <c r="AD50" i="19"/>
  <c r="AD30" i="19"/>
  <c r="AJ20" i="19"/>
  <c r="L10" i="19"/>
  <c r="R30" i="19"/>
  <c r="R50" i="19"/>
  <c r="X40" i="19"/>
  <c r="AJ52" i="19"/>
  <c r="L32" i="19"/>
  <c r="L12" i="19"/>
  <c r="X12" i="19"/>
  <c r="AD42" i="19"/>
  <c r="AJ12" i="19"/>
  <c r="V40" i="19"/>
  <c r="J20" i="19"/>
  <c r="V10" i="19"/>
  <c r="AH50" i="19"/>
  <c r="J10" i="19"/>
  <c r="AH30" i="19"/>
  <c r="P50" i="19"/>
  <c r="P30" i="19"/>
  <c r="J50" i="19"/>
  <c r="P10" i="19"/>
  <c r="V20" i="19"/>
  <c r="AH20" i="19"/>
  <c r="Y34" i="1"/>
  <c r="Z34" i="1"/>
  <c r="Z16" i="1"/>
  <c r="Y58" i="1"/>
  <c r="Y33" i="1"/>
  <c r="Y50" i="1"/>
  <c r="AL32" i="19"/>
  <c r="AL42" i="19"/>
  <c r="AF12" i="19"/>
  <c r="AF52" i="19"/>
  <c r="Z12" i="19"/>
  <c r="Z45" i="1"/>
  <c r="Y45" i="1"/>
  <c r="X70" i="1"/>
  <c r="AB70" i="1"/>
  <c r="AA70" i="1" s="1"/>
  <c r="X71" i="1"/>
  <c r="AB71" i="1"/>
  <c r="AA71" i="1" s="1"/>
  <c r="X67" i="1"/>
  <c r="AB67" i="1"/>
  <c r="AA67" i="1" s="1"/>
  <c r="X64" i="1"/>
  <c r="AB64" i="1"/>
  <c r="AA64" i="1" s="1"/>
  <c r="X63" i="1"/>
  <c r="Y63" i="1" s="1"/>
  <c r="AB85" i="1"/>
  <c r="AA85" i="1" s="1"/>
  <c r="X85" i="1"/>
  <c r="AB25" i="1"/>
  <c r="AA25" i="1" s="1"/>
  <c r="X25" i="1"/>
  <c r="Z40" i="1"/>
  <c r="AB33" i="1"/>
  <c r="AA33" i="1" s="1"/>
  <c r="Z75" i="1"/>
  <c r="M18" i="1"/>
  <c r="AA18" i="1" s="1"/>
  <c r="AC81" i="1"/>
  <c r="X73" i="1"/>
  <c r="X72" i="1"/>
  <c r="AB72" i="1"/>
  <c r="AA72" i="1" s="1"/>
  <c r="AB73" i="1"/>
  <c r="AA73" i="1" s="1"/>
  <c r="AB66" i="1"/>
  <c r="AA66" i="1" s="1"/>
  <c r="AB65" i="1"/>
  <c r="AA65" i="1" s="1"/>
  <c r="X65" i="1"/>
  <c r="X66" i="1"/>
  <c r="X78" i="1"/>
  <c r="AB79" i="1"/>
  <c r="AA79" i="1" s="1"/>
  <c r="X79" i="1"/>
  <c r="AB78" i="1"/>
  <c r="AA78" i="1" s="1"/>
  <c r="AB83" i="1"/>
  <c r="AA83" i="1" s="1"/>
  <c r="X83" i="1"/>
  <c r="AB84" i="1"/>
  <c r="AA84" i="1" s="1"/>
  <c r="X84" i="1"/>
  <c r="X24" i="1"/>
  <c r="AB24" i="1"/>
  <c r="AA24" i="1" s="1"/>
  <c r="X23" i="1"/>
  <c r="K46" i="19"/>
  <c r="AI46" i="19"/>
  <c r="AC46" i="19"/>
  <c r="AI6" i="19"/>
  <c r="Q36" i="19"/>
  <c r="K16" i="19"/>
  <c r="Q46" i="19"/>
  <c r="AC26" i="19"/>
  <c r="AC16" i="19"/>
  <c r="W16" i="19"/>
  <c r="K36" i="19"/>
  <c r="Q26" i="19"/>
  <c r="AI16" i="19"/>
  <c r="W6" i="19"/>
  <c r="W36" i="19"/>
  <c r="AC13" i="1"/>
  <c r="Q6" i="19"/>
  <c r="K6" i="19"/>
  <c r="Q16" i="19"/>
  <c r="AC36" i="19"/>
  <c r="W26" i="19"/>
  <c r="K26" i="19"/>
  <c r="W46" i="19"/>
  <c r="AI36" i="19"/>
  <c r="AI26" i="19"/>
  <c r="AC6" i="19"/>
  <c r="I12" i="1"/>
  <c r="X12" i="1" s="1"/>
  <c r="Z13" i="1"/>
  <c r="Y49" i="19" l="1"/>
  <c r="AC23" i="19"/>
  <c r="M39" i="19"/>
  <c r="M19" i="19"/>
  <c r="AE49" i="19"/>
  <c r="Z48" i="1"/>
  <c r="M29" i="19"/>
  <c r="AL29" i="19"/>
  <c r="AI23" i="19"/>
  <c r="AE19" i="19"/>
  <c r="Y19" i="19"/>
  <c r="AK9" i="19"/>
  <c r="AC35" i="1"/>
  <c r="N52" i="19"/>
  <c r="T6" i="19"/>
  <c r="Y29" i="19"/>
  <c r="Q23" i="19"/>
  <c r="AC43" i="19"/>
  <c r="Y39" i="19"/>
  <c r="M9" i="19"/>
  <c r="S49" i="19"/>
  <c r="AI53" i="19"/>
  <c r="AI13" i="19"/>
  <c r="K23" i="19"/>
  <c r="AK29" i="19"/>
  <c r="M49" i="19"/>
  <c r="AK39" i="19"/>
  <c r="W13" i="19"/>
  <c r="U33" i="19"/>
  <c r="AE39" i="19"/>
  <c r="Q53" i="19"/>
  <c r="Q13" i="19"/>
  <c r="S19" i="19"/>
  <c r="Y9" i="19"/>
  <c r="S29" i="19"/>
  <c r="K43" i="19"/>
  <c r="W23" i="19"/>
  <c r="AE9" i="19"/>
  <c r="AK49" i="19"/>
  <c r="Z35" i="1"/>
  <c r="T22" i="19"/>
  <c r="AF32" i="19"/>
  <c r="N19" i="19"/>
  <c r="T12" i="19"/>
  <c r="AC54" i="1"/>
  <c r="N12" i="19"/>
  <c r="T46" i="19"/>
  <c r="N16" i="19"/>
  <c r="AF22" i="19"/>
  <c r="AF42" i="19"/>
  <c r="X41" i="19"/>
  <c r="AL6" i="19"/>
  <c r="AL22" i="19"/>
  <c r="Z32" i="19"/>
  <c r="AJ11" i="19"/>
  <c r="AJ41" i="19"/>
  <c r="Z6" i="19"/>
  <c r="AL26" i="19"/>
  <c r="Z52" i="19"/>
  <c r="U41" i="19"/>
  <c r="T42" i="19"/>
  <c r="AG21" i="19"/>
  <c r="Z42" i="19"/>
  <c r="AF16" i="19"/>
  <c r="Z26" i="19"/>
  <c r="AM31" i="19"/>
  <c r="N32" i="19"/>
  <c r="T26" i="19"/>
  <c r="AC16" i="1"/>
  <c r="AL52" i="19"/>
  <c r="Y55" i="1"/>
  <c r="Z55" i="1"/>
  <c r="T36" i="19"/>
  <c r="Z16" i="19"/>
  <c r="Z22" i="19"/>
  <c r="AL12" i="19"/>
  <c r="T52" i="19"/>
  <c r="N22" i="19"/>
  <c r="N42" i="19"/>
  <c r="AL46" i="19"/>
  <c r="AF36" i="19"/>
  <c r="X31" i="19"/>
  <c r="R21" i="19"/>
  <c r="X51" i="19"/>
  <c r="AM51" i="19"/>
  <c r="AA51" i="19"/>
  <c r="L31" i="19"/>
  <c r="AJ21" i="19"/>
  <c r="L41" i="19"/>
  <c r="O31" i="19"/>
  <c r="AG41" i="19"/>
  <c r="AM41" i="19"/>
  <c r="R31" i="19"/>
  <c r="AD41" i="19"/>
  <c r="U11" i="19"/>
  <c r="O11" i="19"/>
  <c r="AA11" i="19"/>
  <c r="AM11" i="19"/>
  <c r="AC49" i="1"/>
  <c r="X21" i="19"/>
  <c r="AD31" i="19"/>
  <c r="AG51" i="19"/>
  <c r="L11" i="19"/>
  <c r="L21" i="19"/>
  <c r="U31" i="19"/>
  <c r="U51" i="19"/>
  <c r="AG31" i="19"/>
  <c r="AA21" i="19"/>
  <c r="AA31" i="19"/>
  <c r="O41" i="19"/>
  <c r="AD21" i="19"/>
  <c r="AD11" i="19"/>
  <c r="R51" i="19"/>
  <c r="R41" i="19"/>
  <c r="AG11" i="19"/>
  <c r="O21" i="19"/>
  <c r="U21" i="19"/>
  <c r="AD51" i="19"/>
  <c r="AC46" i="1"/>
  <c r="L51" i="19"/>
  <c r="Q43" i="19"/>
  <c r="W53" i="19"/>
  <c r="Y41" i="1"/>
  <c r="Z41" i="1"/>
  <c r="Y39" i="1"/>
  <c r="Z39" i="1"/>
  <c r="Y82" i="1"/>
  <c r="AC82" i="1" s="1"/>
  <c r="AC57" i="1"/>
  <c r="AC13" i="19"/>
  <c r="Z37" i="1"/>
  <c r="Y37" i="1"/>
  <c r="AI33" i="19"/>
  <c r="Q33" i="19"/>
  <c r="AC18" i="1"/>
  <c r="K13" i="19"/>
  <c r="W43" i="19"/>
  <c r="K53" i="19"/>
  <c r="AI43" i="19"/>
  <c r="Z53" i="1"/>
  <c r="Y53" i="1"/>
  <c r="AC53" i="19"/>
  <c r="AM53" i="19"/>
  <c r="O23" i="19"/>
  <c r="U23" i="19"/>
  <c r="AA23" i="19"/>
  <c r="AA13" i="19"/>
  <c r="AG53" i="19"/>
  <c r="O33" i="19"/>
  <c r="U43" i="19"/>
  <c r="AA43" i="19"/>
  <c r="AG43" i="19"/>
  <c r="AM23" i="19"/>
  <c r="AA33" i="19"/>
  <c r="AG23" i="19"/>
  <c r="AM43" i="19"/>
  <c r="Z17" i="1"/>
  <c r="Y17" i="1"/>
  <c r="AM21" i="19"/>
  <c r="AA41" i="19"/>
  <c r="Y47" i="1"/>
  <c r="AE51" i="19" s="1"/>
  <c r="O43" i="19"/>
  <c r="AC61" i="1"/>
  <c r="AG33" i="19"/>
  <c r="AM13" i="19"/>
  <c r="O13" i="19"/>
  <c r="AA53" i="19"/>
  <c r="R11" i="19"/>
  <c r="AJ31" i="19"/>
  <c r="AJ51" i="19"/>
  <c r="W33" i="19"/>
  <c r="Z29" i="19"/>
  <c r="AL9" i="19"/>
  <c r="N39" i="19"/>
  <c r="T29" i="19"/>
  <c r="T49" i="19"/>
  <c r="T9" i="19"/>
  <c r="Z9" i="19"/>
  <c r="AF49" i="19"/>
  <c r="AF19" i="19"/>
  <c r="AC42" i="1"/>
  <c r="AF10" i="19"/>
  <c r="N30" i="19"/>
  <c r="AF50" i="19"/>
  <c r="AL30" i="19"/>
  <c r="AF40" i="19"/>
  <c r="N50" i="19"/>
  <c r="AL20" i="19"/>
  <c r="AF20" i="19"/>
  <c r="Z50" i="19"/>
  <c r="N40" i="19"/>
  <c r="Z30" i="19"/>
  <c r="N20" i="19"/>
  <c r="T10" i="19"/>
  <c r="Z20" i="19"/>
  <c r="T40" i="19"/>
  <c r="AL40" i="19"/>
  <c r="N10" i="19"/>
  <c r="T30" i="19"/>
  <c r="Z40" i="19"/>
  <c r="T20" i="19"/>
  <c r="T50" i="19"/>
  <c r="AF30" i="19"/>
  <c r="Z10" i="19"/>
  <c r="AL50" i="19"/>
  <c r="AL10" i="19"/>
  <c r="Z53" i="19"/>
  <c r="AF23" i="19"/>
  <c r="N13" i="19"/>
  <c r="N53" i="19"/>
  <c r="T53" i="19"/>
  <c r="T43" i="19"/>
  <c r="N43" i="19"/>
  <c r="AF43" i="19"/>
  <c r="Z43" i="19"/>
  <c r="AL13" i="19"/>
  <c r="AL43" i="19"/>
  <c r="AL23" i="19"/>
  <c r="T33" i="19"/>
  <c r="N23" i="19"/>
  <c r="AF33" i="19"/>
  <c r="AC60" i="1"/>
  <c r="AL33" i="19"/>
  <c r="Z33" i="19"/>
  <c r="AF53" i="19"/>
  <c r="T23" i="19"/>
  <c r="Z13" i="19"/>
  <c r="Z23" i="19"/>
  <c r="AF13" i="19"/>
  <c r="AL53" i="19"/>
  <c r="N33" i="19"/>
  <c r="T13" i="19"/>
  <c r="Y33" i="19"/>
  <c r="S23" i="19"/>
  <c r="AE23" i="19"/>
  <c r="AK13" i="19"/>
  <c r="M23" i="19"/>
  <c r="M43" i="19"/>
  <c r="AE53" i="19"/>
  <c r="AK43" i="19"/>
  <c r="Y23" i="19"/>
  <c r="M53" i="19"/>
  <c r="S33" i="19"/>
  <c r="Y53" i="19"/>
  <c r="AC59" i="1"/>
  <c r="AE13" i="19"/>
  <c r="Y13" i="19"/>
  <c r="AK33" i="19"/>
  <c r="S43" i="19"/>
  <c r="Y43" i="19"/>
  <c r="AE43" i="19"/>
  <c r="M13" i="19"/>
  <c r="AK23" i="19"/>
  <c r="AE33" i="19"/>
  <c r="S13" i="19"/>
  <c r="AK53" i="19"/>
  <c r="S53" i="19"/>
  <c r="M33" i="19"/>
  <c r="O30" i="19"/>
  <c r="AM10" i="19"/>
  <c r="O40" i="19"/>
  <c r="AG50" i="19"/>
  <c r="AM40" i="19"/>
  <c r="AM50" i="19"/>
  <c r="AM30" i="19"/>
  <c r="AM20" i="19"/>
  <c r="U30" i="19"/>
  <c r="U40" i="19"/>
  <c r="U20" i="19"/>
  <c r="AG40" i="19"/>
  <c r="U50" i="19"/>
  <c r="AG10" i="19"/>
  <c r="AG20" i="19"/>
  <c r="U10" i="19"/>
  <c r="O10" i="19"/>
  <c r="O20" i="19"/>
  <c r="AA50" i="19"/>
  <c r="O50" i="19"/>
  <c r="AA10" i="19"/>
  <c r="AC43" i="1"/>
  <c r="AA30" i="19"/>
  <c r="AA40" i="19"/>
  <c r="AG30" i="19"/>
  <c r="AA20" i="19"/>
  <c r="Z19" i="19"/>
  <c r="AL39" i="19"/>
  <c r="N49" i="19"/>
  <c r="Z39" i="19"/>
  <c r="N9" i="19"/>
  <c r="AL49" i="19"/>
  <c r="N29" i="19"/>
  <c r="Z49" i="19"/>
  <c r="AC36" i="1"/>
  <c r="AL19" i="19"/>
  <c r="AF9" i="19"/>
  <c r="T39" i="19"/>
  <c r="AF29" i="19"/>
  <c r="Y11" i="19"/>
  <c r="AE21" i="19"/>
  <c r="M21" i="19"/>
  <c r="M11" i="19"/>
  <c r="AE31" i="19"/>
  <c r="AE11" i="19"/>
  <c r="Y51" i="19"/>
  <c r="S41" i="19"/>
  <c r="AC69" i="1"/>
  <c r="K35" i="19"/>
  <c r="K45" i="19"/>
  <c r="W45" i="19"/>
  <c r="K55" i="19"/>
  <c r="Q15" i="19"/>
  <c r="AI35" i="19"/>
  <c r="AI25" i="19"/>
  <c r="W15" i="19"/>
  <c r="W25" i="19"/>
  <c r="Q25" i="19"/>
  <c r="K25" i="19"/>
  <c r="W35" i="19"/>
  <c r="AI15" i="19"/>
  <c r="AI45" i="19"/>
  <c r="AC15" i="19"/>
  <c r="Q55" i="19"/>
  <c r="K15" i="19"/>
  <c r="W55" i="19"/>
  <c r="AI55" i="19"/>
  <c r="AC25" i="19"/>
  <c r="Q35" i="19"/>
  <c r="AC35" i="19"/>
  <c r="AC55" i="19"/>
  <c r="AC45" i="19"/>
  <c r="Q45" i="19"/>
  <c r="Z23" i="1"/>
  <c r="Y23" i="1"/>
  <c r="Y24" i="1"/>
  <c r="Z24" i="1"/>
  <c r="AD47" i="19"/>
  <c r="AD27" i="19"/>
  <c r="AJ37" i="19"/>
  <c r="AD17" i="19"/>
  <c r="R17" i="19"/>
  <c r="X7" i="19"/>
  <c r="L7" i="19"/>
  <c r="R27" i="19"/>
  <c r="R7" i="19"/>
  <c r="AJ47" i="19"/>
  <c r="R37" i="19"/>
  <c r="X37" i="19"/>
  <c r="AD37" i="19"/>
  <c r="AJ27" i="19"/>
  <c r="AJ7" i="19"/>
  <c r="L27" i="19"/>
  <c r="L37" i="19"/>
  <c r="AJ17" i="19"/>
  <c r="X47" i="19"/>
  <c r="L17" i="19"/>
  <c r="X27" i="19"/>
  <c r="X17" i="19"/>
  <c r="L47" i="19"/>
  <c r="AD7" i="19"/>
  <c r="R47" i="19"/>
  <c r="Y79" i="1"/>
  <c r="AC79" i="1" s="1"/>
  <c r="Z79" i="1"/>
  <c r="Y78" i="1"/>
  <c r="AC78" i="1" s="1"/>
  <c r="Z78" i="1"/>
  <c r="Z65" i="1"/>
  <c r="Y65" i="1"/>
  <c r="Z73" i="1"/>
  <c r="Y73" i="1"/>
  <c r="Z85" i="1"/>
  <c r="Y85" i="1"/>
  <c r="AC85" i="1" s="1"/>
  <c r="Q14" i="19"/>
  <c r="Q54" i="19"/>
  <c r="AI14" i="19"/>
  <c r="AC44" i="19"/>
  <c r="AI34" i="19"/>
  <c r="K24" i="19"/>
  <c r="AI44" i="19"/>
  <c r="W44" i="19"/>
  <c r="AC54" i="19"/>
  <c r="Q34" i="19"/>
  <c r="K14" i="19"/>
  <c r="K34" i="19"/>
  <c r="AI54" i="19"/>
  <c r="W24" i="19"/>
  <c r="W14" i="19"/>
  <c r="AI24" i="19"/>
  <c r="K44" i="19"/>
  <c r="W54" i="19"/>
  <c r="AC14" i="19"/>
  <c r="Q24" i="19"/>
  <c r="K54" i="19"/>
  <c r="AC24" i="19"/>
  <c r="Q44" i="19"/>
  <c r="W34" i="19"/>
  <c r="AC34" i="19"/>
  <c r="Y64" i="1"/>
  <c r="Z64" i="1"/>
  <c r="Z67" i="1"/>
  <c r="Y67" i="1"/>
  <c r="Z71" i="1"/>
  <c r="Y71" i="1"/>
  <c r="Z70" i="1"/>
  <c r="Y70" i="1"/>
  <c r="W27" i="19"/>
  <c r="Q7" i="19"/>
  <c r="AC17" i="19"/>
  <c r="Q27" i="19"/>
  <c r="K17" i="19"/>
  <c r="AI27" i="19"/>
  <c r="AC37" i="19"/>
  <c r="AI47" i="19"/>
  <c r="K47" i="19"/>
  <c r="K37" i="19"/>
  <c r="W7" i="19"/>
  <c r="Q37" i="19"/>
  <c r="W17" i="19"/>
  <c r="K7" i="19"/>
  <c r="AI37" i="19"/>
  <c r="AC27" i="19"/>
  <c r="AI7" i="19"/>
  <c r="W37" i="19"/>
  <c r="K27" i="19"/>
  <c r="W47" i="19"/>
  <c r="AC7" i="19"/>
  <c r="Q17" i="19"/>
  <c r="AI17" i="19"/>
  <c r="Q47" i="19"/>
  <c r="AC47" i="19"/>
  <c r="K39" i="19"/>
  <c r="W29" i="19"/>
  <c r="W9" i="19"/>
  <c r="Q49" i="19"/>
  <c r="AC9" i="19"/>
  <c r="Q29" i="19"/>
  <c r="Q39" i="19"/>
  <c r="K9" i="19"/>
  <c r="AI39" i="19"/>
  <c r="AC49" i="19"/>
  <c r="AC29" i="19"/>
  <c r="K49" i="19"/>
  <c r="Q9" i="19"/>
  <c r="AC39" i="19"/>
  <c r="AI49" i="19"/>
  <c r="AC19" i="19"/>
  <c r="W49" i="19"/>
  <c r="AI9" i="19"/>
  <c r="W39" i="19"/>
  <c r="AC33" i="1"/>
  <c r="W19" i="19"/>
  <c r="K29" i="19"/>
  <c r="AI19" i="19"/>
  <c r="K19" i="19"/>
  <c r="Q19" i="19"/>
  <c r="AI29" i="19"/>
  <c r="Y84" i="1"/>
  <c r="AC84" i="1" s="1"/>
  <c r="Z84" i="1"/>
  <c r="Y83" i="1"/>
  <c r="AC83" i="1" s="1"/>
  <c r="Z83" i="1"/>
  <c r="Z66" i="1"/>
  <c r="Y66" i="1"/>
  <c r="Z72" i="1"/>
  <c r="Y72" i="1"/>
  <c r="Y25" i="1"/>
  <c r="Z25" i="1"/>
  <c r="AI41" i="19"/>
  <c r="Q51" i="19"/>
  <c r="AC11" i="19"/>
  <c r="W41" i="19"/>
  <c r="AI11" i="19"/>
  <c r="AC21" i="19"/>
  <c r="W51" i="19"/>
  <c r="Q31" i="19"/>
  <c r="K51" i="19"/>
  <c r="AI31" i="19"/>
  <c r="K11" i="19"/>
  <c r="AC51" i="19"/>
  <c r="Q11" i="19"/>
  <c r="W11" i="19"/>
  <c r="AI51" i="19"/>
  <c r="AC41" i="19"/>
  <c r="Q21" i="19"/>
  <c r="K21" i="19"/>
  <c r="AC31" i="19"/>
  <c r="AC45" i="1"/>
  <c r="W21" i="19"/>
  <c r="K41" i="19"/>
  <c r="K31" i="19"/>
  <c r="AI21" i="19"/>
  <c r="Q41" i="19"/>
  <c r="W31" i="19"/>
  <c r="V32" i="19"/>
  <c r="J32" i="19"/>
  <c r="V22" i="19"/>
  <c r="AH42" i="19"/>
  <c r="AB12" i="19"/>
  <c r="AB42" i="19"/>
  <c r="AB22" i="19"/>
  <c r="P22" i="19"/>
  <c r="AH22" i="19"/>
  <c r="J22" i="19"/>
  <c r="J42" i="19"/>
  <c r="P52" i="19"/>
  <c r="AH12" i="19"/>
  <c r="AC50" i="1"/>
  <c r="P32" i="19"/>
  <c r="V52" i="19"/>
  <c r="P12" i="19"/>
  <c r="V12" i="19"/>
  <c r="V42" i="19"/>
  <c r="J12" i="19"/>
  <c r="J52" i="19"/>
  <c r="AB32" i="19"/>
  <c r="AH52" i="19"/>
  <c r="AH32" i="19"/>
  <c r="P42" i="19"/>
  <c r="AB52" i="19"/>
  <c r="AD33" i="19"/>
  <c r="X13" i="19"/>
  <c r="L43" i="19"/>
  <c r="X23" i="19"/>
  <c r="R43" i="19"/>
  <c r="AJ13" i="19"/>
  <c r="R13" i="19"/>
  <c r="L33" i="19"/>
  <c r="X43" i="19"/>
  <c r="AD13" i="19"/>
  <c r="L13" i="19"/>
  <c r="AJ33" i="19"/>
  <c r="R53" i="19"/>
  <c r="AJ43" i="19"/>
  <c r="X33" i="19"/>
  <c r="AD43" i="19"/>
  <c r="AC58" i="1"/>
  <c r="R33" i="19"/>
  <c r="AD53" i="19"/>
  <c r="R23" i="19"/>
  <c r="AJ53" i="19"/>
  <c r="L23" i="19"/>
  <c r="X53" i="19"/>
  <c r="L53" i="19"/>
  <c r="AD23" i="19"/>
  <c r="AJ23" i="19"/>
  <c r="J47" i="19"/>
  <c r="AH17" i="19"/>
  <c r="P47" i="19"/>
  <c r="P7" i="19"/>
  <c r="P17" i="19"/>
  <c r="J7" i="19"/>
  <c r="AB17" i="19"/>
  <c r="V7" i="19"/>
  <c r="V37" i="19"/>
  <c r="V47" i="19"/>
  <c r="J17" i="19"/>
  <c r="AB7" i="19"/>
  <c r="J27" i="19"/>
  <c r="AH27" i="19"/>
  <c r="P27" i="19"/>
  <c r="V27" i="19"/>
  <c r="J37" i="19"/>
  <c r="AH47" i="19"/>
  <c r="AB27" i="19"/>
  <c r="AH7" i="19"/>
  <c r="AH37" i="19"/>
  <c r="AB37" i="19"/>
  <c r="AB47" i="19"/>
  <c r="P37" i="19"/>
  <c r="V17" i="19"/>
  <c r="AD19" i="19"/>
  <c r="R9" i="19"/>
  <c r="X9" i="19"/>
  <c r="R29" i="19"/>
  <c r="X19" i="19"/>
  <c r="X39" i="19"/>
  <c r="AC34" i="1"/>
  <c r="AJ49" i="19"/>
  <c r="R19" i="19"/>
  <c r="AJ29" i="19"/>
  <c r="AJ9" i="19"/>
  <c r="L19" i="19"/>
  <c r="R49" i="19"/>
  <c r="AD29" i="19"/>
  <c r="R39" i="19"/>
  <c r="X49" i="19"/>
  <c r="AD39" i="19"/>
  <c r="L49" i="19"/>
  <c r="X29" i="19"/>
  <c r="L9" i="19"/>
  <c r="AD9" i="19"/>
  <c r="L39" i="19"/>
  <c r="AJ39" i="19"/>
  <c r="AJ19" i="19"/>
  <c r="AD49" i="19"/>
  <c r="L29" i="19"/>
  <c r="Y12" i="1"/>
  <c r="Z12" i="1"/>
  <c r="AE41" i="19" l="1"/>
  <c r="AK11" i="19"/>
  <c r="AA12" i="19"/>
  <c r="O42" i="19"/>
  <c r="AA42" i="19"/>
  <c r="U32" i="19"/>
  <c r="AM42" i="19"/>
  <c r="AA52" i="19"/>
  <c r="U42" i="19"/>
  <c r="AM12" i="19"/>
  <c r="U22" i="19"/>
  <c r="AG12" i="19"/>
  <c r="AM32" i="19"/>
  <c r="AA22" i="19"/>
  <c r="U12" i="19"/>
  <c r="O12" i="19"/>
  <c r="AG32" i="19"/>
  <c r="AM52" i="19"/>
  <c r="O52" i="19"/>
  <c r="O22" i="19"/>
  <c r="AA32" i="19"/>
  <c r="U52" i="19"/>
  <c r="AC55" i="1"/>
  <c r="AG52" i="19"/>
  <c r="AG22" i="19"/>
  <c r="AM22" i="19"/>
  <c r="O32" i="19"/>
  <c r="AG42" i="19"/>
  <c r="S51" i="19"/>
  <c r="AK21" i="19"/>
  <c r="M31" i="19"/>
  <c r="M51" i="19"/>
  <c r="S21" i="19"/>
  <c r="M41" i="19"/>
  <c r="Y21" i="19"/>
  <c r="AK41" i="19"/>
  <c r="Y31" i="19"/>
  <c r="S31" i="19"/>
  <c r="S11" i="19"/>
  <c r="AC47" i="1"/>
  <c r="Y41" i="19"/>
  <c r="Q50" i="19"/>
  <c r="K50" i="19"/>
  <c r="AC30" i="19"/>
  <c r="Q10" i="19"/>
  <c r="Q40" i="19"/>
  <c r="K40" i="19"/>
  <c r="AI30" i="19"/>
  <c r="W50" i="19"/>
  <c r="W20" i="19"/>
  <c r="W30" i="19"/>
  <c r="W10" i="19"/>
  <c r="K10" i="19"/>
  <c r="K30" i="19"/>
  <c r="Q20" i="19"/>
  <c r="AI20" i="19"/>
  <c r="AC20" i="19"/>
  <c r="AC40" i="19"/>
  <c r="AI40" i="19"/>
  <c r="W40" i="19"/>
  <c r="AC50" i="19"/>
  <c r="K20" i="19"/>
  <c r="AI50" i="19"/>
  <c r="AC10" i="19"/>
  <c r="Q30" i="19"/>
  <c r="AI10" i="19"/>
  <c r="AC39" i="1"/>
  <c r="M42" i="19"/>
  <c r="S12" i="19"/>
  <c r="Y22" i="19"/>
  <c r="S22" i="19"/>
  <c r="AE32" i="19"/>
  <c r="AE22" i="19"/>
  <c r="AK52" i="19"/>
  <c r="M52" i="19"/>
  <c r="Y32" i="19"/>
  <c r="AE42" i="19"/>
  <c r="M32" i="19"/>
  <c r="Y12" i="19"/>
  <c r="AE52" i="19"/>
  <c r="Y52" i="19"/>
  <c r="AK22" i="19"/>
  <c r="S42" i="19"/>
  <c r="AK12" i="19"/>
  <c r="AK32" i="19"/>
  <c r="AE12" i="19"/>
  <c r="AK42" i="19"/>
  <c r="Y42" i="19"/>
  <c r="AC53" i="1"/>
  <c r="S32" i="19"/>
  <c r="S52" i="19"/>
  <c r="M12" i="19"/>
  <c r="M22" i="19"/>
  <c r="O49" i="19"/>
  <c r="AA9" i="19"/>
  <c r="O19" i="19"/>
  <c r="AA19" i="19"/>
  <c r="AG29" i="19"/>
  <c r="AM29" i="19"/>
  <c r="AG9" i="19"/>
  <c r="O39" i="19"/>
  <c r="AM9" i="19"/>
  <c r="AM49" i="19"/>
  <c r="AG49" i="19"/>
  <c r="AG19" i="19"/>
  <c r="AG39" i="19"/>
  <c r="AM39" i="19"/>
  <c r="U29" i="19"/>
  <c r="U19" i="19"/>
  <c r="O9" i="19"/>
  <c r="U49" i="19"/>
  <c r="AA29" i="19"/>
  <c r="U39" i="19"/>
  <c r="AM19" i="19"/>
  <c r="AC37" i="1"/>
  <c r="AA49" i="19"/>
  <c r="O29" i="19"/>
  <c r="U9" i="19"/>
  <c r="AA39" i="19"/>
  <c r="M10" i="19"/>
  <c r="Y10" i="19"/>
  <c r="S30" i="19"/>
  <c r="M30" i="19"/>
  <c r="AE50" i="19"/>
  <c r="AE20" i="19"/>
  <c r="S10" i="19"/>
  <c r="AE10" i="19"/>
  <c r="Y40" i="19"/>
  <c r="Y30" i="19"/>
  <c r="S50" i="19"/>
  <c r="AE30" i="19"/>
  <c r="M20" i="19"/>
  <c r="AC41" i="1"/>
  <c r="Y50" i="19"/>
  <c r="AK10" i="19"/>
  <c r="M40" i="19"/>
  <c r="AK50" i="19"/>
  <c r="Y20" i="19"/>
  <c r="AK20" i="19"/>
  <c r="S20" i="19"/>
  <c r="AE40" i="19"/>
  <c r="AK30" i="19"/>
  <c r="AK40" i="19"/>
  <c r="S40" i="19"/>
  <c r="M50" i="19"/>
  <c r="AK51" i="19"/>
  <c r="AK31" i="19"/>
  <c r="AM46" i="19"/>
  <c r="AG16" i="19"/>
  <c r="AA36" i="19"/>
  <c r="U6" i="19"/>
  <c r="U36" i="19"/>
  <c r="AM16" i="19"/>
  <c r="AA16" i="19"/>
  <c r="AA6" i="19"/>
  <c r="AA46" i="19"/>
  <c r="U16" i="19"/>
  <c r="U26" i="19"/>
  <c r="AA26" i="19"/>
  <c r="U46" i="19"/>
  <c r="O16" i="19"/>
  <c r="O26" i="19"/>
  <c r="O6" i="19"/>
  <c r="AG46" i="19"/>
  <c r="AC17" i="1"/>
  <c r="AG6" i="19"/>
  <c r="AM26" i="19"/>
  <c r="O36" i="19"/>
  <c r="O46" i="19"/>
  <c r="AM6" i="19"/>
  <c r="AG26" i="19"/>
  <c r="AG36" i="19"/>
  <c r="AM36" i="19"/>
  <c r="AC25" i="1"/>
  <c r="AG37" i="19"/>
  <c r="U7" i="19"/>
  <c r="U27" i="19"/>
  <c r="O17" i="19"/>
  <c r="AA47" i="19"/>
  <c r="U37" i="19"/>
  <c r="AM37" i="19"/>
  <c r="AM7" i="19"/>
  <c r="AA17" i="19"/>
  <c r="AA37" i="19"/>
  <c r="AM27" i="19"/>
  <c r="U47" i="19"/>
  <c r="O47" i="19"/>
  <c r="AG47" i="19"/>
  <c r="AM47" i="19"/>
  <c r="O37" i="19"/>
  <c r="AA7" i="19"/>
  <c r="O27" i="19"/>
  <c r="AM17" i="19"/>
  <c r="AG27" i="19"/>
  <c r="AG7" i="19"/>
  <c r="O7" i="19"/>
  <c r="AA27" i="19"/>
  <c r="U17" i="19"/>
  <c r="AG17" i="19"/>
  <c r="AC64" i="1"/>
  <c r="L54" i="19"/>
  <c r="AD44" i="19"/>
  <c r="R14" i="19"/>
  <c r="AD34" i="19"/>
  <c r="L34" i="19"/>
  <c r="X24" i="19"/>
  <c r="X44" i="19"/>
  <c r="X34" i="19"/>
  <c r="AD14" i="19"/>
  <c r="R44" i="19"/>
  <c r="X14" i="19"/>
  <c r="R34" i="19"/>
  <c r="L24" i="19"/>
  <c r="AJ14" i="19"/>
  <c r="X54" i="19"/>
  <c r="AD24" i="19"/>
  <c r="R54" i="19"/>
  <c r="AJ34" i="19"/>
  <c r="AJ24" i="19"/>
  <c r="R24" i="19"/>
  <c r="L14" i="19"/>
  <c r="L44" i="19"/>
  <c r="AD54" i="19"/>
  <c r="AJ44" i="19"/>
  <c r="AJ54" i="19"/>
  <c r="AC73" i="1"/>
  <c r="O45" i="19"/>
  <c r="AM55" i="19"/>
  <c r="AG35" i="19"/>
  <c r="AM35" i="19"/>
  <c r="AM45" i="19"/>
  <c r="AA35" i="19"/>
  <c r="U25" i="19"/>
  <c r="U35" i="19"/>
  <c r="AM15" i="19"/>
  <c r="O35" i="19"/>
  <c r="AG15" i="19"/>
  <c r="AG55" i="19"/>
  <c r="AA55" i="19"/>
  <c r="O55" i="19"/>
  <c r="AA25" i="19"/>
  <c r="O25" i="19"/>
  <c r="AA45" i="19"/>
  <c r="O15" i="19"/>
  <c r="U55" i="19"/>
  <c r="AA15" i="19"/>
  <c r="AM25" i="19"/>
  <c r="AG25" i="19"/>
  <c r="AG45" i="19"/>
  <c r="U45" i="19"/>
  <c r="U15" i="19"/>
  <c r="AC65" i="1"/>
  <c r="AE54" i="19"/>
  <c r="AE34" i="19"/>
  <c r="AE14" i="19"/>
  <c r="M44" i="19"/>
  <c r="M24" i="19"/>
  <c r="Y14" i="19"/>
  <c r="Y24" i="19"/>
  <c r="M34" i="19"/>
  <c r="M54" i="19"/>
  <c r="S54" i="19"/>
  <c r="M14" i="19"/>
  <c r="S34" i="19"/>
  <c r="S14" i="19"/>
  <c r="S24" i="19"/>
  <c r="Y54" i="19"/>
  <c r="Y34" i="19"/>
  <c r="AK54" i="19"/>
  <c r="AK34" i="19"/>
  <c r="AK14" i="19"/>
  <c r="S44" i="19"/>
  <c r="AK44" i="19"/>
  <c r="Y44" i="19"/>
  <c r="AK24" i="19"/>
  <c r="AE44" i="19"/>
  <c r="AE24" i="19"/>
  <c r="AC23" i="1"/>
  <c r="S27" i="19"/>
  <c r="AE27" i="19"/>
  <c r="S7" i="19"/>
  <c r="AE17" i="19"/>
  <c r="Y7" i="19"/>
  <c r="AE37" i="19"/>
  <c r="M47" i="19"/>
  <c r="Y17" i="19"/>
  <c r="M27" i="19"/>
  <c r="M7" i="19"/>
  <c r="S17" i="19"/>
  <c r="AK47" i="19"/>
  <c r="AK17" i="19"/>
  <c r="Y47" i="19"/>
  <c r="AK27" i="19"/>
  <c r="Y27" i="19"/>
  <c r="AE7" i="19"/>
  <c r="M37" i="19"/>
  <c r="AK37" i="19"/>
  <c r="S37" i="19"/>
  <c r="M17" i="19"/>
  <c r="Y37" i="19"/>
  <c r="AE47" i="19"/>
  <c r="S47" i="19"/>
  <c r="AK7" i="19"/>
  <c r="AC72" i="1"/>
  <c r="Z45" i="19"/>
  <c r="N25" i="19"/>
  <c r="N45" i="19"/>
  <c r="T45" i="19"/>
  <c r="AL15" i="19"/>
  <c r="AL35" i="19"/>
  <c r="AF25" i="19"/>
  <c r="T55" i="19"/>
  <c r="T25" i="19"/>
  <c r="AF15" i="19"/>
  <c r="AF55" i="19"/>
  <c r="Z15" i="19"/>
  <c r="Z35" i="19"/>
  <c r="T35" i="19"/>
  <c r="N35" i="19"/>
  <c r="T15" i="19"/>
  <c r="AF45" i="19"/>
  <c r="N55" i="19"/>
  <c r="AL55" i="19"/>
  <c r="Z55" i="19"/>
  <c r="AL25" i="19"/>
  <c r="Z25" i="19"/>
  <c r="AL45" i="19"/>
  <c r="N15" i="19"/>
  <c r="AF35" i="19"/>
  <c r="AC66" i="1"/>
  <c r="AF54" i="19"/>
  <c r="AF34" i="19"/>
  <c r="AF44" i="19"/>
  <c r="N14" i="19"/>
  <c r="T24" i="19"/>
  <c r="AL44" i="19"/>
  <c r="Z44" i="19"/>
  <c r="T14" i="19"/>
  <c r="T34" i="19"/>
  <c r="AF24" i="19"/>
  <c r="Z54" i="19"/>
  <c r="T54" i="19"/>
  <c r="Z34" i="19"/>
  <c r="AL34" i="19"/>
  <c r="AL14" i="19"/>
  <c r="T44" i="19"/>
  <c r="N44" i="19"/>
  <c r="N24" i="19"/>
  <c r="N34" i="19"/>
  <c r="Z24" i="19"/>
  <c r="N54" i="19"/>
  <c r="Z14" i="19"/>
  <c r="AF14" i="19"/>
  <c r="AL54" i="19"/>
  <c r="AL24" i="19"/>
  <c r="AC70" i="1"/>
  <c r="AD55" i="19"/>
  <c r="AJ35" i="19"/>
  <c r="AJ15" i="19"/>
  <c r="R25" i="19"/>
  <c r="R55" i="19"/>
  <c r="AD15" i="19"/>
  <c r="L15" i="19"/>
  <c r="AD45" i="19"/>
  <c r="AD25" i="19"/>
  <c r="X25" i="19"/>
  <c r="AJ25" i="19"/>
  <c r="R45" i="19"/>
  <c r="L55" i="19"/>
  <c r="X45" i="19"/>
  <c r="X15" i="19"/>
  <c r="L35" i="19"/>
  <c r="L25" i="19"/>
  <c r="R35" i="19"/>
  <c r="AJ45" i="19"/>
  <c r="R15" i="19"/>
  <c r="AJ55" i="19"/>
  <c r="X55" i="19"/>
  <c r="L45" i="19"/>
  <c r="X35" i="19"/>
  <c r="AD35" i="19"/>
  <c r="AC71" i="1"/>
  <c r="AK15" i="19"/>
  <c r="Y35" i="19"/>
  <c r="S55" i="19"/>
  <c r="S35" i="19"/>
  <c r="AE45" i="19"/>
  <c r="AK45" i="19"/>
  <c r="M35" i="19"/>
  <c r="S25" i="19"/>
  <c r="Y25" i="19"/>
  <c r="Y45" i="19"/>
  <c r="AK25" i="19"/>
  <c r="S15" i="19"/>
  <c r="M55" i="19"/>
  <c r="AE25" i="19"/>
  <c r="M25" i="19"/>
  <c r="S45" i="19"/>
  <c r="M15" i="19"/>
  <c r="Y15" i="19"/>
  <c r="AE55" i="19"/>
  <c r="M45" i="19"/>
  <c r="AK35" i="19"/>
  <c r="AE15" i="19"/>
  <c r="AE35" i="19"/>
  <c r="Y55" i="19"/>
  <c r="AK55" i="19"/>
  <c r="AC67" i="1"/>
  <c r="O44" i="19"/>
  <c r="AM14" i="19"/>
  <c r="O34" i="19"/>
  <c r="O14" i="19"/>
  <c r="U14" i="19"/>
  <c r="AA34" i="19"/>
  <c r="AM54" i="19"/>
  <c r="AM34" i="19"/>
  <c r="AG44" i="19"/>
  <c r="AG54" i="19"/>
  <c r="U24" i="19"/>
  <c r="O54" i="19"/>
  <c r="AG24" i="19"/>
  <c r="O24" i="19"/>
  <c r="AG34" i="19"/>
  <c r="AA44" i="19"/>
  <c r="AA54" i="19"/>
  <c r="AM44" i="19"/>
  <c r="AM24" i="19"/>
  <c r="AG14" i="19"/>
  <c r="U54" i="19"/>
  <c r="AA24" i="19"/>
  <c r="U34" i="19"/>
  <c r="AA14" i="19"/>
  <c r="U44" i="19"/>
  <c r="AC24" i="1"/>
  <c r="T7" i="19"/>
  <c r="T17" i="19"/>
  <c r="AF7" i="19"/>
  <c r="N17" i="19"/>
  <c r="AF47" i="19"/>
  <c r="T27" i="19"/>
  <c r="T37" i="19"/>
  <c r="N47" i="19"/>
  <c r="AL7" i="19"/>
  <c r="AF17" i="19"/>
  <c r="N27" i="19"/>
  <c r="Z7" i="19"/>
  <c r="Z47" i="19"/>
  <c r="AL37" i="19"/>
  <c r="Z17" i="19"/>
  <c r="AF37" i="19"/>
  <c r="AF27" i="19"/>
  <c r="AL47" i="19"/>
  <c r="Z37" i="19"/>
  <c r="N37" i="19"/>
  <c r="Z27" i="19"/>
  <c r="AL17" i="19"/>
  <c r="AL27" i="19"/>
  <c r="N7" i="19"/>
  <c r="T47" i="19"/>
  <c r="K80" i="1" l="1"/>
  <c r="L80" i="1" s="1"/>
  <c r="K56" i="1"/>
  <c r="L56" i="1" s="1"/>
  <c r="K74" i="1"/>
  <c r="L74" i="1" s="1"/>
  <c r="K44" i="1"/>
  <c r="L44" i="1" s="1"/>
  <c r="K12" i="1"/>
  <c r="L12" i="1" s="1"/>
  <c r="K62" i="1"/>
  <c r="L62" i="1" s="1"/>
  <c r="K38" i="1"/>
  <c r="L38" i="1" s="1"/>
  <c r="K68" i="1"/>
  <c r="L68" i="1" s="1"/>
  <c r="K50" i="1"/>
  <c r="L50" i="1" s="1"/>
  <c r="AB42" i="18" l="1"/>
  <c r="V26" i="18"/>
  <c r="M50" i="1"/>
  <c r="J42" i="18"/>
  <c r="P34" i="18"/>
  <c r="AB18" i="18"/>
  <c r="AB26" i="18"/>
  <c r="AH34" i="18"/>
  <c r="J26" i="18"/>
  <c r="P10" i="18"/>
  <c r="AH10" i="18"/>
  <c r="V34" i="18"/>
  <c r="P18" i="18"/>
  <c r="P42" i="18"/>
  <c r="AB34" i="18"/>
  <c r="V18" i="18"/>
  <c r="J18" i="18"/>
  <c r="AH26" i="18"/>
  <c r="V42" i="18"/>
  <c r="P26" i="18"/>
  <c r="V10" i="18"/>
  <c r="AB10" i="18"/>
  <c r="N50" i="1"/>
  <c r="AH42" i="18"/>
  <c r="AH18" i="18"/>
  <c r="J34" i="18"/>
  <c r="J10" i="18"/>
  <c r="AH36" i="18"/>
  <c r="AB20" i="18"/>
  <c r="J36" i="18"/>
  <c r="V12" i="18"/>
  <c r="V36" i="18"/>
  <c r="V20" i="18"/>
  <c r="AB44" i="18"/>
  <c r="M68" i="1"/>
  <c r="P28" i="18"/>
  <c r="AH28" i="18"/>
  <c r="P44" i="18"/>
  <c r="J28" i="18"/>
  <c r="AB12" i="18"/>
  <c r="P20" i="18"/>
  <c r="AH12" i="18"/>
  <c r="J20" i="18"/>
  <c r="P12" i="18"/>
  <c r="AH20" i="18"/>
  <c r="AB36" i="18"/>
  <c r="J12" i="18"/>
  <c r="J44" i="18"/>
  <c r="AB28" i="18"/>
  <c r="N68" i="1"/>
  <c r="P36" i="18"/>
  <c r="V28" i="18"/>
  <c r="AH44" i="18"/>
  <c r="V44" i="18"/>
  <c r="N26" i="18"/>
  <c r="AL42" i="18"/>
  <c r="AL18" i="18"/>
  <c r="AL10" i="18"/>
  <c r="Z42" i="18"/>
  <c r="AF18" i="18"/>
  <c r="T18" i="18"/>
  <c r="Z26" i="18"/>
  <c r="N18" i="18"/>
  <c r="AF10" i="18"/>
  <c r="T26" i="18"/>
  <c r="Z34" i="18"/>
  <c r="T42" i="18"/>
  <c r="T10" i="18"/>
  <c r="T34" i="18"/>
  <c r="AL26" i="18"/>
  <c r="AF26" i="18"/>
  <c r="Z10" i="18"/>
  <c r="AL34" i="18"/>
  <c r="N10" i="18"/>
  <c r="N42" i="18"/>
  <c r="M62" i="1"/>
  <c r="N34" i="18"/>
  <c r="AF34" i="18"/>
  <c r="AF42" i="18"/>
  <c r="Z18" i="18"/>
  <c r="N62" i="1"/>
  <c r="T8" i="18"/>
  <c r="T24" i="18"/>
  <c r="AL40" i="18"/>
  <c r="N24" i="18"/>
  <c r="AF40" i="18"/>
  <c r="T16" i="18"/>
  <c r="T32" i="18"/>
  <c r="AL32" i="18"/>
  <c r="Z40" i="18"/>
  <c r="N40" i="18"/>
  <c r="AL8" i="18"/>
  <c r="Z24" i="18"/>
  <c r="AF8" i="18"/>
  <c r="AL16" i="18"/>
  <c r="Z16" i="18"/>
  <c r="AL24" i="18"/>
  <c r="AF16" i="18"/>
  <c r="AF32" i="18"/>
  <c r="N8" i="18"/>
  <c r="M44" i="1"/>
  <c r="N44" i="1"/>
  <c r="T40" i="18"/>
  <c r="AF24" i="18"/>
  <c r="Z32" i="18"/>
  <c r="N32" i="18"/>
  <c r="N16" i="18"/>
  <c r="Z8" i="18"/>
  <c r="AJ42" i="18"/>
  <c r="R10" i="18"/>
  <c r="X42" i="18"/>
  <c r="AD10" i="18"/>
  <c r="R18" i="18"/>
  <c r="AJ10" i="18"/>
  <c r="AD42" i="18"/>
  <c r="L18" i="18"/>
  <c r="L10" i="18"/>
  <c r="L26" i="18"/>
  <c r="X26" i="18"/>
  <c r="L42" i="18"/>
  <c r="R42" i="18"/>
  <c r="L34" i="18"/>
  <c r="R34" i="18"/>
  <c r="M56" i="1"/>
  <c r="AJ26" i="18"/>
  <c r="AD26" i="18"/>
  <c r="X18" i="18"/>
  <c r="AD18" i="18"/>
  <c r="X10" i="18"/>
  <c r="AD34" i="18"/>
  <c r="X34" i="18"/>
  <c r="N56" i="1"/>
  <c r="AJ18" i="18"/>
  <c r="R26" i="18"/>
  <c r="AJ34" i="18"/>
  <c r="M38" i="1"/>
  <c r="R40" i="18"/>
  <c r="L40" i="18"/>
  <c r="L16" i="18"/>
  <c r="L8" i="18"/>
  <c r="AD32" i="18"/>
  <c r="AD24" i="18"/>
  <c r="L24" i="18"/>
  <c r="X24" i="18"/>
  <c r="AJ8" i="18"/>
  <c r="N38" i="1"/>
  <c r="AJ24" i="18"/>
  <c r="L32" i="18"/>
  <c r="AD16" i="18"/>
  <c r="X8" i="18"/>
  <c r="X16" i="18"/>
  <c r="R24" i="18"/>
  <c r="AD8" i="18"/>
  <c r="X32" i="18"/>
  <c r="AJ40" i="18"/>
  <c r="R16" i="18"/>
  <c r="AD40" i="18"/>
  <c r="AJ32" i="18"/>
  <c r="R32" i="18"/>
  <c r="AJ16" i="18"/>
  <c r="R8" i="18"/>
  <c r="X40" i="18"/>
  <c r="M12" i="1"/>
  <c r="AB12" i="1" s="1"/>
  <c r="AA12" i="1" s="1"/>
  <c r="P14" i="18"/>
  <c r="P22" i="18"/>
  <c r="J22" i="18"/>
  <c r="AH22" i="18"/>
  <c r="J6" i="18"/>
  <c r="AB6" i="18"/>
  <c r="J30" i="18"/>
  <c r="AB14" i="18"/>
  <c r="AB22" i="18"/>
  <c r="J14" i="18"/>
  <c r="AB30" i="18"/>
  <c r="P6" i="18"/>
  <c r="V38" i="18"/>
  <c r="AH6" i="18"/>
  <c r="N12" i="1"/>
  <c r="AH14" i="18"/>
  <c r="AH30" i="18"/>
  <c r="J38" i="18"/>
  <c r="V22" i="18"/>
  <c r="AB38" i="18"/>
  <c r="P30" i="18"/>
  <c r="P38" i="18"/>
  <c r="V30" i="18"/>
  <c r="AH38" i="18"/>
  <c r="V6" i="18"/>
  <c r="V14" i="18"/>
  <c r="N74" i="1"/>
  <c r="M74" i="1"/>
  <c r="M80" i="1"/>
  <c r="N80" i="1"/>
  <c r="AB36" i="19" l="1"/>
  <c r="P36" i="19"/>
  <c r="J6" i="19"/>
  <c r="AC12" i="1"/>
  <c r="J26" i="19"/>
  <c r="J46" i="19"/>
  <c r="P6" i="19"/>
  <c r="P46" i="19"/>
  <c r="V46" i="19"/>
  <c r="AB46" i="19"/>
  <c r="AH26" i="19"/>
  <c r="V36" i="19"/>
  <c r="AH36" i="19"/>
  <c r="AB6" i="19"/>
  <c r="J36" i="19"/>
  <c r="AB26" i="19"/>
  <c r="AH16" i="19"/>
  <c r="V6" i="19"/>
  <c r="P16" i="19"/>
  <c r="AH6" i="19"/>
  <c r="V16" i="19"/>
  <c r="AH46" i="19"/>
  <c r="AB16" i="19"/>
  <c r="J16" i="19"/>
  <c r="V26" i="19"/>
  <c r="P2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<sst xmlns="http://schemas.openxmlformats.org/spreadsheetml/2006/main" count="470" uniqueCount="326">
  <si>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</si>
  <si>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</si>
  <si>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</si>
  <si>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</si>
  <si>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</si>
  <si>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</si>
  <si>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</si>
  <si>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</si>
  <si>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</si>
  <si>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</si>
  <si>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</si>
  <si>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</si>
  <si>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</si>
  <si>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</si>
  <si>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</si>
  <si>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</si>
  <si>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</si>
  <si>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</si>
  <si>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</si>
  <si>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</si>
  <si>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</si>
  <si>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</si>
  <si>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</si>
  <si>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</si>
  <si>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</si>
  <si>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</si>
  <si>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</si>
  <si>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</si>
  <si>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</si>
  <si>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</si>
  <si>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</si>
  <si>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</si>
  <si>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</si>
  <si>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</si>
  <si>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</si>
  <si>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</si>
  <si>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</si>
  <si>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</si>
  <si>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</si>
  <si>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</si>
  <si>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</si>
  <si>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</si>
  <si>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</si>
  <si>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</si>
  <si>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</si>
  <si>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</si>
  <si>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</si>
  <si>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</si>
  <si>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</si>
  <si>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</si>
  <si>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</si>
  <si>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</si>
  <si>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</si>
  <si>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</si>
  <si>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</si>
  <si>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</si>
  <si>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</si>
  <si>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</si>
  <si>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</si>
  <si>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</si>
  <si>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</si>
  <si>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</si>
  <si>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</si>
  <si>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</si>
  <si>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</si>
  <si>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</si>
  <si>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</si>
  <si>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</si>
  <si>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</si>
  <si>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</si>
  <si>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</si>
  <si>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</si>
  <si>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</si>
  <si>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</si>
  <si>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</si>
  <si>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</si>
  <si>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</si>
  <si>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</si>
  <si>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</si>
  <si>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</si>
  <si>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VALORIZACIÓN</t>
  </si>
  <si>
    <t>ALCANCE:</t>
  </si>
  <si>
    <t>Comprende los estudios de las posibles fuentes de financiación para la ejecución de obras publicas que generen beneficio predial</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</si>
  <si>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</si>
  <si>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</si>
  <si>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</si>
  <si>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</si>
  <si>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</si>
  <si>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</si>
  <si>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Velar  por la  presentación  y cumplimiento  de  los  acuerdos  municipales  relacionados  con  las  obras  publicas  a  ejecutar  por  el  sistema  de valorización, coordinando con las diferentes secretarias la ejecución, seguimiento e inversión del presupuesto asignado; así como la irrigación y recaudo,  previo cumplimiento  de  las  diferentes  etapas  del  proceso para  la  realización  de  obras públicas que  generen  un  beneficio  en  los predios de la ciudad.</t>
  </si>
  <si>
    <t>Estudios de prefactibilidad, factibilidad; Actos administrativos: Irrigación, modificación y cobro; Plan vial Bucaramanga competitiva</t>
  </si>
  <si>
    <t>Formulación de estudios y actos administrativos</t>
  </si>
  <si>
    <t>MATRIZ DOFA</t>
  </si>
  <si>
    <t>DEBILIDADES</t>
  </si>
  <si>
    <t>AMENAZAS</t>
  </si>
  <si>
    <t>Planta de personal insuficiente.</t>
  </si>
  <si>
    <t>Desconocimiento de los ciudadanos del proceso de la irrigación y cobro de la contribución de valorización en Bucaramanga.</t>
  </si>
  <si>
    <t>Falta de constancia en la utilización en el instrumento financiero de la contribución de valorización para la ejecución de obras en la ciudad de Bucaramanga</t>
  </si>
  <si>
    <t>Incumplimiento de los acuerdos municipales que decretan obras por el sistema de valorización</t>
  </si>
  <si>
    <t>Obsolecencia de Equipos de cómputo, Impresora, Scanner y Planta física</t>
  </si>
  <si>
    <t xml:space="preserve">Mantener en constante utilización de la figura de valorización en el municipio de Bucaramanga </t>
  </si>
  <si>
    <t>Alto nivel de rotación de personal</t>
  </si>
  <si>
    <t xml:space="preserve"> Retraso en las obras de los intercambiadores desarrollados en el proyecto </t>
  </si>
  <si>
    <t>Ineficiente canal de comunicación con los contribuyentes</t>
  </si>
  <si>
    <t xml:space="preserve"> Alto flujo de derechos de petición y demandas</t>
  </si>
  <si>
    <t>Disponibilidad de insumos de oficina</t>
  </si>
  <si>
    <t xml:space="preserve"> Posibles emergencias sanitarias</t>
  </si>
  <si>
    <t>Alta rotacion de personal</t>
  </si>
  <si>
    <t>Cambios normativos constantes</t>
  </si>
  <si>
    <t>Concientizacion de los grupos de valor</t>
  </si>
  <si>
    <t>FORTALEZAS</t>
  </si>
  <si>
    <t>OPORTUNIDADES</t>
  </si>
  <si>
    <t>Recurso humano capacitado técnicamente y con experiencia en la ejecución del proceso para la ciudad de Bucaramanga</t>
  </si>
  <si>
    <t>Activación del botón de pagos electrónico para los contribuyentes.</t>
  </si>
  <si>
    <t>Software en constante actualización utilizada para la irrigación y cobro en la ciudad de Bucaramanga</t>
  </si>
  <si>
    <t>Intercomunicación con entidades públicas que fortalezca y agilice el proceso de irrigación y cobro de la contribución (Autoridad Catastral, Registro público, Cámara de Comercio, Secretaria de Planeación, Secretaria de Hacienda)</t>
  </si>
  <si>
    <t>Personal capacitado en temas relacionados con el proceso.</t>
  </si>
  <si>
    <t>Incremento del valor de la tierra en Bucaramanga</t>
  </si>
  <si>
    <t>Procesos estandarizados</t>
  </si>
  <si>
    <t>Generación de empleo por la ejecución de obra publica</t>
  </si>
  <si>
    <t>Buen uso y credibilidad de los recursos generados con la contribución de Valorización en la ciudad</t>
  </si>
  <si>
    <t>Presencia de las tecnologias de la informacion</t>
  </si>
  <si>
    <t>Crecimiento y mejoramiento de la malla vial de la ciudad con el apoyo de la contribución de Valorización</t>
  </si>
  <si>
    <t>Diversidad de proyectos a nivel externo</t>
  </si>
  <si>
    <t>Renovación urbanística como consecuencia de la ejecución de Valorización</t>
  </si>
  <si>
    <t>Ceriticacion del Sistema de Gestion de Calidad</t>
  </si>
  <si>
    <t>Conocimiento y memoria institucional</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</si>
  <si>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</si>
  <si>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</si>
  <si>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</si>
  <si>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</si>
  <si>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</si>
  <si>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</si>
  <si>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</si>
  <si>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</si>
  <si>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</si>
  <si>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</si>
  <si>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</si>
  <si>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</si>
  <si>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</si>
  <si>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</si>
  <si>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</si>
  <si>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</si>
  <si>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</si>
  <si>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</si>
  <si>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</si>
  <si>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</si>
  <si>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</si>
  <si>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</si>
  <si>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</si>
  <si>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</si>
  <si>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</si>
  <si>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</si>
  <si>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</si>
  <si>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</si>
  <si>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</si>
  <si>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</si>
  <si>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</si>
  <si>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</si>
  <si>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</si>
  <si>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</si>
  <si>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</si>
  <si>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</si>
  <si>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</si>
  <si>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</si>
  <si>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</si>
  <si>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Disminucion de recursos generados con la contribucion de valorizacion  por via judicial e investigaciones y sanciones de entes de control</t>
  </si>
  <si>
    <t>Falta de cumplimiento en los tiempos y formas señaladas en el Estatuto de Valorización de Bucaramanga</t>
  </si>
  <si>
    <t>Posibilidad de afectación económica y reputacional por la disminución de recursos generados con la contribución de valorización por vía judicial e investigaciones y sanciones de entes de control debido a la falta de cumplimiento en los tiempos y formas señaladas en el Estatuto de Valorización de Bucaramanga</t>
  </si>
  <si>
    <t>Ejecucion y Administracion de procesos</t>
  </si>
  <si>
    <t xml:space="preserve">     El riesgo afecta la imagen de de la entidad con efecto publicitario sostenido a nivel de sector administrativo, nivel departamental o municipal</t>
  </si>
  <si>
    <t xml:space="preserve">El Jefe de la Oficina de Valorización revisa y verifica la ejecución del proceso en tiempos y formas según norma especial,  las tutelas, demandas, derechos de petición y procesos jurídicos mediante mesas de trabajo y confrontación de documentos. </t>
  </si>
  <si>
    <t>Preventivo</t>
  </si>
  <si>
    <t>Manual</t>
  </si>
  <si>
    <t>Documentado</t>
  </si>
  <si>
    <t>Continua</t>
  </si>
  <si>
    <t>Con Registro</t>
  </si>
  <si>
    <t>Reducir (mitigar)</t>
  </si>
  <si>
    <t>Realizar dos (2) seguimientos semestrales a las respuestas de tutelas, demandas, derechos de petición y procesos jurídicos mediante mesas de trabajo evidenciadas con actas.</t>
  </si>
  <si>
    <t>Jefe de la Oficina</t>
  </si>
  <si>
    <t>Actas de Reunion (2)</t>
  </si>
  <si>
    <t>Reputacional</t>
  </si>
  <si>
    <t>Incumplimiento de la normatividad archivística en los documentos emanados de la Oficina de Valorización</t>
  </si>
  <si>
    <t>Posibilidad de afectación reputacional por posibles investigaciones y sanciones disciplinarias por entes de control, debido al incumplimiento de la Ley 594 del 2000 en los documentos emanados por la Oficina de Valorización</t>
  </si>
  <si>
    <t xml:space="preserve">     El riesgo afecta la imagen de la entidad con algunos usuarios de relevancia frente al logro de los objetivos</t>
  </si>
  <si>
    <t>El área de Valorización encargada del manejo del archivo aplica los manuales y procedimientos para la intervencion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docuemental y las directrices del Archivo General de la Nación</t>
  </si>
  <si>
    <t>Realizar el 100% de las Transferencias documentales primarias de la Oficina de Valorzacionl en los tiempos establecidos en el cronograma para la vigencia que aplique la tabla de retención documental vigentes</t>
  </si>
  <si>
    <t>Servidores públicos y contratistas</t>
  </si>
  <si>
    <t>Acta de transferencia documental F-GDO-8600-238,37-022</t>
  </si>
  <si>
    <t>Organizar el 100% de los expedientes producidos por la Oficina de Valorizacion</t>
  </si>
  <si>
    <t xml:space="preserve">Informe de seguimiento a la organización documental F-GDO-8600-238,37-033 </t>
  </si>
  <si>
    <t>Elaborar el 100% de los inventarios documentales de los archivos producidos por la Oficina de Valorización</t>
  </si>
  <si>
    <t xml:space="preserve">Informe de seguimiento a la organización documental F-GDO-8600-238,37-003 </t>
  </si>
  <si>
    <t>Investigaciones disciplinarias por la autoridad competente</t>
  </si>
  <si>
    <t xml:space="preserve">incumplimiento de la Ley 1712 del 2014 y Resolucion 1519 de 2020 de MINTIC respecto a la obligación de publicación de información en la página web institucional </t>
  </si>
  <si>
    <t xml:space="preserve">Posibilidad de afectación reputacional por posibles investigaciones disciplinarias por la autoridad competente, debido al incumplimiento en la aplicación de la Ley 1712 del 2014 y Resolucion 1519 de 2020 de MINTIC respecto a la obligación en la publicación de información en la página web institucional </t>
  </si>
  <si>
    <t>El profesional asignado por el lider del proceso, revisa la información sujeta a publicación de acuerdo con lo establecido en la Resolución 1519 de 2020 y sus anexos, y verifica a través de la pagina web institucional su cumplimiento</t>
  </si>
  <si>
    <t>Solicitar al área TIC la publicación del 100% de documentos a cargo de la Oficina de Valorización, de acuerdo con los estandares establecidos en la Resolucuión 1519 de 2020</t>
  </si>
  <si>
    <t>Lider de proceso y profesional asignado</t>
  </si>
  <si>
    <t>Solicitudes de publicación enviados al área TIC</t>
  </si>
  <si>
    <t>Investigaciones disciplinarias</t>
  </si>
  <si>
    <t xml:space="preserve">Posibilidad de afectación reputacional por investigaciones disciplinarias debido al incumplimiento de las acciones correctivas en los tiempos estipulados y plasmados en los Planes de Mejoramiento de auditorías internas, suscritos
</t>
  </si>
  <si>
    <t xml:space="preserve">El profesional encargado revisa las acciones correctivas establecidas y plasmadas en los Planes de Mejoramiento de auditorías internas suscritos, a través de seguimientos con los responsables de su cumplimiento </t>
  </si>
  <si>
    <t>Realizar  un seguimiento  a las acciones establecidas en los Planes de Mejoramiento de auditorías internas suscritos</t>
  </si>
  <si>
    <t>Lider de proceso y
Profesional encargada</t>
  </si>
  <si>
    <t>Actas de seguimiento (1)</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</si>
  <si>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</si>
  <si>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</si>
  <si>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 xml:space="preserve">Version </t>
  </si>
  <si>
    <t xml:space="preserve">Fecha </t>
  </si>
  <si>
    <t>1.0</t>
  </si>
  <si>
    <t xml:space="preserve">Ajustes al documento con el fin de dar cumplimiento a lineamientos del DAFP y a recomendaciones por hallazgos de auditoria. </t>
  </si>
  <si>
    <t>Erica Rueda/Profesional Secretaria de Planeacion</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</si>
  <si>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</si>
  <si>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</si>
  <si>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</si>
  <si>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</si>
  <si>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</si>
  <si>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</si>
  <si>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</si>
  <si>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</si>
  <si>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</si>
  <si>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</si>
  <si>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</si>
  <si>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</si>
  <si>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</si>
  <si>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</si>
  <si>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</si>
  <si>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</si>
  <si>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</si>
  <si>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</si>
  <si>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</si>
  <si>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</si>
  <si>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</si>
  <si>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</si>
  <si>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</si>
  <si>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</si>
  <si>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</si>
  <si>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</si>
  <si>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</si>
  <si>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</si>
  <si>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</si>
  <si>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</si>
  <si>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</si>
  <si>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</si>
  <si>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</si>
  <si>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</si>
  <si>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</si>
  <si>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</si>
  <si>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</si>
  <si>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</si>
  <si>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</si>
  <si>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</si>
  <si>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</si>
  <si>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</si>
  <si>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</si>
  <si>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</si>
  <si>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</si>
  <si>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</si>
  <si>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</si>
  <si>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</si>
  <si>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</si>
  <si>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</si>
  <si>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</si>
  <si>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</si>
  <si>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</si>
  <si>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</si>
  <si>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</si>
  <si>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</si>
  <si>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</si>
  <si>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</si>
  <si>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</si>
  <si>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</si>
  <si>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</si>
  <si>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</si>
  <si>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</si>
  <si>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</si>
  <si>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</si>
  <si>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</si>
  <si>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</si>
  <si>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</si>
  <si>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</si>
  <si>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</si>
  <si>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</si>
  <si>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</si>
  <si>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</si>
  <si>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</si>
  <si>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</si>
  <si>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</si>
  <si>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</si>
  <si>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</si>
  <si>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</si>
  <si>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</si>
  <si>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</si>
  <si>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</si>
  <si>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</si>
  <si>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</si>
  <si>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</si>
  <si>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</si>
  <si>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</si>
  <si>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</si>
  <si>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</si>
  <si>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</si>
  <si>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</si>
  <si>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</si>
  <si>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</si>
  <si>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</si>
  <si>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</si>
  <si>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</si>
  <si>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Económico y Reputacional</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</si>
  <si>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</si>
  <si>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</si>
  <si>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</si>
  <si>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</si>
  <si>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</si>
  <si>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</si>
  <si>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</si>
  <si>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</si>
  <si>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</si>
  <si>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</si>
  <si>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</si>
  <si>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</si>
  <si>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</si>
  <si>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Investigaciones y sanciones disciplinarias por entes de control.</t>
  </si>
  <si>
    <t>incumplimiento de las acciones correctivas en los tiempos estipulados y plasmados en los Planes de Mejoramiento de auditorías internas, suscritos</t>
  </si>
  <si>
    <t>Matriz Mapa Riesgos de Gestión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</si>
</sst>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sz val="11"/>
      <color rgb="FFFF0000"/>
      <name val="Arial Narrow"/>
      <family val="2"/>
    </font>
    <font>
      <b/>
      <sz val="20"/>
      <color rgb="FF000000"/>
      <name val="Arial"/>
      <family val="2"/>
    </font>
    <font>
      <sz val="11"/>
      <name val="Arial"/>
      <family val="2"/>
    </font>
    <font>
      <b/>
      <sz val="11"/>
      <color theme="1"/>
      <name val="Arial"/>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rgb="FFFFFFFF"/>
        <bgColor rgb="FF000000"/>
      </patternFill>
    </fill>
    <fill>
      <patternFill patternType="solid">
        <fgColor theme="6" tint="0.59999389629810485"/>
        <bgColor indexed="64"/>
      </patternFill>
    </fill>
    <fill>
      <patternFill patternType="solid">
        <fgColor rgb="FFFFFFFF"/>
        <bgColor indexed="64"/>
      </patternFill>
    </fill>
  </fills>
  <borders count="120">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8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0" fontId="16" fillId="16" borderId="0" xfId="0" applyFont="1" applyFill="1" applyAlignment="1">
      <alignment wrapText="1"/>
    </xf>
    <xf numFmtId="0" fontId="45" fillId="17" borderId="96" xfId="0" applyFont="1" applyFill="1" applyBorder="1" applyAlignment="1">
      <alignment horizontal="left" vertical="center" wrapText="1" indent="1"/>
    </xf>
    <xf numFmtId="0" fontId="45" fillId="17" borderId="98" xfId="0" applyFont="1" applyFill="1" applyBorder="1" applyAlignment="1">
      <alignment horizontal="left" vertical="center" wrapText="1" indent="1"/>
    </xf>
    <xf numFmtId="0" fontId="58" fillId="17" borderId="102" xfId="0" applyFont="1" applyFill="1" applyBorder="1" applyAlignment="1">
      <alignment horizontal="center" vertical="center" wrapText="1"/>
    </xf>
    <xf numFmtId="0" fontId="58" fillId="17" borderId="45" xfId="0" applyFont="1" applyFill="1" applyBorder="1" applyAlignment="1">
      <alignment horizontal="center" vertical="center" wrapText="1"/>
    </xf>
    <xf numFmtId="0" fontId="61" fillId="0" borderId="0" xfId="0" applyFont="1" applyAlignment="1">
      <alignment horizontal="center" vertical="center"/>
    </xf>
    <xf numFmtId="0" fontId="64" fillId="0" borderId="0" xfId="0" applyFont="1" applyAlignment="1">
      <alignment horizontal="center" vertical="center"/>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9" fillId="0" borderId="43" xfId="0" applyFont="1" applyBorder="1" applyAlignment="1">
      <alignment horizontal="center" vertical="center" wrapText="1"/>
    </xf>
    <xf numFmtId="0" fontId="59" fillId="0" borderId="102" xfId="0" applyFont="1" applyBorder="1" applyAlignment="1">
      <alignment horizontal="center" vertical="center" wrapText="1"/>
    </xf>
    <xf numFmtId="0" fontId="59" fillId="0" borderId="45" xfId="0" applyFont="1" applyBorder="1" applyAlignment="1">
      <alignment horizontal="center" vertical="center" wrapText="1"/>
    </xf>
    <xf numFmtId="0" fontId="1" fillId="0" borderId="2" xfId="0" applyFont="1" applyBorder="1" applyAlignment="1">
      <alignment horizontal="center" vertical="top"/>
    </xf>
    <xf numFmtId="0" fontId="8" fillId="3" borderId="0" xfId="0" applyFont="1" applyFill="1" applyAlignment="1" applyProtection="1">
      <alignment vertical="center"/>
      <protection locked="0"/>
    </xf>
    <xf numFmtId="0" fontId="1" fillId="0" borderId="2" xfId="0" applyFont="1" applyBorder="1" applyAlignment="1" applyProtection="1">
      <alignment horizontal="justify" vertical="center" wrapText="1"/>
      <protection locked="0"/>
    </xf>
    <xf numFmtId="14" fontId="6"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14" fontId="48" fillId="3" borderId="95" xfId="0" applyNumberFormat="1" applyFont="1" applyFill="1" applyBorder="1" applyAlignment="1">
      <alignment horizontal="left" vertical="center" wrapText="1"/>
    </xf>
    <xf numFmtId="0" fontId="63" fillId="0" borderId="0" xfId="0" applyFont="1"/>
    <xf numFmtId="0" fontId="69" fillId="16" borderId="0" xfId="0" applyFont="1" applyFill="1" applyAlignment="1">
      <alignment wrapText="1"/>
    </xf>
    <xf numFmtId="0" fontId="70" fillId="0" borderId="111" xfId="0" applyFont="1" applyBorder="1" applyAlignment="1">
      <alignment horizontal="center"/>
    </xf>
    <xf numFmtId="0" fontId="63" fillId="0" borderId="32" xfId="0" applyFont="1" applyBorder="1" applyAlignment="1">
      <alignment horizontal="center" vertical="center"/>
    </xf>
    <xf numFmtId="14" fontId="63" fillId="0" borderId="32" xfId="0" applyNumberFormat="1" applyFont="1" applyBorder="1" applyAlignment="1">
      <alignment horizontal="center" vertical="center"/>
    </xf>
    <xf numFmtId="0" fontId="63" fillId="0" borderId="32" xfId="0" applyFont="1" applyBorder="1" applyAlignment="1">
      <alignment horizontal="center" vertical="center" wrapText="1"/>
    </xf>
    <xf numFmtId="0" fontId="55" fillId="15" borderId="74"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6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67"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65" fillId="0" borderId="37" xfId="0" applyFont="1" applyBorder="1" applyAlignment="1">
      <alignment horizontal="left" vertical="center" wrapText="1"/>
    </xf>
    <xf numFmtId="0" fontId="65" fillId="0" borderId="38" xfId="0" applyFont="1" applyBorder="1" applyAlignment="1">
      <alignment horizontal="left" vertical="center" wrapText="1"/>
    </xf>
    <xf numFmtId="0" fontId="65" fillId="0" borderId="39" xfId="0" applyFont="1" applyBorder="1" applyAlignment="1">
      <alignment horizontal="left" vertical="center" wrapText="1"/>
    </xf>
    <xf numFmtId="0" fontId="1" fillId="0" borderId="110" xfId="0" applyFont="1" applyBorder="1" applyAlignment="1">
      <alignment horizontal="left"/>
    </xf>
    <xf numFmtId="0" fontId="1" fillId="0" borderId="101" xfId="0" applyFont="1" applyBorder="1" applyAlignment="1">
      <alignment horizontal="left"/>
    </xf>
    <xf numFmtId="0" fontId="65" fillId="0" borderId="35" xfId="0" applyFont="1" applyBorder="1" applyAlignment="1">
      <alignment horizontal="left" vertical="center" wrapText="1"/>
    </xf>
    <xf numFmtId="0" fontId="65" fillId="0" borderId="31" xfId="0" applyFont="1" applyBorder="1" applyAlignment="1">
      <alignment horizontal="left" vertical="center" wrapText="1"/>
    </xf>
    <xf numFmtId="0" fontId="65" fillId="0" borderId="36"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1" fillId="0" borderId="31" xfId="0" applyFont="1" applyBorder="1" applyAlignment="1">
      <alignment horizontal="left" vertical="center" wrapText="1"/>
    </xf>
    <xf numFmtId="0" fontId="1" fillId="0" borderId="106" xfId="0" applyFont="1" applyBorder="1" applyAlignment="1">
      <alignment horizontal="left"/>
    </xf>
    <xf numFmtId="0" fontId="1" fillId="0" borderId="77" xfId="0" applyFont="1" applyBorder="1" applyAlignment="1">
      <alignment horizontal="left"/>
    </xf>
    <xf numFmtId="0" fontId="1" fillId="0" borderId="107" xfId="0" applyFont="1" applyBorder="1" applyAlignment="1">
      <alignment horizontal="left"/>
    </xf>
    <xf numFmtId="0" fontId="1" fillId="0" borderId="35" xfId="0" applyFont="1" applyBorder="1" applyAlignment="1">
      <alignment horizontal="left" wrapText="1"/>
    </xf>
    <xf numFmtId="0" fontId="1" fillId="0" borderId="36" xfId="0" applyFont="1" applyBorder="1" applyAlignment="1">
      <alignment horizontal="left" wrapText="1"/>
    </xf>
    <xf numFmtId="0" fontId="65" fillId="0" borderId="35" xfId="0" applyFont="1" applyBorder="1" applyAlignment="1">
      <alignment horizontal="left" wrapText="1"/>
    </xf>
    <xf numFmtId="0" fontId="65" fillId="0" borderId="36" xfId="0" applyFont="1" applyBorder="1" applyAlignment="1">
      <alignment horizontal="left" wrapText="1"/>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1" fillId="3" borderId="39" xfId="0" applyFont="1" applyFill="1" applyBorder="1" applyAlignment="1">
      <alignment horizontal="left" vertical="center"/>
    </xf>
    <xf numFmtId="0" fontId="65" fillId="0" borderId="109" xfId="0" applyFont="1" applyBorder="1" applyAlignment="1">
      <alignment horizontal="left" wrapText="1"/>
    </xf>
    <xf numFmtId="0" fontId="65" fillId="0" borderId="39" xfId="0" applyFont="1" applyBorder="1" applyAlignment="1">
      <alignment horizontal="left" wrapText="1"/>
    </xf>
    <xf numFmtId="0" fontId="45" fillId="19" borderId="14" xfId="0" applyFont="1" applyFill="1" applyBorder="1" applyAlignment="1">
      <alignment horizontal="center" vertical="center" wrapText="1"/>
    </xf>
    <xf numFmtId="0" fontId="45" fillId="19" borderId="0" xfId="0" applyFont="1" applyFill="1" applyAlignment="1">
      <alignment horizontal="center" vertical="center" wrapText="1"/>
    </xf>
    <xf numFmtId="0" fontId="45" fillId="19" borderId="33" xfId="0" applyFont="1" applyFill="1" applyBorder="1" applyAlignment="1">
      <alignment horizontal="center" vertical="center" wrapText="1"/>
    </xf>
    <xf numFmtId="0" fontId="45" fillId="19" borderId="45" xfId="0" applyFont="1" applyFill="1" applyBorder="1" applyAlignment="1">
      <alignment horizontal="center" vertical="center" wrapText="1"/>
    </xf>
    <xf numFmtId="0" fontId="1" fillId="0" borderId="96" xfId="0" applyFont="1" applyBorder="1" applyAlignment="1">
      <alignment horizontal="left" vertical="center" wrapText="1"/>
    </xf>
    <xf numFmtId="0" fontId="1" fillId="0" borderId="103" xfId="0" applyFont="1" applyBorder="1" applyAlignment="1">
      <alignment horizontal="left" vertical="center" wrapText="1"/>
    </xf>
    <xf numFmtId="0" fontId="1" fillId="0" borderId="104" xfId="0" applyFont="1" applyBorder="1" applyAlignment="1">
      <alignment horizontal="left" vertical="center" wrapText="1"/>
    </xf>
    <xf numFmtId="0" fontId="65" fillId="0" borderId="96" xfId="0" applyFont="1" applyBorder="1" applyAlignment="1">
      <alignment horizontal="left" vertical="center" wrapText="1"/>
    </xf>
    <xf numFmtId="0" fontId="65" fillId="0" borderId="104" xfId="0" applyFont="1" applyBorder="1" applyAlignment="1">
      <alignment horizontal="left" vertical="center" wrapText="1"/>
    </xf>
    <xf numFmtId="0" fontId="5" fillId="0" borderId="92" xfId="0" applyFont="1" applyBorder="1" applyAlignment="1">
      <alignment vertical="top" wrapText="1"/>
    </xf>
    <xf numFmtId="0" fontId="5" fillId="0" borderId="94" xfId="0" applyFont="1" applyBorder="1" applyAlignment="1">
      <alignment vertical="top" wrapText="1"/>
    </xf>
    <xf numFmtId="0" fontId="5" fillId="0" borderId="95" xfId="0" applyFont="1" applyBorder="1" applyAlignment="1">
      <alignment vertical="top" wrapText="1"/>
    </xf>
    <xf numFmtId="0" fontId="68" fillId="0" borderId="12" xfId="0" applyFont="1" applyBorder="1" applyAlignment="1">
      <alignment horizontal="center" vertical="center" wrapText="1"/>
    </xf>
    <xf numFmtId="0" fontId="68" fillId="0" borderId="19" xfId="0" applyFont="1" applyBorder="1" applyAlignment="1">
      <alignment horizontal="center" vertical="center" wrapText="1"/>
    </xf>
    <xf numFmtId="0" fontId="68" fillId="0" borderId="14" xfId="0" applyFont="1" applyBorder="1" applyAlignment="1">
      <alignment horizontal="center" vertical="center" wrapText="1"/>
    </xf>
    <xf numFmtId="0" fontId="68" fillId="0" borderId="0" xfId="0" applyFont="1" applyAlignment="1">
      <alignment horizontal="center" vertical="center" wrapText="1"/>
    </xf>
    <xf numFmtId="0" fontId="1" fillId="0" borderId="106" xfId="0" applyFont="1" applyBorder="1" applyAlignment="1">
      <alignment horizontal="left" vertical="center" wrapText="1"/>
    </xf>
    <xf numFmtId="0" fontId="1" fillId="0" borderId="77" xfId="0" applyFont="1" applyBorder="1" applyAlignment="1">
      <alignment horizontal="left" vertical="center" wrapText="1"/>
    </xf>
    <xf numFmtId="0" fontId="1" fillId="0" borderId="107" xfId="0" applyFont="1" applyBorder="1" applyAlignment="1">
      <alignment horizontal="left" vertical="center" wrapText="1"/>
    </xf>
    <xf numFmtId="0" fontId="65" fillId="0" borderId="108" xfId="0" applyFont="1" applyBorder="1" applyAlignment="1">
      <alignment horizontal="left" vertical="center" wrapText="1"/>
    </xf>
    <xf numFmtId="0" fontId="61" fillId="19" borderId="42" xfId="0" applyFont="1" applyFill="1" applyBorder="1" applyAlignment="1">
      <alignment horizontal="center" vertical="center" wrapText="1"/>
    </xf>
    <xf numFmtId="0" fontId="61" fillId="19" borderId="43" xfId="0" applyFont="1" applyFill="1" applyBorder="1" applyAlignment="1">
      <alignment horizontal="center" vertical="center" wrapText="1"/>
    </xf>
    <xf numFmtId="0" fontId="61" fillId="19" borderId="44" xfId="0" applyFont="1" applyFill="1" applyBorder="1" applyAlignment="1">
      <alignment horizontal="center" vertical="center" wrapText="1"/>
    </xf>
    <xf numFmtId="0" fontId="61" fillId="0" borderId="33" xfId="0" applyFont="1" applyBorder="1" applyAlignment="1">
      <alignment horizontal="center" vertical="center" wrapText="1"/>
    </xf>
    <xf numFmtId="0" fontId="61" fillId="0" borderId="34" xfId="0" applyFont="1" applyBorder="1" applyAlignment="1">
      <alignment horizontal="center" vertical="center" wrapText="1"/>
    </xf>
    <xf numFmtId="0" fontId="61" fillId="0" borderId="45" xfId="0" applyFont="1" applyBorder="1" applyAlignment="1">
      <alignment horizontal="center" vertical="center" wrapText="1"/>
    </xf>
    <xf numFmtId="0" fontId="45" fillId="20" borderId="97" xfId="0" applyFont="1" applyFill="1" applyBorder="1" applyAlignment="1">
      <alignment horizontal="left" vertical="center" wrapText="1" indent="1"/>
    </xf>
    <xf numFmtId="0" fontId="45" fillId="20" borderId="47" xfId="0" applyFont="1" applyFill="1" applyBorder="1" applyAlignment="1">
      <alignment horizontal="left" vertical="center" wrapText="1" indent="1"/>
    </xf>
    <xf numFmtId="0" fontId="45" fillId="20" borderId="48" xfId="0" applyFont="1" applyFill="1" applyBorder="1" applyAlignment="1">
      <alignment horizontal="left" vertical="center" wrapText="1" indent="1"/>
    </xf>
    <xf numFmtId="0" fontId="59" fillId="20" borderId="99" xfId="0" applyFont="1" applyFill="1" applyBorder="1" applyAlignment="1">
      <alignment horizontal="left" vertical="center" wrapText="1" indent="1"/>
    </xf>
    <xf numFmtId="0" fontId="59" fillId="20" borderId="100" xfId="0" applyFont="1" applyFill="1" applyBorder="1" applyAlignment="1">
      <alignment horizontal="left" vertical="center" wrapText="1" indent="1"/>
    </xf>
    <xf numFmtId="0" fontId="59" fillId="20" borderId="101" xfId="0" applyFont="1" applyFill="1" applyBorder="1" applyAlignment="1">
      <alignment horizontal="left" vertical="center" wrapText="1" indent="1"/>
    </xf>
    <xf numFmtId="0" fontId="38" fillId="18"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3" xfId="0" applyFont="1" applyFill="1" applyBorder="1" applyAlignment="1">
      <alignment horizontal="center" vertical="center" wrapText="1"/>
    </xf>
    <xf numFmtId="0" fontId="58" fillId="17" borderId="102" xfId="0" applyFont="1" applyFill="1" applyBorder="1" applyAlignment="1">
      <alignment horizontal="center" vertical="center" wrapText="1"/>
    </xf>
    <xf numFmtId="0" fontId="62" fillId="0" borderId="0" xfId="0" applyFont="1" applyAlignment="1">
      <alignment horizontal="center" vertical="center"/>
    </xf>
    <xf numFmtId="0" fontId="45" fillId="19" borderId="12" xfId="0" applyFont="1" applyFill="1" applyBorder="1" applyAlignment="1">
      <alignment horizontal="center" vertical="center" wrapText="1"/>
    </xf>
    <xf numFmtId="0" fontId="45" fillId="19" borderId="19" xfId="0" applyFont="1" applyFill="1" applyBorder="1" applyAlignment="1">
      <alignment horizontal="center" vertical="center" wrapText="1"/>
    </xf>
    <xf numFmtId="0" fontId="45" fillId="19" borderId="13" xfId="0" applyFont="1" applyFill="1" applyBorder="1" applyAlignment="1">
      <alignment horizontal="center" vertical="center" wrapText="1"/>
    </xf>
    <xf numFmtId="0" fontId="36" fillId="0" borderId="33" xfId="0" applyFont="1" applyBorder="1" applyAlignment="1">
      <alignment horizontal="center" vertical="center" wrapText="1"/>
    </xf>
    <xf numFmtId="0" fontId="36" fillId="0" borderId="45" xfId="0" applyFont="1" applyBorder="1" applyAlignment="1">
      <alignment horizontal="center" vertical="center" wrapText="1"/>
    </xf>
    <xf numFmtId="0" fontId="70" fillId="0" borderId="111" xfId="0" applyFont="1" applyBorder="1" applyAlignment="1">
      <alignment horizontal="center" vertical="center"/>
    </xf>
    <xf numFmtId="0" fontId="70" fillId="0" borderId="111" xfId="0" applyFont="1" applyBorder="1" applyAlignment="1">
      <alignment horizontal="center"/>
    </xf>
    <xf numFmtId="0" fontId="63" fillId="0" borderId="112" xfId="0" applyFont="1" applyBorder="1" applyAlignment="1">
      <alignment horizontal="center" vertical="center" wrapText="1"/>
    </xf>
    <xf numFmtId="0" fontId="63" fillId="0" borderId="72" xfId="0" applyFont="1" applyBorder="1" applyAlignment="1">
      <alignment horizontal="center" vertical="center" wrapText="1"/>
    </xf>
    <xf numFmtId="0" fontId="1" fillId="0" borderId="105" xfId="0" applyFont="1" applyBorder="1" applyAlignment="1">
      <alignment horizontal="left" vertical="center" wrapText="1"/>
    </xf>
    <xf numFmtId="0" fontId="1" fillId="0" borderId="108" xfId="0" applyFont="1" applyBorder="1" applyAlignment="1">
      <alignment horizontal="left" vertical="center"/>
    </xf>
    <xf numFmtId="0" fontId="1" fillId="0" borderId="36" xfId="0" applyFont="1" applyBorder="1" applyAlignment="1">
      <alignment horizontal="left" vertical="center"/>
    </xf>
    <xf numFmtId="0" fontId="1" fillId="0" borderId="108" xfId="0" applyFont="1" applyBorder="1" applyAlignment="1">
      <alignment horizontal="left" vertical="center" wrapText="1"/>
    </xf>
    <xf numFmtId="0" fontId="65" fillId="0" borderId="31" xfId="0" applyFont="1" applyBorder="1" applyAlignment="1">
      <alignment horizontal="left" wrapText="1"/>
    </xf>
    <xf numFmtId="0" fontId="1" fillId="0" borderId="35" xfId="0" applyFont="1" applyBorder="1" applyAlignment="1">
      <alignment horizontal="left" vertical="center"/>
    </xf>
    <xf numFmtId="0" fontId="1" fillId="0" borderId="31" xfId="0" applyFont="1" applyBorder="1" applyAlignment="1">
      <alignment horizontal="left" vertical="center"/>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67" fillId="0" borderId="4" xfId="0" applyFont="1" applyBorder="1" applyAlignment="1">
      <alignment horizontal="center" vertical="top"/>
    </xf>
    <xf numFmtId="0" fontId="67" fillId="0" borderId="8" xfId="0" applyFont="1" applyBorder="1" applyAlignment="1">
      <alignment horizontal="center" vertical="top"/>
    </xf>
    <xf numFmtId="0" fontId="67" fillId="0" borderId="5" xfId="0" applyFont="1" applyBorder="1" applyAlignment="1">
      <alignment horizontal="center" vertical="top"/>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4" fillId="2" borderId="2"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28" xfId="0" applyNumberFormat="1" applyFont="1" applyBorder="1" applyAlignment="1" applyProtection="1">
      <alignment horizontal="center" vertical="center" wrapText="1"/>
      <protection locked="0"/>
    </xf>
    <xf numFmtId="9" fontId="1" fillId="0" borderId="9" xfId="0" applyNumberFormat="1" applyFont="1" applyBorder="1" applyAlignment="1" applyProtection="1">
      <alignment horizontal="center" vertical="center" wrapText="1"/>
      <protection locked="0"/>
    </xf>
    <xf numFmtId="9" fontId="1" fillId="0" borderId="3" xfId="0" applyNumberFormat="1" applyFont="1" applyBorder="1" applyAlignment="1" applyProtection="1">
      <alignment horizontal="center" vertical="center" wrapText="1"/>
      <protection locked="0"/>
    </xf>
    <xf numFmtId="0" fontId="27" fillId="0" borderId="6" xfId="0" applyFont="1" applyBorder="1" applyAlignment="1">
      <alignment horizontal="left" vertical="center"/>
    </xf>
    <xf numFmtId="0" fontId="27" fillId="0" borderId="10" xfId="0" applyFont="1" applyBorder="1" applyAlignment="1">
      <alignment horizontal="left" vertical="center"/>
    </xf>
    <xf numFmtId="0" fontId="27" fillId="0" borderId="7" xfId="0" applyFont="1" applyBorder="1" applyAlignment="1">
      <alignment horizontal="left"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7" fillId="2" borderId="6" xfId="0" applyFont="1" applyFill="1" applyBorder="1" applyAlignment="1">
      <alignment horizontal="left" vertical="center"/>
    </xf>
    <xf numFmtId="0" fontId="27"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0" borderId="6" xfId="0" applyFont="1" applyBorder="1" applyAlignment="1">
      <alignment horizontal="left" vertical="center" wrapText="1"/>
    </xf>
    <xf numFmtId="0" fontId="8" fillId="0" borderId="10" xfId="0" applyFont="1" applyBorder="1" applyAlignment="1">
      <alignment horizontal="left" vertical="center" wrapText="1"/>
    </xf>
    <xf numFmtId="0" fontId="8" fillId="0" borderId="7" xfId="0" applyFont="1" applyBorder="1" applyAlignment="1">
      <alignment horizontal="left" vertical="center" wrapText="1"/>
    </xf>
    <xf numFmtId="0" fontId="8" fillId="0" borderId="6" xfId="0" applyFont="1" applyBorder="1" applyAlignment="1">
      <alignment horizontal="left" vertical="center"/>
    </xf>
    <xf numFmtId="0" fontId="8" fillId="0" borderId="10" xfId="0" applyFont="1" applyBorder="1" applyAlignment="1">
      <alignment horizontal="left" vertical="center"/>
    </xf>
    <xf numFmtId="0" fontId="8" fillId="0" borderId="7" xfId="0" applyFont="1" applyBorder="1" applyAlignment="1">
      <alignment horizontal="left" vertical="center"/>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66" fillId="2" borderId="31" xfId="0" applyFont="1" applyFill="1" applyBorder="1" applyAlignment="1">
      <alignment horizontal="center" vertical="center" wrapText="1"/>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0" fontId="70" fillId="3" borderId="113" xfId="0" applyFont="1" applyFill="1" applyBorder="1" applyAlignment="1">
      <alignment horizontal="center" vertical="center" wrapText="1"/>
    </xf>
    <xf numFmtId="0" fontId="70" fillId="3" borderId="114" xfId="0" applyFont="1" applyFill="1" applyBorder="1" applyAlignment="1">
      <alignment horizontal="center" vertical="center" wrapText="1"/>
    </xf>
    <xf numFmtId="0" fontId="70" fillId="3" borderId="115" xfId="0" applyFont="1" applyFill="1" applyBorder="1" applyAlignment="1">
      <alignment horizontal="center" vertical="center" wrapText="1"/>
    </xf>
    <xf numFmtId="0" fontId="70" fillId="3" borderId="116" xfId="0" applyFont="1" applyFill="1" applyBorder="1" applyAlignment="1">
      <alignment horizontal="center" vertical="center" wrapText="1"/>
    </xf>
    <xf numFmtId="0" fontId="70" fillId="3" borderId="117"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59" fillId="0" borderId="4" xfId="0" applyFont="1" applyBorder="1" applyAlignment="1" applyProtection="1">
      <alignment horizontal="center" vertical="center"/>
      <protection locked="0"/>
    </xf>
    <xf numFmtId="0" fontId="59" fillId="0" borderId="8" xfId="0" applyFont="1" applyBorder="1" applyAlignment="1" applyProtection="1">
      <alignment horizontal="center" vertical="center"/>
      <protection locked="0"/>
    </xf>
    <xf numFmtId="0" fontId="59" fillId="0" borderId="5" xfId="0" applyFont="1" applyBorder="1" applyAlignment="1" applyProtection="1">
      <alignment horizontal="center" vertical="center"/>
      <protection locked="0"/>
    </xf>
    <xf numFmtId="0" fontId="63" fillId="3" borderId="65" xfId="0" applyFont="1" applyFill="1" applyBorder="1" applyAlignment="1">
      <alignment horizontal="center" vertical="center" wrapText="1"/>
    </xf>
    <xf numFmtId="14" fontId="63" fillId="3" borderId="118" xfId="0" applyNumberFormat="1" applyFont="1" applyFill="1" applyBorder="1" applyAlignment="1">
      <alignment horizontal="center" vertical="center" wrapText="1"/>
    </xf>
    <xf numFmtId="14" fontId="63" fillId="3" borderId="119" xfId="0" applyNumberFormat="1" applyFont="1" applyFill="1" applyBorder="1" applyAlignment="1">
      <alignment horizontal="center" vertical="center" wrapText="1"/>
    </xf>
    <xf numFmtId="0" fontId="63" fillId="3" borderId="32" xfId="0" applyFont="1" applyFill="1" applyBorder="1" applyAlignment="1">
      <alignment horizontal="center" vertical="center" wrapText="1"/>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36" fillId="0" borderId="8" xfId="0" applyFont="1" applyBorder="1" applyAlignment="1" applyProtection="1">
      <alignment horizontal="center" vertical="center" textRotation="90"/>
      <protection locked="0"/>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10">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3"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803012</xdr:colOff>
      <xdr:row>0</xdr:row>
      <xdr:rowOff>0</xdr:rowOff>
    </xdr:from>
    <xdr:to>
      <xdr:col>2</xdr:col>
      <xdr:colOff>638971</xdr:colOff>
      <xdr:row>3</xdr:row>
      <xdr:rowOff>77932</xdr:rowOff>
    </xdr:to>
    <xdr:pic>
      <xdr:nvPicPr>
        <xdr:cNvPr id="3" name="Imagen 2">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1444" y="0"/>
          <a:ext cx="779800" cy="7706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FORMULACI&#211;N%20MRG/Mapa-Riesgos-de-Gestion-2022-UTS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ULTIMOS%20INSUMOS/F-DPM-10100-238,37-013%20Matriz%20Mapa%20Riesgos%20de%20Gesti&#243;n%202025%20-%20PLANEACION%20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2.DESARROLLO%20SOCIAL/MRG%202024%20-%20DESARROLLO%20SOCIAL%20ajustado%201%20(nov%2019%20de%202024)%20(1).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bucaramangagovco-my.sharepoint.com/personal/erruedal_bucaramanga_gov_co/Documents/1.%20GRUPO%20DE%20DESARROLLO%20ECON&#211;MICO/MAPA%20DE%20RIESGOS%20DE%20GESTI&#211;N/2025/FORMULACION%20MRG%202025/FORMATOS%20VALIDADOS/Matriz%20Mapa%20de%20Riesgos%20de%20Gestion%20OFAI%202025.xlsx?6E90141E" TargetMode="External"/><Relationship Id="rId1" Type="http://schemas.openxmlformats.org/officeDocument/2006/relationships/externalLinkPath" Target="file:///\\6E90141E\Matriz%20Mapa%20de%20Riesgos%20de%20Gestion%20OFAI%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Valoración controle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1" sqref="C1"/>
    </sheetView>
  </sheetViews>
  <sheetFormatPr baseColWidth="10" defaultColWidth="11.42578125" defaultRowHeight="15" x14ac:dyDescent="0.25"/>
  <cols>
    <col min="1" max="1" width="2.7109375" style="81" customWidth="1" collapsed="1"/>
    <col min="2" max="3" width="24.7109375" style="81" customWidth="1" collapsed="1"/>
    <col min="4" max="4" width="16" style="81" customWidth="1" collapsed="1"/>
    <col min="5" max="5" width="24.7109375" style="81" customWidth="1" collapsed="1"/>
    <col min="6" max="6" width="27.7109375" style="81" customWidth="1" collapsed="1"/>
    <col min="7" max="8" width="24.7109375" style="81" customWidth="1" collapsed="1"/>
    <col min="9" max="16384" width="11.42578125" style="81" collapsed="1"/>
  </cols>
  <sheetData>
    <row r="1" spans="1:8" ht="15.75" thickBot="1" x14ac:dyDescent="0.3"/>
    <row r="2" spans="1:8" ht="18" x14ac:dyDescent="0.25">
      <c r="B2" s="197" t="s">
        <v>0</v>
      </c>
      <c r="C2" s="198"/>
      <c r="D2" s="198"/>
      <c r="E2" s="198"/>
      <c r="F2" s="198"/>
      <c r="G2" s="198"/>
      <c r="H2" s="199"/>
    </row>
    <row r="3" spans="1:8" x14ac:dyDescent="0.25">
      <c r="B3" s="116"/>
      <c r="C3" s="117"/>
      <c r="D3" s="117"/>
      <c r="E3" s="117"/>
      <c r="F3" s="117"/>
      <c r="G3" s="117"/>
      <c r="H3" s="118"/>
    </row>
    <row r="4" spans="1:8" ht="63" customHeight="1" x14ac:dyDescent="0.25">
      <c r="B4" s="200" t="s">
        <v>1</v>
      </c>
      <c r="C4" s="201"/>
      <c r="D4" s="201"/>
      <c r="E4" s="201"/>
      <c r="F4" s="201"/>
      <c r="G4" s="201"/>
      <c r="H4" s="202"/>
    </row>
    <row r="5" spans="1:8" ht="63" customHeight="1" x14ac:dyDescent="0.25">
      <c r="B5" s="203"/>
      <c r="C5" s="204"/>
      <c r="D5" s="204"/>
      <c r="E5" s="204"/>
      <c r="F5" s="204"/>
      <c r="G5" s="204"/>
      <c r="H5" s="205"/>
    </row>
    <row r="6" spans="1:8" ht="16.5" x14ac:dyDescent="0.25">
      <c r="A6" s="119"/>
      <c r="B6" s="206" t="s">
        <v>2</v>
      </c>
      <c r="C6" s="207"/>
      <c r="D6" s="207"/>
      <c r="E6" s="207"/>
      <c r="F6" s="207"/>
      <c r="G6" s="207"/>
      <c r="H6" s="208"/>
    </row>
    <row r="7" spans="1:8" ht="95.25" customHeight="1" x14ac:dyDescent="0.25">
      <c r="A7" s="119"/>
      <c r="B7" s="209" t="s">
        <v>3</v>
      </c>
      <c r="C7" s="209"/>
      <c r="D7" s="209"/>
      <c r="E7" s="209"/>
      <c r="F7" s="209"/>
      <c r="G7" s="209"/>
      <c r="H7" s="210"/>
    </row>
    <row r="8" spans="1:8" ht="16.5" x14ac:dyDescent="0.25">
      <c r="A8" s="119"/>
      <c r="B8" s="120"/>
      <c r="C8" s="121"/>
      <c r="D8" s="121"/>
      <c r="E8" s="121"/>
      <c r="F8" s="121"/>
      <c r="G8" s="121"/>
      <c r="H8" s="122"/>
    </row>
    <row r="9" spans="1:8" ht="16.5" customHeight="1" x14ac:dyDescent="0.25">
      <c r="A9" s="119"/>
      <c r="B9" s="211" t="s">
        <v>4</v>
      </c>
      <c r="C9" s="211"/>
      <c r="D9" s="211"/>
      <c r="E9" s="211"/>
      <c r="F9" s="211"/>
      <c r="G9" s="211"/>
      <c r="H9" s="212"/>
    </row>
    <row r="10" spans="1:8" ht="16.5" customHeight="1" x14ac:dyDescent="0.25">
      <c r="A10" s="119"/>
      <c r="B10" s="211"/>
      <c r="C10" s="211"/>
      <c r="D10" s="211"/>
      <c r="E10" s="211"/>
      <c r="F10" s="211"/>
      <c r="G10" s="211"/>
      <c r="H10" s="212"/>
    </row>
    <row r="11" spans="1:8" ht="11.65" customHeight="1" x14ac:dyDescent="0.25">
      <c r="A11" s="119"/>
      <c r="B11" s="211"/>
      <c r="C11" s="211"/>
      <c r="D11" s="211"/>
      <c r="E11" s="211"/>
      <c r="F11" s="211"/>
      <c r="G11" s="211"/>
      <c r="H11" s="212"/>
    </row>
    <row r="12" spans="1:8" ht="11.65" customHeight="1" thickBot="1" x14ac:dyDescent="0.3">
      <c r="A12" s="119"/>
      <c r="B12" s="184"/>
      <c r="C12" s="184"/>
      <c r="D12" s="184"/>
      <c r="E12" s="184"/>
      <c r="F12" s="184"/>
      <c r="G12" s="184"/>
      <c r="H12" s="185"/>
    </row>
    <row r="13" spans="1:8" ht="14.25" customHeight="1" thickTop="1" x14ac:dyDescent="0.25">
      <c r="A13" s="119"/>
      <c r="B13" s="184"/>
      <c r="C13" s="193" t="s">
        <v>5</v>
      </c>
      <c r="D13" s="194"/>
      <c r="E13" s="195" t="s">
        <v>6</v>
      </c>
      <c r="F13" s="196"/>
      <c r="G13" s="184"/>
      <c r="H13" s="185"/>
    </row>
    <row r="14" spans="1:8" ht="23.25" customHeight="1" x14ac:dyDescent="0.25">
      <c r="A14" s="119"/>
      <c r="B14" s="184"/>
      <c r="C14" s="213" t="s">
        <v>7</v>
      </c>
      <c r="D14" s="214"/>
      <c r="E14" s="215" t="s">
        <v>8</v>
      </c>
      <c r="F14" s="216"/>
      <c r="G14" s="184"/>
      <c r="H14" s="185"/>
    </row>
    <row r="15" spans="1:8" ht="27" customHeight="1" x14ac:dyDescent="0.25">
      <c r="A15" s="119"/>
      <c r="B15" s="184"/>
      <c r="C15" s="213" t="s">
        <v>9</v>
      </c>
      <c r="D15" s="214"/>
      <c r="E15" s="215" t="s">
        <v>10</v>
      </c>
      <c r="F15" s="216"/>
      <c r="G15" s="184"/>
      <c r="H15" s="185"/>
    </row>
    <row r="16" spans="1:8" ht="39" customHeight="1" x14ac:dyDescent="0.25">
      <c r="A16" s="119"/>
      <c r="B16" s="184"/>
      <c r="C16" s="213" t="s">
        <v>11</v>
      </c>
      <c r="D16" s="214"/>
      <c r="E16" s="215" t="s">
        <v>12</v>
      </c>
      <c r="F16" s="216"/>
      <c r="G16" s="184"/>
      <c r="H16" s="185"/>
    </row>
    <row r="17" spans="1:8" ht="24.75" customHeight="1" x14ac:dyDescent="0.25">
      <c r="A17" s="119"/>
      <c r="B17" s="184"/>
      <c r="C17" s="213" t="s">
        <v>13</v>
      </c>
      <c r="D17" s="214"/>
      <c r="E17" s="215" t="s">
        <v>14</v>
      </c>
      <c r="F17" s="216"/>
      <c r="G17" s="184"/>
      <c r="H17" s="123"/>
    </row>
    <row r="18" spans="1:8" ht="12.4" customHeight="1" x14ac:dyDescent="0.25">
      <c r="A18" s="119"/>
      <c r="B18" s="184"/>
      <c r="C18" s="213" t="s">
        <v>15</v>
      </c>
      <c r="D18" s="214"/>
      <c r="E18" s="220" t="s">
        <v>16</v>
      </c>
      <c r="F18" s="216"/>
      <c r="G18" s="184"/>
      <c r="H18" s="185"/>
    </row>
    <row r="19" spans="1:8" ht="24" customHeight="1" thickBot="1" x14ac:dyDescent="0.3">
      <c r="A19" s="119"/>
      <c r="B19" s="184"/>
      <c r="C19" s="221" t="s">
        <v>17</v>
      </c>
      <c r="D19" s="222"/>
      <c r="E19" s="223" t="s">
        <v>18</v>
      </c>
      <c r="F19" s="224"/>
      <c r="G19" s="184"/>
      <c r="H19" s="185"/>
    </row>
    <row r="20" spans="1:8" ht="11.65" customHeight="1" thickTop="1" x14ac:dyDescent="0.25">
      <c r="A20" s="119"/>
      <c r="B20" s="184"/>
      <c r="C20" s="124"/>
      <c r="D20" s="124"/>
      <c r="E20" s="124"/>
      <c r="F20" s="124"/>
      <c r="G20" s="184"/>
      <c r="H20" s="185"/>
    </row>
    <row r="21" spans="1:8" ht="27.4" customHeight="1" thickBot="1" x14ac:dyDescent="0.3">
      <c r="A21" s="119"/>
      <c r="B21" s="225" t="s">
        <v>19</v>
      </c>
      <c r="C21" s="226"/>
      <c r="D21" s="226"/>
      <c r="E21" s="226"/>
      <c r="F21" s="226"/>
      <c r="G21" s="226"/>
      <c r="H21" s="227"/>
    </row>
    <row r="22" spans="1:8" ht="15.75" thickTop="1" x14ac:dyDescent="0.25">
      <c r="A22" s="119"/>
      <c r="B22" s="125"/>
      <c r="C22" s="228" t="s">
        <v>5</v>
      </c>
      <c r="D22" s="194"/>
      <c r="E22" s="195" t="s">
        <v>6</v>
      </c>
      <c r="F22" s="196"/>
      <c r="G22" s="124"/>
      <c r="H22" s="126"/>
    </row>
    <row r="23" spans="1:8" ht="13.5" customHeight="1" x14ac:dyDescent="0.25">
      <c r="A23" s="119"/>
      <c r="B23" s="127"/>
      <c r="C23" s="229" t="s">
        <v>7</v>
      </c>
      <c r="D23" s="230"/>
      <c r="E23" s="231" t="s">
        <v>20</v>
      </c>
      <c r="F23" s="232"/>
      <c r="G23" s="128"/>
      <c r="H23" s="129"/>
    </row>
    <row r="24" spans="1:8" ht="13.5" customHeight="1" x14ac:dyDescent="0.25">
      <c r="A24" s="119"/>
      <c r="B24" s="127"/>
      <c r="C24" s="217" t="s">
        <v>21</v>
      </c>
      <c r="D24" s="218"/>
      <c r="E24" s="219" t="s">
        <v>22</v>
      </c>
      <c r="F24" s="216"/>
      <c r="G24" s="128"/>
      <c r="H24" s="129"/>
    </row>
    <row r="25" spans="1:8" ht="13.5" customHeight="1" x14ac:dyDescent="0.25">
      <c r="A25" s="119"/>
      <c r="B25" s="127"/>
      <c r="C25" s="217" t="s">
        <v>9</v>
      </c>
      <c r="D25" s="218"/>
      <c r="E25" s="219" t="s">
        <v>23</v>
      </c>
      <c r="F25" s="216"/>
      <c r="G25" s="128"/>
      <c r="H25" s="129"/>
    </row>
    <row r="26" spans="1:8" ht="22.9" customHeight="1" x14ac:dyDescent="0.25">
      <c r="A26" s="119"/>
      <c r="B26" s="127"/>
      <c r="C26" s="217" t="s">
        <v>24</v>
      </c>
      <c r="D26" s="218"/>
      <c r="E26" s="233" t="s">
        <v>25</v>
      </c>
      <c r="F26" s="234"/>
      <c r="G26" s="128"/>
      <c r="H26" s="129"/>
    </row>
    <row r="27" spans="1:8" ht="39.75" customHeight="1" x14ac:dyDescent="0.25">
      <c r="A27" s="119"/>
      <c r="B27" s="127"/>
      <c r="C27" s="235" t="s">
        <v>26</v>
      </c>
      <c r="D27" s="236"/>
      <c r="E27" s="237" t="s">
        <v>27</v>
      </c>
      <c r="F27" s="238"/>
      <c r="G27" s="128"/>
      <c r="H27" s="130"/>
    </row>
    <row r="28" spans="1:8" ht="34.5" customHeight="1" x14ac:dyDescent="0.25">
      <c r="B28" s="131"/>
      <c r="C28" s="239" t="s">
        <v>28</v>
      </c>
      <c r="D28" s="236"/>
      <c r="E28" s="237" t="s">
        <v>29</v>
      </c>
      <c r="F28" s="238"/>
      <c r="G28" s="128"/>
      <c r="H28" s="130"/>
    </row>
    <row r="29" spans="1:8" ht="27.75" customHeight="1" x14ac:dyDescent="0.25">
      <c r="B29" s="131"/>
      <c r="C29" s="239" t="s">
        <v>30</v>
      </c>
      <c r="D29" s="236"/>
      <c r="E29" s="237" t="s">
        <v>31</v>
      </c>
      <c r="F29" s="238"/>
      <c r="G29" s="128"/>
      <c r="H29" s="130"/>
    </row>
    <row r="30" spans="1:8" ht="72" customHeight="1" x14ac:dyDescent="0.25">
      <c r="B30" s="131"/>
      <c r="C30" s="239" t="s">
        <v>32</v>
      </c>
      <c r="D30" s="236"/>
      <c r="E30" s="237" t="s">
        <v>33</v>
      </c>
      <c r="F30" s="238"/>
      <c r="G30" s="128"/>
      <c r="H30" s="130"/>
    </row>
    <row r="31" spans="1:8" ht="72.75" customHeight="1" x14ac:dyDescent="0.25">
      <c r="B31" s="131"/>
      <c r="C31" s="239" t="s">
        <v>34</v>
      </c>
      <c r="D31" s="236"/>
      <c r="E31" s="237" t="s">
        <v>35</v>
      </c>
      <c r="F31" s="238"/>
      <c r="G31" s="128"/>
      <c r="H31" s="130"/>
    </row>
    <row r="32" spans="1:8" ht="64.5" customHeight="1" x14ac:dyDescent="0.25">
      <c r="B32" s="131"/>
      <c r="C32" s="239" t="s">
        <v>36</v>
      </c>
      <c r="D32" s="236"/>
      <c r="E32" s="237" t="s">
        <v>37</v>
      </c>
      <c r="F32" s="238"/>
      <c r="G32" s="128"/>
      <c r="H32" s="130"/>
    </row>
    <row r="33" spans="2:8" ht="71.25" customHeight="1" x14ac:dyDescent="0.25">
      <c r="B33" s="131"/>
      <c r="C33" s="240" t="s">
        <v>38</v>
      </c>
      <c r="D33" s="235"/>
      <c r="E33" s="237" t="s">
        <v>39</v>
      </c>
      <c r="F33" s="238"/>
      <c r="G33" s="128"/>
      <c r="H33" s="130"/>
    </row>
    <row r="34" spans="2:8" ht="55.5" customHeight="1" x14ac:dyDescent="0.25">
      <c r="B34" s="131"/>
      <c r="C34" s="240" t="s">
        <v>40</v>
      </c>
      <c r="D34" s="235"/>
      <c r="E34" s="237" t="s">
        <v>41</v>
      </c>
      <c r="F34" s="238"/>
      <c r="G34" s="128"/>
      <c r="H34" s="130"/>
    </row>
    <row r="35" spans="2:8" ht="42" customHeight="1" x14ac:dyDescent="0.25">
      <c r="B35" s="131"/>
      <c r="C35" s="240" t="s">
        <v>42</v>
      </c>
      <c r="D35" s="235"/>
      <c r="E35" s="237" t="s">
        <v>43</v>
      </c>
      <c r="F35" s="238"/>
      <c r="G35" s="128"/>
      <c r="H35" s="130"/>
    </row>
    <row r="36" spans="2:8" ht="59.25" customHeight="1" x14ac:dyDescent="0.25">
      <c r="B36" s="131"/>
      <c r="C36" s="240" t="s">
        <v>44</v>
      </c>
      <c r="D36" s="235"/>
      <c r="E36" s="237" t="s">
        <v>45</v>
      </c>
      <c r="F36" s="238"/>
      <c r="G36" s="128"/>
      <c r="H36" s="130"/>
    </row>
    <row r="37" spans="2:8" ht="23.25" customHeight="1" x14ac:dyDescent="0.25">
      <c r="B37" s="131"/>
      <c r="C37" s="240" t="s">
        <v>46</v>
      </c>
      <c r="D37" s="235"/>
      <c r="E37" s="237" t="s">
        <v>47</v>
      </c>
      <c r="F37" s="238"/>
      <c r="G37" s="128"/>
      <c r="H37" s="130"/>
    </row>
    <row r="38" spans="2:8" ht="30.75" customHeight="1" x14ac:dyDescent="0.25">
      <c r="B38" s="131"/>
      <c r="C38" s="240" t="s">
        <v>48</v>
      </c>
      <c r="D38" s="235"/>
      <c r="E38" s="237" t="s">
        <v>49</v>
      </c>
      <c r="F38" s="238"/>
      <c r="G38" s="128"/>
      <c r="H38" s="130"/>
    </row>
    <row r="39" spans="2:8" ht="35.25" customHeight="1" x14ac:dyDescent="0.25">
      <c r="B39" s="131"/>
      <c r="C39" s="240" t="s">
        <v>48</v>
      </c>
      <c r="D39" s="235"/>
      <c r="E39" s="237" t="s">
        <v>49</v>
      </c>
      <c r="F39" s="238"/>
      <c r="G39" s="128"/>
      <c r="H39" s="130"/>
    </row>
    <row r="40" spans="2:8" ht="33" customHeight="1" x14ac:dyDescent="0.25">
      <c r="B40" s="131"/>
      <c r="C40" s="240" t="s">
        <v>50</v>
      </c>
      <c r="D40" s="235"/>
      <c r="E40" s="237" t="s">
        <v>51</v>
      </c>
      <c r="F40" s="238"/>
      <c r="G40" s="128"/>
      <c r="H40" s="130"/>
    </row>
    <row r="41" spans="2:8" ht="30" customHeight="1" x14ac:dyDescent="0.25">
      <c r="B41" s="131"/>
      <c r="C41" s="240" t="s">
        <v>52</v>
      </c>
      <c r="D41" s="235"/>
      <c r="E41" s="237" t="s">
        <v>53</v>
      </c>
      <c r="F41" s="238"/>
      <c r="G41" s="128"/>
      <c r="H41" s="130"/>
    </row>
    <row r="42" spans="2:8" ht="35.25" customHeight="1" x14ac:dyDescent="0.25">
      <c r="B42" s="131"/>
      <c r="C42" s="240" t="s">
        <v>54</v>
      </c>
      <c r="D42" s="235"/>
      <c r="E42" s="237" t="s">
        <v>55</v>
      </c>
      <c r="F42" s="238"/>
      <c r="G42" s="128"/>
      <c r="H42" s="130"/>
    </row>
    <row r="43" spans="2:8" ht="31.5" customHeight="1" x14ac:dyDescent="0.25">
      <c r="B43" s="131"/>
      <c r="C43" s="240" t="s">
        <v>56</v>
      </c>
      <c r="D43" s="235"/>
      <c r="E43" s="237" t="s">
        <v>57</v>
      </c>
      <c r="F43" s="238"/>
      <c r="G43" s="128"/>
      <c r="H43" s="130"/>
    </row>
    <row r="44" spans="2:8" ht="54" customHeight="1" x14ac:dyDescent="0.25">
      <c r="B44" s="131"/>
      <c r="C44" s="240" t="s">
        <v>58</v>
      </c>
      <c r="D44" s="235"/>
      <c r="E44" s="237" t="s">
        <v>59</v>
      </c>
      <c r="F44" s="238"/>
      <c r="G44" s="128"/>
      <c r="H44" s="130"/>
    </row>
    <row r="45" spans="2:8" ht="59.25" customHeight="1" x14ac:dyDescent="0.25">
      <c r="B45" s="131"/>
      <c r="C45" s="240" t="s">
        <v>60</v>
      </c>
      <c r="D45" s="235"/>
      <c r="E45" s="237" t="s">
        <v>61</v>
      </c>
      <c r="F45" s="238"/>
      <c r="G45" s="128"/>
      <c r="H45" s="130"/>
    </row>
    <row r="46" spans="2:8" ht="84" customHeight="1" x14ac:dyDescent="0.25">
      <c r="B46" s="131"/>
      <c r="C46" s="240" t="s">
        <v>62</v>
      </c>
      <c r="D46" s="235"/>
      <c r="E46" s="237" t="s">
        <v>63</v>
      </c>
      <c r="F46" s="238"/>
      <c r="G46" s="128"/>
      <c r="H46" s="130"/>
    </row>
    <row r="47" spans="2:8" ht="46.5" customHeight="1" thickBot="1" x14ac:dyDescent="0.3">
      <c r="B47" s="131"/>
      <c r="C47" s="241"/>
      <c r="D47" s="242"/>
      <c r="E47" s="243"/>
      <c r="F47" s="244"/>
      <c r="G47" s="128"/>
      <c r="H47" s="130"/>
    </row>
    <row r="48" spans="2:8" ht="6.75" customHeight="1" thickTop="1" x14ac:dyDescent="0.25">
      <c r="B48" s="131"/>
      <c r="C48" s="132"/>
      <c r="D48" s="132"/>
      <c r="E48" s="133"/>
      <c r="F48" s="133"/>
      <c r="G48" s="128"/>
      <c r="H48" s="130"/>
    </row>
    <row r="49" spans="2:8" x14ac:dyDescent="0.25">
      <c r="B49" s="131"/>
      <c r="C49" s="134"/>
      <c r="D49" s="134"/>
      <c r="E49" s="134"/>
      <c r="F49" s="134"/>
      <c r="G49" s="128"/>
      <c r="H49" s="130"/>
    </row>
    <row r="50" spans="2:8" ht="21" customHeight="1" x14ac:dyDescent="0.25">
      <c r="B50" s="135" t="s">
        <v>64</v>
      </c>
      <c r="C50" s="134"/>
      <c r="D50" s="134"/>
      <c r="E50" s="134"/>
      <c r="F50" s="134"/>
      <c r="G50" s="134"/>
      <c r="H50" s="136"/>
    </row>
    <row r="51" spans="2:8" ht="20.25" customHeight="1" x14ac:dyDescent="0.25">
      <c r="B51" s="135" t="s">
        <v>65</v>
      </c>
      <c r="C51" s="134"/>
      <c r="D51" s="134"/>
      <c r="E51" s="134"/>
      <c r="F51" s="134"/>
      <c r="G51" s="134"/>
      <c r="H51" s="136"/>
    </row>
    <row r="52" spans="2:8" ht="20.25" customHeight="1" x14ac:dyDescent="0.25">
      <c r="B52" s="135" t="s">
        <v>66</v>
      </c>
      <c r="C52" s="134"/>
      <c r="D52" s="134"/>
      <c r="E52" s="134"/>
      <c r="F52" s="134"/>
      <c r="G52" s="134"/>
      <c r="H52" s="136"/>
    </row>
    <row r="53" spans="2:8" ht="20.25" customHeight="1" x14ac:dyDescent="0.25">
      <c r="B53" s="135" t="s">
        <v>67</v>
      </c>
      <c r="C53" s="134"/>
      <c r="D53" s="134"/>
      <c r="E53" s="134"/>
      <c r="F53" s="134"/>
      <c r="G53" s="134"/>
      <c r="H53" s="136"/>
    </row>
    <row r="54" spans="2:8" ht="14.65" customHeight="1" x14ac:dyDescent="0.25">
      <c r="B54" s="135" t="s">
        <v>68</v>
      </c>
      <c r="C54" s="134"/>
      <c r="D54" s="134"/>
      <c r="E54" s="134"/>
      <c r="F54" s="134"/>
      <c r="G54" s="134"/>
      <c r="H54" s="136"/>
    </row>
    <row r="55" spans="2:8" ht="15.75" thickBot="1" x14ac:dyDescent="0.3">
      <c r="B55" s="137"/>
      <c r="C55" s="138"/>
      <c r="D55" s="138"/>
      <c r="E55" s="138"/>
      <c r="F55" s="138"/>
      <c r="G55" s="138"/>
      <c r="H55" s="139"/>
    </row>
  </sheetData>
  <mergeCells count="72">
    <mergeCell ref="C46:D46"/>
    <mergeCell ref="E46:F46"/>
    <mergeCell ref="C47:D47"/>
    <mergeCell ref="E47:F47"/>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172</v>
      </c>
    </row>
    <row r="4" spans="1:1" x14ac:dyDescent="0.2">
      <c r="A4" s="9" t="s">
        <v>286</v>
      </c>
    </row>
    <row r="5" spans="1:1" x14ac:dyDescent="0.2">
      <c r="A5" s="9" t="s">
        <v>288</v>
      </c>
    </row>
    <row r="6" spans="1:1" x14ac:dyDescent="0.2">
      <c r="A6" s="9" t="s">
        <v>290</v>
      </c>
    </row>
    <row r="7" spans="1:1" x14ac:dyDescent="0.2">
      <c r="A7" s="9" t="s">
        <v>173</v>
      </c>
    </row>
    <row r="8" spans="1:1" x14ac:dyDescent="0.2">
      <c r="A8" s="9" t="s">
        <v>174</v>
      </c>
    </row>
    <row r="9" spans="1:1" x14ac:dyDescent="0.2">
      <c r="A9" s="9" t="s">
        <v>296</v>
      </c>
    </row>
    <row r="10" spans="1:1" x14ac:dyDescent="0.2">
      <c r="A10" s="9" t="s">
        <v>175</v>
      </c>
    </row>
    <row r="11" spans="1:1" x14ac:dyDescent="0.2">
      <c r="A11" s="9" t="s">
        <v>299</v>
      </c>
    </row>
    <row r="12" spans="1:1" x14ac:dyDescent="0.2">
      <c r="A12" s="9" t="s">
        <v>319</v>
      </c>
    </row>
    <row r="13" spans="1:1" x14ac:dyDescent="0.2">
      <c r="A13" s="9" t="s">
        <v>320</v>
      </c>
    </row>
    <row r="14" spans="1:1" x14ac:dyDescent="0.2">
      <c r="A14" s="9" t="s">
        <v>321</v>
      </c>
    </row>
    <row r="16" spans="1:1" x14ac:dyDescent="0.2">
      <c r="A16" s="9" t="s">
        <v>322</v>
      </c>
    </row>
    <row r="17" spans="1:1" x14ac:dyDescent="0.2">
      <c r="A17" s="9" t="s">
        <v>305</v>
      </c>
    </row>
    <row r="18" spans="1:1" x14ac:dyDescent="0.2">
      <c r="A18" s="9" t="s">
        <v>307</v>
      </c>
    </row>
    <row r="20" spans="1:1" x14ac:dyDescent="0.2">
      <c r="A20" s="9" t="s">
        <v>311</v>
      </c>
    </row>
    <row r="21" spans="1:1" x14ac:dyDescent="0.2">
      <c r="A21" s="9" t="s">
        <v>312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3"/>
  <sheetViews>
    <sheetView showGridLines="0" zoomScaleNormal="100" workbookViewId="0">
      <selection activeCell="E1" sqref="E1"/>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0" t="s">
        <v>69</v>
      </c>
    </row>
    <row r="2" spans="2:52" ht="18" customHeight="1" thickBot="1" x14ac:dyDescent="0.3">
      <c r="B2" s="277"/>
      <c r="C2" s="280" t="s">
        <v>70</v>
      </c>
      <c r="D2" s="281"/>
      <c r="E2" s="281"/>
      <c r="F2" s="141" t="s">
        <v>71</v>
      </c>
      <c r="AZ2" s="140" t="s">
        <v>72</v>
      </c>
    </row>
    <row r="3" spans="2:52" ht="18" customHeight="1" thickBot="1" x14ac:dyDescent="0.3">
      <c r="B3" s="278"/>
      <c r="C3" s="282"/>
      <c r="D3" s="283"/>
      <c r="E3" s="283"/>
      <c r="F3" s="142" t="s">
        <v>73</v>
      </c>
      <c r="AZ3" s="140" t="s">
        <v>74</v>
      </c>
    </row>
    <row r="4" spans="2:52" ht="18" customHeight="1" thickBot="1" x14ac:dyDescent="0.3">
      <c r="B4" s="278"/>
      <c r="C4" s="282"/>
      <c r="D4" s="283"/>
      <c r="E4" s="283"/>
      <c r="F4" s="186" t="s">
        <v>75</v>
      </c>
      <c r="AZ4" s="140" t="s">
        <v>76</v>
      </c>
    </row>
    <row r="5" spans="2:52" ht="18" customHeight="1" thickBot="1" x14ac:dyDescent="0.3">
      <c r="B5" s="279"/>
      <c r="C5" s="282"/>
      <c r="D5" s="283"/>
      <c r="E5" s="283"/>
      <c r="F5" s="142" t="s">
        <v>77</v>
      </c>
      <c r="AZ5" s="143"/>
    </row>
    <row r="6" spans="2:52" s="187" customFormat="1" ht="18" customHeight="1" thickBot="1" x14ac:dyDescent="0.25">
      <c r="B6" s="288" t="s">
        <v>78</v>
      </c>
      <c r="C6" s="289"/>
      <c r="D6" s="289"/>
      <c r="E6" s="289"/>
      <c r="F6" s="290"/>
      <c r="AZ6" s="188"/>
    </row>
    <row r="7" spans="2:52" s="187" customFormat="1" ht="18" customHeight="1" thickBot="1" x14ac:dyDescent="0.25">
      <c r="B7" s="291"/>
      <c r="C7" s="292"/>
      <c r="D7" s="292"/>
      <c r="E7" s="292"/>
      <c r="F7" s="293"/>
      <c r="AZ7" s="188"/>
    </row>
    <row r="8" spans="2:52" ht="33.4" customHeight="1" x14ac:dyDescent="0.25">
      <c r="B8" s="144" t="s">
        <v>79</v>
      </c>
      <c r="C8" s="294" t="s">
        <v>80</v>
      </c>
      <c r="D8" s="295"/>
      <c r="E8" s="295"/>
      <c r="F8" s="296"/>
      <c r="AZ8" s="143"/>
    </row>
    <row r="9" spans="2:52" ht="25.9" customHeight="1" thickBot="1" x14ac:dyDescent="0.3">
      <c r="B9" s="145" t="s">
        <v>81</v>
      </c>
      <c r="C9" s="297" t="s">
        <v>82</v>
      </c>
      <c r="D9" s="298"/>
      <c r="E9" s="298"/>
      <c r="F9" s="299"/>
      <c r="AZ9" s="143"/>
    </row>
    <row r="10" spans="2:52" ht="16.5" thickBot="1" x14ac:dyDescent="0.3">
      <c r="B10" s="300"/>
      <c r="C10" s="300"/>
      <c r="D10" s="300"/>
      <c r="E10" s="300"/>
      <c r="F10" s="300"/>
    </row>
    <row r="11" spans="2:52" ht="15.6" customHeight="1" thickBot="1" x14ac:dyDescent="0.3">
      <c r="B11" s="301" t="s">
        <v>83</v>
      </c>
      <c r="C11" s="302"/>
      <c r="D11" s="302"/>
      <c r="E11" s="302"/>
      <c r="F11" s="303"/>
    </row>
    <row r="12" spans="2:52" ht="32.25" thickBot="1" x14ac:dyDescent="0.3">
      <c r="B12" s="304" t="s">
        <v>84</v>
      </c>
      <c r="C12" s="305"/>
      <c r="D12" s="146" t="s">
        <v>85</v>
      </c>
      <c r="E12" s="146" t="s">
        <v>86</v>
      </c>
      <c r="F12" s="147" t="s">
        <v>87</v>
      </c>
    </row>
    <row r="13" spans="2:52" ht="255.75" customHeight="1" thickBot="1" x14ac:dyDescent="0.3">
      <c r="B13" s="310" t="s">
        <v>88</v>
      </c>
      <c r="C13" s="311"/>
      <c r="D13" s="175" t="s">
        <v>89</v>
      </c>
      <c r="E13" s="176" t="s">
        <v>90</v>
      </c>
      <c r="F13" s="177" t="s">
        <v>91</v>
      </c>
    </row>
    <row r="15" spans="2:52" ht="18" x14ac:dyDescent="0.25">
      <c r="B15" s="306" t="s">
        <v>92</v>
      </c>
      <c r="C15" s="306"/>
      <c r="D15" s="306"/>
      <c r="E15" s="306"/>
      <c r="F15" s="306"/>
    </row>
    <row r="16" spans="2:52" ht="15.75" x14ac:dyDescent="0.25">
      <c r="B16" s="148"/>
    </row>
    <row r="17" spans="2:6" ht="15.75" thickBot="1" x14ac:dyDescent="0.3">
      <c r="B17" s="149"/>
    </row>
    <row r="18" spans="2:6" ht="16.5" thickBot="1" x14ac:dyDescent="0.3">
      <c r="B18" s="307" t="s">
        <v>93</v>
      </c>
      <c r="C18" s="308"/>
      <c r="D18" s="309"/>
      <c r="E18" s="307" t="s">
        <v>94</v>
      </c>
      <c r="F18" s="309"/>
    </row>
    <row r="19" spans="2:6" ht="33.75" customHeight="1" x14ac:dyDescent="0.25">
      <c r="B19" s="272" t="s">
        <v>95</v>
      </c>
      <c r="C19" s="273"/>
      <c r="D19" s="274"/>
      <c r="E19" s="316" t="s">
        <v>96</v>
      </c>
      <c r="F19" s="274"/>
    </row>
    <row r="20" spans="2:6" ht="34.5" customHeight="1" x14ac:dyDescent="0.25">
      <c r="B20" s="284" t="s">
        <v>97</v>
      </c>
      <c r="C20" s="285"/>
      <c r="D20" s="286"/>
      <c r="E20" s="287" t="s">
        <v>98</v>
      </c>
      <c r="F20" s="252"/>
    </row>
    <row r="21" spans="2:6" ht="15" customHeight="1" x14ac:dyDescent="0.25">
      <c r="B21" s="253" t="s">
        <v>99</v>
      </c>
      <c r="C21" s="255"/>
      <c r="D21" s="254"/>
      <c r="E21" s="287" t="s">
        <v>100</v>
      </c>
      <c r="F21" s="252"/>
    </row>
    <row r="22" spans="2:6" ht="15" customHeight="1" x14ac:dyDescent="0.25">
      <c r="B22" s="253" t="s">
        <v>101</v>
      </c>
      <c r="C22" s="255"/>
      <c r="D22" s="254"/>
      <c r="E22" s="317" t="s">
        <v>102</v>
      </c>
      <c r="F22" s="318"/>
    </row>
    <row r="23" spans="2:6" ht="15" customHeight="1" x14ac:dyDescent="0.3">
      <c r="B23" s="261" t="s">
        <v>103</v>
      </c>
      <c r="C23" s="320"/>
      <c r="D23" s="262"/>
      <c r="E23" s="319" t="s">
        <v>104</v>
      </c>
      <c r="F23" s="254"/>
    </row>
    <row r="24" spans="2:6" ht="15" customHeight="1" x14ac:dyDescent="0.3">
      <c r="B24" s="261" t="s">
        <v>105</v>
      </c>
      <c r="C24" s="320"/>
      <c r="D24" s="262"/>
      <c r="E24" s="319" t="s">
        <v>106</v>
      </c>
      <c r="F24" s="254"/>
    </row>
    <row r="25" spans="2:6" ht="15" customHeight="1" x14ac:dyDescent="0.25">
      <c r="B25" s="321" t="s">
        <v>107</v>
      </c>
      <c r="C25" s="322"/>
      <c r="D25" s="318"/>
      <c r="E25" s="287" t="s">
        <v>108</v>
      </c>
      <c r="F25" s="252"/>
    </row>
    <row r="26" spans="2:6" ht="15.75" customHeight="1" x14ac:dyDescent="0.25">
      <c r="B26" s="253"/>
      <c r="C26" s="255"/>
      <c r="D26" s="254"/>
      <c r="E26" s="319" t="s">
        <v>109</v>
      </c>
      <c r="F26" s="254"/>
    </row>
    <row r="27" spans="2:6" ht="15" customHeight="1" thickBot="1" x14ac:dyDescent="0.35">
      <c r="B27" s="263"/>
      <c r="C27" s="264"/>
      <c r="D27" s="265"/>
      <c r="E27" s="266"/>
      <c r="F27" s="267"/>
    </row>
    <row r="28" spans="2:6" ht="15" customHeight="1" thickBot="1" x14ac:dyDescent="0.3">
      <c r="B28" s="268" t="s">
        <v>110</v>
      </c>
      <c r="C28" s="269"/>
      <c r="D28" s="269"/>
      <c r="E28" s="270" t="s">
        <v>111</v>
      </c>
      <c r="F28" s="271"/>
    </row>
    <row r="29" spans="2:6" ht="35.25" customHeight="1" x14ac:dyDescent="0.25">
      <c r="B29" s="272" t="s">
        <v>112</v>
      </c>
      <c r="C29" s="273"/>
      <c r="D29" s="274"/>
      <c r="E29" s="275" t="s">
        <v>113</v>
      </c>
      <c r="F29" s="276"/>
    </row>
    <row r="30" spans="2:6" ht="47.25" customHeight="1" x14ac:dyDescent="0.25">
      <c r="B30" s="253" t="s">
        <v>114</v>
      </c>
      <c r="C30" s="255"/>
      <c r="D30" s="254"/>
      <c r="E30" s="253" t="s">
        <v>115</v>
      </c>
      <c r="F30" s="254"/>
    </row>
    <row r="31" spans="2:6" ht="16.5" x14ac:dyDescent="0.25">
      <c r="B31" s="253" t="s">
        <v>116</v>
      </c>
      <c r="C31" s="255"/>
      <c r="D31" s="254"/>
      <c r="E31" s="250" t="s">
        <v>117</v>
      </c>
      <c r="F31" s="252"/>
    </row>
    <row r="32" spans="2:6" ht="16.5" x14ac:dyDescent="0.3">
      <c r="B32" s="250" t="s">
        <v>118</v>
      </c>
      <c r="C32" s="251"/>
      <c r="D32" s="252"/>
      <c r="E32" s="261" t="s">
        <v>119</v>
      </c>
      <c r="F32" s="262"/>
    </row>
    <row r="33" spans="2:6" ht="16.5" x14ac:dyDescent="0.3">
      <c r="B33" s="250" t="s">
        <v>120</v>
      </c>
      <c r="C33" s="251"/>
      <c r="D33" s="252"/>
      <c r="E33" s="259" t="s">
        <v>121</v>
      </c>
      <c r="F33" s="260"/>
    </row>
    <row r="34" spans="2:6" ht="16.5" x14ac:dyDescent="0.25">
      <c r="B34" s="250" t="s">
        <v>122</v>
      </c>
      <c r="C34" s="251"/>
      <c r="D34" s="252"/>
      <c r="E34" s="250" t="s">
        <v>123</v>
      </c>
      <c r="F34" s="252"/>
    </row>
    <row r="35" spans="2:6" ht="16.5" x14ac:dyDescent="0.25">
      <c r="B35" s="250" t="s">
        <v>124</v>
      </c>
      <c r="C35" s="251"/>
      <c r="D35" s="252"/>
      <c r="E35" s="253"/>
      <c r="F35" s="254"/>
    </row>
    <row r="36" spans="2:6" ht="16.5" x14ac:dyDescent="0.25">
      <c r="B36" s="250" t="s">
        <v>125</v>
      </c>
      <c r="C36" s="251"/>
      <c r="D36" s="252"/>
      <c r="E36" s="253"/>
      <c r="F36" s="254"/>
    </row>
    <row r="37" spans="2:6" ht="16.5" x14ac:dyDescent="0.25">
      <c r="B37" s="253" t="s">
        <v>126</v>
      </c>
      <c r="C37" s="255"/>
      <c r="D37" s="254"/>
      <c r="E37" s="253"/>
      <c r="F37" s="254"/>
    </row>
    <row r="38" spans="2:6" ht="16.5" x14ac:dyDescent="0.3">
      <c r="B38" s="256"/>
      <c r="C38" s="257"/>
      <c r="D38" s="258"/>
      <c r="E38" s="256"/>
      <c r="F38" s="258"/>
    </row>
    <row r="39" spans="2:6" ht="17.25" thickBot="1" x14ac:dyDescent="0.35">
      <c r="B39" s="245"/>
      <c r="C39" s="246"/>
      <c r="D39" s="247"/>
      <c r="E39" s="248"/>
      <c r="F39" s="249"/>
    </row>
    <row r="40" spans="2:6" ht="15.75" thickBot="1" x14ac:dyDescent="0.3"/>
    <row r="41" spans="2:6" s="187" customFormat="1" ht="16.5" thickTop="1" thickBot="1" x14ac:dyDescent="0.25">
      <c r="B41" s="312" t="s">
        <v>127</v>
      </c>
      <c r="C41" s="312"/>
      <c r="D41" s="312"/>
      <c r="E41" s="312"/>
      <c r="F41" s="312"/>
    </row>
    <row r="42" spans="2:6" s="187" customFormat="1" ht="16.5" thickTop="1" thickBot="1" x14ac:dyDescent="0.3">
      <c r="B42" s="189" t="s">
        <v>128</v>
      </c>
      <c r="C42" s="189" t="s">
        <v>129</v>
      </c>
      <c r="D42" s="313" t="s">
        <v>130</v>
      </c>
      <c r="E42" s="313"/>
      <c r="F42" s="189" t="s">
        <v>131</v>
      </c>
    </row>
    <row r="43" spans="2:6" s="187" customFormat="1" ht="44.25" customHeight="1" thickTop="1" x14ac:dyDescent="0.2">
      <c r="B43" s="190" t="s">
        <v>132</v>
      </c>
      <c r="C43" s="191">
        <v>45723</v>
      </c>
      <c r="D43" s="314" t="s">
        <v>133</v>
      </c>
      <c r="E43" s="315"/>
      <c r="F43" s="192" t="s">
        <v>134</v>
      </c>
    </row>
  </sheetData>
  <mergeCells count="58">
    <mergeCell ref="B13:C13"/>
    <mergeCell ref="B41:F41"/>
    <mergeCell ref="D42:E42"/>
    <mergeCell ref="D43:E43"/>
    <mergeCell ref="B19:D19"/>
    <mergeCell ref="E19:F19"/>
    <mergeCell ref="B22:D22"/>
    <mergeCell ref="E22:F22"/>
    <mergeCell ref="B26:D26"/>
    <mergeCell ref="E26:F26"/>
    <mergeCell ref="B23:D23"/>
    <mergeCell ref="E23:F23"/>
    <mergeCell ref="B24:D24"/>
    <mergeCell ref="E24:F24"/>
    <mergeCell ref="B25:D25"/>
    <mergeCell ref="E25:F25"/>
    <mergeCell ref="B2:B5"/>
    <mergeCell ref="C2:E5"/>
    <mergeCell ref="B20:D20"/>
    <mergeCell ref="E20:F20"/>
    <mergeCell ref="B21:D21"/>
    <mergeCell ref="E21:F21"/>
    <mergeCell ref="B6:F6"/>
    <mergeCell ref="B7:F7"/>
    <mergeCell ref="C8:F8"/>
    <mergeCell ref="C9:F9"/>
    <mergeCell ref="B10:F10"/>
    <mergeCell ref="B11:F11"/>
    <mergeCell ref="B12:C12"/>
    <mergeCell ref="B15:F15"/>
    <mergeCell ref="B18:D18"/>
    <mergeCell ref="E18:F18"/>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9:D39"/>
    <mergeCell ref="E39:F39"/>
    <mergeCell ref="B36:D36"/>
    <mergeCell ref="E36:F36"/>
    <mergeCell ref="B37:D37"/>
    <mergeCell ref="E37:F37"/>
    <mergeCell ref="B38:D38"/>
    <mergeCell ref="E38:F38"/>
  </mergeCells>
  <dataValidations count="1">
    <dataValidation type="list" allowBlank="1" showInputMessage="1" showErrorMessage="1" sqref="B13:C13" xr:uid="{00000000-0002-0000-0100-000000000000}">
      <formula1>$AZ$1:$AZ$1</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92"/>
  <sheetViews>
    <sheetView tabSelected="1" zoomScale="90" zoomScaleNormal="90" workbookViewId="0">
      <selection activeCell="E1" sqref="E1:AG4"/>
    </sheetView>
  </sheetViews>
  <sheetFormatPr baseColWidth="10" defaultColWidth="11.42578125" defaultRowHeight="16.5" x14ac:dyDescent="0.3"/>
  <cols>
    <col min="1" max="1" width="4" style="2" bestFit="1" customWidth="1"/>
    <col min="2" max="2" width="14.140625" style="2" customWidth="1"/>
    <col min="3" max="3" width="24.42578125" style="2" customWidth="1"/>
    <col min="4" max="4" width="27" style="2" customWidth="1"/>
    <col min="5" max="5" width="38" style="3" customWidth="1"/>
    <col min="6" max="6" width="19" style="2" customWidth="1"/>
    <col min="7" max="7" width="17.85546875" style="3" customWidth="1"/>
    <col min="8" max="8" width="16.5703125" style="3" customWidth="1"/>
    <col min="9" max="9" width="6.28515625" style="3" bestFit="1" customWidth="1"/>
    <col min="10" max="10" width="27.28515625" style="3" bestFit="1" customWidth="1"/>
    <col min="11" max="11" width="16.28515625" style="1" hidden="1" customWidth="1"/>
    <col min="12" max="12" width="17.5703125" style="3" customWidth="1"/>
    <col min="13" max="13" width="6.28515625" style="3" bestFit="1" customWidth="1"/>
    <col min="14" max="14" width="16" style="3" customWidth="1"/>
    <col min="15" max="15" width="5.85546875" style="3" customWidth="1"/>
    <col min="16" max="16" width="48" style="174"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28515625" style="1" customWidth="1"/>
    <col min="27" max="27" width="9.28515625" style="1" customWidth="1"/>
    <col min="28" max="28" width="9.140625" style="1" customWidth="1"/>
    <col min="29" max="29" width="8.42578125" style="1" customWidth="1"/>
    <col min="30" max="30" width="7.28515625" style="1" customWidth="1"/>
    <col min="31" max="31" width="38.28515625" style="1" customWidth="1"/>
    <col min="32" max="32" width="18.28515625" style="3" customWidth="1"/>
    <col min="33" max="33" width="19.42578125" style="3" customWidth="1"/>
    <col min="34" max="34" width="16.85546875" style="1" customWidth="1"/>
    <col min="35" max="35" width="14.85546875" style="1" customWidth="1"/>
    <col min="36" max="16384" width="11.42578125" style="1"/>
  </cols>
  <sheetData>
    <row r="1" spans="1:67" ht="24.75" customHeight="1" x14ac:dyDescent="0.3">
      <c r="A1" s="399"/>
      <c r="B1" s="400"/>
      <c r="C1" s="400"/>
      <c r="D1" s="400"/>
      <c r="E1" s="405" t="s">
        <v>325</v>
      </c>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6" t="s">
        <v>71</v>
      </c>
      <c r="AI1" s="406"/>
    </row>
    <row r="2" spans="1:67" ht="15" customHeight="1" x14ac:dyDescent="0.3">
      <c r="A2" s="401"/>
      <c r="B2" s="402"/>
      <c r="C2" s="402"/>
      <c r="D2" s="402"/>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6" t="s">
        <v>73</v>
      </c>
      <c r="AI2" s="406"/>
    </row>
    <row r="3" spans="1:67" ht="15" customHeight="1" x14ac:dyDescent="0.3">
      <c r="A3" s="401"/>
      <c r="B3" s="402"/>
      <c r="C3" s="402"/>
      <c r="D3" s="402"/>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7" t="s">
        <v>75</v>
      </c>
      <c r="AI3" s="40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row>
    <row r="4" spans="1:67" ht="15" customHeight="1" x14ac:dyDescent="0.3">
      <c r="A4" s="403"/>
      <c r="B4" s="404"/>
      <c r="C4" s="404"/>
      <c r="D4" s="404"/>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6" t="s">
        <v>77</v>
      </c>
      <c r="AI4" s="406"/>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row>
    <row r="5" spans="1:67" ht="16.5" customHeight="1" x14ac:dyDescent="0.3">
      <c r="A5" s="26"/>
      <c r="B5" s="27"/>
      <c r="C5" s="26"/>
      <c r="D5" s="26"/>
      <c r="E5" s="25"/>
      <c r="F5" s="26"/>
      <c r="G5" s="25"/>
      <c r="H5" s="25"/>
      <c r="I5" s="25"/>
      <c r="J5" s="25"/>
      <c r="K5" s="7"/>
      <c r="L5" s="25"/>
      <c r="M5" s="25"/>
      <c r="N5" s="25"/>
      <c r="O5" s="25"/>
      <c r="P5" s="173"/>
      <c r="Q5" s="7"/>
      <c r="R5" s="7"/>
      <c r="S5" s="7"/>
      <c r="T5" s="7"/>
      <c r="U5" s="7"/>
      <c r="V5" s="7"/>
      <c r="W5" s="7"/>
      <c r="X5" s="7"/>
      <c r="Y5" s="7"/>
      <c r="Z5" s="7"/>
      <c r="AA5" s="7"/>
      <c r="AB5" s="7"/>
      <c r="AC5" s="7"/>
      <c r="AD5" s="7"/>
      <c r="AE5" s="7"/>
      <c r="AF5" s="25"/>
      <c r="AG5" s="25"/>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row>
    <row r="6" spans="1:67" ht="26.25" customHeight="1" x14ac:dyDescent="0.3">
      <c r="A6" s="369" t="s">
        <v>135</v>
      </c>
      <c r="B6" s="370"/>
      <c r="C6" s="361" t="s">
        <v>80</v>
      </c>
      <c r="D6" s="362"/>
      <c r="E6" s="362"/>
      <c r="F6" s="362"/>
      <c r="G6" s="362"/>
      <c r="H6" s="362"/>
      <c r="I6" s="362"/>
      <c r="J6" s="362"/>
      <c r="K6" s="362"/>
      <c r="L6" s="362"/>
      <c r="M6" s="362"/>
      <c r="N6" s="363"/>
      <c r="O6" s="354"/>
      <c r="P6" s="354"/>
      <c r="Q6" s="354"/>
      <c r="R6" s="7"/>
      <c r="S6" s="7"/>
      <c r="T6" s="7"/>
      <c r="U6" s="7"/>
      <c r="V6" s="7"/>
      <c r="W6" s="7"/>
      <c r="X6" s="7"/>
      <c r="Y6" s="7"/>
      <c r="Z6" s="7"/>
      <c r="AA6" s="7"/>
      <c r="AB6" s="7"/>
      <c r="AC6" s="7"/>
      <c r="AD6" s="7"/>
      <c r="AE6" s="7"/>
      <c r="AF6" s="25"/>
      <c r="AG6" s="25"/>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row>
    <row r="7" spans="1:67" ht="61.5" customHeight="1" x14ac:dyDescent="0.3">
      <c r="A7" s="369" t="s">
        <v>136</v>
      </c>
      <c r="B7" s="370"/>
      <c r="C7" s="379" t="s">
        <v>89</v>
      </c>
      <c r="D7" s="380"/>
      <c r="E7" s="380"/>
      <c r="F7" s="380"/>
      <c r="G7" s="380"/>
      <c r="H7" s="380"/>
      <c r="I7" s="380"/>
      <c r="J7" s="380"/>
      <c r="K7" s="380"/>
      <c r="L7" s="380"/>
      <c r="M7" s="380"/>
      <c r="N7" s="381"/>
      <c r="O7" s="179"/>
      <c r="P7" s="173"/>
      <c r="Q7" s="179"/>
      <c r="R7" s="179"/>
      <c r="S7" s="179"/>
      <c r="T7" s="179"/>
      <c r="U7" s="179"/>
      <c r="V7" s="179"/>
      <c r="W7" s="179"/>
      <c r="X7" s="179"/>
      <c r="Y7" s="179"/>
      <c r="Z7" s="179"/>
      <c r="AA7" s="179"/>
      <c r="AB7" s="179"/>
      <c r="AC7" s="179"/>
      <c r="AD7" s="179"/>
      <c r="AE7" s="179"/>
      <c r="AF7" s="179"/>
      <c r="AG7" s="179"/>
      <c r="AH7" s="179"/>
      <c r="AI7" s="179"/>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row>
    <row r="8" spans="1:67" ht="33" customHeight="1" x14ac:dyDescent="0.3">
      <c r="A8" s="369" t="s">
        <v>137</v>
      </c>
      <c r="B8" s="370"/>
      <c r="C8" s="382" t="s">
        <v>82</v>
      </c>
      <c r="D8" s="383"/>
      <c r="E8" s="383"/>
      <c r="F8" s="383"/>
      <c r="G8" s="383"/>
      <c r="H8" s="383"/>
      <c r="I8" s="383"/>
      <c r="J8" s="383"/>
      <c r="K8" s="383"/>
      <c r="L8" s="383"/>
      <c r="M8" s="383"/>
      <c r="N8" s="384"/>
      <c r="O8" s="179"/>
      <c r="P8" s="179"/>
      <c r="Q8" s="179"/>
      <c r="R8" s="179"/>
      <c r="S8" s="179"/>
      <c r="T8" s="179"/>
      <c r="U8" s="179"/>
      <c r="V8" s="179"/>
      <c r="W8" s="179"/>
      <c r="X8" s="179"/>
      <c r="Y8" s="179"/>
      <c r="Z8" s="179"/>
      <c r="AA8" s="179"/>
      <c r="AB8" s="179"/>
      <c r="AC8" s="179"/>
      <c r="AD8" s="179"/>
      <c r="AE8" s="179"/>
      <c r="AF8" s="179"/>
      <c r="AG8" s="179"/>
      <c r="AH8" s="179"/>
      <c r="AI8" s="179"/>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row>
    <row r="9" spans="1:67" x14ac:dyDescent="0.3">
      <c r="A9" s="355" t="s">
        <v>138</v>
      </c>
      <c r="B9" s="356"/>
      <c r="C9" s="356"/>
      <c r="D9" s="356"/>
      <c r="E9" s="356"/>
      <c r="F9" s="356"/>
      <c r="G9" s="357"/>
      <c r="H9" s="355" t="s">
        <v>139</v>
      </c>
      <c r="I9" s="356"/>
      <c r="J9" s="356"/>
      <c r="K9" s="356"/>
      <c r="L9" s="356"/>
      <c r="M9" s="356"/>
      <c r="N9" s="357"/>
      <c r="O9" s="355" t="s">
        <v>140</v>
      </c>
      <c r="P9" s="356"/>
      <c r="Q9" s="356"/>
      <c r="R9" s="356"/>
      <c r="S9" s="356"/>
      <c r="T9" s="356"/>
      <c r="U9" s="356"/>
      <c r="V9" s="356"/>
      <c r="W9" s="357"/>
      <c r="X9" s="355" t="s">
        <v>141</v>
      </c>
      <c r="Y9" s="356"/>
      <c r="Z9" s="356"/>
      <c r="AA9" s="356"/>
      <c r="AB9" s="356"/>
      <c r="AC9" s="356"/>
      <c r="AD9" s="356"/>
      <c r="AE9" s="355" t="s">
        <v>142</v>
      </c>
      <c r="AF9" s="356"/>
      <c r="AG9" s="356"/>
      <c r="AH9" s="356"/>
      <c r="AI9" s="35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row>
    <row r="10" spans="1:67" ht="16.5" customHeight="1" x14ac:dyDescent="0.3">
      <c r="A10" s="371" t="s">
        <v>143</v>
      </c>
      <c r="B10" s="376" t="s">
        <v>26</v>
      </c>
      <c r="C10" s="374" t="s">
        <v>28</v>
      </c>
      <c r="D10" s="374" t="s">
        <v>30</v>
      </c>
      <c r="E10" s="375" t="s">
        <v>32</v>
      </c>
      <c r="F10" s="373" t="s">
        <v>34</v>
      </c>
      <c r="G10" s="374" t="s">
        <v>144</v>
      </c>
      <c r="H10" s="391" t="s">
        <v>145</v>
      </c>
      <c r="I10" s="413" t="s">
        <v>146</v>
      </c>
      <c r="J10" s="373" t="s">
        <v>147</v>
      </c>
      <c r="K10" s="373" t="s">
        <v>148</v>
      </c>
      <c r="L10" s="415" t="s">
        <v>149</v>
      </c>
      <c r="M10" s="413" t="s">
        <v>146</v>
      </c>
      <c r="N10" s="374" t="s">
        <v>40</v>
      </c>
      <c r="O10" s="377" t="s">
        <v>150</v>
      </c>
      <c r="P10" s="353" t="s">
        <v>42</v>
      </c>
      <c r="Q10" s="373" t="s">
        <v>44</v>
      </c>
      <c r="R10" s="353" t="s">
        <v>151</v>
      </c>
      <c r="S10" s="353"/>
      <c r="T10" s="353"/>
      <c r="U10" s="353"/>
      <c r="V10" s="353"/>
      <c r="W10" s="353"/>
      <c r="X10" s="392" t="s">
        <v>152</v>
      </c>
      <c r="Y10" s="392" t="s">
        <v>153</v>
      </c>
      <c r="Z10" s="392" t="s">
        <v>146</v>
      </c>
      <c r="AA10" s="392" t="s">
        <v>154</v>
      </c>
      <c r="AB10" s="392" t="s">
        <v>146</v>
      </c>
      <c r="AC10" s="392" t="s">
        <v>155</v>
      </c>
      <c r="AD10" s="377" t="s">
        <v>60</v>
      </c>
      <c r="AE10" s="353" t="s">
        <v>142</v>
      </c>
      <c r="AF10" s="353" t="s">
        <v>131</v>
      </c>
      <c r="AG10" s="353" t="s">
        <v>156</v>
      </c>
      <c r="AH10" s="353" t="s">
        <v>157</v>
      </c>
      <c r="AI10" s="373" t="s">
        <v>158</v>
      </c>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row>
    <row r="11" spans="1:67" s="4" customFormat="1" ht="94.5" customHeight="1" x14ac:dyDescent="0.25">
      <c r="A11" s="372"/>
      <c r="B11" s="376"/>
      <c r="C11" s="353"/>
      <c r="D11" s="353"/>
      <c r="E11" s="376"/>
      <c r="F11" s="374"/>
      <c r="G11" s="353"/>
      <c r="H11" s="374"/>
      <c r="I11" s="414"/>
      <c r="J11" s="374"/>
      <c r="K11" s="374"/>
      <c r="L11" s="414"/>
      <c r="M11" s="414"/>
      <c r="N11" s="353"/>
      <c r="O11" s="378"/>
      <c r="P11" s="353"/>
      <c r="Q11" s="374"/>
      <c r="R11" s="6" t="s">
        <v>159</v>
      </c>
      <c r="S11" s="6" t="s">
        <v>160</v>
      </c>
      <c r="T11" s="6" t="s">
        <v>161</v>
      </c>
      <c r="U11" s="6" t="s">
        <v>162</v>
      </c>
      <c r="V11" s="6" t="s">
        <v>163</v>
      </c>
      <c r="W11" s="6" t="s">
        <v>164</v>
      </c>
      <c r="X11" s="392"/>
      <c r="Y11" s="392"/>
      <c r="Z11" s="392"/>
      <c r="AA11" s="392"/>
      <c r="AB11" s="392"/>
      <c r="AC11" s="392"/>
      <c r="AD11" s="378"/>
      <c r="AE11" s="353"/>
      <c r="AF11" s="353"/>
      <c r="AG11" s="353"/>
      <c r="AH11" s="353"/>
      <c r="AI11" s="37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row>
    <row r="12" spans="1:67" s="3" customFormat="1" ht="100.5" customHeight="1" x14ac:dyDescent="0.25">
      <c r="A12" s="366">
        <v>1</v>
      </c>
      <c r="B12" s="341" t="s">
        <v>165</v>
      </c>
      <c r="C12" s="341" t="s">
        <v>166</v>
      </c>
      <c r="D12" s="341" t="s">
        <v>167</v>
      </c>
      <c r="E12" s="344" t="s">
        <v>168</v>
      </c>
      <c r="F12" s="341" t="s">
        <v>169</v>
      </c>
      <c r="G12" s="416">
        <v>4521</v>
      </c>
      <c r="H12" s="385" t="str">
        <f>IF(G12&lt;=0,"",IF(G12&lt;=2,"Muy Baja",IF(G12&lt;=24,"Baja",IF(G12&lt;=500,"Media",IF(G12&lt;=5000,"Alta","Muy Alta")))))</f>
        <v>Alta</v>
      </c>
      <c r="I12" s="388">
        <f>IF(H12="","",IF(H12="Muy Baja",0.2,IF(H12="Baja",0.4,IF(H12="Media",0.6,IF(H12="Alta",0.8,IF(H12="Muy Alta",1,))))))</f>
        <v>0.8</v>
      </c>
      <c r="J12" s="396" t="s">
        <v>170</v>
      </c>
      <c r="K12" s="388" t="str">
        <f>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385" t="str">
        <f>IF(OR(K12='Tabla Impacto'!$C$11,K12='Tabla Impacto'!$D$11),"Leve",IF(OR(K12='Tabla Impacto'!$C$12,K12='Tabla Impacto'!$D$12),"Menor",IF(OR(K12='Tabla Impacto'!$C$13,K12='Tabla Impacto'!$D$13),"Moderado",IF(OR(K12='Tabla Impacto'!$C$14,K12='Tabla Impacto'!$D$14),"Mayor",IF(OR(K12='Tabla Impacto'!$C$15,K12='Tabla Impacto'!$D$15),"Catastrófico","")))))</f>
        <v>Mayor</v>
      </c>
      <c r="M12" s="388">
        <f>IF(L12="","",IF(L12="Leve",0.2,IF(L12="Menor",0.4,IF(L12="Moderado",0.6,IF(L12="Mayor",0.8,IF(L12="Catastrófico",1,))))))</f>
        <v>0.8</v>
      </c>
      <c r="N12" s="393"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5">
        <v>1</v>
      </c>
      <c r="P12" s="171" t="s">
        <v>171</v>
      </c>
      <c r="Q12" s="155" t="str">
        <f>IF(OR(R12="Preventivo",R12="Detectivo"),"Probabilidad",IF(R12="Correctivo","Impacto",""))</f>
        <v>Probabilidad</v>
      </c>
      <c r="R12" s="150" t="s">
        <v>172</v>
      </c>
      <c r="S12" s="150" t="s">
        <v>173</v>
      </c>
      <c r="T12" s="151" t="str">
        <f>IF(AND(R12="Preventivo",S12="Automático"),"50%",IF(AND(R12="Preventivo",S12="Manual"),"40%",IF(AND(R12="Detectivo",S12="Automático"),"40%",IF(AND(R12="Detectivo",S12="Manual"),"30%",IF(AND(R12="Correctivo",S12="Automático"),"35%",IF(AND(R12="Correctivo",S12="Manual"),"25%",""))))))</f>
        <v>40%</v>
      </c>
      <c r="U12" s="150" t="s">
        <v>174</v>
      </c>
      <c r="V12" s="150" t="s">
        <v>175</v>
      </c>
      <c r="W12" s="150" t="s">
        <v>176</v>
      </c>
      <c r="X12" s="152">
        <f>IFERROR(IF(Q12="Probabilidad",(I12-(+I12*T12)),IF(Q12="Impacto",I12,"")),"")</f>
        <v>0.48</v>
      </c>
      <c r="Y12" s="153" t="str">
        <f>IFERROR(IF(X12="","",IF(X12&lt;=0.2,"Muy Baja",IF(X12&lt;=0.4,"Baja",IF(X12&lt;=0.6,"Media",IF(X12&lt;=0.8,"Alta","Muy Alta"))))),"")</f>
        <v>Media</v>
      </c>
      <c r="Z12" s="154">
        <f>+X12</f>
        <v>0.48</v>
      </c>
      <c r="AA12" s="153" t="str">
        <f>IFERROR(IF(AB12="","",IF(AB12&lt;=0.2,"Leve",IF(AB12&lt;=0.4,"Menor",IF(AB12&lt;=0.6,"Moderado",IF(AB12&lt;=0.8,"Mayor","Catastrófico"))))),"")</f>
        <v>Mayor</v>
      </c>
      <c r="AB12" s="154">
        <f>IFERROR(IF(Q12="Impacto",(M12-(+M12*T12)),IF(Q12="Probabilidad",M12,"")),"")</f>
        <v>0.8</v>
      </c>
      <c r="AC12" s="157"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56" t="s">
        <v>177</v>
      </c>
      <c r="AE12" s="171" t="s">
        <v>178</v>
      </c>
      <c r="AF12" s="170" t="s">
        <v>179</v>
      </c>
      <c r="AG12" s="181" t="s">
        <v>180</v>
      </c>
      <c r="AH12" s="169">
        <v>45689</v>
      </c>
      <c r="AI12" s="169">
        <v>46021</v>
      </c>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row>
    <row r="13" spans="1:67" ht="15.75" customHeight="1" x14ac:dyDescent="0.3">
      <c r="A13" s="367"/>
      <c r="B13" s="342"/>
      <c r="C13" s="342"/>
      <c r="D13" s="342"/>
      <c r="E13" s="345"/>
      <c r="F13" s="342"/>
      <c r="G13" s="417"/>
      <c r="H13" s="386"/>
      <c r="I13" s="389"/>
      <c r="J13" s="397"/>
      <c r="K13" s="389">
        <f>IF(NOT(ISERROR(MATCH(J13,_xlfn.ANCHORARRAY(E26),0))),I28&amp;"Por favor no seleccionar los criterios de impacto",J13)</f>
        <v>0</v>
      </c>
      <c r="L13" s="386"/>
      <c r="M13" s="389"/>
      <c r="N13" s="394"/>
      <c r="O13" s="5">
        <v>2</v>
      </c>
      <c r="P13" s="171"/>
      <c r="Q13" s="155"/>
      <c r="R13" s="150"/>
      <c r="S13" s="150"/>
      <c r="T13" s="151" t="str">
        <f t="shared" ref="T13:T17" si="0">IF(AND(R13="Preventivo",S13="Automático"),"50%",IF(AND(R13="Preventivo",S13="Manual"),"40%",IF(AND(R13="Detectivo",S13="Automático"),"40%",IF(AND(R13="Detectivo",S13="Manual"),"30%",IF(AND(R13="Correctivo",S13="Automático"),"35%",IF(AND(R13="Correctivo",S13="Manual"),"25%",""))))))</f>
        <v/>
      </c>
      <c r="U13" s="150"/>
      <c r="V13" s="150"/>
      <c r="W13" s="150"/>
      <c r="X13" s="152" t="str">
        <f>IFERROR(IF(AND(Q12="Probabilidad",Q13="Probabilidad"),(Z12-(+Z12*T13)),IF(Q13="Probabilidad",(I12-(+I12*T13)),IF(Q13="Impacto",Z12,""))),"")</f>
        <v/>
      </c>
      <c r="Y13" s="153" t="str">
        <f t="shared" ref="Y13:Y73" si="1">IFERROR(IF(X13="","",IF(X13&lt;=0.2,"Muy Baja",IF(X13&lt;=0.4,"Baja",IF(X13&lt;=0.6,"Media",IF(X13&lt;=0.8,"Alta","Muy Alta"))))),"")</f>
        <v/>
      </c>
      <c r="Z13" s="154" t="str">
        <f t="shared" ref="Z13:Z17" si="2">+X13</f>
        <v/>
      </c>
      <c r="AA13" s="153" t="str">
        <f t="shared" ref="AA13:AA73" si="3">IFERROR(IF(AB13="","",IF(AB13&lt;=0.2,"Leve",IF(AB13&lt;=0.4,"Menor",IF(AB13&lt;=0.6,"Moderado",IF(AB13&lt;=0.8,"Mayor","Catastrófico"))))),"")</f>
        <v/>
      </c>
      <c r="AB13" s="154" t="str">
        <f>IFERROR(IF(AND(Q12="Impacto",Q13="Impacto"),(AB12-(+AB12*T13)),IF(Q13="Impacto",(M12-(+M12*T13)),IF(Q13="Probabilidad",AB12,""))),"")</f>
        <v/>
      </c>
      <c r="AC13" s="157"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56"/>
      <c r="AE13" s="168"/>
      <c r="AF13" s="168"/>
      <c r="AG13" s="169"/>
      <c r="AH13" s="169"/>
      <c r="AI13" s="160"/>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row>
    <row r="14" spans="1:67" ht="15.75" customHeight="1" x14ac:dyDescent="0.3">
      <c r="A14" s="367"/>
      <c r="B14" s="342"/>
      <c r="C14" s="342"/>
      <c r="D14" s="342"/>
      <c r="E14" s="345"/>
      <c r="F14" s="342"/>
      <c r="G14" s="417"/>
      <c r="H14" s="386"/>
      <c r="I14" s="389"/>
      <c r="J14" s="397"/>
      <c r="K14" s="389">
        <f>IF(NOT(ISERROR(MATCH(J14,_xlfn.ANCHORARRAY(E27),0))),I29&amp;"Por favor no seleccionar los criterios de impacto",J14)</f>
        <v>0</v>
      </c>
      <c r="L14" s="386"/>
      <c r="M14" s="389"/>
      <c r="N14" s="394"/>
      <c r="O14" s="5">
        <v>3</v>
      </c>
      <c r="P14" s="172"/>
      <c r="Q14" s="104"/>
      <c r="R14" s="105"/>
      <c r="S14" s="105"/>
      <c r="T14" s="106"/>
      <c r="U14" s="115"/>
      <c r="V14" s="115"/>
      <c r="W14" s="115"/>
      <c r="X14" s="107"/>
      <c r="Y14" s="108"/>
      <c r="Z14" s="109"/>
      <c r="AA14" s="108"/>
      <c r="AB14" s="109"/>
      <c r="AC14" s="110"/>
      <c r="AD14" s="111"/>
      <c r="AE14" s="112"/>
      <c r="AF14" s="159"/>
      <c r="AG14" s="160"/>
      <c r="AH14" s="114"/>
      <c r="AI14" s="114"/>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row>
    <row r="15" spans="1:67" ht="15.75" customHeight="1" x14ac:dyDescent="0.3">
      <c r="A15" s="367"/>
      <c r="B15" s="342"/>
      <c r="C15" s="342"/>
      <c r="D15" s="342"/>
      <c r="E15" s="345"/>
      <c r="F15" s="342"/>
      <c r="G15" s="417"/>
      <c r="H15" s="386"/>
      <c r="I15" s="389"/>
      <c r="J15" s="397"/>
      <c r="K15" s="389">
        <f>IF(NOT(ISERROR(MATCH(J15,_xlfn.ANCHORARRAY(E28),0))),I30&amp;"Por favor no seleccionar los criterios de impacto",J15)</f>
        <v>0</v>
      </c>
      <c r="L15" s="386"/>
      <c r="M15" s="389"/>
      <c r="N15" s="394"/>
      <c r="O15" s="5">
        <v>4</v>
      </c>
      <c r="P15" s="171"/>
      <c r="Q15" s="104"/>
      <c r="R15" s="105"/>
      <c r="S15" s="105"/>
      <c r="T15" s="106"/>
      <c r="U15" s="105"/>
      <c r="V15" s="105"/>
      <c r="W15" s="105"/>
      <c r="X15" s="107"/>
      <c r="Y15" s="108"/>
      <c r="Z15" s="109"/>
      <c r="AA15" s="108"/>
      <c r="AB15" s="109"/>
      <c r="AC15" s="110"/>
      <c r="AD15" s="111"/>
      <c r="AE15" s="112"/>
      <c r="AF15" s="159"/>
      <c r="AG15" s="160"/>
      <c r="AH15" s="114"/>
      <c r="AI15" s="114"/>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row>
    <row r="16" spans="1:67" ht="15.75" customHeight="1" x14ac:dyDescent="0.3">
      <c r="A16" s="367"/>
      <c r="B16" s="342"/>
      <c r="C16" s="342"/>
      <c r="D16" s="342"/>
      <c r="E16" s="345"/>
      <c r="F16" s="342"/>
      <c r="G16" s="417"/>
      <c r="H16" s="386"/>
      <c r="I16" s="389"/>
      <c r="J16" s="397"/>
      <c r="K16" s="389">
        <f>IF(NOT(ISERROR(MATCH(J16,_xlfn.ANCHORARRAY(E29),0))),I31&amp;"Por favor no seleccionar los criterios de impacto",J16)</f>
        <v>0</v>
      </c>
      <c r="L16" s="386"/>
      <c r="M16" s="389"/>
      <c r="N16" s="394"/>
      <c r="O16" s="5">
        <v>5</v>
      </c>
      <c r="P16" s="171"/>
      <c r="Q16" s="104" t="str">
        <f t="shared" ref="Q16:Q17" si="5">IF(OR(R16="Preventivo",R16="Detectivo"),"Probabilidad",IF(R16="Correctivo","Impacto",""))</f>
        <v/>
      </c>
      <c r="R16" s="105"/>
      <c r="S16" s="105"/>
      <c r="T16" s="106" t="str">
        <f t="shared" si="0"/>
        <v/>
      </c>
      <c r="U16" s="105"/>
      <c r="V16" s="105"/>
      <c r="W16" s="105"/>
      <c r="X16" s="107" t="str">
        <f t="shared" ref="X16:X17" si="6">IFERROR(IF(AND(Q15="Probabilidad",Q16="Probabilidad"),(Z15-(+Z15*T16)),IF(AND(Q15="Impacto",Q16="Probabilidad"),(Z14-(+Z14*T16)),IF(Q16="Impacto",Z15,""))),"")</f>
        <v/>
      </c>
      <c r="Y16" s="108" t="str">
        <f t="shared" si="1"/>
        <v/>
      </c>
      <c r="Z16" s="109" t="str">
        <f t="shared" si="2"/>
        <v/>
      </c>
      <c r="AA16" s="108" t="str">
        <f t="shared" si="3"/>
        <v/>
      </c>
      <c r="AB16" s="109" t="str">
        <f t="shared" ref="AB16:AB17" si="7">IFERROR(IF(AND(Q15="Impacto",Q16="Impacto"),(AB15-(+AB15*T16)),IF(AND(Q15="Probabilidad",Q16="Impacto"),(AB14-(+AB14*T16)),IF(Q16="Probabilidad",AB15,""))),"")</f>
        <v/>
      </c>
      <c r="AC16" s="110" t="str">
        <f t="shared" si="4"/>
        <v/>
      </c>
      <c r="AD16" s="111"/>
      <c r="AE16" s="112"/>
      <c r="AF16" s="159"/>
      <c r="AG16" s="160"/>
      <c r="AH16" s="114"/>
      <c r="AI16" s="114"/>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row>
    <row r="17" spans="1:67" ht="15.75" customHeight="1" x14ac:dyDescent="0.3">
      <c r="A17" s="368"/>
      <c r="B17" s="343"/>
      <c r="C17" s="343"/>
      <c r="D17" s="343"/>
      <c r="E17" s="346"/>
      <c r="F17" s="343"/>
      <c r="G17" s="418"/>
      <c r="H17" s="387"/>
      <c r="I17" s="390"/>
      <c r="J17" s="398"/>
      <c r="K17" s="390">
        <f>IF(NOT(ISERROR(MATCH(J17,_xlfn.ANCHORARRAY(E30),0))),I32&amp;"Por favor no seleccionar los criterios de impacto",J17)</f>
        <v>0</v>
      </c>
      <c r="L17" s="387"/>
      <c r="M17" s="390"/>
      <c r="N17" s="395"/>
      <c r="O17" s="5">
        <v>6</v>
      </c>
      <c r="P17" s="171"/>
      <c r="Q17" s="104" t="str">
        <f t="shared" si="5"/>
        <v/>
      </c>
      <c r="R17" s="105"/>
      <c r="S17" s="105"/>
      <c r="T17" s="106" t="str">
        <f t="shared" si="0"/>
        <v/>
      </c>
      <c r="U17" s="105"/>
      <c r="V17" s="105"/>
      <c r="W17" s="105"/>
      <c r="X17" s="107" t="str">
        <f t="shared" si="6"/>
        <v/>
      </c>
      <c r="Y17" s="108" t="str">
        <f t="shared" si="1"/>
        <v/>
      </c>
      <c r="Z17" s="109" t="str">
        <f t="shared" si="2"/>
        <v/>
      </c>
      <c r="AA17" s="108" t="str">
        <f t="shared" si="3"/>
        <v/>
      </c>
      <c r="AB17" s="109" t="str">
        <f t="shared" si="7"/>
        <v/>
      </c>
      <c r="AC17" s="110" t="str">
        <f t="shared" si="4"/>
        <v/>
      </c>
      <c r="AD17" s="111"/>
      <c r="AE17" s="112"/>
      <c r="AF17" s="159"/>
      <c r="AG17" s="160"/>
      <c r="AH17" s="114"/>
      <c r="AI17" s="114"/>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row>
    <row r="18" spans="1:67" ht="65.25" customHeight="1" x14ac:dyDescent="0.3">
      <c r="A18" s="366">
        <v>2</v>
      </c>
      <c r="B18" s="341" t="s">
        <v>181</v>
      </c>
      <c r="C18" s="341" t="s">
        <v>323</v>
      </c>
      <c r="D18" s="341" t="s">
        <v>182</v>
      </c>
      <c r="E18" s="344" t="s">
        <v>183</v>
      </c>
      <c r="F18" s="341" t="s">
        <v>169</v>
      </c>
      <c r="G18" s="347">
        <v>360</v>
      </c>
      <c r="H18" s="329" t="str">
        <f>IF(G18&lt;=0,"",IF(G18&lt;=2,"Muy Baja",IF(G18&lt;=24,"Baja",IF(G18&lt;=500,"Media",IF(G18&lt;=5000,"Alta","Muy Alta")))))</f>
        <v>Media</v>
      </c>
      <c r="I18" s="332">
        <f>IF(H18="","",IF(H18="Muy Baja",0.2,IF(H18="Baja",0.4,IF(H18="Media",0.6,IF(H18="Alta",0.8,IF(H18="Muy Alta",1,))))))</f>
        <v>0.6</v>
      </c>
      <c r="J18" s="396" t="s">
        <v>184</v>
      </c>
      <c r="K18" s="332" t="str">
        <f>IF(NOT(ISERROR(MATCH(J18,'[1]Tabla Impacto'!$B$221:$B$223,0))),'[1]Tabla Impacto'!$F$223&amp;"Por favor no seleccionar los criterios de impacto(Afectación Económica o presupuestal y Pérdida Reputacional)",J18)</f>
        <v xml:space="preserve">     El riesgo afecta la imagen de la entidad con algunos usuarios de relevancia frente al logro de los objetivos</v>
      </c>
      <c r="L18" s="385" t="str">
        <f>IF(OR(K18='Tabla Impacto'!$C$11,K18='Tabla Impacto'!$D$11),"Leve",IF(OR(K18='Tabla Impacto'!$C$12,K18='Tabla Impacto'!$D$12),"Menor",IF(OR(K18='Tabla Impacto'!$C$13,K18='Tabla Impacto'!$D$13),"Moderado",IF(OR(K18='Tabla Impacto'!$C$14,K18='Tabla Impacto'!$D$14),"Mayor",IF(OR(K18='Tabla Impacto'!$C$15,K18='Tabla Impacto'!$D$15),"Catastrófico","")))))</f>
        <v>Moderado</v>
      </c>
      <c r="M18" s="332">
        <f>IF(L18="","",IF(L18="Leve",0.2,IF(L18="Menor",0.4,IF(L18="Moderado",0.6,IF(L18="Mayor",0.8,IF(L18="Catastrófico",1,))))))</f>
        <v>0.6</v>
      </c>
      <c r="N18" s="335"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366">
        <v>1</v>
      </c>
      <c r="P18" s="423" t="s">
        <v>185</v>
      </c>
      <c r="Q18" s="431" t="str">
        <f>IF(OR(R18="Preventivo",R18="Detectivo"),"Probabilidad",IF(R18="Correctivo","Impacto",""))</f>
        <v>Probabilidad</v>
      </c>
      <c r="R18" s="433" t="s">
        <v>172</v>
      </c>
      <c r="S18" s="435" t="s">
        <v>173</v>
      </c>
      <c r="T18" s="427" t="str">
        <f>IF(AND(R18="Preventivo",S18="Automático"),"50%",IF(AND(R18="Preventivo",S18="Manual"),"40%",IF(AND(R18="Detectivo",S18="Automático"),"40%",IF(AND(R18="Detectivo",S18="Manual"),"30%",IF(AND(R18="Correctivo",S18="Automático"),"35%",IF(AND(R18="Correctivo",S18="Manual"),"25%",""))))))</f>
        <v>40%</v>
      </c>
      <c r="U18" s="435" t="s">
        <v>174</v>
      </c>
      <c r="V18" s="435" t="s">
        <v>175</v>
      </c>
      <c r="W18" s="435" t="s">
        <v>176</v>
      </c>
      <c r="X18" s="152">
        <f>IFERROR(IF(Q18="Probabilidad",(I18-(+I18*T18)),IF(Q18="Impacto",I18,"")),"")</f>
        <v>0.36</v>
      </c>
      <c r="Y18" s="425" t="str">
        <f>IFERROR(IF(X18="","",IF(X18&lt;=0.2,"Muy Baja",IF(X18&lt;=0.4,"Baja",IF(X18&lt;=0.6,"Media",IF(X18&lt;=0.8,"Alta","Muy Alta"))))),"")</f>
        <v>Baja</v>
      </c>
      <c r="Z18" s="427">
        <f>+X18</f>
        <v>0.36</v>
      </c>
      <c r="AA18" s="425" t="str">
        <f>IFERROR(IF(AB18="","",IF(AB18&lt;=0.2,"Leve",IF(AB18&lt;=0.4,"Menor",IF(AB18&lt;=0.6,"Moderado",IF(AB18&lt;=0.8,"Mayor","Catastrófico"))))),"")</f>
        <v>Moderado</v>
      </c>
      <c r="AB18" s="427">
        <f>IFERROR(IF(Q18="Impacto",(M18-(+M18*T18)),IF(Q18="Probabilidad",M18,"")),"")</f>
        <v>0.6</v>
      </c>
      <c r="AC18" s="429"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66" t="s">
        <v>177</v>
      </c>
      <c r="AE18" s="171" t="s">
        <v>186</v>
      </c>
      <c r="AF18" s="181" t="s">
        <v>187</v>
      </c>
      <c r="AG18" s="181" t="s">
        <v>188</v>
      </c>
      <c r="AH18" s="169">
        <v>45658</v>
      </c>
      <c r="AI18" s="169">
        <v>46021</v>
      </c>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row>
    <row r="19" spans="1:67" ht="49.5" customHeight="1" x14ac:dyDescent="0.3">
      <c r="A19" s="367"/>
      <c r="B19" s="342"/>
      <c r="C19" s="342"/>
      <c r="D19" s="342"/>
      <c r="E19" s="345"/>
      <c r="F19" s="342"/>
      <c r="G19" s="348"/>
      <c r="H19" s="330"/>
      <c r="I19" s="333"/>
      <c r="J19" s="397"/>
      <c r="K19" s="333"/>
      <c r="L19" s="386"/>
      <c r="M19" s="333"/>
      <c r="N19" s="336"/>
      <c r="O19" s="367"/>
      <c r="P19" s="424"/>
      <c r="Q19" s="432"/>
      <c r="R19" s="434"/>
      <c r="S19" s="436"/>
      <c r="T19" s="428"/>
      <c r="U19" s="436"/>
      <c r="V19" s="436"/>
      <c r="W19" s="436"/>
      <c r="X19" s="152"/>
      <c r="Y19" s="426"/>
      <c r="Z19" s="428"/>
      <c r="AA19" s="426"/>
      <c r="AB19" s="428"/>
      <c r="AC19" s="430"/>
      <c r="AD19" s="166" t="s">
        <v>177</v>
      </c>
      <c r="AE19" s="171" t="s">
        <v>189</v>
      </c>
      <c r="AF19" s="181" t="s">
        <v>187</v>
      </c>
      <c r="AG19" s="181" t="s">
        <v>190</v>
      </c>
      <c r="AH19" s="169">
        <v>45658</v>
      </c>
      <c r="AI19" s="169">
        <v>46021</v>
      </c>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row>
    <row r="20" spans="1:67" ht="60" customHeight="1" x14ac:dyDescent="0.3">
      <c r="A20" s="367"/>
      <c r="B20" s="342"/>
      <c r="C20" s="342"/>
      <c r="D20" s="342"/>
      <c r="E20" s="345"/>
      <c r="F20" s="342"/>
      <c r="G20" s="348"/>
      <c r="H20" s="330"/>
      <c r="I20" s="333"/>
      <c r="J20" s="397"/>
      <c r="K20" s="333"/>
      <c r="L20" s="386"/>
      <c r="M20" s="333"/>
      <c r="N20" s="336"/>
      <c r="O20" s="367"/>
      <c r="P20" s="424"/>
      <c r="Q20" s="432"/>
      <c r="R20" s="434"/>
      <c r="S20" s="436"/>
      <c r="T20" s="428"/>
      <c r="U20" s="436"/>
      <c r="V20" s="436"/>
      <c r="W20" s="436"/>
      <c r="X20" s="152"/>
      <c r="Y20" s="426"/>
      <c r="Z20" s="428"/>
      <c r="AA20" s="426"/>
      <c r="AB20" s="428"/>
      <c r="AC20" s="430"/>
      <c r="AD20" s="166" t="s">
        <v>177</v>
      </c>
      <c r="AE20" s="171" t="s">
        <v>191</v>
      </c>
      <c r="AF20" s="181" t="s">
        <v>187</v>
      </c>
      <c r="AG20" s="181" t="s">
        <v>192</v>
      </c>
      <c r="AH20" s="169">
        <v>45658</v>
      </c>
      <c r="AI20" s="169">
        <v>46021</v>
      </c>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row>
    <row r="21" spans="1:67" x14ac:dyDescent="0.3">
      <c r="A21" s="367"/>
      <c r="B21" s="342"/>
      <c r="C21" s="342"/>
      <c r="D21" s="342"/>
      <c r="E21" s="345"/>
      <c r="F21" s="342"/>
      <c r="G21" s="348"/>
      <c r="H21" s="330"/>
      <c r="I21" s="333"/>
      <c r="J21" s="397"/>
      <c r="K21" s="333">
        <f>IF(NOT(ISERROR(MATCH(J21,_xlfn.ANCHORARRAY(E32),0))),I34&amp;"Por favor no seleccionar los criterios de impacto",J21)</f>
        <v>0</v>
      </c>
      <c r="L21" s="386"/>
      <c r="M21" s="333"/>
      <c r="N21" s="336"/>
      <c r="O21" s="178">
        <v>2</v>
      </c>
      <c r="P21" s="171"/>
      <c r="Q21" s="104" t="str">
        <f t="shared" ref="Q21:Q22" si="8">IF(OR(R21="Preventivo",R21="Detectivo"),"Probabilidad",IF(R21="Correctivo","Impacto",""))</f>
        <v/>
      </c>
      <c r="R21" s="161"/>
      <c r="S21" s="161"/>
      <c r="T21" s="106" t="str">
        <f t="shared" ref="T21:T22" si="9">IF(AND(R21="Preventivo",S21="Automático"),"50%",IF(AND(R21="Preventivo",S21="Manual"),"40%",IF(AND(R21="Detectivo",S21="Automático"),"40%",IF(AND(R21="Detectivo",S21="Manual"),"30%",IF(AND(R21="Correctivo",S21="Automático"),"35%",IF(AND(R21="Correctivo",S21="Manual"),"25%",""))))))</f>
        <v/>
      </c>
      <c r="U21" s="161"/>
      <c r="V21" s="161"/>
      <c r="W21" s="161"/>
      <c r="X21" s="107" t="str">
        <f t="shared" ref="X21:X22" si="10">IFERROR(IF(AND(Q20="Probabilidad",Q21="Probabilidad"),(Z20-(+Z20*T21)),IF(AND(Q20="Impacto",Q21="Probabilidad"),(Z19-(+Z19*T21)),IF(Q21="Impacto",Z20,""))),"")</f>
        <v/>
      </c>
      <c r="Y21" s="108" t="str">
        <f t="shared" ref="Y21:Y22" si="11">IFERROR(IF(X21="","",IF(X21&lt;=0.2,"Muy Baja",IF(X21&lt;=0.4,"Baja",IF(X21&lt;=0.6,"Media",IF(X21&lt;=0.8,"Alta","Muy Alta"))))),"")</f>
        <v/>
      </c>
      <c r="Z21" s="109" t="str">
        <f t="shared" ref="Z21:Z22" si="12">+X21</f>
        <v/>
      </c>
      <c r="AA21" s="108" t="str">
        <f t="shared" ref="AA21:AA22" si="13">IFERROR(IF(AB21="","",IF(AB21&lt;=0.2,"Leve",IF(AB21&lt;=0.4,"Menor",IF(AB21&lt;=0.6,"Moderado",IF(AB21&lt;=0.8,"Mayor","Catastrófico"))))),"")</f>
        <v/>
      </c>
      <c r="AB21" s="109" t="str">
        <f t="shared" ref="AB21:AB22" si="14">IFERROR(IF(AND(Q20="Impacto",Q21="Impacto"),(AB20-(+AB20*T21)),IF(AND(Q20="Probabilidad",Q21="Impacto"),(AB19-(+AB19*T21)),IF(Q21="Probabilidad",AB20,""))),"")</f>
        <v/>
      </c>
      <c r="AC21" s="110" t="str">
        <f t="shared" ref="AC21:AC22" si="15">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66"/>
      <c r="AE21" s="171"/>
      <c r="AF21" s="181"/>
      <c r="AG21" s="181"/>
      <c r="AH21" s="169"/>
      <c r="AI21" s="169"/>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row>
    <row r="22" spans="1:67" x14ac:dyDescent="0.3">
      <c r="A22" s="367"/>
      <c r="B22" s="342"/>
      <c r="C22" s="342"/>
      <c r="D22" s="342"/>
      <c r="E22" s="345"/>
      <c r="F22" s="342"/>
      <c r="G22" s="348"/>
      <c r="H22" s="330"/>
      <c r="I22" s="333"/>
      <c r="J22" s="397"/>
      <c r="K22" s="333">
        <f>IF(NOT(ISERROR(MATCH(J22,_xlfn.ANCHORARRAY(E33),0))),I35&amp;"Por favor no seleccionar los criterios de impacto",J22)</f>
        <v>0</v>
      </c>
      <c r="L22" s="386"/>
      <c r="M22" s="333"/>
      <c r="N22" s="336"/>
      <c r="O22" s="178">
        <v>3</v>
      </c>
      <c r="P22" s="171"/>
      <c r="Q22" s="104" t="str">
        <f t="shared" si="8"/>
        <v/>
      </c>
      <c r="R22" s="161"/>
      <c r="S22" s="161"/>
      <c r="T22" s="106" t="str">
        <f t="shared" si="9"/>
        <v/>
      </c>
      <c r="U22" s="161"/>
      <c r="V22" s="161"/>
      <c r="W22" s="161"/>
      <c r="X22" s="107" t="str">
        <f t="shared" si="10"/>
        <v/>
      </c>
      <c r="Y22" s="108" t="str">
        <f t="shared" si="11"/>
        <v/>
      </c>
      <c r="Z22" s="109" t="str">
        <f t="shared" si="12"/>
        <v/>
      </c>
      <c r="AA22" s="108" t="str">
        <f t="shared" si="13"/>
        <v/>
      </c>
      <c r="AB22" s="109" t="str">
        <f t="shared" si="14"/>
        <v/>
      </c>
      <c r="AC22" s="110" t="str">
        <f t="shared" si="15"/>
        <v/>
      </c>
      <c r="AD22" s="166"/>
      <c r="AE22" s="171"/>
      <c r="AF22" s="181"/>
      <c r="AG22" s="181"/>
      <c r="AH22" s="169"/>
      <c r="AI22" s="169"/>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row>
    <row r="23" spans="1:67" x14ac:dyDescent="0.3">
      <c r="A23" s="367"/>
      <c r="B23" s="342"/>
      <c r="C23" s="342"/>
      <c r="D23" s="342"/>
      <c r="E23" s="345"/>
      <c r="F23" s="342"/>
      <c r="G23" s="348"/>
      <c r="H23" s="330"/>
      <c r="I23" s="333"/>
      <c r="J23" s="397"/>
      <c r="K23" s="333">
        <f>IF(NOT(ISERROR(MATCH(J23,_xlfn.ANCHORARRAY(E34),0))),I36&amp;"Por favor no seleccionar los criterios de impacto",J23)</f>
        <v>0</v>
      </c>
      <c r="L23" s="386"/>
      <c r="M23" s="333"/>
      <c r="N23" s="336"/>
      <c r="O23" s="178">
        <v>4</v>
      </c>
      <c r="P23" s="171"/>
      <c r="Q23" s="104" t="str">
        <f t="shared" ref="Q23:Q26" si="16">IF(OR(R23="Preventivo",R23="Detectivo"),"Probabilidad",IF(R23="Correctivo","Impacto",""))</f>
        <v/>
      </c>
      <c r="R23" s="161"/>
      <c r="S23" s="161"/>
      <c r="T23" s="106" t="str">
        <f t="shared" ref="T23:T25" si="17">IF(AND(R23="Preventivo",S23="Automático"),"50%",IF(AND(R23="Preventivo",S23="Manual"),"40%",IF(AND(R23="Detectivo",S23="Automático"),"40%",IF(AND(R23="Detectivo",S23="Manual"),"30%",IF(AND(R23="Correctivo",S23="Automático"),"35%",IF(AND(R23="Correctivo",S23="Manual"),"25%",""))))))</f>
        <v/>
      </c>
      <c r="U23" s="161"/>
      <c r="V23" s="161"/>
      <c r="W23" s="161"/>
      <c r="X23" s="107" t="str">
        <f t="shared" ref="X23:X25" si="18">IFERROR(IF(AND(Q22="Probabilidad",Q23="Probabilidad"),(Z22-(+Z22*T23)),IF(AND(Q22="Impacto",Q23="Probabilidad"),(Z21-(+Z21*T23)),IF(Q23="Impacto",Z22,""))),"")</f>
        <v/>
      </c>
      <c r="Y23" s="108" t="str">
        <f t="shared" ref="Y23:Y25" si="19">IFERROR(IF(X23="","",IF(X23&lt;=0.2,"Muy Baja",IF(X23&lt;=0.4,"Baja",IF(X23&lt;=0.6,"Media",IF(X23&lt;=0.8,"Alta","Muy Alta"))))),"")</f>
        <v/>
      </c>
      <c r="Z23" s="109" t="str">
        <f t="shared" ref="Z23:Z25" si="20">+X23</f>
        <v/>
      </c>
      <c r="AA23" s="108" t="str">
        <f t="shared" ref="AA23:AA25" si="21">IFERROR(IF(AB23="","",IF(AB23&lt;=0.2,"Leve",IF(AB23&lt;=0.4,"Menor",IF(AB23&lt;=0.6,"Moderado",IF(AB23&lt;=0.8,"Mayor","Catastrófico"))))),"")</f>
        <v/>
      </c>
      <c r="AB23" s="109" t="str">
        <f t="shared" ref="AB23:AB25" si="22">IFERROR(IF(AND(Q22="Impacto",Q23="Impacto"),(AB22-(+AB22*T23)),IF(AND(Q22="Probabilidad",Q23="Impacto"),(AB21-(+AB21*T23)),IF(Q23="Probabilidad",AB22,""))),"")</f>
        <v/>
      </c>
      <c r="AC23" s="110"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66"/>
      <c r="AE23" s="112"/>
      <c r="AF23" s="113"/>
      <c r="AG23" s="114"/>
      <c r="AH23" s="114"/>
      <c r="AI23" s="114"/>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row>
    <row r="24" spans="1:67" ht="18" customHeight="1" x14ac:dyDescent="0.3">
      <c r="A24" s="367"/>
      <c r="B24" s="342"/>
      <c r="C24" s="342"/>
      <c r="D24" s="342"/>
      <c r="E24" s="345"/>
      <c r="F24" s="342"/>
      <c r="G24" s="348"/>
      <c r="H24" s="330"/>
      <c r="I24" s="333"/>
      <c r="J24" s="397"/>
      <c r="K24" s="333">
        <f>IF(NOT(ISERROR(MATCH(J24,_xlfn.ANCHORARRAY(E35),0))),I37&amp;"Por favor no seleccionar los criterios de impacto",J24)</f>
        <v>0</v>
      </c>
      <c r="L24" s="386"/>
      <c r="M24" s="333"/>
      <c r="N24" s="336"/>
      <c r="O24" s="178">
        <v>5</v>
      </c>
      <c r="P24" s="171"/>
      <c r="Q24" s="104" t="str">
        <f t="shared" si="16"/>
        <v/>
      </c>
      <c r="R24" s="161"/>
      <c r="S24" s="161"/>
      <c r="T24" s="106" t="str">
        <f t="shared" si="17"/>
        <v/>
      </c>
      <c r="U24" s="161"/>
      <c r="V24" s="161"/>
      <c r="W24" s="161"/>
      <c r="X24" s="107" t="str">
        <f t="shared" si="18"/>
        <v/>
      </c>
      <c r="Y24" s="108" t="str">
        <f t="shared" si="19"/>
        <v/>
      </c>
      <c r="Z24" s="109" t="str">
        <f t="shared" si="20"/>
        <v/>
      </c>
      <c r="AA24" s="108" t="str">
        <f t="shared" si="21"/>
        <v/>
      </c>
      <c r="AB24" s="109" t="str">
        <f t="shared" si="22"/>
        <v/>
      </c>
      <c r="AC24" s="110" t="str">
        <f t="shared" ref="AC24:AC25" si="23">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66"/>
      <c r="AE24" s="112"/>
      <c r="AF24" s="113"/>
      <c r="AG24" s="114"/>
      <c r="AH24" s="114"/>
      <c r="AI24" s="114"/>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row>
    <row r="25" spans="1:67" ht="18" customHeight="1" x14ac:dyDescent="0.3">
      <c r="A25" s="368"/>
      <c r="B25" s="343"/>
      <c r="C25" s="343"/>
      <c r="D25" s="343"/>
      <c r="E25" s="346"/>
      <c r="F25" s="343"/>
      <c r="G25" s="349"/>
      <c r="H25" s="331"/>
      <c r="I25" s="334"/>
      <c r="J25" s="398"/>
      <c r="K25" s="334">
        <f>IF(NOT(ISERROR(MATCH(J25,_xlfn.ANCHORARRAY(E36),0))),I38&amp;"Por favor no seleccionar los criterios de impacto",J25)</f>
        <v>0</v>
      </c>
      <c r="L25" s="387"/>
      <c r="M25" s="334"/>
      <c r="N25" s="337"/>
      <c r="O25" s="178">
        <v>6</v>
      </c>
      <c r="P25" s="171"/>
      <c r="Q25" s="104" t="str">
        <f t="shared" si="16"/>
        <v/>
      </c>
      <c r="R25" s="161"/>
      <c r="S25" s="161"/>
      <c r="T25" s="106" t="str">
        <f t="shared" si="17"/>
        <v/>
      </c>
      <c r="U25" s="161"/>
      <c r="V25" s="161"/>
      <c r="W25" s="161"/>
      <c r="X25" s="107" t="str">
        <f t="shared" si="18"/>
        <v/>
      </c>
      <c r="Y25" s="108" t="str">
        <f t="shared" si="19"/>
        <v/>
      </c>
      <c r="Z25" s="109" t="str">
        <f t="shared" si="20"/>
        <v/>
      </c>
      <c r="AA25" s="108" t="str">
        <f t="shared" si="21"/>
        <v/>
      </c>
      <c r="AB25" s="109" t="str">
        <f t="shared" si="22"/>
        <v/>
      </c>
      <c r="AC25" s="110" t="str">
        <f t="shared" si="23"/>
        <v/>
      </c>
      <c r="AD25" s="166"/>
      <c r="AE25" s="112"/>
      <c r="AF25" s="113"/>
      <c r="AG25" s="114"/>
      <c r="AH25" s="114"/>
      <c r="AI25" s="114"/>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row>
    <row r="26" spans="1:67" ht="72.75" customHeight="1" x14ac:dyDescent="0.3">
      <c r="A26" s="366">
        <v>3</v>
      </c>
      <c r="B26" s="341" t="s">
        <v>181</v>
      </c>
      <c r="C26" s="341" t="s">
        <v>193</v>
      </c>
      <c r="D26" s="341" t="s">
        <v>194</v>
      </c>
      <c r="E26" s="344" t="s">
        <v>195</v>
      </c>
      <c r="F26" s="341" t="s">
        <v>169</v>
      </c>
      <c r="G26" s="347">
        <v>360</v>
      </c>
      <c r="H26" s="329" t="str">
        <f>IF(G26&lt;=0,"",IF(G26&lt;=2,"Muy Baja",IF(G26&lt;=24,"Baja",IF(G26&lt;=500,"Media",IF(G26&lt;=5000,"Alta","Muy Alta")))))</f>
        <v>Media</v>
      </c>
      <c r="I26" s="332">
        <f>IF(H26="","",IF(H26="Muy Baja",0.2,IF(H26="Baja",0.4,IF(H26="Media",0.6,IF(H26="Alta",0.8,IF(H26="Muy Alta",1,))))))</f>
        <v>0.6</v>
      </c>
      <c r="J26" s="323" t="s">
        <v>184</v>
      </c>
      <c r="K26" s="332" t="str">
        <f>IF(NOT(ISERROR(MATCH(J26,'[2]Tabla Impacto'!$B$221:$B$223,0))),'[2]Tabla Impacto'!$F$223&amp;"Por favor no seleccionar los criterios de impacto(Afectación Económica o presupuestal y Pérdida Reputacional)",J26)</f>
        <v xml:space="preserve">     El riesgo afecta la imagen de la entidad con algunos usuarios de relevancia frente al logro de los objetivos</v>
      </c>
      <c r="L26" s="329" t="str">
        <f>IF(OR(K26='[2]Tabla Impacto'!$C$11,K26='[2]Tabla Impacto'!$D$11),"Leve",IF(OR(K26='[2]Tabla Impacto'!$C$12,K26='[2]Tabla Impacto'!$D$12),"Menor",IF(OR(K26='[2]Tabla Impacto'!$C$13,K26='[2]Tabla Impacto'!$D$13),"Moderado",IF(OR(K26='[2]Tabla Impacto'!$C$14,K26='[2]Tabla Impacto'!$D$14),"Mayor",IF(OR(K26='[2]Tabla Impacto'!$C$15,K26='[2]Tabla Impacto'!$D$15),"Catastrófico","")))))</f>
        <v>Moderado</v>
      </c>
      <c r="M26" s="332">
        <f>IF(L26="","",IF(L26="Leve",0.2,IF(L26="Menor",0.4,IF(L26="Moderado",0.6,IF(L26="Mayor",0.8,IF(L26="Catastrófico",1,))))))</f>
        <v>0.6</v>
      </c>
      <c r="N26" s="335"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Moderado</v>
      </c>
      <c r="O26" s="5">
        <v>1</v>
      </c>
      <c r="P26" s="171" t="s">
        <v>196</v>
      </c>
      <c r="Q26" s="155" t="str">
        <f t="shared" si="16"/>
        <v>Probabilidad</v>
      </c>
      <c r="R26" s="161" t="s">
        <v>172</v>
      </c>
      <c r="S26" s="161" t="s">
        <v>173</v>
      </c>
      <c r="T26" s="162" t="str">
        <f>IF(AND(R26="Preventivo",S26="Automático"),"50%",IF(AND(R26="Preventivo",S26="Manual"),"40%",IF(AND(R26="Detectivo",S26="Automático"),"40%",IF(AND(R26="Detectivo",S26="Manual"),"30%",IF(AND(R26="Correctivo",S26="Automático"),"35%",IF(AND(R26="Correctivo",S26="Manual"),"25%",""))))))</f>
        <v>40%</v>
      </c>
      <c r="U26" s="161" t="s">
        <v>174</v>
      </c>
      <c r="V26" s="161" t="s">
        <v>175</v>
      </c>
      <c r="W26" s="161" t="s">
        <v>176</v>
      </c>
      <c r="X26" s="152">
        <f>IFERROR(IF(Q26="Probabilidad",(I26-(+I26*T26)),IF(Q26="Impacto",I26,"")),"")</f>
        <v>0.36</v>
      </c>
      <c r="Y26" s="163" t="str">
        <f>IFERROR(IF(X26="","",IF(X26&lt;=0.2,"Muy Baja",IF(X26&lt;=0.4,"Baja",IF(X26&lt;=0.6,"Media",IF(X26&lt;=0.8,"Alta","Muy Alta"))))),"")</f>
        <v>Baja</v>
      </c>
      <c r="Z26" s="164">
        <f>+X26</f>
        <v>0.36</v>
      </c>
      <c r="AA26" s="163" t="str">
        <f>IFERROR(IF(AB26="","",IF(AB26&lt;=0.2,"Leve",IF(AB26&lt;=0.4,"Menor",IF(AB26&lt;=0.6,"Moderado",IF(AB26&lt;=0.8,"Mayor","Catastrófico"))))),"")</f>
        <v>Moderado</v>
      </c>
      <c r="AB26" s="164">
        <f>IFERROR(IF(Q26="Impacto",(M26-(+M26*T26)),IF(Q26="Probabilidad",M26,"")),"")</f>
        <v>0.6</v>
      </c>
      <c r="AC26" s="165" t="str">
        <f>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Moderado</v>
      </c>
      <c r="AD26" s="166" t="s">
        <v>177</v>
      </c>
      <c r="AE26" s="182" t="s">
        <v>197</v>
      </c>
      <c r="AF26" s="158" t="s">
        <v>198</v>
      </c>
      <c r="AG26" s="181" t="s">
        <v>199</v>
      </c>
      <c r="AH26" s="169">
        <v>45658</v>
      </c>
      <c r="AI26" s="169">
        <v>46021</v>
      </c>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row>
    <row r="27" spans="1:67" ht="18" customHeight="1" x14ac:dyDescent="0.3">
      <c r="A27" s="367"/>
      <c r="B27" s="342"/>
      <c r="C27" s="342"/>
      <c r="D27" s="342"/>
      <c r="E27" s="345"/>
      <c r="F27" s="342"/>
      <c r="G27" s="348"/>
      <c r="H27" s="330"/>
      <c r="I27" s="333"/>
      <c r="J27" s="324"/>
      <c r="K27" s="333">
        <f>IF(NOT(ISERROR(MATCH(J27,_xlfn.ANCHORARRAY(E44),0))),I46&amp;"Por favor no seleccionar los criterios de impacto",J27)</f>
        <v>0</v>
      </c>
      <c r="L27" s="330"/>
      <c r="M27" s="333"/>
      <c r="N27" s="336"/>
      <c r="O27" s="178"/>
      <c r="P27" s="171"/>
      <c r="Q27" s="104"/>
      <c r="R27" s="105"/>
      <c r="S27" s="105"/>
      <c r="T27" s="106"/>
      <c r="U27" s="105"/>
      <c r="V27" s="105"/>
      <c r="W27" s="105"/>
      <c r="X27" s="107"/>
      <c r="Y27" s="108"/>
      <c r="Z27" s="109"/>
      <c r="AA27" s="108"/>
      <c r="AB27" s="109"/>
      <c r="AC27" s="110"/>
      <c r="AD27" s="111"/>
      <c r="AE27" s="180"/>
      <c r="AF27" s="113"/>
      <c r="AG27" s="114"/>
      <c r="AH27" s="114"/>
      <c r="AI27" s="114"/>
    </row>
    <row r="28" spans="1:67" ht="18" customHeight="1" x14ac:dyDescent="0.3">
      <c r="A28" s="367"/>
      <c r="B28" s="342"/>
      <c r="C28" s="342"/>
      <c r="D28" s="342"/>
      <c r="E28" s="345"/>
      <c r="F28" s="342"/>
      <c r="G28" s="348"/>
      <c r="H28" s="330"/>
      <c r="I28" s="333"/>
      <c r="J28" s="324"/>
      <c r="K28" s="333">
        <f>IF(NOT(ISERROR(MATCH(J28,_xlfn.ANCHORARRAY(E45),0))),I47&amp;"Por favor no seleccionar los criterios de impacto",J28)</f>
        <v>0</v>
      </c>
      <c r="L28" s="330"/>
      <c r="M28" s="333"/>
      <c r="N28" s="336"/>
      <c r="O28" s="178"/>
      <c r="P28" s="172"/>
      <c r="Q28" s="104"/>
      <c r="R28" s="105"/>
      <c r="S28" s="105"/>
      <c r="T28" s="106"/>
      <c r="U28" s="105"/>
      <c r="V28" s="105"/>
      <c r="W28" s="105"/>
      <c r="X28" s="107"/>
      <c r="Y28" s="108"/>
      <c r="Z28" s="109"/>
      <c r="AA28" s="108"/>
      <c r="AB28" s="109"/>
      <c r="AC28" s="110"/>
      <c r="AD28" s="111"/>
      <c r="AE28" s="180"/>
      <c r="AF28" s="113"/>
      <c r="AG28" s="114"/>
      <c r="AH28" s="114"/>
      <c r="AI28" s="114"/>
    </row>
    <row r="29" spans="1:67" ht="18" customHeight="1" x14ac:dyDescent="0.3">
      <c r="A29" s="367"/>
      <c r="B29" s="342"/>
      <c r="C29" s="342"/>
      <c r="D29" s="342"/>
      <c r="E29" s="345"/>
      <c r="F29" s="342"/>
      <c r="G29" s="348"/>
      <c r="H29" s="330"/>
      <c r="I29" s="333"/>
      <c r="J29" s="324"/>
      <c r="K29" s="333">
        <f>IF(NOT(ISERROR(MATCH(J29,_xlfn.ANCHORARRAY(E46),0))),I48&amp;"Por favor no seleccionar los criterios de impacto",J29)</f>
        <v>0</v>
      </c>
      <c r="L29" s="330"/>
      <c r="M29" s="333"/>
      <c r="N29" s="336"/>
      <c r="O29" s="178"/>
      <c r="P29" s="171"/>
      <c r="Q29" s="104"/>
      <c r="R29" s="105"/>
      <c r="S29" s="105"/>
      <c r="T29" s="106"/>
      <c r="U29" s="105"/>
      <c r="V29" s="105"/>
      <c r="W29" s="105"/>
      <c r="X29" s="107"/>
      <c r="Y29" s="108"/>
      <c r="Z29" s="109"/>
      <c r="AA29" s="108"/>
      <c r="AB29" s="109"/>
      <c r="AC29" s="110"/>
      <c r="AD29" s="111"/>
      <c r="AE29" s="180"/>
      <c r="AF29" s="113"/>
      <c r="AG29" s="114"/>
      <c r="AH29" s="114"/>
      <c r="AI29" s="114"/>
    </row>
    <row r="30" spans="1:67" ht="18" customHeight="1" x14ac:dyDescent="0.3">
      <c r="A30" s="367"/>
      <c r="B30" s="342"/>
      <c r="C30" s="342"/>
      <c r="D30" s="342"/>
      <c r="E30" s="345"/>
      <c r="F30" s="342"/>
      <c r="G30" s="348"/>
      <c r="H30" s="330"/>
      <c r="I30" s="333"/>
      <c r="J30" s="324"/>
      <c r="K30" s="333">
        <f>IF(NOT(ISERROR(MATCH(J30,_xlfn.ANCHORARRAY(E47),0))),I49&amp;"Por favor no seleccionar los criterios de impacto",J30)</f>
        <v>0</v>
      </c>
      <c r="L30" s="330"/>
      <c r="M30" s="333"/>
      <c r="N30" s="336"/>
      <c r="O30" s="178"/>
      <c r="P30" s="171"/>
      <c r="Q30" s="104"/>
      <c r="R30" s="105"/>
      <c r="S30" s="105"/>
      <c r="T30" s="106"/>
      <c r="U30" s="105"/>
      <c r="V30" s="105"/>
      <c r="W30" s="105"/>
      <c r="X30" s="107"/>
      <c r="Y30" s="108"/>
      <c r="Z30" s="109"/>
      <c r="AA30" s="108"/>
      <c r="AB30" s="109"/>
      <c r="AC30" s="110"/>
      <c r="AD30" s="111"/>
      <c r="AE30" s="180"/>
      <c r="AF30" s="113"/>
      <c r="AG30" s="114"/>
      <c r="AH30" s="114"/>
      <c r="AI30" s="114"/>
    </row>
    <row r="31" spans="1:67" ht="18" customHeight="1" x14ac:dyDescent="0.3">
      <c r="A31" s="368"/>
      <c r="B31" s="343"/>
      <c r="C31" s="343"/>
      <c r="D31" s="343"/>
      <c r="E31" s="346"/>
      <c r="F31" s="343"/>
      <c r="G31" s="349"/>
      <c r="H31" s="331"/>
      <c r="I31" s="334"/>
      <c r="J31" s="325"/>
      <c r="K31" s="334">
        <f>IF(NOT(ISERROR(MATCH(J31,_xlfn.ANCHORARRAY(E48),0))),I50&amp;"Por favor no seleccionar los criterios de impacto",J31)</f>
        <v>0</v>
      </c>
      <c r="L31" s="331"/>
      <c r="M31" s="334"/>
      <c r="N31" s="337"/>
      <c r="O31" s="178"/>
      <c r="P31" s="171"/>
      <c r="Q31" s="104"/>
      <c r="R31" s="105"/>
      <c r="S31" s="105"/>
      <c r="T31" s="106"/>
      <c r="U31" s="105"/>
      <c r="V31" s="105"/>
      <c r="W31" s="105"/>
      <c r="X31" s="107"/>
      <c r="Y31" s="108"/>
      <c r="Z31" s="109"/>
      <c r="AA31" s="108"/>
      <c r="AB31" s="109"/>
      <c r="AC31" s="110"/>
      <c r="AD31" s="111"/>
      <c r="AE31" s="180"/>
      <c r="AF31" s="113"/>
      <c r="AG31" s="114"/>
      <c r="AH31" s="114"/>
      <c r="AI31" s="114"/>
    </row>
    <row r="32" spans="1:67" ht="60.75" customHeight="1" x14ac:dyDescent="0.3">
      <c r="A32" s="366">
        <v>4</v>
      </c>
      <c r="B32" s="341" t="s">
        <v>181</v>
      </c>
      <c r="C32" s="323" t="s">
        <v>200</v>
      </c>
      <c r="D32" s="323" t="s">
        <v>324</v>
      </c>
      <c r="E32" s="344" t="s">
        <v>201</v>
      </c>
      <c r="F32" s="341" t="s">
        <v>169</v>
      </c>
      <c r="G32" s="347">
        <v>1</v>
      </c>
      <c r="H32" s="329" t="str">
        <f>IF(G32&lt;=0,"",IF(G32&lt;=2,"Muy Baja",IF(G32&lt;=24,"Baja",IF(G32&lt;=500,"Media",IF(G32&lt;=5000,"Alta","Muy Alta")))))</f>
        <v>Muy Baja</v>
      </c>
      <c r="I32" s="332">
        <f>IF(H32="","",IF(H32="Muy Baja",0.2,IF(H32="Baja",0.4,IF(H32="Media",0.6,IF(H32="Alta",0.8,IF(H32="Muy Alta",1,))))))</f>
        <v>0.2</v>
      </c>
      <c r="J32" s="358" t="s">
        <v>184</v>
      </c>
      <c r="K32" s="332" t="str">
        <f>IF(NOT(ISERROR(MATCH(J32,'[2]Tabla Impacto'!$B$221:$B$223,0))),'[2]Tabla Impacto'!$F$223&amp;"Por favor no seleccionar los criterios de impacto(Afectación Económica o presupuestal y Pérdida Reputacional)",J32)</f>
        <v xml:space="preserve">     El riesgo afecta la imagen de la entidad con algunos usuarios de relevancia frente al logro de los objetivos</v>
      </c>
      <c r="L32" s="329" t="str">
        <f>IF(OR(K32='[2]Tabla Impacto'!$C$11,K32='[2]Tabla Impacto'!$D$11),"Leve",IF(OR(K32='[2]Tabla Impacto'!$C$12,K32='[2]Tabla Impacto'!$D$12),"Menor",IF(OR(K32='[2]Tabla Impacto'!$C$13,K32='[2]Tabla Impacto'!$D$13),"Moderado",IF(OR(K32='[2]Tabla Impacto'!$C$14,K32='[2]Tabla Impacto'!$D$14),"Mayor",IF(OR(K32='[2]Tabla Impacto'!$C$15,K32='[2]Tabla Impacto'!$D$15),"Catastrófico","")))))</f>
        <v>Moderado</v>
      </c>
      <c r="M32" s="332">
        <f>IF(L32="","",IF(L32="Leve",0.2,IF(L32="Menor",0.4,IF(L32="Moderado",0.6,IF(L32="Mayor",0.8,IF(L32="Catastrófico",1,))))))</f>
        <v>0.6</v>
      </c>
      <c r="N32" s="335"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Moderado</v>
      </c>
      <c r="O32" s="5">
        <v>1</v>
      </c>
      <c r="P32" s="171" t="s">
        <v>202</v>
      </c>
      <c r="Q32" s="155" t="str">
        <f t="shared" ref="Q32" si="24">IF(OR(R32="Preventivo",R32="Detectivo"),"Probabilidad",IF(R32="Correctivo","Impacto",""))</f>
        <v>Probabilidad</v>
      </c>
      <c r="R32" s="161" t="s">
        <v>172</v>
      </c>
      <c r="S32" s="161" t="s">
        <v>173</v>
      </c>
      <c r="T32" s="162" t="str">
        <f>IF(AND(R32="Preventivo",S32="Automático"),"50%",IF(AND(R32="Preventivo",S32="Manual"),"40%",IF(AND(R32="Detectivo",S32="Automático"),"40%",IF(AND(R32="Detectivo",S32="Manual"),"30%",IF(AND(R32="Correctivo",S32="Automático"),"35%",IF(AND(R32="Correctivo",S32="Manual"),"25%",""))))))</f>
        <v>40%</v>
      </c>
      <c r="U32" s="161" t="s">
        <v>174</v>
      </c>
      <c r="V32" s="161" t="s">
        <v>175</v>
      </c>
      <c r="W32" s="161" t="s">
        <v>176</v>
      </c>
      <c r="X32" s="152">
        <f>IFERROR(IF(Q32="Probabilidad",(I32-(+I32*T32)),IF(Q32="Impacto",I32,"")),"")</f>
        <v>0.12</v>
      </c>
      <c r="Y32" s="163" t="str">
        <f>IFERROR(IF(X32="","",IF(X32&lt;=0.2,"Muy Baja",IF(X32&lt;=0.4,"Baja",IF(X32&lt;=0.6,"Media",IF(X32&lt;=0.8,"Alta","Muy Alta"))))),"")</f>
        <v>Muy Baja</v>
      </c>
      <c r="Z32" s="164">
        <f t="shared" ref="Z32" si="25">+X32</f>
        <v>0.12</v>
      </c>
      <c r="AA32" s="163" t="str">
        <f>IFERROR(IF(AB32="","",IF(AB32&lt;=0.2,"Leve",IF(AB32&lt;=0.4,"Menor",IF(AB32&lt;=0.6,"Moderado",IF(AB32&lt;=0.8,"Mayor","Catastrófico"))))),"")</f>
        <v>Moderado</v>
      </c>
      <c r="AB32" s="164">
        <f>IFERROR(IF(Q32="Impacto",(M32-(+M32*T32)),IF(Q32="Probabilidad",M32,"")),"")</f>
        <v>0.6</v>
      </c>
      <c r="AC32" s="165"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Moderado</v>
      </c>
      <c r="AD32" s="166" t="s">
        <v>177</v>
      </c>
      <c r="AE32" s="182" t="s">
        <v>203</v>
      </c>
      <c r="AF32" s="183" t="s">
        <v>204</v>
      </c>
      <c r="AG32" s="183" t="s">
        <v>205</v>
      </c>
      <c r="AH32" s="169">
        <v>45658</v>
      </c>
      <c r="AI32" s="169">
        <v>46021</v>
      </c>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row>
    <row r="33" spans="1:67" ht="18" customHeight="1" x14ac:dyDescent="0.3">
      <c r="A33" s="367"/>
      <c r="B33" s="342"/>
      <c r="C33" s="324"/>
      <c r="D33" s="324"/>
      <c r="E33" s="345"/>
      <c r="F33" s="342"/>
      <c r="G33" s="348"/>
      <c r="H33" s="330"/>
      <c r="I33" s="333"/>
      <c r="J33" s="359"/>
      <c r="K33" s="333">
        <f>IF(NOT(ISERROR(MATCH(J33,_xlfn.ANCHORARRAY(E50),0))),I52&amp;"Por favor no seleccionar los criterios de impacto",J33)</f>
        <v>0</v>
      </c>
      <c r="L33" s="330"/>
      <c r="M33" s="333"/>
      <c r="N33" s="336"/>
      <c r="O33" s="5">
        <v>2</v>
      </c>
      <c r="P33" s="171"/>
      <c r="Q33" s="104" t="str">
        <f>IF(OR(R33="Preventivo",R33="Detectivo"),"Probabilidad",IF(R33="Correctivo","Impacto",""))</f>
        <v/>
      </c>
      <c r="R33" s="105"/>
      <c r="S33" s="105"/>
      <c r="T33" s="106" t="str">
        <f t="shared" ref="T33:T37" si="26">IF(AND(R33="Preventivo",S33="Automático"),"50%",IF(AND(R33="Preventivo",S33="Manual"),"40%",IF(AND(R33="Detectivo",S33="Automático"),"40%",IF(AND(R33="Detectivo",S33="Manual"),"30%",IF(AND(R33="Correctivo",S33="Automático"),"35%",IF(AND(R33="Correctivo",S33="Manual"),"25%",""))))))</f>
        <v/>
      </c>
      <c r="U33" s="105"/>
      <c r="V33" s="105"/>
      <c r="W33" s="105"/>
      <c r="X33" s="107" t="str">
        <f>IFERROR(IF(AND(Q32="Probabilidad",Q33="Probabilidad"),(Z32-(+Z32*T33)),IF(Q33="Probabilidad",(I32-(+I32*T33)),IF(Q33="Impacto",Z32,""))),"")</f>
        <v/>
      </c>
      <c r="Y33" s="108" t="str">
        <f t="shared" si="1"/>
        <v/>
      </c>
      <c r="Z33" s="109" t="str">
        <f t="shared" ref="Z33:Z37" si="27">+X33</f>
        <v/>
      </c>
      <c r="AA33" s="108" t="str">
        <f t="shared" si="3"/>
        <v/>
      </c>
      <c r="AB33" s="109" t="str">
        <f>IFERROR(IF(AND(Q32="Impacto",Q33="Impacto"),(AB32-(+AB32*T33)),IF(Q33="Impacto",(M32-(+M32*T33)),IF(Q33="Probabilidad",AB32,""))),"")</f>
        <v/>
      </c>
      <c r="AC33" s="110" t="str">
        <f t="shared" ref="AC33:AC34" si="28">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1"/>
      <c r="AE33" s="112"/>
      <c r="AF33" s="159"/>
      <c r="AG33" s="160"/>
      <c r="AH33" s="114"/>
      <c r="AI33" s="114"/>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row>
    <row r="34" spans="1:67" ht="18" customHeight="1" x14ac:dyDescent="0.3">
      <c r="A34" s="367"/>
      <c r="B34" s="342"/>
      <c r="C34" s="324"/>
      <c r="D34" s="324"/>
      <c r="E34" s="345"/>
      <c r="F34" s="342"/>
      <c r="G34" s="348"/>
      <c r="H34" s="330"/>
      <c r="I34" s="333"/>
      <c r="J34" s="359"/>
      <c r="K34" s="333">
        <f>IF(NOT(ISERROR(MATCH(J34,_xlfn.ANCHORARRAY(E51),0))),I53&amp;"Por favor no seleccionar los criterios de impacto",J34)</f>
        <v>0</v>
      </c>
      <c r="L34" s="330"/>
      <c r="M34" s="333"/>
      <c r="N34" s="336"/>
      <c r="O34" s="5">
        <v>3</v>
      </c>
      <c r="P34" s="172"/>
      <c r="Q34" s="104" t="str">
        <f>IF(OR(R34="Preventivo",R34="Detectivo"),"Probabilidad",IF(R34="Correctivo","Impacto",""))</f>
        <v/>
      </c>
      <c r="R34" s="105"/>
      <c r="S34" s="105"/>
      <c r="T34" s="106" t="str">
        <f t="shared" si="26"/>
        <v/>
      </c>
      <c r="U34" s="105"/>
      <c r="V34" s="105"/>
      <c r="W34" s="105"/>
      <c r="X34" s="107" t="str">
        <f>IFERROR(IF(AND(Q33="Probabilidad",Q34="Probabilidad"),(Z33-(+Z33*T34)),IF(AND(Q33="Impacto",Q34="Probabilidad"),(Z32-(+Z32*T34)),IF(Q34="Impacto",Z33,""))),"")</f>
        <v/>
      </c>
      <c r="Y34" s="108" t="str">
        <f t="shared" si="1"/>
        <v/>
      </c>
      <c r="Z34" s="109" t="str">
        <f t="shared" si="27"/>
        <v/>
      </c>
      <c r="AA34" s="108" t="str">
        <f t="shared" si="3"/>
        <v/>
      </c>
      <c r="AB34" s="109" t="str">
        <f>IFERROR(IF(AND(Q33="Impacto",Q34="Impacto"),(AB33-(+AB33*T34)),IF(AND(Q33="Probabilidad",Q34="Impacto"),(AB32-(+AB32*T34)),IF(Q34="Probabilidad",AB33,""))),"")</f>
        <v/>
      </c>
      <c r="AC34" s="110" t="str">
        <f t="shared" si="28"/>
        <v/>
      </c>
      <c r="AD34" s="111"/>
      <c r="AE34" s="112"/>
      <c r="AF34" s="159"/>
      <c r="AG34" s="160"/>
      <c r="AH34" s="114"/>
      <c r="AI34" s="114"/>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row>
    <row r="35" spans="1:67" ht="18" customHeight="1" x14ac:dyDescent="0.3">
      <c r="A35" s="367"/>
      <c r="B35" s="342"/>
      <c r="C35" s="324"/>
      <c r="D35" s="324"/>
      <c r="E35" s="345"/>
      <c r="F35" s="342"/>
      <c r="G35" s="348"/>
      <c r="H35" s="330"/>
      <c r="I35" s="333"/>
      <c r="J35" s="359"/>
      <c r="K35" s="333">
        <f>IF(NOT(ISERROR(MATCH(J35,_xlfn.ANCHORARRAY(E52),0))),I54&amp;"Por favor no seleccionar los criterios de impacto",J35)</f>
        <v>0</v>
      </c>
      <c r="L35" s="330"/>
      <c r="M35" s="333"/>
      <c r="N35" s="336"/>
      <c r="O35" s="5">
        <v>4</v>
      </c>
      <c r="P35" s="171"/>
      <c r="Q35" s="104" t="str">
        <f t="shared" ref="Q35:Q37" si="29">IF(OR(R35="Preventivo",R35="Detectivo"),"Probabilidad",IF(R35="Correctivo","Impacto",""))</f>
        <v/>
      </c>
      <c r="R35" s="105"/>
      <c r="S35" s="105"/>
      <c r="T35" s="106" t="str">
        <f t="shared" si="26"/>
        <v/>
      </c>
      <c r="U35" s="105"/>
      <c r="V35" s="105"/>
      <c r="W35" s="105"/>
      <c r="X35" s="107" t="str">
        <f t="shared" ref="X35:X37" si="30">IFERROR(IF(AND(Q34="Probabilidad",Q35="Probabilidad"),(Z34-(+Z34*T35)),IF(AND(Q34="Impacto",Q35="Probabilidad"),(Z33-(+Z33*T35)),IF(Q35="Impacto",Z34,""))),"")</f>
        <v/>
      </c>
      <c r="Y35" s="108" t="str">
        <f t="shared" si="1"/>
        <v/>
      </c>
      <c r="Z35" s="109" t="str">
        <f t="shared" si="27"/>
        <v/>
      </c>
      <c r="AA35" s="108" t="str">
        <f t="shared" si="3"/>
        <v/>
      </c>
      <c r="AB35" s="109" t="str">
        <f t="shared" ref="AB35:AB37" si="31">IFERROR(IF(AND(Q34="Impacto",Q35="Impacto"),(AB34-(+AB34*T35)),IF(AND(Q34="Probabilidad",Q35="Impacto"),(AB33-(+AB33*T35)),IF(Q35="Probabilidad",AB34,""))),"")</f>
        <v/>
      </c>
      <c r="AC35" s="110" t="str">
        <f>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11"/>
      <c r="AE35" s="112"/>
      <c r="AF35" s="159"/>
      <c r="AG35" s="160"/>
      <c r="AH35" s="114"/>
      <c r="AI35" s="114"/>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row>
    <row r="36" spans="1:67" ht="18" customHeight="1" x14ac:dyDescent="0.3">
      <c r="A36" s="367"/>
      <c r="B36" s="342"/>
      <c r="C36" s="324"/>
      <c r="D36" s="324"/>
      <c r="E36" s="345"/>
      <c r="F36" s="342"/>
      <c r="G36" s="348"/>
      <c r="H36" s="330"/>
      <c r="I36" s="333"/>
      <c r="J36" s="359"/>
      <c r="K36" s="333">
        <f>IF(NOT(ISERROR(MATCH(J36,_xlfn.ANCHORARRAY(E53),0))),I55&amp;"Por favor no seleccionar los criterios de impacto",J36)</f>
        <v>0</v>
      </c>
      <c r="L36" s="330"/>
      <c r="M36" s="333"/>
      <c r="N36" s="336"/>
      <c r="O36" s="5">
        <v>5</v>
      </c>
      <c r="P36" s="171"/>
      <c r="Q36" s="104" t="str">
        <f t="shared" si="29"/>
        <v/>
      </c>
      <c r="R36" s="105"/>
      <c r="S36" s="105"/>
      <c r="T36" s="106" t="str">
        <f t="shared" si="26"/>
        <v/>
      </c>
      <c r="U36" s="105"/>
      <c r="V36" s="105"/>
      <c r="W36" s="105"/>
      <c r="X36" s="107" t="str">
        <f t="shared" si="30"/>
        <v/>
      </c>
      <c r="Y36" s="108" t="str">
        <f>IFERROR(IF(X36="","",IF(X36&lt;=0.2,"Muy Baja",IF(X36&lt;=0.4,"Baja",IF(X36&lt;=0.6,"Media",IF(X36&lt;=0.8,"Alta","Muy Alta"))))),"")</f>
        <v/>
      </c>
      <c r="Z36" s="109" t="str">
        <f t="shared" si="27"/>
        <v/>
      </c>
      <c r="AA36" s="108" t="str">
        <f t="shared" si="3"/>
        <v/>
      </c>
      <c r="AB36" s="109" t="str">
        <f t="shared" si="31"/>
        <v/>
      </c>
      <c r="AC36" s="110" t="str">
        <f t="shared" ref="AC36:AC37" si="32">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11"/>
      <c r="AE36" s="112"/>
      <c r="AF36" s="159"/>
      <c r="AG36" s="160"/>
      <c r="AH36" s="114"/>
      <c r="AI36" s="114"/>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row>
    <row r="37" spans="1:67" ht="18" customHeight="1" x14ac:dyDescent="0.3">
      <c r="A37" s="368"/>
      <c r="B37" s="343"/>
      <c r="C37" s="325"/>
      <c r="D37" s="325"/>
      <c r="E37" s="346"/>
      <c r="F37" s="343"/>
      <c r="G37" s="349"/>
      <c r="H37" s="331"/>
      <c r="I37" s="334"/>
      <c r="J37" s="360"/>
      <c r="K37" s="334">
        <f>IF(NOT(ISERROR(MATCH(J37,_xlfn.ANCHORARRAY(E54),0))),I56&amp;"Por favor no seleccionar los criterios de impacto",J37)</f>
        <v>0</v>
      </c>
      <c r="L37" s="331"/>
      <c r="M37" s="334"/>
      <c r="N37" s="337"/>
      <c r="O37" s="5">
        <v>6</v>
      </c>
      <c r="P37" s="171"/>
      <c r="Q37" s="104" t="str">
        <f t="shared" si="29"/>
        <v/>
      </c>
      <c r="R37" s="105"/>
      <c r="S37" s="105"/>
      <c r="T37" s="106" t="str">
        <f t="shared" si="26"/>
        <v/>
      </c>
      <c r="U37" s="105"/>
      <c r="V37" s="105"/>
      <c r="W37" s="105"/>
      <c r="X37" s="107" t="str">
        <f t="shared" si="30"/>
        <v/>
      </c>
      <c r="Y37" s="108" t="str">
        <f t="shared" si="1"/>
        <v/>
      </c>
      <c r="Z37" s="109" t="str">
        <f t="shared" si="27"/>
        <v/>
      </c>
      <c r="AA37" s="108" t="str">
        <f t="shared" si="3"/>
        <v/>
      </c>
      <c r="AB37" s="109" t="str">
        <f t="shared" si="31"/>
        <v/>
      </c>
      <c r="AC37" s="110" t="str">
        <f t="shared" si="32"/>
        <v/>
      </c>
      <c r="AD37" s="111"/>
      <c r="AE37" s="112"/>
      <c r="AF37" s="159"/>
      <c r="AG37" s="160"/>
      <c r="AH37" s="114"/>
      <c r="AI37" s="114"/>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row>
    <row r="38" spans="1:67" ht="81" hidden="1" customHeight="1" x14ac:dyDescent="0.3">
      <c r="A38" s="350">
        <v>5</v>
      </c>
      <c r="B38" s="341"/>
      <c r="C38" s="341"/>
      <c r="D38" s="341"/>
      <c r="E38" s="344"/>
      <c r="F38" s="341"/>
      <c r="G38" s="347"/>
      <c r="H38" s="329" t="str">
        <f>IF(G38&lt;=0,"",IF(G38&lt;=2,"Muy Baja",IF(G38&lt;=24,"Baja",IF(G38&lt;=500,"Media",IF(G38&lt;=5000,"Alta","Muy Alta")))))</f>
        <v/>
      </c>
      <c r="I38" s="332" t="str">
        <f>IF(H38="","",IF(H38="Muy Baja",0.2,IF(H38="Baja",0.4,IF(H38="Media",0.6,IF(H38="Alta",0.8,IF(H38="Muy Alta",1,))))))</f>
        <v/>
      </c>
      <c r="J38" s="323"/>
      <c r="K38" s="326">
        <f>IF(NOT(ISERROR(MATCH(J38,'Tabla Impacto'!$B$221:$B$223,0))),'Tabla Impacto'!$F$223&amp;"Por favor no seleccionar los criterios de impacto(Afectación Económica o presupuestal y Pérdida Reputacional)",J38)</f>
        <v>0</v>
      </c>
      <c r="L38" s="329" t="str">
        <f>IF(OR(K38='Tabla Impacto'!$C$11,K38='Tabla Impacto'!$D$11),"Leve",IF(OR(K38='Tabla Impacto'!$C$12,K38='Tabla Impacto'!$D$12),"Menor",IF(OR(K38='Tabla Impacto'!$C$13,K38='Tabla Impacto'!$D$13),"Moderado",IF(OR(K38='Tabla Impacto'!$C$14,K38='Tabla Impacto'!$D$14),"Mayor",IF(OR(K38='Tabla Impacto'!$C$15,K38='Tabla Impacto'!$D$15),"Catastrófico","")))))</f>
        <v/>
      </c>
      <c r="M38" s="332" t="str">
        <f>IF(L38="","",IF(L38="Leve",0.2,IF(L38="Menor",0.4,IF(L38="Moderado",0.6,IF(L38="Mayor",0.8,IF(L38="Catastrófico",1,))))))</f>
        <v/>
      </c>
      <c r="N38" s="335"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
      </c>
      <c r="O38" s="5">
        <v>1</v>
      </c>
      <c r="P38" s="171"/>
      <c r="Q38" s="155"/>
      <c r="R38" s="161"/>
      <c r="S38" s="161"/>
      <c r="T38" s="162"/>
      <c r="U38" s="161"/>
      <c r="V38" s="161"/>
      <c r="W38" s="161"/>
      <c r="X38" s="152"/>
      <c r="Y38" s="163"/>
      <c r="Z38" s="164"/>
      <c r="AA38" s="163" t="str">
        <f>IFERROR(IF(AB38="","",IF(AB38&lt;=0.2,"Leve",IF(AB38&lt;=0.4,"Menor",IF(AB38&lt;=0.6,"Moderado",IF(AB38&lt;=0.8,"Mayor","Catastrófico"))))),"")</f>
        <v/>
      </c>
      <c r="AB38" s="164" t="str">
        <f>IFERROR(IF(Q38="Impacto",(M38-(+M38*T38)),IF(Q38="Probabilidad",M38,"")),"")</f>
        <v/>
      </c>
      <c r="AC38" s="165" t="str">
        <f>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66"/>
      <c r="AE38" s="167"/>
      <c r="AF38" s="168"/>
      <c r="AG38" s="160"/>
      <c r="AH38" s="114"/>
      <c r="AI38" s="114"/>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row>
    <row r="39" spans="1:67" ht="26.25" hidden="1" customHeight="1" x14ac:dyDescent="0.3">
      <c r="A39" s="351"/>
      <c r="B39" s="342"/>
      <c r="C39" s="342"/>
      <c r="D39" s="342"/>
      <c r="E39" s="345"/>
      <c r="F39" s="342"/>
      <c r="G39" s="348"/>
      <c r="H39" s="330"/>
      <c r="I39" s="333"/>
      <c r="J39" s="324"/>
      <c r="K39" s="327">
        <f>IF(NOT(ISERROR(MATCH(J39,_xlfn.ANCHORARRAY(E50),0))),I52&amp;"Por favor no seleccionar los criterios de impacto",J39)</f>
        <v>0</v>
      </c>
      <c r="L39" s="330"/>
      <c r="M39" s="333"/>
      <c r="N39" s="336"/>
      <c r="O39" s="5">
        <v>2</v>
      </c>
      <c r="P39" s="171"/>
      <c r="Q39" s="104" t="str">
        <f>IF(OR(R39="Preventivo",R39="Detectivo"),"Probabilidad",IF(R39="Correctivo","Impacto",""))</f>
        <v/>
      </c>
      <c r="R39" s="105"/>
      <c r="S39" s="105"/>
      <c r="T39" s="106" t="str">
        <f t="shared" ref="T39:T43" si="33">IF(AND(R39="Preventivo",S39="Automático"),"50%",IF(AND(R39="Preventivo",S39="Manual"),"40%",IF(AND(R39="Detectivo",S39="Automático"),"40%",IF(AND(R39="Detectivo",S39="Manual"),"30%",IF(AND(R39="Correctivo",S39="Automático"),"35%",IF(AND(R39="Correctivo",S39="Manual"),"25%",""))))))</f>
        <v/>
      </c>
      <c r="U39" s="105"/>
      <c r="V39" s="105"/>
      <c r="W39" s="105"/>
      <c r="X39" s="107" t="str">
        <f>IFERROR(IF(AND(Q38="Probabilidad",Q39="Probabilidad"),(Z38-(+Z38*T39)),IF(Q39="Probabilidad",(I38-(+I38*T39)),IF(Q39="Impacto",Z38,""))),"")</f>
        <v/>
      </c>
      <c r="Y39" s="108" t="str">
        <f t="shared" si="1"/>
        <v/>
      </c>
      <c r="Z39" s="109" t="str">
        <f t="shared" ref="Z39:Z43" si="34">+X39</f>
        <v/>
      </c>
      <c r="AA39" s="108" t="str">
        <f t="shared" si="3"/>
        <v/>
      </c>
      <c r="AB39" s="109" t="str">
        <f>IFERROR(IF(AND(Q38="Impacto",Q39="Impacto"),(AB38-(+AB38*T39)),IF(Q39="Impacto",(M38-(+M38*T39)),IF(Q39="Probabilidad",AB38,""))),"")</f>
        <v/>
      </c>
      <c r="AC39" s="110" t="str">
        <f t="shared" ref="AC39:AC40" si="35">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1"/>
      <c r="AE39" s="112"/>
      <c r="AF39" s="159"/>
      <c r="AG39" s="160"/>
      <c r="AH39" s="114"/>
      <c r="AI39" s="114"/>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row>
    <row r="40" spans="1:67" ht="26.25" hidden="1" customHeight="1" x14ac:dyDescent="0.3">
      <c r="A40" s="351"/>
      <c r="B40" s="342"/>
      <c r="C40" s="342"/>
      <c r="D40" s="342"/>
      <c r="E40" s="345"/>
      <c r="F40" s="342"/>
      <c r="G40" s="348"/>
      <c r="H40" s="330"/>
      <c r="I40" s="333"/>
      <c r="J40" s="324"/>
      <c r="K40" s="327">
        <f>IF(NOT(ISERROR(MATCH(J40,_xlfn.ANCHORARRAY(E51),0))),I53&amp;"Por favor no seleccionar los criterios de impacto",J40)</f>
        <v>0</v>
      </c>
      <c r="L40" s="330"/>
      <c r="M40" s="333"/>
      <c r="N40" s="336"/>
      <c r="O40" s="5">
        <v>3</v>
      </c>
      <c r="P40" s="172"/>
      <c r="Q40" s="104" t="str">
        <f>IF(OR(R40="Preventivo",R40="Detectivo"),"Probabilidad",IF(R40="Correctivo","Impacto",""))</f>
        <v/>
      </c>
      <c r="R40" s="105"/>
      <c r="S40" s="105"/>
      <c r="T40" s="106" t="str">
        <f t="shared" si="33"/>
        <v/>
      </c>
      <c r="U40" s="105"/>
      <c r="V40" s="105"/>
      <c r="W40" s="105"/>
      <c r="X40" s="107" t="str">
        <f>IFERROR(IF(AND(Q39="Probabilidad",Q40="Probabilidad"),(Z39-(+Z39*T40)),IF(AND(Q39="Impacto",Q40="Probabilidad"),(Z38-(+Z38*T40)),IF(Q40="Impacto",Z39,""))),"")</f>
        <v/>
      </c>
      <c r="Y40" s="108" t="str">
        <f t="shared" si="1"/>
        <v/>
      </c>
      <c r="Z40" s="109" t="str">
        <f t="shared" si="34"/>
        <v/>
      </c>
      <c r="AA40" s="108" t="str">
        <f t="shared" si="3"/>
        <v/>
      </c>
      <c r="AB40" s="109" t="str">
        <f>IFERROR(IF(AND(Q39="Impacto",Q40="Impacto"),(AB39-(+AB39*T40)),IF(AND(Q39="Probabilidad",Q40="Impacto"),(AB38-(+AB38*T40)),IF(Q40="Probabilidad",AB39,""))),"")</f>
        <v/>
      </c>
      <c r="AC40" s="110" t="str">
        <f t="shared" si="35"/>
        <v/>
      </c>
      <c r="AD40" s="111"/>
      <c r="AE40" s="112"/>
      <c r="AF40" s="159"/>
      <c r="AG40" s="160"/>
      <c r="AH40" s="114"/>
      <c r="AI40" s="114"/>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row>
    <row r="41" spans="1:67" ht="26.25" hidden="1" customHeight="1" x14ac:dyDescent="0.3">
      <c r="A41" s="351"/>
      <c r="B41" s="342"/>
      <c r="C41" s="342"/>
      <c r="D41" s="342"/>
      <c r="E41" s="345"/>
      <c r="F41" s="342"/>
      <c r="G41" s="348"/>
      <c r="H41" s="330"/>
      <c r="I41" s="333"/>
      <c r="J41" s="324"/>
      <c r="K41" s="327">
        <f>IF(NOT(ISERROR(MATCH(J41,_xlfn.ANCHORARRAY(E52),0))),I54&amp;"Por favor no seleccionar los criterios de impacto",J41)</f>
        <v>0</v>
      </c>
      <c r="L41" s="330"/>
      <c r="M41" s="333"/>
      <c r="N41" s="336"/>
      <c r="O41" s="5">
        <v>4</v>
      </c>
      <c r="P41" s="171"/>
      <c r="Q41" s="104" t="str">
        <f t="shared" ref="Q41:Q43" si="36">IF(OR(R41="Preventivo",R41="Detectivo"),"Probabilidad",IF(R41="Correctivo","Impacto",""))</f>
        <v/>
      </c>
      <c r="R41" s="105"/>
      <c r="S41" s="105"/>
      <c r="T41" s="106" t="str">
        <f t="shared" si="33"/>
        <v/>
      </c>
      <c r="U41" s="105"/>
      <c r="V41" s="105"/>
      <c r="W41" s="105"/>
      <c r="X41" s="107" t="str">
        <f t="shared" ref="X41:X43" si="37">IFERROR(IF(AND(Q40="Probabilidad",Q41="Probabilidad"),(Z40-(+Z40*T41)),IF(AND(Q40="Impacto",Q41="Probabilidad"),(Z39-(+Z39*T41)),IF(Q41="Impacto",Z40,""))),"")</f>
        <v/>
      </c>
      <c r="Y41" s="108" t="str">
        <f t="shared" si="1"/>
        <v/>
      </c>
      <c r="Z41" s="109" t="str">
        <f t="shared" si="34"/>
        <v/>
      </c>
      <c r="AA41" s="108" t="str">
        <f t="shared" si="3"/>
        <v/>
      </c>
      <c r="AB41" s="109" t="str">
        <f t="shared" ref="AB41:AB43" si="38">IFERROR(IF(AND(Q40="Impacto",Q41="Impacto"),(AB40-(+AB40*T41)),IF(AND(Q40="Probabilidad",Q41="Impacto"),(AB39-(+AB39*T41)),IF(Q41="Probabilidad",AB40,""))),"")</f>
        <v/>
      </c>
      <c r="AC41" s="110"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1"/>
      <c r="AE41" s="112"/>
      <c r="AF41" s="159"/>
      <c r="AG41" s="160"/>
      <c r="AH41" s="114"/>
      <c r="AI41" s="114"/>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row>
    <row r="42" spans="1:67" ht="26.25" hidden="1" customHeight="1" x14ac:dyDescent="0.3">
      <c r="A42" s="351"/>
      <c r="B42" s="342"/>
      <c r="C42" s="342"/>
      <c r="D42" s="342"/>
      <c r="E42" s="345"/>
      <c r="F42" s="342"/>
      <c r="G42" s="348"/>
      <c r="H42" s="330"/>
      <c r="I42" s="333"/>
      <c r="J42" s="324"/>
      <c r="K42" s="327">
        <f>IF(NOT(ISERROR(MATCH(J42,_xlfn.ANCHORARRAY(E53),0))),I55&amp;"Por favor no seleccionar los criterios de impacto",J42)</f>
        <v>0</v>
      </c>
      <c r="L42" s="330"/>
      <c r="M42" s="333"/>
      <c r="N42" s="336"/>
      <c r="O42" s="5">
        <v>5</v>
      </c>
      <c r="P42" s="171"/>
      <c r="Q42" s="104" t="str">
        <f t="shared" si="36"/>
        <v/>
      </c>
      <c r="R42" s="105"/>
      <c r="S42" s="105"/>
      <c r="T42" s="106" t="str">
        <f t="shared" si="33"/>
        <v/>
      </c>
      <c r="U42" s="105"/>
      <c r="V42" s="105"/>
      <c r="W42" s="105"/>
      <c r="X42" s="107" t="str">
        <f t="shared" si="37"/>
        <v/>
      </c>
      <c r="Y42" s="108" t="str">
        <f t="shared" si="1"/>
        <v/>
      </c>
      <c r="Z42" s="109" t="str">
        <f t="shared" si="34"/>
        <v/>
      </c>
      <c r="AA42" s="108" t="str">
        <f t="shared" si="3"/>
        <v/>
      </c>
      <c r="AB42" s="109" t="str">
        <f t="shared" si="38"/>
        <v/>
      </c>
      <c r="AC42" s="110" t="str">
        <f t="shared" ref="AC42:AC43" si="39">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1"/>
      <c r="AE42" s="112"/>
      <c r="AF42" s="159"/>
      <c r="AG42" s="160"/>
      <c r="AH42" s="114"/>
      <c r="AI42" s="114"/>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row>
    <row r="43" spans="1:67" ht="38.25" hidden="1" customHeight="1" x14ac:dyDescent="0.3">
      <c r="A43" s="352"/>
      <c r="B43" s="343"/>
      <c r="C43" s="343"/>
      <c r="D43" s="343"/>
      <c r="E43" s="346"/>
      <c r="F43" s="343"/>
      <c r="G43" s="349"/>
      <c r="H43" s="331"/>
      <c r="I43" s="334"/>
      <c r="J43" s="325"/>
      <c r="K43" s="328">
        <f>IF(NOT(ISERROR(MATCH(J43,_xlfn.ANCHORARRAY(E54),0))),I56&amp;"Por favor no seleccionar los criterios de impacto",J43)</f>
        <v>0</v>
      </c>
      <c r="L43" s="331"/>
      <c r="M43" s="334"/>
      <c r="N43" s="337"/>
      <c r="O43" s="5">
        <v>6</v>
      </c>
      <c r="P43" s="171"/>
      <c r="Q43" s="104" t="str">
        <f t="shared" si="36"/>
        <v/>
      </c>
      <c r="R43" s="105"/>
      <c r="S43" s="105"/>
      <c r="T43" s="106" t="str">
        <f t="shared" si="33"/>
        <v/>
      </c>
      <c r="U43" s="105"/>
      <c r="V43" s="105"/>
      <c r="W43" s="105"/>
      <c r="X43" s="107" t="str">
        <f t="shared" si="37"/>
        <v/>
      </c>
      <c r="Y43" s="108" t="str">
        <f t="shared" si="1"/>
        <v/>
      </c>
      <c r="Z43" s="109" t="str">
        <f t="shared" si="34"/>
        <v/>
      </c>
      <c r="AA43" s="108" t="str">
        <f t="shared" si="3"/>
        <v/>
      </c>
      <c r="AB43" s="109" t="str">
        <f t="shared" si="38"/>
        <v/>
      </c>
      <c r="AC43" s="110" t="str">
        <f t="shared" si="39"/>
        <v/>
      </c>
      <c r="AD43" s="111"/>
      <c r="AE43" s="112"/>
      <c r="AF43" s="159"/>
      <c r="AG43" s="160"/>
      <c r="AH43" s="114"/>
      <c r="AI43" s="114"/>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row>
    <row r="44" spans="1:67" ht="90" hidden="1" customHeight="1" x14ac:dyDescent="0.3">
      <c r="A44" s="350">
        <v>6</v>
      </c>
      <c r="B44" s="341"/>
      <c r="C44" s="341"/>
      <c r="D44" s="341"/>
      <c r="E44" s="344"/>
      <c r="F44" s="341"/>
      <c r="G44" s="347"/>
      <c r="H44" s="329" t="str">
        <f>IF(G44&lt;=0,"",IF(G44&lt;=2,"Muy Baja",IF(G44&lt;=24,"Baja",IF(G44&lt;=500,"Media",IF(G44&lt;=5000,"Alta","Muy Alta")))))</f>
        <v/>
      </c>
      <c r="I44" s="332" t="str">
        <f>IF(H44="","",IF(H44="Muy Baja",0.2,IF(H44="Baja",0.4,IF(H44="Media",0.6,IF(H44="Alta",0.8,IF(H44="Muy Alta",1,))))))</f>
        <v/>
      </c>
      <c r="J44" s="323"/>
      <c r="K44" s="326">
        <f>IF(NOT(ISERROR(MATCH(J44,'Tabla Impacto'!$B$221:$B$223,0))),'Tabla Impacto'!$F$223&amp;"Por favor no seleccionar los criterios de impacto(Afectación Económica o presupuestal y Pérdida Reputacional)",J44)</f>
        <v>0</v>
      </c>
      <c r="L44" s="329" t="str">
        <f>IF(OR(K44='Tabla Impacto'!$C$11,K44='Tabla Impacto'!$D$11),"Leve",IF(OR(K44='Tabla Impacto'!$C$12,K44='Tabla Impacto'!$D$12),"Menor",IF(OR(K44='Tabla Impacto'!$C$13,K44='Tabla Impacto'!$D$13),"Moderado",IF(OR(K44='Tabla Impacto'!$C$14,K44='Tabla Impacto'!$D$14),"Mayor",IF(OR(K44='Tabla Impacto'!$C$15,K44='Tabla Impacto'!$D$15),"Catastrófico","")))))</f>
        <v/>
      </c>
      <c r="M44" s="332" t="str">
        <f>IF(L44="","",IF(L44="Leve",0.2,IF(L44="Menor",0.4,IF(L44="Moderado",0.6,IF(L44="Mayor",0.8,IF(L44="Catastrófico",1,))))))</f>
        <v/>
      </c>
      <c r="N44" s="335"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5">
        <v>1</v>
      </c>
      <c r="P44" s="171"/>
      <c r="Q44" s="104"/>
      <c r="R44" s="105"/>
      <c r="S44" s="105"/>
      <c r="T44" s="106"/>
      <c r="U44" s="105"/>
      <c r="V44" s="105"/>
      <c r="W44" s="105"/>
      <c r="X44" s="107"/>
      <c r="Y44" s="108"/>
      <c r="Z44" s="109"/>
      <c r="AA44" s="108"/>
      <c r="AB44" s="109"/>
      <c r="AC44" s="110"/>
      <c r="AD44" s="111"/>
      <c r="AE44" s="167"/>
      <c r="AF44" s="158"/>
      <c r="AG44" s="160"/>
      <c r="AH44" s="114"/>
      <c r="AI44" s="114"/>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row>
    <row r="45" spans="1:67" ht="26.25" hidden="1" customHeight="1" x14ac:dyDescent="0.3">
      <c r="A45" s="351"/>
      <c r="B45" s="342"/>
      <c r="C45" s="342"/>
      <c r="D45" s="342"/>
      <c r="E45" s="345"/>
      <c r="F45" s="342"/>
      <c r="G45" s="348"/>
      <c r="H45" s="330"/>
      <c r="I45" s="333"/>
      <c r="J45" s="324"/>
      <c r="K45" s="327">
        <f>IF(NOT(ISERROR(MATCH(J45,_xlfn.ANCHORARRAY(E56),0))),I58&amp;"Por favor no seleccionar los criterios de impacto",J45)</f>
        <v>0</v>
      </c>
      <c r="L45" s="330"/>
      <c r="M45" s="333"/>
      <c r="N45" s="336"/>
      <c r="O45" s="5">
        <v>2</v>
      </c>
      <c r="P45" s="171"/>
      <c r="Q45" s="104" t="str">
        <f>IF(OR(R45="Preventivo",R45="Detectivo"),"Probabilidad",IF(R45="Correctivo","Impacto",""))</f>
        <v/>
      </c>
      <c r="R45" s="105"/>
      <c r="S45" s="105"/>
      <c r="T45" s="106" t="str">
        <f t="shared" ref="T45:T49" si="40">IF(AND(R45="Preventivo",S45="Automático"),"50%",IF(AND(R45="Preventivo",S45="Manual"),"40%",IF(AND(R45="Detectivo",S45="Automático"),"40%",IF(AND(R45="Detectivo",S45="Manual"),"30%",IF(AND(R45="Correctivo",S45="Automático"),"35%",IF(AND(R45="Correctivo",S45="Manual"),"25%",""))))))</f>
        <v/>
      </c>
      <c r="U45" s="105"/>
      <c r="V45" s="105"/>
      <c r="W45" s="105"/>
      <c r="X45" s="107" t="str">
        <f>IFERROR(IF(AND(Q44="Probabilidad",Q45="Probabilidad"),(Z44-(+Z44*T45)),IF(Q45="Probabilidad",(I44-(+I44*T45)),IF(Q45="Impacto",Z44,""))),"")</f>
        <v/>
      </c>
      <c r="Y45" s="108" t="str">
        <f t="shared" si="1"/>
        <v/>
      </c>
      <c r="Z45" s="109" t="str">
        <f t="shared" ref="Z45:Z49" si="41">+X45</f>
        <v/>
      </c>
      <c r="AA45" s="108" t="str">
        <f t="shared" si="3"/>
        <v/>
      </c>
      <c r="AB45" s="109" t="str">
        <f>IFERROR(IF(AND(Q44="Impacto",Q45="Impacto"),(AB44-(+AB44*T45)),IF(Q45="Impacto",(M44-(+M44*T45)),IF(Q45="Probabilidad",AB44,""))),"")</f>
        <v/>
      </c>
      <c r="AC45" s="110" t="str">
        <f t="shared" ref="AC45:AC46" si="42">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1"/>
      <c r="AE45" s="112"/>
      <c r="AF45" s="159"/>
      <c r="AG45" s="160"/>
      <c r="AH45" s="114"/>
      <c r="AI45" s="114"/>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row>
    <row r="46" spans="1:67" ht="26.25" hidden="1" customHeight="1" x14ac:dyDescent="0.3">
      <c r="A46" s="351"/>
      <c r="B46" s="342"/>
      <c r="C46" s="342"/>
      <c r="D46" s="342"/>
      <c r="E46" s="345"/>
      <c r="F46" s="342"/>
      <c r="G46" s="348"/>
      <c r="H46" s="330"/>
      <c r="I46" s="333"/>
      <c r="J46" s="324"/>
      <c r="K46" s="327">
        <f>IF(NOT(ISERROR(MATCH(J46,_xlfn.ANCHORARRAY(E57),0))),I59&amp;"Por favor no seleccionar los criterios de impacto",J46)</f>
        <v>0</v>
      </c>
      <c r="L46" s="330"/>
      <c r="M46" s="333"/>
      <c r="N46" s="336"/>
      <c r="O46" s="5">
        <v>3</v>
      </c>
      <c r="P46" s="172"/>
      <c r="Q46" s="104" t="str">
        <f>IF(OR(R46="Preventivo",R46="Detectivo"),"Probabilidad",IF(R46="Correctivo","Impacto",""))</f>
        <v/>
      </c>
      <c r="R46" s="105"/>
      <c r="S46" s="105"/>
      <c r="T46" s="106" t="str">
        <f t="shared" si="40"/>
        <v/>
      </c>
      <c r="U46" s="105"/>
      <c r="V46" s="105"/>
      <c r="W46" s="105"/>
      <c r="X46" s="107" t="str">
        <f>IFERROR(IF(AND(Q45="Probabilidad",Q46="Probabilidad"),(Z45-(+Z45*T46)),IF(AND(Q45="Impacto",Q46="Probabilidad"),(Z44-(+Z44*T46)),IF(Q46="Impacto",Z45,""))),"")</f>
        <v/>
      </c>
      <c r="Y46" s="108" t="str">
        <f t="shared" si="1"/>
        <v/>
      </c>
      <c r="Z46" s="109" t="str">
        <f t="shared" si="41"/>
        <v/>
      </c>
      <c r="AA46" s="108" t="str">
        <f t="shared" si="3"/>
        <v/>
      </c>
      <c r="AB46" s="109" t="str">
        <f>IFERROR(IF(AND(Q45="Impacto",Q46="Impacto"),(AB45-(+AB45*T46)),IF(AND(Q45="Probabilidad",Q46="Impacto"),(AB44-(+AB44*T46)),IF(Q46="Probabilidad",AB45,""))),"")</f>
        <v/>
      </c>
      <c r="AC46" s="110" t="str">
        <f t="shared" si="42"/>
        <v/>
      </c>
      <c r="AD46" s="111"/>
      <c r="AE46" s="112"/>
      <c r="AF46" s="159"/>
      <c r="AG46" s="160"/>
      <c r="AH46" s="114"/>
      <c r="AI46" s="114"/>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row>
    <row r="47" spans="1:67" ht="26.25" hidden="1" customHeight="1" x14ac:dyDescent="0.3">
      <c r="A47" s="351"/>
      <c r="B47" s="342"/>
      <c r="C47" s="342"/>
      <c r="D47" s="342"/>
      <c r="E47" s="345"/>
      <c r="F47" s="342"/>
      <c r="G47" s="348"/>
      <c r="H47" s="330"/>
      <c r="I47" s="333"/>
      <c r="J47" s="324"/>
      <c r="K47" s="327">
        <f>IF(NOT(ISERROR(MATCH(J47,_xlfn.ANCHORARRAY(E58),0))),I60&amp;"Por favor no seleccionar los criterios de impacto",J47)</f>
        <v>0</v>
      </c>
      <c r="L47" s="330"/>
      <c r="M47" s="333"/>
      <c r="N47" s="336"/>
      <c r="O47" s="5">
        <v>4</v>
      </c>
      <c r="P47" s="171"/>
      <c r="Q47" s="104" t="str">
        <f t="shared" ref="Q47:Q49" si="43">IF(OR(R47="Preventivo",R47="Detectivo"),"Probabilidad",IF(R47="Correctivo","Impacto",""))</f>
        <v/>
      </c>
      <c r="R47" s="105"/>
      <c r="S47" s="105"/>
      <c r="T47" s="106" t="str">
        <f t="shared" si="40"/>
        <v/>
      </c>
      <c r="U47" s="105"/>
      <c r="V47" s="105"/>
      <c r="W47" s="105"/>
      <c r="X47" s="107" t="str">
        <f t="shared" ref="X47:X49" si="44">IFERROR(IF(AND(Q46="Probabilidad",Q47="Probabilidad"),(Z46-(+Z46*T47)),IF(AND(Q46="Impacto",Q47="Probabilidad"),(Z45-(+Z45*T47)),IF(Q47="Impacto",Z46,""))),"")</f>
        <v/>
      </c>
      <c r="Y47" s="108" t="str">
        <f t="shared" si="1"/>
        <v/>
      </c>
      <c r="Z47" s="109" t="str">
        <f t="shared" si="41"/>
        <v/>
      </c>
      <c r="AA47" s="108" t="str">
        <f t="shared" si="3"/>
        <v/>
      </c>
      <c r="AB47" s="109" t="str">
        <f t="shared" ref="AB47:AB49" si="45">IFERROR(IF(AND(Q46="Impacto",Q47="Impacto"),(AB46-(+AB46*T47)),IF(AND(Q46="Probabilidad",Q47="Impacto"),(AB45-(+AB45*T47)),IF(Q47="Probabilidad",AB46,""))),"")</f>
        <v/>
      </c>
      <c r="AC47" s="110"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1"/>
      <c r="AE47" s="112"/>
      <c r="AF47" s="159"/>
      <c r="AG47" s="160"/>
      <c r="AH47" s="114"/>
      <c r="AI47" s="114"/>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row>
    <row r="48" spans="1:67" ht="26.25" hidden="1" customHeight="1" x14ac:dyDescent="0.3">
      <c r="A48" s="351"/>
      <c r="B48" s="342"/>
      <c r="C48" s="342"/>
      <c r="D48" s="342"/>
      <c r="E48" s="345"/>
      <c r="F48" s="342"/>
      <c r="G48" s="348"/>
      <c r="H48" s="330"/>
      <c r="I48" s="333"/>
      <c r="J48" s="324"/>
      <c r="K48" s="327">
        <f>IF(NOT(ISERROR(MATCH(J48,_xlfn.ANCHORARRAY(E59),0))),I61&amp;"Por favor no seleccionar los criterios de impacto",J48)</f>
        <v>0</v>
      </c>
      <c r="L48" s="330"/>
      <c r="M48" s="333"/>
      <c r="N48" s="336"/>
      <c r="O48" s="5">
        <v>5</v>
      </c>
      <c r="P48" s="171"/>
      <c r="Q48" s="104" t="str">
        <f t="shared" si="43"/>
        <v/>
      </c>
      <c r="R48" s="105"/>
      <c r="S48" s="105"/>
      <c r="T48" s="106" t="str">
        <f t="shared" si="40"/>
        <v/>
      </c>
      <c r="U48" s="105"/>
      <c r="V48" s="105"/>
      <c r="W48" s="105"/>
      <c r="X48" s="107" t="str">
        <f t="shared" si="44"/>
        <v/>
      </c>
      <c r="Y48" s="108" t="str">
        <f t="shared" si="1"/>
        <v/>
      </c>
      <c r="Z48" s="109" t="str">
        <f t="shared" si="41"/>
        <v/>
      </c>
      <c r="AA48" s="108" t="str">
        <f t="shared" si="3"/>
        <v/>
      </c>
      <c r="AB48" s="109" t="str">
        <f t="shared" si="45"/>
        <v/>
      </c>
      <c r="AC48" s="110" t="str">
        <f t="shared" ref="AC48" si="46">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1"/>
      <c r="AE48" s="112"/>
      <c r="AF48" s="159"/>
      <c r="AG48" s="160"/>
      <c r="AH48" s="114"/>
      <c r="AI48" s="114"/>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row>
    <row r="49" spans="1:67" ht="39" hidden="1" customHeight="1" x14ac:dyDescent="0.3">
      <c r="A49" s="352"/>
      <c r="B49" s="343"/>
      <c r="C49" s="343"/>
      <c r="D49" s="343"/>
      <c r="E49" s="346"/>
      <c r="F49" s="343"/>
      <c r="G49" s="349"/>
      <c r="H49" s="331"/>
      <c r="I49" s="334"/>
      <c r="J49" s="325"/>
      <c r="K49" s="328">
        <f>IF(NOT(ISERROR(MATCH(J49,_xlfn.ANCHORARRAY(E60),0))),I62&amp;"Por favor no seleccionar los criterios de impacto",J49)</f>
        <v>0</v>
      </c>
      <c r="L49" s="331"/>
      <c r="M49" s="334"/>
      <c r="N49" s="337"/>
      <c r="O49" s="5">
        <v>6</v>
      </c>
      <c r="P49" s="171"/>
      <c r="Q49" s="104" t="str">
        <f t="shared" si="43"/>
        <v/>
      </c>
      <c r="R49" s="105"/>
      <c r="S49" s="105"/>
      <c r="T49" s="106" t="str">
        <f t="shared" si="40"/>
        <v/>
      </c>
      <c r="U49" s="105"/>
      <c r="V49" s="105"/>
      <c r="W49" s="105"/>
      <c r="X49" s="107" t="str">
        <f t="shared" si="44"/>
        <v/>
      </c>
      <c r="Y49" s="108" t="str">
        <f t="shared" si="1"/>
        <v/>
      </c>
      <c r="Z49" s="109" t="str">
        <f t="shared" si="41"/>
        <v/>
      </c>
      <c r="AA49" s="108" t="str">
        <f>IFERROR(IF(AB49="","",IF(AB49&lt;=0.2,"Leve",IF(AB49&lt;=0.4,"Menor",IF(AB49&lt;=0.6,"Moderado",IF(AB49&lt;=0.8,"Mayor","Catastrófico"))))),"")</f>
        <v/>
      </c>
      <c r="AB49" s="109" t="str">
        <f t="shared" si="45"/>
        <v/>
      </c>
      <c r="AC49" s="110"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1"/>
      <c r="AE49" s="112"/>
      <c r="AF49" s="159"/>
      <c r="AG49" s="160"/>
      <c r="AH49" s="114"/>
      <c r="AI49" s="114"/>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row>
    <row r="50" spans="1:67" ht="120.75" hidden="1" customHeight="1" x14ac:dyDescent="0.3">
      <c r="A50" s="350">
        <v>7</v>
      </c>
      <c r="B50" s="341"/>
      <c r="C50" s="341"/>
      <c r="D50" s="341"/>
      <c r="E50" s="344"/>
      <c r="F50" s="341"/>
      <c r="G50" s="347"/>
      <c r="H50" s="329" t="str">
        <f>IF(G50&lt;=0,"",IF(G50&lt;=2,"Muy Baja",IF(G50&lt;=24,"Baja",IF(G50&lt;=500,"Media",IF(G50&lt;=5000,"Alta","Muy Alta")))))</f>
        <v/>
      </c>
      <c r="I50" s="332" t="str">
        <f>IF(H50="","",IF(H50="Muy Baja",0.2,IF(H50="Baja",0.4,IF(H50="Media",0.6,IF(H50="Alta",0.8,IF(H50="Muy Alta",1,))))))</f>
        <v/>
      </c>
      <c r="J50" s="323"/>
      <c r="K50" s="326">
        <f>IF(NOT(ISERROR(MATCH(J50,'Tabla Impacto'!$B$221:$B$223,0))),'Tabla Impacto'!$F$223&amp;"Por favor no seleccionar los criterios de impacto(Afectación Económica o presupuestal y Pérdida Reputacional)",J50)</f>
        <v>0</v>
      </c>
      <c r="L50" s="329" t="str">
        <f>IF(OR(K50='Tabla Impacto'!$C$11,K50='Tabla Impacto'!$D$11),"Leve",IF(OR(K50='Tabla Impacto'!$C$12,K50='Tabla Impacto'!$D$12),"Menor",IF(OR(K50='Tabla Impacto'!$C$13,K50='Tabla Impacto'!$D$13),"Moderado",IF(OR(K50='Tabla Impacto'!$C$14,K50='Tabla Impacto'!$D$14),"Mayor",IF(OR(K50='Tabla Impacto'!$C$15,K50='Tabla Impacto'!$D$15),"Catastrófico","")))))</f>
        <v/>
      </c>
      <c r="M50" s="332" t="str">
        <f>IF(L50="","",IF(L50="Leve",0.2,IF(L50="Menor",0.4,IF(L50="Moderado",0.6,IF(L50="Mayor",0.8,IF(L50="Catastrófico",1,))))))</f>
        <v/>
      </c>
      <c r="N50" s="335"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5">
        <v>1</v>
      </c>
      <c r="P50" s="171"/>
      <c r="Q50" s="155"/>
      <c r="R50" s="161"/>
      <c r="S50" s="161"/>
      <c r="T50" s="162"/>
      <c r="U50" s="161"/>
      <c r="V50" s="161"/>
      <c r="W50" s="161"/>
      <c r="X50" s="152" t="str">
        <f>IFERROR(IF(Q50="Probabilidad",(I50-(+I50*T50)),IF(Q50="Impacto",I50,"")),"")</f>
        <v/>
      </c>
      <c r="Y50" s="163" t="str">
        <f>IFERROR(IF(X50="","",IF(X50&lt;=0.2,"Muy Baja",IF(X50&lt;=0.4,"Baja",IF(X50&lt;=0.6,"Media",IF(X50&lt;=0.8,"Alta","Muy Alta"))))),"")</f>
        <v/>
      </c>
      <c r="Z50" s="164" t="str">
        <f>+X50</f>
        <v/>
      </c>
      <c r="AA50" s="163" t="str">
        <f>IFERROR(IF(AB50="","",IF(AB50&lt;=0.2,"Leve",IF(AB50&lt;=0.4,"Menor",IF(AB50&lt;=0.6,"Moderado",IF(AB50&lt;=0.8,"Mayor","Catastrófico"))))),"")</f>
        <v/>
      </c>
      <c r="AB50" s="164" t="str">
        <f>IFERROR(IF(Q50="Impacto",(M50-(+M50*T50)),IF(Q50="Probabilidad",M50,"")),"")</f>
        <v/>
      </c>
      <c r="AC50" s="165"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66"/>
      <c r="AE50" s="112"/>
      <c r="AF50" s="158"/>
      <c r="AG50" s="160"/>
      <c r="AH50" s="114"/>
      <c r="AI50" s="114"/>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row>
    <row r="51" spans="1:67" ht="99" hidden="1" customHeight="1" x14ac:dyDescent="0.3">
      <c r="A51" s="351"/>
      <c r="B51" s="342"/>
      <c r="C51" s="342"/>
      <c r="D51" s="342"/>
      <c r="E51" s="345"/>
      <c r="F51" s="342"/>
      <c r="G51" s="348"/>
      <c r="H51" s="330"/>
      <c r="I51" s="333"/>
      <c r="J51" s="324"/>
      <c r="K51" s="327">
        <f>IF(NOT(ISERROR(MATCH(J51,_xlfn.ANCHORARRAY(E62),0))),I64&amp;"Por favor no seleccionar los criterios de impacto",J51)</f>
        <v>0</v>
      </c>
      <c r="L51" s="330"/>
      <c r="M51" s="333"/>
      <c r="N51" s="336"/>
      <c r="O51" s="5">
        <v>2</v>
      </c>
      <c r="P51" s="171"/>
      <c r="Q51" s="155"/>
      <c r="R51" s="161"/>
      <c r="S51" s="161"/>
      <c r="T51" s="162"/>
      <c r="U51" s="161"/>
      <c r="V51" s="161"/>
      <c r="W51" s="161"/>
      <c r="X51" s="152" t="str">
        <f>IFERROR(IF(AND(Q50="Probabilidad",Q51="Probabilidad"),(Z50-(+Z50*T51)),IF(Q51="Probabilidad",(I50-(+I50*T51)),IF(Q51="Impacto",Z50,""))),"")</f>
        <v/>
      </c>
      <c r="Y51" s="163" t="str">
        <f t="shared" si="1"/>
        <v/>
      </c>
      <c r="Z51" s="164" t="str">
        <f t="shared" ref="Z51:Z55" si="47">+X51</f>
        <v/>
      </c>
      <c r="AA51" s="163" t="str">
        <f t="shared" si="3"/>
        <v/>
      </c>
      <c r="AB51" s="164" t="str">
        <f>IFERROR(IF(AND(Q50="Impacto",Q51="Impacto"),(AB50-(+AB50*T51)),IF(Q51="Impacto",(M50-(+M50*T51)),IF(Q51="Probabilidad",AB50,""))),"")</f>
        <v/>
      </c>
      <c r="AC51" s="165" t="str">
        <f t="shared" ref="AC51:AC52" si="48">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66"/>
      <c r="AE51" s="112"/>
      <c r="AF51" s="159"/>
      <c r="AG51" s="160"/>
      <c r="AH51" s="114"/>
      <c r="AI51" s="114"/>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row>
    <row r="52" spans="1:67" ht="26.25" hidden="1" customHeight="1" x14ac:dyDescent="0.3">
      <c r="A52" s="351"/>
      <c r="B52" s="342"/>
      <c r="C52" s="342"/>
      <c r="D52" s="342"/>
      <c r="E52" s="345"/>
      <c r="F52" s="342"/>
      <c r="G52" s="348"/>
      <c r="H52" s="330"/>
      <c r="I52" s="333"/>
      <c r="J52" s="324"/>
      <c r="K52" s="327">
        <f>IF(NOT(ISERROR(MATCH(J52,_xlfn.ANCHORARRAY(E63),0))),I65&amp;"Por favor no seleccionar los criterios de impacto",J52)</f>
        <v>0</v>
      </c>
      <c r="L52" s="330"/>
      <c r="M52" s="333"/>
      <c r="N52" s="336"/>
      <c r="O52" s="5">
        <v>3</v>
      </c>
      <c r="P52" s="172"/>
      <c r="Q52" s="104" t="str">
        <f>IF(OR(R52="Preventivo",R52="Detectivo"),"Probabilidad",IF(R52="Correctivo","Impacto",""))</f>
        <v/>
      </c>
      <c r="R52" s="105"/>
      <c r="S52" s="105"/>
      <c r="T52" s="106" t="str">
        <f t="shared" ref="T52:T55" si="49">IF(AND(R52="Preventivo",S52="Automático"),"50%",IF(AND(R52="Preventivo",S52="Manual"),"40%",IF(AND(R52="Detectivo",S52="Automático"),"40%",IF(AND(R52="Detectivo",S52="Manual"),"30%",IF(AND(R52="Correctivo",S52="Automático"),"35%",IF(AND(R52="Correctivo",S52="Manual"),"25%",""))))))</f>
        <v/>
      </c>
      <c r="U52" s="105"/>
      <c r="V52" s="105"/>
      <c r="W52" s="105"/>
      <c r="X52" s="107" t="str">
        <f>IFERROR(IF(AND(Q51="Probabilidad",Q52="Probabilidad"),(Z51-(+Z51*T52)),IF(AND(Q51="Impacto",Q52="Probabilidad"),(Z50-(+Z50*T52)),IF(Q52="Impacto",Z51,""))),"")</f>
        <v/>
      </c>
      <c r="Y52" s="108" t="str">
        <f t="shared" si="1"/>
        <v/>
      </c>
      <c r="Z52" s="109" t="str">
        <f t="shared" si="47"/>
        <v/>
      </c>
      <c r="AA52" s="108" t="str">
        <f t="shared" si="3"/>
        <v/>
      </c>
      <c r="AB52" s="109" t="str">
        <f>IFERROR(IF(AND(Q51="Impacto",Q52="Impacto"),(AB51-(+AB51*T52)),IF(AND(Q51="Probabilidad",Q52="Impacto"),(AB50-(+AB50*T52)),IF(Q52="Probabilidad",AB51,""))),"")</f>
        <v/>
      </c>
      <c r="AC52" s="110" t="str">
        <f t="shared" si="48"/>
        <v/>
      </c>
      <c r="AD52" s="111"/>
      <c r="AE52" s="112"/>
      <c r="AF52" s="159"/>
      <c r="AG52" s="160"/>
      <c r="AH52" s="114"/>
      <c r="AI52" s="114"/>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row>
    <row r="53" spans="1:67" ht="26.25" hidden="1" customHeight="1" x14ac:dyDescent="0.3">
      <c r="A53" s="351"/>
      <c r="B53" s="342"/>
      <c r="C53" s="342"/>
      <c r="D53" s="342"/>
      <c r="E53" s="345"/>
      <c r="F53" s="342"/>
      <c r="G53" s="348"/>
      <c r="H53" s="330"/>
      <c r="I53" s="333"/>
      <c r="J53" s="324"/>
      <c r="K53" s="327">
        <f>IF(NOT(ISERROR(MATCH(J53,_xlfn.ANCHORARRAY(E64),0))),I66&amp;"Por favor no seleccionar los criterios de impacto",J53)</f>
        <v>0</v>
      </c>
      <c r="L53" s="330"/>
      <c r="M53" s="333"/>
      <c r="N53" s="336"/>
      <c r="O53" s="5">
        <v>4</v>
      </c>
      <c r="P53" s="171"/>
      <c r="Q53" s="104" t="str">
        <f t="shared" ref="Q53:Q55" si="50">IF(OR(R53="Preventivo",R53="Detectivo"),"Probabilidad",IF(R53="Correctivo","Impacto",""))</f>
        <v/>
      </c>
      <c r="R53" s="105"/>
      <c r="S53" s="105"/>
      <c r="T53" s="106" t="str">
        <f t="shared" si="49"/>
        <v/>
      </c>
      <c r="U53" s="105"/>
      <c r="V53" s="105"/>
      <c r="W53" s="105"/>
      <c r="X53" s="107" t="str">
        <f t="shared" ref="X53:X55" si="51">IFERROR(IF(AND(Q52="Probabilidad",Q53="Probabilidad"),(Z52-(+Z52*T53)),IF(AND(Q52="Impacto",Q53="Probabilidad"),(Z51-(+Z51*T53)),IF(Q53="Impacto",Z52,""))),"")</f>
        <v/>
      </c>
      <c r="Y53" s="108" t="str">
        <f t="shared" si="1"/>
        <v/>
      </c>
      <c r="Z53" s="109" t="str">
        <f t="shared" si="47"/>
        <v/>
      </c>
      <c r="AA53" s="108" t="str">
        <f t="shared" si="3"/>
        <v/>
      </c>
      <c r="AB53" s="109" t="str">
        <f t="shared" ref="AB53:AB55" si="52">IFERROR(IF(AND(Q52="Impacto",Q53="Impacto"),(AB52-(+AB52*T53)),IF(AND(Q52="Probabilidad",Q53="Impacto"),(AB51-(+AB51*T53)),IF(Q53="Probabilidad",AB52,""))),"")</f>
        <v/>
      </c>
      <c r="AC53" s="110"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1"/>
      <c r="AE53" s="112"/>
      <c r="AF53" s="159"/>
      <c r="AG53" s="160"/>
      <c r="AH53" s="114"/>
      <c r="AI53" s="114"/>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row>
    <row r="54" spans="1:67" ht="26.25" hidden="1" customHeight="1" x14ac:dyDescent="0.3">
      <c r="A54" s="351"/>
      <c r="B54" s="342"/>
      <c r="C54" s="342"/>
      <c r="D54" s="342"/>
      <c r="E54" s="345"/>
      <c r="F54" s="342"/>
      <c r="G54" s="348"/>
      <c r="H54" s="330"/>
      <c r="I54" s="333"/>
      <c r="J54" s="324"/>
      <c r="K54" s="327">
        <f>IF(NOT(ISERROR(MATCH(J54,_xlfn.ANCHORARRAY(E65),0))),I67&amp;"Por favor no seleccionar los criterios de impacto",J54)</f>
        <v>0</v>
      </c>
      <c r="L54" s="330"/>
      <c r="M54" s="333"/>
      <c r="N54" s="336"/>
      <c r="O54" s="5">
        <v>5</v>
      </c>
      <c r="P54" s="171"/>
      <c r="Q54" s="104" t="str">
        <f t="shared" si="50"/>
        <v/>
      </c>
      <c r="R54" s="105"/>
      <c r="S54" s="105"/>
      <c r="T54" s="106" t="str">
        <f t="shared" si="49"/>
        <v/>
      </c>
      <c r="U54" s="105"/>
      <c r="V54" s="105"/>
      <c r="W54" s="105"/>
      <c r="X54" s="107" t="str">
        <f t="shared" si="51"/>
        <v/>
      </c>
      <c r="Y54" s="108" t="str">
        <f t="shared" si="1"/>
        <v/>
      </c>
      <c r="Z54" s="109" t="str">
        <f t="shared" si="47"/>
        <v/>
      </c>
      <c r="AA54" s="108" t="str">
        <f t="shared" si="3"/>
        <v/>
      </c>
      <c r="AB54" s="109" t="str">
        <f t="shared" si="52"/>
        <v/>
      </c>
      <c r="AC54" s="110" t="str">
        <f t="shared" ref="AC54:AC55" si="53">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1"/>
      <c r="AE54" s="112"/>
      <c r="AF54" s="159"/>
      <c r="AG54" s="160"/>
      <c r="AH54" s="114"/>
      <c r="AI54" s="114"/>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row>
    <row r="55" spans="1:67" ht="34.5" hidden="1" customHeight="1" x14ac:dyDescent="0.3">
      <c r="A55" s="352"/>
      <c r="B55" s="343"/>
      <c r="C55" s="343"/>
      <c r="D55" s="343"/>
      <c r="E55" s="346"/>
      <c r="F55" s="343"/>
      <c r="G55" s="349"/>
      <c r="H55" s="331"/>
      <c r="I55" s="334"/>
      <c r="J55" s="325"/>
      <c r="K55" s="328">
        <f>IF(NOT(ISERROR(MATCH(J55,_xlfn.ANCHORARRAY(E66),0))),I68&amp;"Por favor no seleccionar los criterios de impacto",J55)</f>
        <v>0</v>
      </c>
      <c r="L55" s="331"/>
      <c r="M55" s="334"/>
      <c r="N55" s="337"/>
      <c r="O55" s="5">
        <v>6</v>
      </c>
      <c r="P55" s="171"/>
      <c r="Q55" s="104" t="str">
        <f t="shared" si="50"/>
        <v/>
      </c>
      <c r="R55" s="105"/>
      <c r="S55" s="105"/>
      <c r="T55" s="106" t="str">
        <f t="shared" si="49"/>
        <v/>
      </c>
      <c r="U55" s="105"/>
      <c r="V55" s="105"/>
      <c r="W55" s="105"/>
      <c r="X55" s="107" t="str">
        <f t="shared" si="51"/>
        <v/>
      </c>
      <c r="Y55" s="108" t="str">
        <f t="shared" si="1"/>
        <v/>
      </c>
      <c r="Z55" s="109" t="str">
        <f t="shared" si="47"/>
        <v/>
      </c>
      <c r="AA55" s="108" t="str">
        <f t="shared" si="3"/>
        <v/>
      </c>
      <c r="AB55" s="109" t="str">
        <f t="shared" si="52"/>
        <v/>
      </c>
      <c r="AC55" s="110" t="str">
        <f t="shared" si="53"/>
        <v/>
      </c>
      <c r="AD55" s="111"/>
      <c r="AE55" s="112"/>
      <c r="AF55" s="159"/>
      <c r="AG55" s="160"/>
      <c r="AH55" s="114"/>
      <c r="AI55" s="114"/>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row>
    <row r="56" spans="1:67" ht="116.25" hidden="1" customHeight="1" x14ac:dyDescent="0.3">
      <c r="A56" s="350">
        <v>8</v>
      </c>
      <c r="B56" s="341"/>
      <c r="C56" s="341"/>
      <c r="D56" s="341"/>
      <c r="E56" s="344"/>
      <c r="F56" s="341"/>
      <c r="G56" s="347"/>
      <c r="H56" s="329" t="str">
        <f>IF(G56&lt;=0,"",IF(G56&lt;=2,"Muy Baja",IF(G56&lt;=24,"Baja",IF(G56&lt;=500,"Media",IF(G56&lt;=5000,"Alta","Muy Alta")))))</f>
        <v/>
      </c>
      <c r="I56" s="332" t="str">
        <f>IF(H56="","",IF(H56="Muy Baja",0.2,IF(H56="Baja",0.4,IF(H56="Media",0.6,IF(H56="Alta",0.8,IF(H56="Muy Alta",1,))))))</f>
        <v/>
      </c>
      <c r="J56" s="323"/>
      <c r="K56" s="326">
        <f>IF(NOT(ISERROR(MATCH(J56,'Tabla Impacto'!$B$221:$B$223,0))),'Tabla Impacto'!$F$223&amp;"Por favor no seleccionar los criterios de impacto(Afectación Económica o presupuestal y Pérdida Reputacional)",J56)</f>
        <v>0</v>
      </c>
      <c r="L56" s="329" t="str">
        <f>IF(OR(K56='Tabla Impacto'!$C$11,K56='Tabla Impacto'!$D$11),"Leve",IF(OR(K56='Tabla Impacto'!$C$12,K56='Tabla Impacto'!$D$12),"Menor",IF(OR(K56='Tabla Impacto'!$C$13,K56='Tabla Impacto'!$D$13),"Moderado",IF(OR(K56='Tabla Impacto'!$C$14,K56='Tabla Impacto'!$D$14),"Mayor",IF(OR(K56='Tabla Impacto'!$C$15,K56='Tabla Impacto'!$D$15),"Catastrófico","")))))</f>
        <v/>
      </c>
      <c r="M56" s="332" t="str">
        <f>IF(L56="","",IF(L56="Leve",0.2,IF(L56="Menor",0.4,IF(L56="Moderado",0.6,IF(L56="Mayor",0.8,IF(L56="Catastrófico",1,))))))</f>
        <v/>
      </c>
      <c r="N56" s="335"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
      </c>
      <c r="O56" s="5">
        <v>1</v>
      </c>
      <c r="P56" s="171"/>
      <c r="Q56" s="155"/>
      <c r="R56" s="161"/>
      <c r="S56" s="161"/>
      <c r="T56" s="162"/>
      <c r="U56" s="161"/>
      <c r="V56" s="161"/>
      <c r="W56" s="161"/>
      <c r="X56" s="152" t="str">
        <f>IFERROR(IF(Q56="Probabilidad",(I56-(+I56*T56)),IF(Q56="Impacto",I56,"")),"")</f>
        <v/>
      </c>
      <c r="Y56" s="163" t="str">
        <f>IFERROR(IF(X56="","",IF(X56&lt;=0.2,"Muy Baja",IF(X56&lt;=0.4,"Baja",IF(X56&lt;=0.6,"Media",IF(X56&lt;=0.8,"Alta","Muy Alta"))))),"")</f>
        <v/>
      </c>
      <c r="Z56" s="164" t="str">
        <f>+X56</f>
        <v/>
      </c>
      <c r="AA56" s="163" t="str">
        <f>IFERROR(IF(AB56="","",IF(AB56&lt;=0.2,"Leve",IF(AB56&lt;=0.4,"Menor",IF(AB56&lt;=0.6,"Moderado",IF(AB56&lt;=0.8,"Mayor","Catastrófico"))))),"")</f>
        <v/>
      </c>
      <c r="AB56" s="164" t="str">
        <f>IFERROR(IF(Q56="Impacto",(M56-(+M56*T56)),IF(Q56="Probabilidad",M56,"")),"")</f>
        <v/>
      </c>
      <c r="AC56" s="165"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66"/>
      <c r="AE56" s="112"/>
      <c r="AF56" s="158"/>
      <c r="AG56" s="160"/>
      <c r="AH56" s="114"/>
      <c r="AI56" s="114"/>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row>
    <row r="57" spans="1:67" ht="26.25" hidden="1" customHeight="1" x14ac:dyDescent="0.3">
      <c r="A57" s="351"/>
      <c r="B57" s="342"/>
      <c r="C57" s="342"/>
      <c r="D57" s="342"/>
      <c r="E57" s="345"/>
      <c r="F57" s="342"/>
      <c r="G57" s="348"/>
      <c r="H57" s="330"/>
      <c r="I57" s="333"/>
      <c r="J57" s="324"/>
      <c r="K57" s="327">
        <f>IF(NOT(ISERROR(MATCH(J57,_xlfn.ANCHORARRAY(E68),0))),I70&amp;"Por favor no seleccionar los criterios de impacto",J57)</f>
        <v>0</v>
      </c>
      <c r="L57" s="330"/>
      <c r="M57" s="333"/>
      <c r="N57" s="336"/>
      <c r="O57" s="5">
        <v>2</v>
      </c>
      <c r="P57" s="171"/>
      <c r="Q57" s="104" t="str">
        <f>IF(OR(R57="Preventivo",R57="Detectivo"),"Probabilidad",IF(R57="Correctivo","Impacto",""))</f>
        <v/>
      </c>
      <c r="R57" s="105"/>
      <c r="S57" s="105"/>
      <c r="T57" s="106" t="str">
        <f t="shared" ref="T57:T61" si="54">IF(AND(R57="Preventivo",S57="Automático"),"50%",IF(AND(R57="Preventivo",S57="Manual"),"40%",IF(AND(R57="Detectivo",S57="Automático"),"40%",IF(AND(R57="Detectivo",S57="Manual"),"30%",IF(AND(R57="Correctivo",S57="Automático"),"35%",IF(AND(R57="Correctivo",S57="Manual"),"25%",""))))))</f>
        <v/>
      </c>
      <c r="U57" s="105"/>
      <c r="V57" s="105"/>
      <c r="W57" s="105"/>
      <c r="X57" s="107" t="str">
        <f>IFERROR(IF(AND(Q56="Probabilidad",Q57="Probabilidad"),(Z56-(+Z56*T57)),IF(Q57="Probabilidad",(I56-(+I56*T57)),IF(Q57="Impacto",Z56,""))),"")</f>
        <v/>
      </c>
      <c r="Y57" s="108" t="str">
        <f t="shared" si="1"/>
        <v/>
      </c>
      <c r="Z57" s="109" t="str">
        <f t="shared" ref="Z57:Z61" si="55">+X57</f>
        <v/>
      </c>
      <c r="AA57" s="108" t="str">
        <f t="shared" si="3"/>
        <v/>
      </c>
      <c r="AB57" s="109" t="str">
        <f>IFERROR(IF(AND(Q56="Impacto",Q57="Impacto"),(AB56-(+AB56*T57)),IF(Q57="Impacto",(M56-(+M56*T57)),IF(Q57="Probabilidad",AB56,""))),"")</f>
        <v/>
      </c>
      <c r="AC57" s="110" t="str">
        <f t="shared" ref="AC57:AC58" si="56">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1"/>
      <c r="AE57" s="112"/>
      <c r="AF57" s="159"/>
      <c r="AG57" s="160"/>
      <c r="AH57" s="114"/>
      <c r="AI57" s="114"/>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row>
    <row r="58" spans="1:67" ht="26.25" hidden="1" customHeight="1" x14ac:dyDescent="0.3">
      <c r="A58" s="351"/>
      <c r="B58" s="342"/>
      <c r="C58" s="342"/>
      <c r="D58" s="342"/>
      <c r="E58" s="345"/>
      <c r="F58" s="342"/>
      <c r="G58" s="348"/>
      <c r="H58" s="330"/>
      <c r="I58" s="333"/>
      <c r="J58" s="324"/>
      <c r="K58" s="327">
        <f>IF(NOT(ISERROR(MATCH(J58,_xlfn.ANCHORARRAY(E69),0))),I71&amp;"Por favor no seleccionar los criterios de impacto",J58)</f>
        <v>0</v>
      </c>
      <c r="L58" s="330"/>
      <c r="M58" s="333"/>
      <c r="N58" s="336"/>
      <c r="O58" s="5">
        <v>3</v>
      </c>
      <c r="P58" s="172"/>
      <c r="Q58" s="104" t="str">
        <f>IF(OR(R58="Preventivo",R58="Detectivo"),"Probabilidad",IF(R58="Correctivo","Impacto",""))</f>
        <v/>
      </c>
      <c r="R58" s="105"/>
      <c r="S58" s="105"/>
      <c r="T58" s="106" t="str">
        <f t="shared" si="54"/>
        <v/>
      </c>
      <c r="U58" s="105"/>
      <c r="V58" s="105"/>
      <c r="W58" s="105"/>
      <c r="X58" s="107" t="str">
        <f>IFERROR(IF(AND(Q57="Probabilidad",Q58="Probabilidad"),(Z57-(+Z57*T58)),IF(AND(Q57="Impacto",Q58="Probabilidad"),(Z56-(+Z56*T58)),IF(Q58="Impacto",Z57,""))),"")</f>
        <v/>
      </c>
      <c r="Y58" s="108" t="str">
        <f t="shared" si="1"/>
        <v/>
      </c>
      <c r="Z58" s="109" t="str">
        <f t="shared" si="55"/>
        <v/>
      </c>
      <c r="AA58" s="108" t="str">
        <f t="shared" si="3"/>
        <v/>
      </c>
      <c r="AB58" s="109" t="str">
        <f>IFERROR(IF(AND(Q57="Impacto",Q58="Impacto"),(AB57-(+AB57*T58)),IF(AND(Q57="Probabilidad",Q58="Impacto"),(AB56-(+AB56*T58)),IF(Q58="Probabilidad",AB57,""))),"")</f>
        <v/>
      </c>
      <c r="AC58" s="110" t="str">
        <f t="shared" si="56"/>
        <v/>
      </c>
      <c r="AD58" s="111"/>
      <c r="AE58" s="112"/>
      <c r="AF58" s="159"/>
      <c r="AG58" s="160"/>
      <c r="AH58" s="114"/>
      <c r="AI58" s="114"/>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row>
    <row r="59" spans="1:67" ht="26.25" hidden="1" customHeight="1" x14ac:dyDescent="0.3">
      <c r="A59" s="351"/>
      <c r="B59" s="342"/>
      <c r="C59" s="342"/>
      <c r="D59" s="342"/>
      <c r="E59" s="345"/>
      <c r="F59" s="342"/>
      <c r="G59" s="348"/>
      <c r="H59" s="330"/>
      <c r="I59" s="333"/>
      <c r="J59" s="324"/>
      <c r="K59" s="327">
        <f>IF(NOT(ISERROR(MATCH(J59,_xlfn.ANCHORARRAY(E70),0))),I72&amp;"Por favor no seleccionar los criterios de impacto",J59)</f>
        <v>0</v>
      </c>
      <c r="L59" s="330"/>
      <c r="M59" s="333"/>
      <c r="N59" s="336"/>
      <c r="O59" s="5">
        <v>4</v>
      </c>
      <c r="P59" s="171"/>
      <c r="Q59" s="104" t="str">
        <f t="shared" ref="Q59:Q61" si="57">IF(OR(R59="Preventivo",R59="Detectivo"),"Probabilidad",IF(R59="Correctivo","Impacto",""))</f>
        <v/>
      </c>
      <c r="R59" s="105"/>
      <c r="S59" s="105"/>
      <c r="T59" s="106" t="str">
        <f t="shared" si="54"/>
        <v/>
      </c>
      <c r="U59" s="105"/>
      <c r="V59" s="105"/>
      <c r="W59" s="105"/>
      <c r="X59" s="107" t="str">
        <f t="shared" ref="X59:X61" si="58">IFERROR(IF(AND(Q58="Probabilidad",Q59="Probabilidad"),(Z58-(+Z58*T59)),IF(AND(Q58="Impacto",Q59="Probabilidad"),(Z57-(+Z57*T59)),IF(Q59="Impacto",Z58,""))),"")</f>
        <v/>
      </c>
      <c r="Y59" s="108" t="str">
        <f t="shared" si="1"/>
        <v/>
      </c>
      <c r="Z59" s="109" t="str">
        <f t="shared" si="55"/>
        <v/>
      </c>
      <c r="AA59" s="108" t="str">
        <f t="shared" si="3"/>
        <v/>
      </c>
      <c r="AB59" s="109" t="str">
        <f t="shared" ref="AB59:AB61" si="59">IFERROR(IF(AND(Q58="Impacto",Q59="Impacto"),(AB58-(+AB58*T59)),IF(AND(Q58="Probabilidad",Q59="Impacto"),(AB57-(+AB57*T59)),IF(Q59="Probabilidad",AB58,""))),"")</f>
        <v/>
      </c>
      <c r="AC59" s="110"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1"/>
      <c r="AE59" s="112"/>
      <c r="AF59" s="159"/>
      <c r="AG59" s="160"/>
      <c r="AH59" s="114"/>
      <c r="AI59" s="114"/>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row>
    <row r="60" spans="1:67" ht="26.25" hidden="1" customHeight="1" x14ac:dyDescent="0.3">
      <c r="A60" s="351"/>
      <c r="B60" s="342"/>
      <c r="C60" s="342"/>
      <c r="D60" s="342"/>
      <c r="E60" s="345"/>
      <c r="F60" s="342"/>
      <c r="G60" s="348"/>
      <c r="H60" s="330"/>
      <c r="I60" s="333"/>
      <c r="J60" s="324"/>
      <c r="K60" s="327">
        <f>IF(NOT(ISERROR(MATCH(J60,_xlfn.ANCHORARRAY(E71),0))),I73&amp;"Por favor no seleccionar los criterios de impacto",J60)</f>
        <v>0</v>
      </c>
      <c r="L60" s="330"/>
      <c r="M60" s="333"/>
      <c r="N60" s="336"/>
      <c r="O60" s="5">
        <v>5</v>
      </c>
      <c r="P60" s="171"/>
      <c r="Q60" s="104" t="str">
        <f t="shared" si="57"/>
        <v/>
      </c>
      <c r="R60" s="105"/>
      <c r="S60" s="105"/>
      <c r="T60" s="106" t="str">
        <f t="shared" si="54"/>
        <v/>
      </c>
      <c r="U60" s="105"/>
      <c r="V60" s="105"/>
      <c r="W60" s="105"/>
      <c r="X60" s="107" t="str">
        <f t="shared" si="58"/>
        <v/>
      </c>
      <c r="Y60" s="108" t="str">
        <f t="shared" si="1"/>
        <v/>
      </c>
      <c r="Z60" s="109" t="str">
        <f t="shared" si="55"/>
        <v/>
      </c>
      <c r="AA60" s="108" t="str">
        <f t="shared" si="3"/>
        <v/>
      </c>
      <c r="AB60" s="109" t="str">
        <f t="shared" si="59"/>
        <v/>
      </c>
      <c r="AC60" s="110" t="str">
        <f t="shared" ref="AC60:AC61" si="60">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1"/>
      <c r="AE60" s="112"/>
      <c r="AF60" s="159"/>
      <c r="AG60" s="160"/>
      <c r="AH60" s="114"/>
      <c r="AI60" s="114"/>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row>
    <row r="61" spans="1:67" ht="54.75" hidden="1" customHeight="1" x14ac:dyDescent="0.3">
      <c r="A61" s="352"/>
      <c r="B61" s="343"/>
      <c r="C61" s="343"/>
      <c r="D61" s="343"/>
      <c r="E61" s="346"/>
      <c r="F61" s="343"/>
      <c r="G61" s="349"/>
      <c r="H61" s="331"/>
      <c r="I61" s="334"/>
      <c r="J61" s="325"/>
      <c r="K61" s="328">
        <f>IF(NOT(ISERROR(MATCH(J61,_xlfn.ANCHORARRAY(E72),0))),I86&amp;"Por favor no seleccionar los criterios de impacto",J61)</f>
        <v>0</v>
      </c>
      <c r="L61" s="331"/>
      <c r="M61" s="334"/>
      <c r="N61" s="337"/>
      <c r="O61" s="5">
        <v>6</v>
      </c>
      <c r="P61" s="171"/>
      <c r="Q61" s="104" t="str">
        <f t="shared" si="57"/>
        <v/>
      </c>
      <c r="R61" s="105"/>
      <c r="S61" s="105"/>
      <c r="T61" s="106" t="str">
        <f t="shared" si="54"/>
        <v/>
      </c>
      <c r="U61" s="105"/>
      <c r="V61" s="105"/>
      <c r="W61" s="105"/>
      <c r="X61" s="107" t="str">
        <f t="shared" si="58"/>
        <v/>
      </c>
      <c r="Y61" s="108" t="str">
        <f t="shared" si="1"/>
        <v/>
      </c>
      <c r="Z61" s="109" t="str">
        <f t="shared" si="55"/>
        <v/>
      </c>
      <c r="AA61" s="108" t="str">
        <f t="shared" si="3"/>
        <v/>
      </c>
      <c r="AB61" s="109" t="str">
        <f t="shared" si="59"/>
        <v/>
      </c>
      <c r="AC61" s="110" t="str">
        <f t="shared" si="60"/>
        <v/>
      </c>
      <c r="AD61" s="111"/>
      <c r="AE61" s="112"/>
      <c r="AF61" s="159"/>
      <c r="AG61" s="160"/>
      <c r="AH61" s="114"/>
      <c r="AI61" s="114"/>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row>
    <row r="62" spans="1:67" ht="151.5" hidden="1" customHeight="1" x14ac:dyDescent="0.3">
      <c r="A62" s="350">
        <v>9</v>
      </c>
      <c r="B62" s="341"/>
      <c r="C62" s="341"/>
      <c r="D62" s="341"/>
      <c r="E62" s="344"/>
      <c r="F62" s="341"/>
      <c r="G62" s="347"/>
      <c r="H62" s="329" t="str">
        <f>IF(G62&lt;=0,"",IF(G62&lt;=2,"Muy Baja",IF(G62&lt;=24,"Baja",IF(G62&lt;=500,"Media",IF(G62&lt;=5000,"Alta","Muy Alta")))))</f>
        <v/>
      </c>
      <c r="I62" s="332" t="str">
        <f>IF(H62="","",IF(H62="Muy Baja",0.2,IF(H62="Baja",0.4,IF(H62="Media",0.6,IF(H62="Alta",0.8,IF(H62="Muy Alta",1,))))))</f>
        <v/>
      </c>
      <c r="J62" s="323"/>
      <c r="K62" s="326">
        <f>IF(NOT(ISERROR(MATCH(J62,'Tabla Impacto'!$B$221:$B$223,0))),'Tabla Impacto'!$F$223&amp;"Por favor no seleccionar los criterios de impacto(Afectación Económica o presupuestal y Pérdida Reputacional)",J62)</f>
        <v>0</v>
      </c>
      <c r="L62" s="329" t="str">
        <f>IF(OR(K62='Tabla Impacto'!$C$11,K62='Tabla Impacto'!$D$11),"Leve",IF(OR(K62='Tabla Impacto'!$C$12,K62='Tabla Impacto'!$D$12),"Menor",IF(OR(K62='Tabla Impacto'!$C$13,K62='Tabla Impacto'!$D$13),"Moderado",IF(OR(K62='Tabla Impacto'!$C$14,K62='Tabla Impacto'!$D$14),"Mayor",IF(OR(K62='Tabla Impacto'!$C$15,K62='Tabla Impacto'!$D$15),"Catastrófico","")))))</f>
        <v/>
      </c>
      <c r="M62" s="332" t="str">
        <f>IF(L62="","",IF(L62="Leve",0.2,IF(L62="Menor",0.4,IF(L62="Moderado",0.6,IF(L62="Mayor",0.8,IF(L62="Catastrófico",1,))))))</f>
        <v/>
      </c>
      <c r="N62" s="335" t="str">
        <f>IF(OR(AND(H62="Muy Baja",L62="Leve"),AND(H62="Muy Baja",L62="Menor"),AND(H62="Baja",L62="Leve")),"Bajo",IF(OR(AND(H62="Muy baja",L62="Moderado"),AND(H62="Baja",L62="Menor"),AND(H62="Baja",L62="Moderado"),AND(H62="Media",L62="Leve"),AND(H62="Media",L62="Menor"),AND(H62="Media",L62="Moderado"),AND(H62="Alta",L62="Leve"),AND(H62="Alta",L62="Menor")),"Moderado",IF(OR(AND(H62="Muy Baja",L62="Mayor"),AND(H62="Baja",L62="Mayor"),AND(H62="Media",L62="Mayor"),AND(H62="Alta",L62="Moderado"),AND(H62="Alta",L62="Mayor"),AND(H62="Muy Alta",L62="Leve"),AND(H62="Muy Alta",L62="Menor"),AND(H62="Muy Alta",L62="Moderado"),AND(H62="Muy Alta",L62="Mayor")),"Alto",IF(OR(AND(H62="Muy Baja",L62="Catastrófico"),AND(H62="Baja",L62="Catastrófico"),AND(H62="Media",L62="Catastrófico"),AND(H62="Alta",L62="Catastrófico"),AND(H62="Muy Alta",L62="Catastrófico")),"Extremo",""))))</f>
        <v/>
      </c>
      <c r="O62" s="5">
        <v>1</v>
      </c>
      <c r="P62" s="171"/>
      <c r="Q62" s="155"/>
      <c r="R62" s="161"/>
      <c r="S62" s="161"/>
      <c r="T62" s="162"/>
      <c r="U62" s="161"/>
      <c r="V62" s="161"/>
      <c r="W62" s="161"/>
      <c r="X62" s="152"/>
      <c r="Y62" s="163"/>
      <c r="Z62" s="164"/>
      <c r="AA62" s="163"/>
      <c r="AB62" s="164"/>
      <c r="AC62" s="165"/>
      <c r="AD62" s="166"/>
      <c r="AE62" s="112"/>
      <c r="AF62" s="158"/>
      <c r="AG62" s="160"/>
      <c r="AH62" s="114"/>
      <c r="AI62" s="114"/>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row>
    <row r="63" spans="1:67" ht="26.25" hidden="1" customHeight="1" x14ac:dyDescent="0.3">
      <c r="A63" s="351"/>
      <c r="B63" s="342"/>
      <c r="C63" s="342"/>
      <c r="D63" s="342"/>
      <c r="E63" s="345"/>
      <c r="F63" s="342"/>
      <c r="G63" s="348"/>
      <c r="H63" s="330"/>
      <c r="I63" s="333"/>
      <c r="J63" s="324"/>
      <c r="K63" s="327">
        <f>IF(NOT(ISERROR(MATCH(J63,_xlfn.ANCHORARRAY(E86),0))),I88&amp;"Por favor no seleccionar los criterios de impacto",J63)</f>
        <v>0</v>
      </c>
      <c r="L63" s="330"/>
      <c r="M63" s="333"/>
      <c r="N63" s="336"/>
      <c r="O63" s="5">
        <v>2</v>
      </c>
      <c r="P63" s="171"/>
      <c r="Q63" s="104" t="str">
        <f>IF(OR(R63="Preventivo",R63="Detectivo"),"Probabilidad",IF(R63="Correctivo","Impacto",""))</f>
        <v/>
      </c>
      <c r="R63" s="105"/>
      <c r="S63" s="105"/>
      <c r="T63" s="106" t="str">
        <f t="shared" ref="T63:T67" si="61">IF(AND(R63="Preventivo",S63="Automático"),"50%",IF(AND(R63="Preventivo",S63="Manual"),"40%",IF(AND(R63="Detectivo",S63="Automático"),"40%",IF(AND(R63="Detectivo",S63="Manual"),"30%",IF(AND(R63="Correctivo",S63="Automático"),"35%",IF(AND(R63="Correctivo",S63="Manual"),"25%",""))))))</f>
        <v/>
      </c>
      <c r="U63" s="105"/>
      <c r="V63" s="105"/>
      <c r="W63" s="105"/>
      <c r="X63" s="107" t="str">
        <f>IFERROR(IF(AND(Q62="Probabilidad",Q63="Probabilidad"),(Z62-(+Z62*T63)),IF(Q63="Probabilidad",(I62-(+I62*T63)),IF(Q63="Impacto",Z62,""))),"")</f>
        <v/>
      </c>
      <c r="Y63" s="108" t="str">
        <f t="shared" si="1"/>
        <v/>
      </c>
      <c r="Z63" s="109"/>
      <c r="AA63" s="108"/>
      <c r="AB63" s="109"/>
      <c r="AC63" s="110"/>
      <c r="AD63" s="111"/>
      <c r="AE63" s="112"/>
      <c r="AF63" s="159"/>
      <c r="AG63" s="160"/>
      <c r="AH63" s="114"/>
      <c r="AI63" s="114"/>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row>
    <row r="64" spans="1:67" ht="26.25" hidden="1" customHeight="1" x14ac:dyDescent="0.3">
      <c r="A64" s="351"/>
      <c r="B64" s="342"/>
      <c r="C64" s="342"/>
      <c r="D64" s="342"/>
      <c r="E64" s="345"/>
      <c r="F64" s="342"/>
      <c r="G64" s="348"/>
      <c r="H64" s="330"/>
      <c r="I64" s="333"/>
      <c r="J64" s="324"/>
      <c r="K64" s="327">
        <f>IF(NOT(ISERROR(MATCH(J64,_xlfn.ANCHORARRAY(E87),0))),I89&amp;"Por favor no seleccionar los criterios de impacto",J64)</f>
        <v>0</v>
      </c>
      <c r="L64" s="330"/>
      <c r="M64" s="333"/>
      <c r="N64" s="336"/>
      <c r="O64" s="5">
        <v>3</v>
      </c>
      <c r="P64" s="172"/>
      <c r="Q64" s="104" t="str">
        <f>IF(OR(R64="Preventivo",R64="Detectivo"),"Probabilidad",IF(R64="Correctivo","Impacto",""))</f>
        <v/>
      </c>
      <c r="R64" s="105"/>
      <c r="S64" s="105"/>
      <c r="T64" s="106" t="str">
        <f t="shared" si="61"/>
        <v/>
      </c>
      <c r="U64" s="105"/>
      <c r="V64" s="105"/>
      <c r="W64" s="105"/>
      <c r="X64" s="107" t="str">
        <f>IFERROR(IF(AND(Q63="Probabilidad",Q64="Probabilidad"),(Z63-(+Z63*T64)),IF(AND(Q63="Impacto",Q64="Probabilidad"),(Z62-(+Z62*T64)),IF(Q64="Impacto",Z63,""))),"")</f>
        <v/>
      </c>
      <c r="Y64" s="108" t="str">
        <f t="shared" si="1"/>
        <v/>
      </c>
      <c r="Z64" s="109" t="str">
        <f t="shared" ref="Z64:Z67" si="62">+X64</f>
        <v/>
      </c>
      <c r="AA64" s="108" t="str">
        <f t="shared" si="3"/>
        <v/>
      </c>
      <c r="AB64" s="109" t="str">
        <f>IFERROR(IF(AND(Q63="Impacto",Q64="Impacto"),(AB63-(+AB63*T64)),IF(AND(Q63="Probabilidad",Q64="Impacto"),(AB62-(+AB62*T64)),IF(Q64="Probabilidad",AB63,""))),"")</f>
        <v/>
      </c>
      <c r="AC64" s="110" t="str">
        <f t="shared" ref="AC64" si="63">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1"/>
      <c r="AE64" s="112"/>
      <c r="AF64" s="159"/>
      <c r="AG64" s="160"/>
      <c r="AH64" s="114"/>
      <c r="AI64" s="114"/>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row>
    <row r="65" spans="1:67" ht="26.25" hidden="1" customHeight="1" x14ac:dyDescent="0.3">
      <c r="A65" s="351"/>
      <c r="B65" s="342"/>
      <c r="C65" s="342"/>
      <c r="D65" s="342"/>
      <c r="E65" s="345"/>
      <c r="F65" s="342"/>
      <c r="G65" s="348"/>
      <c r="H65" s="330"/>
      <c r="I65" s="333"/>
      <c r="J65" s="324"/>
      <c r="K65" s="327">
        <f>IF(NOT(ISERROR(MATCH(J65,_xlfn.ANCHORARRAY(E88),0))),I93&amp;"Por favor no seleccionar los criterios de impacto",J65)</f>
        <v>0</v>
      </c>
      <c r="L65" s="330"/>
      <c r="M65" s="333"/>
      <c r="N65" s="336"/>
      <c r="O65" s="5">
        <v>4</v>
      </c>
      <c r="P65" s="171"/>
      <c r="Q65" s="104" t="str">
        <f t="shared" ref="Q65:Q67" si="64">IF(OR(R65="Preventivo",R65="Detectivo"),"Probabilidad",IF(R65="Correctivo","Impacto",""))</f>
        <v/>
      </c>
      <c r="R65" s="105"/>
      <c r="S65" s="105"/>
      <c r="T65" s="106" t="str">
        <f t="shared" si="61"/>
        <v/>
      </c>
      <c r="U65" s="105"/>
      <c r="V65" s="105"/>
      <c r="W65" s="105"/>
      <c r="X65" s="107" t="str">
        <f t="shared" ref="X65:X66" si="65">IFERROR(IF(AND(Q64="Probabilidad",Q65="Probabilidad"),(Z64-(+Z64*T65)),IF(AND(Q64="Impacto",Q65="Probabilidad"),(Z63-(+Z63*T65)),IF(Q65="Impacto",Z64,""))),"")</f>
        <v/>
      </c>
      <c r="Y65" s="108" t="str">
        <f t="shared" si="1"/>
        <v/>
      </c>
      <c r="Z65" s="109" t="str">
        <f t="shared" si="62"/>
        <v/>
      </c>
      <c r="AA65" s="108" t="str">
        <f t="shared" si="3"/>
        <v/>
      </c>
      <c r="AB65" s="109" t="str">
        <f t="shared" ref="AB65:AB66" si="66">IFERROR(IF(AND(Q64="Impacto",Q65="Impacto"),(AB64-(+AB64*T65)),IF(AND(Q64="Probabilidad",Q65="Impacto"),(AB63-(+AB63*T65)),IF(Q65="Probabilidad",AB64,""))),"")</f>
        <v/>
      </c>
      <c r="AC65" s="110"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1"/>
      <c r="AE65" s="112"/>
      <c r="AF65" s="159"/>
      <c r="AG65" s="160"/>
      <c r="AH65" s="114"/>
      <c r="AI65" s="114"/>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row>
    <row r="66" spans="1:67" ht="26.25" hidden="1" customHeight="1" x14ac:dyDescent="0.3">
      <c r="A66" s="351"/>
      <c r="B66" s="342"/>
      <c r="C66" s="342"/>
      <c r="D66" s="342"/>
      <c r="E66" s="345"/>
      <c r="F66" s="342"/>
      <c r="G66" s="348"/>
      <c r="H66" s="330"/>
      <c r="I66" s="333"/>
      <c r="J66" s="324"/>
      <c r="K66" s="327">
        <f>IF(NOT(ISERROR(MATCH(J66,_xlfn.ANCHORARRAY(E89),0))),I94&amp;"Por favor no seleccionar los criterios de impacto",J66)</f>
        <v>0</v>
      </c>
      <c r="L66" s="330"/>
      <c r="M66" s="333"/>
      <c r="N66" s="336"/>
      <c r="O66" s="5">
        <v>5</v>
      </c>
      <c r="P66" s="171"/>
      <c r="Q66" s="104" t="str">
        <f t="shared" si="64"/>
        <v/>
      </c>
      <c r="R66" s="105"/>
      <c r="S66" s="105"/>
      <c r="T66" s="106" t="str">
        <f t="shared" si="61"/>
        <v/>
      </c>
      <c r="U66" s="105"/>
      <c r="V66" s="105"/>
      <c r="W66" s="105"/>
      <c r="X66" s="107" t="str">
        <f t="shared" si="65"/>
        <v/>
      </c>
      <c r="Y66" s="108" t="str">
        <f t="shared" si="1"/>
        <v/>
      </c>
      <c r="Z66" s="109" t="str">
        <f t="shared" si="62"/>
        <v/>
      </c>
      <c r="AA66" s="108" t="str">
        <f t="shared" si="3"/>
        <v/>
      </c>
      <c r="AB66" s="109" t="str">
        <f t="shared" si="66"/>
        <v/>
      </c>
      <c r="AC66" s="110" t="str">
        <f t="shared" ref="AC66:AC67" si="67">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1"/>
      <c r="AE66" s="112"/>
      <c r="AF66" s="159"/>
      <c r="AG66" s="160"/>
      <c r="AH66" s="114"/>
      <c r="AI66" s="114"/>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row>
    <row r="67" spans="1:67" ht="26.25" hidden="1" customHeight="1" x14ac:dyDescent="0.3">
      <c r="A67" s="352"/>
      <c r="B67" s="343"/>
      <c r="C67" s="343"/>
      <c r="D67" s="343"/>
      <c r="E67" s="346"/>
      <c r="F67" s="343"/>
      <c r="G67" s="349"/>
      <c r="H67" s="331"/>
      <c r="I67" s="334"/>
      <c r="J67" s="325"/>
      <c r="K67" s="328">
        <f>IF(NOT(ISERROR(MATCH(J67,_xlfn.ANCHORARRAY(E93),0))),I95&amp;"Por favor no seleccionar los criterios de impacto",J67)</f>
        <v>0</v>
      </c>
      <c r="L67" s="331"/>
      <c r="M67" s="334"/>
      <c r="N67" s="337"/>
      <c r="O67" s="5">
        <v>6</v>
      </c>
      <c r="P67" s="171"/>
      <c r="Q67" s="104" t="str">
        <f t="shared" si="64"/>
        <v/>
      </c>
      <c r="R67" s="105"/>
      <c r="S67" s="105"/>
      <c r="T67" s="106" t="str">
        <f t="shared" si="61"/>
        <v/>
      </c>
      <c r="U67" s="105"/>
      <c r="V67" s="105"/>
      <c r="W67" s="105"/>
      <c r="X67" s="107" t="str">
        <f>IFERROR(IF(AND(Q66="Probabilidad",Q67="Probabilidad"),(Z66-(+Z66*T67)),IF(AND(Q66="Impacto",Q67="Probabilidad"),(Z65-(+Z65*T67)),IF(Q67="Impacto",Z66,""))),"")</f>
        <v/>
      </c>
      <c r="Y67" s="108" t="str">
        <f t="shared" si="1"/>
        <v/>
      </c>
      <c r="Z67" s="109" t="str">
        <f t="shared" si="62"/>
        <v/>
      </c>
      <c r="AA67" s="108" t="str">
        <f t="shared" si="3"/>
        <v/>
      </c>
      <c r="AB67" s="109" t="str">
        <f>IFERROR(IF(AND(Q66="Impacto",Q67="Impacto"),(AB66-(+AB66*T67)),IF(AND(Q66="Probabilidad",Q67="Impacto"),(AB65-(+AB65*T67)),IF(Q67="Probabilidad",AB66,""))),"")</f>
        <v/>
      </c>
      <c r="AC67" s="110" t="str">
        <f t="shared" si="67"/>
        <v/>
      </c>
      <c r="AD67" s="111"/>
      <c r="AE67" s="112"/>
      <c r="AF67" s="159"/>
      <c r="AG67" s="160"/>
      <c r="AH67" s="114"/>
      <c r="AI67" s="114"/>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row>
    <row r="68" spans="1:67" ht="90.75" hidden="1" customHeight="1" x14ac:dyDescent="0.3">
      <c r="A68" s="350">
        <v>10</v>
      </c>
      <c r="B68" s="341"/>
      <c r="C68" s="341"/>
      <c r="D68" s="341"/>
      <c r="E68" s="344"/>
      <c r="F68" s="341"/>
      <c r="G68" s="347"/>
      <c r="H68" s="329" t="str">
        <f>IF(G68&lt;=0,"",IF(G68&lt;=2,"Muy Baja",IF(G68&lt;=24,"Baja",IF(G68&lt;=500,"Media",IF(G68&lt;=5000,"Alta","Muy Alta")))))</f>
        <v/>
      </c>
      <c r="I68" s="332" t="str">
        <f>IF(H68="","",IF(H68="Muy Baja",0.2,IF(H68="Baja",0.4,IF(H68="Media",0.6,IF(H68="Alta",0.8,IF(H68="Muy Alta",1,))))))</f>
        <v/>
      </c>
      <c r="J68" s="323"/>
      <c r="K68" s="326">
        <f>IF(NOT(ISERROR(MATCH(J68,'Tabla Impacto'!$B$221:$B$223,0))),'Tabla Impacto'!$F$223&amp;"Por favor no seleccionar los criterios de impacto(Afectación Económica o presupuestal y Pérdida Reputacional)",J68)</f>
        <v>0</v>
      </c>
      <c r="L68" s="329" t="str">
        <f>IF(OR(K68='Tabla Impacto'!$C$11,K68='Tabla Impacto'!$D$11),"Leve",IF(OR(K68='Tabla Impacto'!$C$12,K68='Tabla Impacto'!$D$12),"Menor",IF(OR(K68='Tabla Impacto'!$C$13,K68='Tabla Impacto'!$D$13),"Moderado",IF(OR(K68='Tabla Impacto'!$C$14,K68='Tabla Impacto'!$D$14),"Mayor",IF(OR(K68='Tabla Impacto'!$C$15,K68='Tabla Impacto'!$D$15),"Catastrófico","")))))</f>
        <v/>
      </c>
      <c r="M68" s="332" t="str">
        <f>IF(L68="","",IF(L68="Leve",0.2,IF(L68="Menor",0.4,IF(L68="Moderado",0.6,IF(L68="Mayor",0.8,IF(L68="Catastrófico",1,))))))</f>
        <v/>
      </c>
      <c r="N68" s="335" t="str">
        <f>IF(OR(AND(H68="Muy Baja",L68="Leve"),AND(H68="Muy Baja",L68="Menor"),AND(H68="Baja",L68="Leve")),"Bajo",IF(OR(AND(H68="Muy baja",L68="Moderado"),AND(H68="Baja",L68="Menor"),AND(H68="Baja",L68="Moderado"),AND(H68="Media",L68="Leve"),AND(H68="Media",L68="Menor"),AND(H68="Media",L68="Moderado"),AND(H68="Alta",L68="Leve"),AND(H68="Alta",L68="Menor")),"Moderado",IF(OR(AND(H68="Muy Baja",L68="Mayor"),AND(H68="Baja",L68="Mayor"),AND(H68="Media",L68="Mayor"),AND(H68="Alta",L68="Moderado"),AND(H68="Alta",L68="Mayor"),AND(H68="Muy Alta",L68="Leve"),AND(H68="Muy Alta",L68="Menor"),AND(H68="Muy Alta",L68="Moderado"),AND(H68="Muy Alta",L68="Mayor")),"Alto",IF(OR(AND(H68="Muy Baja",L68="Catastrófico"),AND(H68="Baja",L68="Catastrófico"),AND(H68="Media",L68="Catastrófico"),AND(H68="Alta",L68="Catastrófico"),AND(H68="Muy Alta",L68="Catastrófico")),"Extremo",""))))</f>
        <v/>
      </c>
      <c r="O68" s="5">
        <v>1</v>
      </c>
      <c r="P68" s="171"/>
      <c r="Q68" s="155"/>
      <c r="R68" s="161"/>
      <c r="S68" s="161"/>
      <c r="T68" s="162"/>
      <c r="U68" s="161"/>
      <c r="V68" s="161"/>
      <c r="W68" s="161"/>
      <c r="X68" s="152"/>
      <c r="Y68" s="163"/>
      <c r="Z68" s="164"/>
      <c r="AA68" s="163"/>
      <c r="AB68" s="164"/>
      <c r="AC68" s="165"/>
      <c r="AD68" s="166"/>
      <c r="AE68" s="112"/>
      <c r="AF68" s="159"/>
      <c r="AG68" s="160"/>
      <c r="AH68" s="114"/>
      <c r="AI68" s="114"/>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row>
    <row r="69" spans="1:67" ht="19.5" hidden="1" customHeight="1" x14ac:dyDescent="0.3">
      <c r="A69" s="351"/>
      <c r="B69" s="342"/>
      <c r="C69" s="342"/>
      <c r="D69" s="342"/>
      <c r="E69" s="345"/>
      <c r="F69" s="342"/>
      <c r="G69" s="348"/>
      <c r="H69" s="330"/>
      <c r="I69" s="333"/>
      <c r="J69" s="324"/>
      <c r="K69" s="327">
        <f>IF(NOT(ISERROR(MATCH(J69,_xlfn.ANCHORARRAY(E95),0))),I97&amp;"Por favor no seleccionar los criterios de impacto",J69)</f>
        <v>0</v>
      </c>
      <c r="L69" s="330"/>
      <c r="M69" s="333"/>
      <c r="N69" s="336"/>
      <c r="O69" s="5">
        <v>2</v>
      </c>
      <c r="P69" s="171"/>
      <c r="Q69" s="104" t="str">
        <f>IF(OR(R69="Preventivo",R69="Detectivo"),"Probabilidad",IF(R69="Correctivo","Impacto",""))</f>
        <v/>
      </c>
      <c r="R69" s="105"/>
      <c r="S69" s="105"/>
      <c r="T69" s="106" t="str">
        <f t="shared" ref="T69:T73" si="68">IF(AND(R69="Preventivo",S69="Automático"),"50%",IF(AND(R69="Preventivo",S69="Manual"),"40%",IF(AND(R69="Detectivo",S69="Automático"),"40%",IF(AND(R69="Detectivo",S69="Manual"),"30%",IF(AND(R69="Correctivo",S69="Automático"),"35%",IF(AND(R69="Correctivo",S69="Manual"),"25%",""))))))</f>
        <v/>
      </c>
      <c r="U69" s="105"/>
      <c r="V69" s="105"/>
      <c r="W69" s="105"/>
      <c r="X69" s="107" t="str">
        <f>IFERROR(IF(AND(Q68="Probabilidad",Q69="Probabilidad"),(Z68-(+Z68*T69)),IF(Q69="Probabilidad",(I68-(+I68*T69)),IF(Q69="Impacto",Z68,""))),"")</f>
        <v/>
      </c>
      <c r="Y69" s="108" t="str">
        <f t="shared" si="1"/>
        <v/>
      </c>
      <c r="Z69" s="109" t="str">
        <f t="shared" ref="Z69:Z73" si="69">+X69</f>
        <v/>
      </c>
      <c r="AA69" s="108" t="str">
        <f t="shared" si="3"/>
        <v/>
      </c>
      <c r="AB69" s="109" t="str">
        <f>IFERROR(IF(AND(Q68="Impacto",Q69="Impacto"),(AB68-(+AB68*T69)),IF(Q69="Impacto",(M68-(+M68*T69)),IF(Q69="Probabilidad",AB68,""))),"")</f>
        <v/>
      </c>
      <c r="AC69" s="110" t="str">
        <f t="shared" ref="AC69:AC70" si="70">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1"/>
      <c r="AE69" s="112"/>
      <c r="AF69" s="159"/>
      <c r="AG69" s="160"/>
      <c r="AH69" s="114"/>
      <c r="AI69" s="114"/>
    </row>
    <row r="70" spans="1:67" ht="19.5" hidden="1" customHeight="1" x14ac:dyDescent="0.3">
      <c r="A70" s="351"/>
      <c r="B70" s="342"/>
      <c r="C70" s="342"/>
      <c r="D70" s="342"/>
      <c r="E70" s="345"/>
      <c r="F70" s="342"/>
      <c r="G70" s="348"/>
      <c r="H70" s="330"/>
      <c r="I70" s="333"/>
      <c r="J70" s="324"/>
      <c r="K70" s="327">
        <f>IF(NOT(ISERROR(MATCH(J70,_xlfn.ANCHORARRAY(E96),0))),I98&amp;"Por favor no seleccionar los criterios de impacto",J70)</f>
        <v>0</v>
      </c>
      <c r="L70" s="330"/>
      <c r="M70" s="333"/>
      <c r="N70" s="336"/>
      <c r="O70" s="5">
        <v>3</v>
      </c>
      <c r="P70" s="172"/>
      <c r="Q70" s="104" t="str">
        <f>IF(OR(R70="Preventivo",R70="Detectivo"),"Probabilidad",IF(R70="Correctivo","Impacto",""))</f>
        <v/>
      </c>
      <c r="R70" s="105"/>
      <c r="S70" s="105"/>
      <c r="T70" s="106" t="str">
        <f t="shared" si="68"/>
        <v/>
      </c>
      <c r="U70" s="105"/>
      <c r="V70" s="105"/>
      <c r="W70" s="105"/>
      <c r="X70" s="107" t="str">
        <f>IFERROR(IF(AND(Q69="Probabilidad",Q70="Probabilidad"),(Z69-(+Z69*T70)),IF(AND(Q69="Impacto",Q70="Probabilidad"),(Z68-(+Z68*T70)),IF(Q70="Impacto",Z69,""))),"")</f>
        <v/>
      </c>
      <c r="Y70" s="108" t="str">
        <f t="shared" si="1"/>
        <v/>
      </c>
      <c r="Z70" s="109" t="str">
        <f t="shared" si="69"/>
        <v/>
      </c>
      <c r="AA70" s="108" t="str">
        <f t="shared" si="3"/>
        <v/>
      </c>
      <c r="AB70" s="109" t="str">
        <f>IFERROR(IF(AND(Q69="Impacto",Q70="Impacto"),(AB69-(+AB69*T70)),IF(AND(Q69="Probabilidad",Q70="Impacto"),(AB68-(+AB68*T70)),IF(Q70="Probabilidad",AB69,""))),"")</f>
        <v/>
      </c>
      <c r="AC70" s="110" t="str">
        <f t="shared" si="70"/>
        <v/>
      </c>
      <c r="AD70" s="111"/>
      <c r="AE70" s="112"/>
      <c r="AF70" s="159"/>
      <c r="AG70" s="160"/>
      <c r="AH70" s="114"/>
      <c r="AI70" s="114"/>
    </row>
    <row r="71" spans="1:67" ht="19.5" hidden="1" customHeight="1" x14ac:dyDescent="0.3">
      <c r="A71" s="351"/>
      <c r="B71" s="342"/>
      <c r="C71" s="342"/>
      <c r="D71" s="342"/>
      <c r="E71" s="345"/>
      <c r="F71" s="342"/>
      <c r="G71" s="348"/>
      <c r="H71" s="330"/>
      <c r="I71" s="333"/>
      <c r="J71" s="324"/>
      <c r="K71" s="327">
        <f>IF(NOT(ISERROR(MATCH(J71,_xlfn.ANCHORARRAY(E97),0))),I99&amp;"Por favor no seleccionar los criterios de impacto",J71)</f>
        <v>0</v>
      </c>
      <c r="L71" s="330"/>
      <c r="M71" s="333"/>
      <c r="N71" s="336"/>
      <c r="O71" s="5">
        <v>4</v>
      </c>
      <c r="P71" s="171"/>
      <c r="Q71" s="104" t="str">
        <f t="shared" ref="Q71:Q73" si="71">IF(OR(R71="Preventivo",R71="Detectivo"),"Probabilidad",IF(R71="Correctivo","Impacto",""))</f>
        <v/>
      </c>
      <c r="R71" s="105"/>
      <c r="S71" s="105"/>
      <c r="T71" s="106" t="str">
        <f t="shared" si="68"/>
        <v/>
      </c>
      <c r="U71" s="105"/>
      <c r="V71" s="105"/>
      <c r="W71" s="105"/>
      <c r="X71" s="107" t="str">
        <f t="shared" ref="X71:X72" si="72">IFERROR(IF(AND(Q70="Probabilidad",Q71="Probabilidad"),(Z70-(+Z70*T71)),IF(AND(Q70="Impacto",Q71="Probabilidad"),(Z69-(+Z69*T71)),IF(Q71="Impacto",Z70,""))),"")</f>
        <v/>
      </c>
      <c r="Y71" s="108" t="str">
        <f t="shared" si="1"/>
        <v/>
      </c>
      <c r="Z71" s="109" t="str">
        <f t="shared" si="69"/>
        <v/>
      </c>
      <c r="AA71" s="108" t="str">
        <f t="shared" si="3"/>
        <v/>
      </c>
      <c r="AB71" s="109" t="str">
        <f t="shared" ref="AB71:AB72" si="73">IFERROR(IF(AND(Q70="Impacto",Q71="Impacto"),(AB70-(+AB70*T71)),IF(AND(Q70="Probabilidad",Q71="Impacto"),(AB69-(+AB69*T71)),IF(Q71="Probabilidad",AB70,""))),"")</f>
        <v/>
      </c>
      <c r="AC71" s="110"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1"/>
      <c r="AE71" s="112"/>
      <c r="AF71" s="159"/>
      <c r="AG71" s="160"/>
      <c r="AH71" s="114"/>
      <c r="AI71" s="114"/>
    </row>
    <row r="72" spans="1:67" ht="19.5" hidden="1" customHeight="1" x14ac:dyDescent="0.3">
      <c r="A72" s="351"/>
      <c r="B72" s="342"/>
      <c r="C72" s="342"/>
      <c r="D72" s="342"/>
      <c r="E72" s="345"/>
      <c r="F72" s="342"/>
      <c r="G72" s="348"/>
      <c r="H72" s="330"/>
      <c r="I72" s="333"/>
      <c r="J72" s="324"/>
      <c r="K72" s="327">
        <f>IF(NOT(ISERROR(MATCH(J72,_xlfn.ANCHORARRAY(E98),0))),I100&amp;"Por favor no seleccionar los criterios de impacto",J72)</f>
        <v>0</v>
      </c>
      <c r="L72" s="330"/>
      <c r="M72" s="333"/>
      <c r="N72" s="336"/>
      <c r="O72" s="5">
        <v>5</v>
      </c>
      <c r="P72" s="171"/>
      <c r="Q72" s="104" t="str">
        <f t="shared" si="71"/>
        <v/>
      </c>
      <c r="R72" s="105"/>
      <c r="S72" s="105"/>
      <c r="T72" s="106" t="str">
        <f t="shared" si="68"/>
        <v/>
      </c>
      <c r="U72" s="105"/>
      <c r="V72" s="105"/>
      <c r="W72" s="105"/>
      <c r="X72" s="107" t="str">
        <f t="shared" si="72"/>
        <v/>
      </c>
      <c r="Y72" s="108" t="str">
        <f t="shared" si="1"/>
        <v/>
      </c>
      <c r="Z72" s="109" t="str">
        <f t="shared" si="69"/>
        <v/>
      </c>
      <c r="AA72" s="108" t="str">
        <f t="shared" si="3"/>
        <v/>
      </c>
      <c r="AB72" s="109" t="str">
        <f t="shared" si="73"/>
        <v/>
      </c>
      <c r="AC72" s="110" t="str">
        <f t="shared" ref="AC72:AC73" si="74">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1"/>
      <c r="AE72" s="112"/>
      <c r="AF72" s="159"/>
      <c r="AG72" s="160"/>
      <c r="AH72" s="114"/>
      <c r="AI72" s="114"/>
    </row>
    <row r="73" spans="1:67" ht="20.25" hidden="1" customHeight="1" x14ac:dyDescent="0.3">
      <c r="A73" s="352"/>
      <c r="B73" s="343"/>
      <c r="C73" s="343"/>
      <c r="D73" s="343"/>
      <c r="E73" s="346"/>
      <c r="F73" s="343"/>
      <c r="G73" s="349"/>
      <c r="H73" s="331"/>
      <c r="I73" s="334"/>
      <c r="J73" s="325"/>
      <c r="K73" s="328">
        <f>IF(NOT(ISERROR(MATCH(J73,_xlfn.ANCHORARRAY(E99),0))),I101&amp;"Por favor no seleccionar los criterios de impacto",J73)</f>
        <v>0</v>
      </c>
      <c r="L73" s="331"/>
      <c r="M73" s="334"/>
      <c r="N73" s="337"/>
      <c r="O73" s="5">
        <v>6</v>
      </c>
      <c r="P73" s="171"/>
      <c r="Q73" s="104" t="str">
        <f t="shared" si="71"/>
        <v/>
      </c>
      <c r="R73" s="105"/>
      <c r="S73" s="105"/>
      <c r="T73" s="106" t="str">
        <f t="shared" si="68"/>
        <v/>
      </c>
      <c r="U73" s="105"/>
      <c r="V73" s="105"/>
      <c r="W73" s="105"/>
      <c r="X73" s="107" t="str">
        <f>IFERROR(IF(AND(Q72="Probabilidad",Q73="Probabilidad"),(Z72-(+Z72*T73)),IF(AND(Q72="Impacto",Q73="Probabilidad"),(Z71-(+Z71*T73)),IF(Q73="Impacto",Z72,""))),"")</f>
        <v/>
      </c>
      <c r="Y73" s="108" t="str">
        <f t="shared" si="1"/>
        <v/>
      </c>
      <c r="Z73" s="109" t="str">
        <f t="shared" si="69"/>
        <v/>
      </c>
      <c r="AA73" s="108" t="str">
        <f t="shared" si="3"/>
        <v/>
      </c>
      <c r="AB73" s="109" t="str">
        <f>IFERROR(IF(AND(Q72="Impacto",Q73="Impacto"),(AB72-(+AB72*T73)),IF(AND(Q72="Probabilidad",Q73="Impacto"),(AB71-(+AB71*T73)),IF(Q73="Probabilidad",AB72,""))),"")</f>
        <v/>
      </c>
      <c r="AC73" s="110" t="str">
        <f t="shared" si="74"/>
        <v/>
      </c>
      <c r="AD73" s="111"/>
      <c r="AE73" s="112"/>
      <c r="AF73" s="159"/>
      <c r="AG73" s="160"/>
      <c r="AH73" s="114"/>
      <c r="AI73" s="114"/>
    </row>
    <row r="74" spans="1:67" ht="106.5" hidden="1" customHeight="1" x14ac:dyDescent="0.3">
      <c r="A74" s="338"/>
      <c r="B74" s="341"/>
      <c r="C74" s="341"/>
      <c r="D74" s="341"/>
      <c r="E74" s="344"/>
      <c r="F74" s="341"/>
      <c r="G74" s="347"/>
      <c r="H74" s="329" t="str">
        <f>IF(G74&lt;=0,"",IF(G74&lt;=2,"Muy Baja",IF(G74&lt;=24,"Baja",IF(G74&lt;=500,"Media",IF(G74&lt;=5000,"Alta","Muy Alta")))))</f>
        <v/>
      </c>
      <c r="I74" s="332" t="str">
        <f>IF(H74="","",IF(H74="Muy Baja",0.2,IF(H74="Baja",0.4,IF(H74="Media",0.6,IF(H74="Alta",0.8,IF(H74="Muy Alta",1,))))))</f>
        <v/>
      </c>
      <c r="J74" s="323"/>
      <c r="K74" s="326">
        <f>IF(NOT(ISERROR(MATCH(J74,'Tabla Impacto'!$B$221:$B$223,0))),'Tabla Impacto'!$F$223&amp;"Por favor no seleccionar los criterios de impacto(Afectación Económica o presupuestal y Pérdida Reputacional)",J74)</f>
        <v>0</v>
      </c>
      <c r="L74" s="329" t="str">
        <f>IF(OR(K74='Tabla Impacto'!$C$11,K74='Tabla Impacto'!$D$11),"Leve",IF(OR(K74='Tabla Impacto'!$C$12,K74='Tabla Impacto'!$D$12),"Menor",IF(OR(K74='Tabla Impacto'!$C$13,K74='Tabla Impacto'!$D$13),"Moderado",IF(OR(K74='Tabla Impacto'!$C$14,K74='Tabla Impacto'!$D$14),"Mayor",IF(OR(K74='Tabla Impacto'!$C$15,K74='Tabla Impacto'!$D$15),"Catastrófico","")))))</f>
        <v/>
      </c>
      <c r="M74" s="332" t="str">
        <f>IF(L74="","",IF(L74="Leve",0.2,IF(L74="Menor",0.4,IF(L74="Moderado",0.6,IF(L74="Mayor",0.8,IF(L74="Catastrófico",1,))))))</f>
        <v/>
      </c>
      <c r="N74" s="335" t="str">
        <f>IF(OR(AND(H74="Muy Baja",L74="Leve"),AND(H74="Muy Baja",L74="Menor"),AND(H74="Baja",L74="Leve")),"Bajo",IF(OR(AND(H74="Muy baja",L74="Moderado"),AND(H74="Baja",L74="Menor"),AND(H74="Baja",L74="Moderado"),AND(H74="Media",L74="Leve"),AND(H74="Media",L74="Menor"),AND(H74="Media",L74="Moderado"),AND(H74="Alta",L74="Leve"),AND(H74="Alta",L74="Menor")),"Moderado",IF(OR(AND(H74="Muy Baja",L74="Mayor"),AND(H74="Baja",L74="Mayor"),AND(H74="Media",L74="Mayor"),AND(H74="Alta",L74="Moderado"),AND(H74="Alta",L74="Mayor"),AND(H74="Muy Alta",L74="Leve"),AND(H74="Muy Alta",L74="Menor"),AND(H74="Muy Alta",L74="Moderado"),AND(H74="Muy Alta",L74="Mayor")),"Alto",IF(OR(AND(H74="Muy Baja",L74="Catastrófico"),AND(H74="Baja",L74="Catastrófico"),AND(H74="Media",L74="Catastrófico"),AND(H74="Alta",L74="Catastrófico"),AND(H74="Muy Alta",L74="Catastrófico")),"Extremo",""))))</f>
        <v/>
      </c>
      <c r="O74" s="5">
        <v>1</v>
      </c>
      <c r="P74" s="171"/>
      <c r="Q74" s="155"/>
      <c r="R74" s="161"/>
      <c r="S74" s="161"/>
      <c r="T74" s="162"/>
      <c r="U74" s="161"/>
      <c r="V74" s="161"/>
      <c r="W74" s="161"/>
      <c r="X74" s="152" t="str">
        <f>IFERROR(IF(Q74="Probabilidad",(I74-(+I74*T74)),IF(Q74="Impacto",I74,"")),"")</f>
        <v/>
      </c>
      <c r="Y74" s="163" t="str">
        <f>IFERROR(IF(X74="","",IF(X74&lt;=0.2,"Muy Baja",IF(X74&lt;=0.4,"Baja",IF(X74&lt;=0.6,"Media",IF(X74&lt;=0.8,"Alta","Muy Alta"))))),"")</f>
        <v/>
      </c>
      <c r="Z74" s="164" t="str">
        <f>+X74</f>
        <v/>
      </c>
      <c r="AA74" s="163" t="str">
        <f>IFERROR(IF(AB74="","",IF(AB74&lt;=0.2,"Leve",IF(AB74&lt;=0.4,"Menor",IF(AB74&lt;=0.6,"Moderado",IF(AB74&lt;=0.8,"Mayor","Catastrófico"))))),"")</f>
        <v/>
      </c>
      <c r="AB74" s="164" t="str">
        <f>IFERROR(IF(Q74="Impacto",(M74-(+M74*T74)),IF(Q74="Probabilidad",M74,"")),"")</f>
        <v/>
      </c>
      <c r="AC74" s="165" t="str">
        <f>IFERROR(IF(OR(AND(Y74="Muy Baja",AA74="Leve"),AND(Y74="Muy Baja",AA74="Menor"),AND(Y74="Baja",AA74="Leve")),"Bajo",IF(OR(AND(Y74="Muy baja",AA74="Moderado"),AND(Y74="Baja",AA74="Menor"),AND(Y74="Baja",AA74="Moderado"),AND(Y74="Media",AA74="Leve"),AND(Y74="Media",AA74="Menor"),AND(Y74="Media",AA74="Moderado"),AND(Y74="Alta",AA74="Leve"),AND(Y74="Alta",AA74="Menor")),"Moderado",IF(OR(AND(Y74="Muy Baja",AA74="Mayor"),AND(Y74="Baja",AA74="Mayor"),AND(Y74="Media",AA74="Mayor"),AND(Y74="Alta",AA74="Moderado"),AND(Y74="Alta",AA74="Mayor"),AND(Y74="Muy Alta",AA74="Leve"),AND(Y74="Muy Alta",AA74="Menor"),AND(Y74="Muy Alta",AA74="Moderado"),AND(Y74="Muy Alta",AA74="Mayor")),"Alto",IF(OR(AND(Y74="Muy Baja",AA74="Catastrófico"),AND(Y74="Baja",AA74="Catastrófico"),AND(Y74="Media",AA74="Catastrófico"),AND(Y74="Alta",AA74="Catastrófico"),AND(Y74="Muy Alta",AA74="Catastrófico")),"Extremo","")))),"")</f>
        <v/>
      </c>
      <c r="AD74" s="166"/>
      <c r="AE74" s="112"/>
      <c r="AF74" s="158"/>
      <c r="AG74" s="160"/>
      <c r="AH74" s="114"/>
      <c r="AI74" s="114"/>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row>
    <row r="75" spans="1:67" ht="146.25" hidden="1" customHeight="1" x14ac:dyDescent="0.3">
      <c r="A75" s="339"/>
      <c r="B75" s="342"/>
      <c r="C75" s="342"/>
      <c r="D75" s="342"/>
      <c r="E75" s="345"/>
      <c r="F75" s="342"/>
      <c r="G75" s="348"/>
      <c r="H75" s="330"/>
      <c r="I75" s="333"/>
      <c r="J75" s="324"/>
      <c r="K75" s="327">
        <f>IF(NOT(ISERROR(MATCH(J75,_xlfn.ANCHORARRAY(E101),0))),I103&amp;"Por favor no seleccionar los criterios de impacto",J75)</f>
        <v>0</v>
      </c>
      <c r="L75" s="330"/>
      <c r="M75" s="333"/>
      <c r="N75" s="336"/>
      <c r="O75" s="5">
        <v>2</v>
      </c>
      <c r="P75" s="171"/>
      <c r="Q75" s="155"/>
      <c r="R75" s="161"/>
      <c r="S75" s="161"/>
      <c r="T75" s="162"/>
      <c r="U75" s="161"/>
      <c r="V75" s="161"/>
      <c r="W75" s="161"/>
      <c r="X75" s="152" t="str">
        <f>IFERROR(IF(AND(Q74="Probabilidad",Q75="Probabilidad"),(Z74-(+Z74*T75)),IF(Q75="Probabilidad",(I74-(+I74*T75)),IF(Q75="Impacto",Z74,""))),"")</f>
        <v/>
      </c>
      <c r="Y75" s="163" t="str">
        <f t="shared" ref="Y75:Y79" si="75">IFERROR(IF(X75="","",IF(X75&lt;=0.2,"Muy Baja",IF(X75&lt;=0.4,"Baja",IF(X75&lt;=0.6,"Media",IF(X75&lt;=0.8,"Alta","Muy Alta"))))),"")</f>
        <v/>
      </c>
      <c r="Z75" s="164" t="str">
        <f t="shared" ref="Z75:Z79" si="76">+X75</f>
        <v/>
      </c>
      <c r="AA75" s="163" t="str">
        <f t="shared" ref="AA75:AA79" si="77">IFERROR(IF(AB75="","",IF(AB75&lt;=0.2,"Leve",IF(AB75&lt;=0.4,"Menor",IF(AB75&lt;=0.6,"Moderado",IF(AB75&lt;=0.8,"Mayor","Catastrófico"))))),"")</f>
        <v/>
      </c>
      <c r="AB75" s="164" t="str">
        <f>IFERROR(IF(AND(Q74="Impacto",Q75="Impacto"),(AB74-(+AB74*T75)),IF(Q75="Impacto",(M74-(+M74*T75)),IF(Q75="Probabilidad",AB74,""))),"")</f>
        <v/>
      </c>
      <c r="AC75" s="165" t="str">
        <f t="shared" ref="AC75" si="78">IFERROR(IF(OR(AND(Y75="Muy Baja",AA75="Leve"),AND(Y75="Muy Baja",AA75="Menor"),AND(Y75="Baja",AA75="Leve")),"Bajo",IF(OR(AND(Y75="Muy baja",AA75="Moderado"),AND(Y75="Baja",AA75="Menor"),AND(Y75="Baja",AA75="Moderado"),AND(Y75="Media",AA75="Leve"),AND(Y75="Media",AA75="Menor"),AND(Y75="Media",AA75="Moderado"),AND(Y75="Alta",AA75="Leve"),AND(Y75="Alta",AA75="Menor")),"Moderado",IF(OR(AND(Y75="Muy Baja",AA75="Mayor"),AND(Y75="Baja",AA75="Mayor"),AND(Y75="Media",AA75="Mayor"),AND(Y75="Alta",AA75="Moderado"),AND(Y75="Alta",AA75="Mayor"),AND(Y75="Muy Alta",AA75="Leve"),AND(Y75="Muy Alta",AA75="Menor"),AND(Y75="Muy Alta",AA75="Moderado"),AND(Y75="Muy Alta",AA75="Mayor")),"Alto",IF(OR(AND(Y75="Muy Baja",AA75="Catastrófico"),AND(Y75="Baja",AA75="Catastrófico"),AND(Y75="Media",AA75="Catastrófico"),AND(Y75="Alta",AA75="Catastrófico"),AND(Y75="Muy Alta",AA75="Catastrófico")),"Extremo","")))),"")</f>
        <v/>
      </c>
      <c r="AD75" s="166"/>
      <c r="AE75" s="112"/>
      <c r="AF75" s="159"/>
      <c r="AG75" s="160"/>
      <c r="AH75" s="114"/>
      <c r="AI75" s="114"/>
    </row>
    <row r="76" spans="1:67" ht="102.75" hidden="1" customHeight="1" x14ac:dyDescent="0.3">
      <c r="A76" s="339"/>
      <c r="B76" s="342"/>
      <c r="C76" s="342"/>
      <c r="D76" s="342"/>
      <c r="E76" s="345"/>
      <c r="F76" s="342"/>
      <c r="G76" s="348"/>
      <c r="H76" s="330"/>
      <c r="I76" s="333"/>
      <c r="J76" s="324"/>
      <c r="K76" s="327">
        <f>IF(NOT(ISERROR(MATCH(J76,_xlfn.ANCHORARRAY(E102),0))),I104&amp;"Por favor no seleccionar los criterios de impacto",J76)</f>
        <v>0</v>
      </c>
      <c r="L76" s="330"/>
      <c r="M76" s="333"/>
      <c r="N76" s="336"/>
      <c r="O76" s="5">
        <v>3</v>
      </c>
      <c r="P76" s="172"/>
      <c r="Q76" s="155"/>
      <c r="R76" s="161"/>
      <c r="S76" s="161"/>
      <c r="T76" s="162"/>
      <c r="U76" s="161"/>
      <c r="V76" s="161"/>
      <c r="W76" s="161"/>
      <c r="X76" s="152"/>
      <c r="Y76" s="163"/>
      <c r="Z76" s="164"/>
      <c r="AA76" s="163"/>
      <c r="AB76" s="164"/>
      <c r="AC76" s="165"/>
      <c r="AD76" s="166"/>
      <c r="AE76" s="112"/>
      <c r="AF76" s="159"/>
      <c r="AG76" s="160"/>
      <c r="AH76" s="114"/>
      <c r="AI76" s="114"/>
    </row>
    <row r="77" spans="1:67" ht="19.5" hidden="1" customHeight="1" x14ac:dyDescent="0.3">
      <c r="A77" s="339"/>
      <c r="B77" s="342"/>
      <c r="C77" s="342"/>
      <c r="D77" s="342"/>
      <c r="E77" s="345"/>
      <c r="F77" s="342"/>
      <c r="G77" s="348"/>
      <c r="H77" s="330"/>
      <c r="I77" s="333"/>
      <c r="J77" s="324"/>
      <c r="K77" s="327">
        <f>IF(NOT(ISERROR(MATCH(J77,_xlfn.ANCHORARRAY(E103),0))),I105&amp;"Por favor no seleccionar los criterios de impacto",J77)</f>
        <v>0</v>
      </c>
      <c r="L77" s="330"/>
      <c r="M77" s="333"/>
      <c r="N77" s="336"/>
      <c r="O77" s="5">
        <v>4</v>
      </c>
      <c r="P77" s="171"/>
      <c r="Q77" s="104" t="str">
        <f t="shared" ref="Q77:Q79" si="79">IF(OR(R77="Preventivo",R77="Detectivo"),"Probabilidad",IF(R77="Correctivo","Impacto",""))</f>
        <v/>
      </c>
      <c r="R77" s="105"/>
      <c r="S77" s="105"/>
      <c r="T77" s="106" t="str">
        <f t="shared" ref="T77:T79" si="80">IF(AND(R77="Preventivo",S77="Automático"),"50%",IF(AND(R77="Preventivo",S77="Manual"),"40%",IF(AND(R77="Detectivo",S77="Automático"),"40%",IF(AND(R77="Detectivo",S77="Manual"),"30%",IF(AND(R77="Correctivo",S77="Automático"),"35%",IF(AND(R77="Correctivo",S77="Manual"),"25%",""))))))</f>
        <v/>
      </c>
      <c r="U77" s="105"/>
      <c r="V77" s="105"/>
      <c r="W77" s="105"/>
      <c r="X77" s="107" t="str">
        <f t="shared" ref="X77:X78" si="81">IFERROR(IF(AND(Q76="Probabilidad",Q77="Probabilidad"),(Z76-(+Z76*T77)),IF(AND(Q76="Impacto",Q77="Probabilidad"),(Z75-(+Z75*T77)),IF(Q77="Impacto",Z76,""))),"")</f>
        <v/>
      </c>
      <c r="Y77" s="108" t="str">
        <f t="shared" si="75"/>
        <v/>
      </c>
      <c r="Z77" s="109" t="str">
        <f t="shared" si="76"/>
        <v/>
      </c>
      <c r="AA77" s="108" t="str">
        <f t="shared" si="77"/>
        <v/>
      </c>
      <c r="AB77" s="109" t="str">
        <f t="shared" ref="AB77:AB78" si="82">IFERROR(IF(AND(Q76="Impacto",Q77="Impacto"),(AB76-(+AB76*T77)),IF(AND(Q76="Probabilidad",Q77="Impacto"),(AB75-(+AB75*T77)),IF(Q77="Probabilidad",AB76,""))),"")</f>
        <v/>
      </c>
      <c r="AC77" s="110" t="str">
        <f>IFERROR(IF(OR(AND(Y77="Muy Baja",AA77="Leve"),AND(Y77="Muy Baja",AA77="Menor"),AND(Y77="Baja",AA77="Leve")),"Bajo",IF(OR(AND(Y77="Muy baja",AA77="Moderado"),AND(Y77="Baja",AA77="Menor"),AND(Y77="Baja",AA77="Moderado"),AND(Y77="Media",AA77="Leve"),AND(Y77="Media",AA77="Menor"),AND(Y77="Media",AA77="Moderado"),AND(Y77="Alta",AA77="Leve"),AND(Y77="Alta",AA77="Menor")),"Moderado",IF(OR(AND(Y77="Muy Baja",AA77="Mayor"),AND(Y77="Baja",AA77="Mayor"),AND(Y77="Media",AA77="Mayor"),AND(Y77="Alta",AA77="Moderado"),AND(Y77="Alta",AA77="Mayor"),AND(Y77="Muy Alta",AA77="Leve"),AND(Y77="Muy Alta",AA77="Menor"),AND(Y77="Muy Alta",AA77="Moderado"),AND(Y77="Muy Alta",AA77="Mayor")),"Alto",IF(OR(AND(Y77="Muy Baja",AA77="Catastrófico"),AND(Y77="Baja",AA77="Catastrófico"),AND(Y77="Media",AA77="Catastrófico"),AND(Y77="Alta",AA77="Catastrófico"),AND(Y77="Muy Alta",AA77="Catastrófico")),"Extremo","")))),"")</f>
        <v/>
      </c>
      <c r="AD77" s="111"/>
      <c r="AE77" s="112"/>
      <c r="AF77" s="159"/>
      <c r="AG77" s="160"/>
      <c r="AH77" s="114"/>
      <c r="AI77" s="114"/>
    </row>
    <row r="78" spans="1:67" ht="19.5" hidden="1" customHeight="1" x14ac:dyDescent="0.3">
      <c r="A78" s="339"/>
      <c r="B78" s="342"/>
      <c r="C78" s="342"/>
      <c r="D78" s="342"/>
      <c r="E78" s="345"/>
      <c r="F78" s="342"/>
      <c r="G78" s="348"/>
      <c r="H78" s="330"/>
      <c r="I78" s="333"/>
      <c r="J78" s="324"/>
      <c r="K78" s="327">
        <f>IF(NOT(ISERROR(MATCH(J78,_xlfn.ANCHORARRAY(E104),0))),I106&amp;"Por favor no seleccionar los criterios de impacto",J78)</f>
        <v>0</v>
      </c>
      <c r="L78" s="330"/>
      <c r="M78" s="333"/>
      <c r="N78" s="336"/>
      <c r="O78" s="5">
        <v>5</v>
      </c>
      <c r="P78" s="171"/>
      <c r="Q78" s="104" t="str">
        <f t="shared" si="79"/>
        <v/>
      </c>
      <c r="R78" s="105"/>
      <c r="S78" s="105"/>
      <c r="T78" s="106" t="str">
        <f t="shared" si="80"/>
        <v/>
      </c>
      <c r="U78" s="105"/>
      <c r="V78" s="105"/>
      <c r="W78" s="105"/>
      <c r="X78" s="107" t="str">
        <f t="shared" si="81"/>
        <v/>
      </c>
      <c r="Y78" s="108" t="str">
        <f t="shared" si="75"/>
        <v/>
      </c>
      <c r="Z78" s="109" t="str">
        <f t="shared" si="76"/>
        <v/>
      </c>
      <c r="AA78" s="108" t="str">
        <f t="shared" si="77"/>
        <v/>
      </c>
      <c r="AB78" s="109" t="str">
        <f t="shared" si="82"/>
        <v/>
      </c>
      <c r="AC78" s="110" t="str">
        <f t="shared" ref="AC78:AC79" si="83">IFERROR(IF(OR(AND(Y78="Muy Baja",AA78="Leve"),AND(Y78="Muy Baja",AA78="Menor"),AND(Y78="Baja",AA78="Leve")),"Bajo",IF(OR(AND(Y78="Muy baja",AA78="Moderado"),AND(Y78="Baja",AA78="Menor"),AND(Y78="Baja",AA78="Moderado"),AND(Y78="Media",AA78="Leve"),AND(Y78="Media",AA78="Menor"),AND(Y78="Media",AA78="Moderado"),AND(Y78="Alta",AA78="Leve"),AND(Y78="Alta",AA78="Menor")),"Moderado",IF(OR(AND(Y78="Muy Baja",AA78="Mayor"),AND(Y78="Baja",AA78="Mayor"),AND(Y78="Media",AA78="Mayor"),AND(Y78="Alta",AA78="Moderado"),AND(Y78="Alta",AA78="Mayor"),AND(Y78="Muy Alta",AA78="Leve"),AND(Y78="Muy Alta",AA78="Menor"),AND(Y78="Muy Alta",AA78="Moderado"),AND(Y78="Muy Alta",AA78="Mayor")),"Alto",IF(OR(AND(Y78="Muy Baja",AA78="Catastrófico"),AND(Y78="Baja",AA78="Catastrófico"),AND(Y78="Media",AA78="Catastrófico"),AND(Y78="Alta",AA78="Catastrófico"),AND(Y78="Muy Alta",AA78="Catastrófico")),"Extremo","")))),"")</f>
        <v/>
      </c>
      <c r="AD78" s="111"/>
      <c r="AE78" s="112"/>
      <c r="AF78" s="159"/>
      <c r="AG78" s="160"/>
      <c r="AH78" s="114"/>
      <c r="AI78" s="114"/>
    </row>
    <row r="79" spans="1:67" ht="103.5" hidden="1" customHeight="1" x14ac:dyDescent="0.3">
      <c r="A79" s="340"/>
      <c r="B79" s="343"/>
      <c r="C79" s="343"/>
      <c r="D79" s="343"/>
      <c r="E79" s="346"/>
      <c r="F79" s="343"/>
      <c r="G79" s="349"/>
      <c r="H79" s="331"/>
      <c r="I79" s="334"/>
      <c r="J79" s="325"/>
      <c r="K79" s="328">
        <f>IF(NOT(ISERROR(MATCH(J79,_xlfn.ANCHORARRAY(E105),0))),I107&amp;"Por favor no seleccionar los criterios de impacto",J79)</f>
        <v>0</v>
      </c>
      <c r="L79" s="331"/>
      <c r="M79" s="334"/>
      <c r="N79" s="337"/>
      <c r="O79" s="5">
        <v>6</v>
      </c>
      <c r="P79" s="171"/>
      <c r="Q79" s="104" t="str">
        <f t="shared" si="79"/>
        <v/>
      </c>
      <c r="R79" s="105"/>
      <c r="S79" s="105"/>
      <c r="T79" s="106" t="str">
        <f t="shared" si="80"/>
        <v/>
      </c>
      <c r="U79" s="105"/>
      <c r="V79" s="105"/>
      <c r="W79" s="105"/>
      <c r="X79" s="107" t="str">
        <f>IFERROR(IF(AND(Q78="Probabilidad",Q79="Probabilidad"),(Z78-(+Z78*T79)),IF(AND(Q78="Impacto",Q79="Probabilidad"),(Z77-(+Z77*T79)),IF(Q79="Impacto",Z78,""))),"")</f>
        <v/>
      </c>
      <c r="Y79" s="108" t="str">
        <f t="shared" si="75"/>
        <v/>
      </c>
      <c r="Z79" s="109" t="str">
        <f t="shared" si="76"/>
        <v/>
      </c>
      <c r="AA79" s="108" t="str">
        <f t="shared" si="77"/>
        <v/>
      </c>
      <c r="AB79" s="109" t="str">
        <f>IFERROR(IF(AND(Q78="Impacto",Q79="Impacto"),(AB78-(+AB78*T79)),IF(AND(Q78="Probabilidad",Q79="Impacto"),(AB77-(+AB77*T79)),IF(Q79="Probabilidad",AB78,""))),"")</f>
        <v/>
      </c>
      <c r="AC79" s="110" t="str">
        <f t="shared" si="83"/>
        <v/>
      </c>
      <c r="AD79" s="111"/>
      <c r="AE79" s="112"/>
      <c r="AF79" s="159"/>
      <c r="AG79" s="160"/>
      <c r="AH79" s="114"/>
      <c r="AI79" s="114"/>
    </row>
    <row r="80" spans="1:67" ht="90.75" hidden="1" customHeight="1" x14ac:dyDescent="0.3">
      <c r="A80" s="338"/>
      <c r="B80" s="341"/>
      <c r="C80" s="341"/>
      <c r="D80" s="341"/>
      <c r="E80" s="344"/>
      <c r="F80" s="341"/>
      <c r="G80" s="347"/>
      <c r="H80" s="329" t="str">
        <f>IF(G80&lt;=0,"",IF(G80&lt;=2,"Muy Baja",IF(G80&lt;=24,"Baja",IF(G80&lt;=500,"Media",IF(G80&lt;=5000,"Alta","Muy Alta")))))</f>
        <v/>
      </c>
      <c r="I80" s="332" t="str">
        <f>IF(H80="","",IF(H80="Muy Baja",0.2,IF(H80="Baja",0.4,IF(H80="Media",0.6,IF(H80="Alta",0.8,IF(H80="Muy Alta",1,))))))</f>
        <v/>
      </c>
      <c r="J80" s="323"/>
      <c r="K80" s="326">
        <f>IF(NOT(ISERROR(MATCH(J80,'Tabla Impacto'!$B$221:$B$223,0))),'Tabla Impacto'!$F$223&amp;"Por favor no seleccionar los criterios de impacto(Afectación Económica o presupuestal y Pérdida Reputacional)",J80)</f>
        <v>0</v>
      </c>
      <c r="L80" s="329" t="str">
        <f>IF(OR(K80='Tabla Impacto'!$C$11,K80='Tabla Impacto'!$D$11),"Leve",IF(OR(K80='Tabla Impacto'!$C$12,K80='Tabla Impacto'!$D$12),"Menor",IF(OR(K80='Tabla Impacto'!$C$13,K80='Tabla Impacto'!$D$13),"Moderado",IF(OR(K80='Tabla Impacto'!$C$14,K80='Tabla Impacto'!$D$14),"Mayor",IF(OR(K80='Tabla Impacto'!$C$15,K80='Tabla Impacto'!$D$15),"Catastrófico","")))))</f>
        <v/>
      </c>
      <c r="M80" s="332" t="str">
        <f>IF(L80="","",IF(L80="Leve",0.2,IF(L80="Menor",0.4,IF(L80="Moderado",0.6,IF(L80="Mayor",0.8,IF(L80="Catastrófico",1,))))))</f>
        <v/>
      </c>
      <c r="N80" s="335" t="str">
        <f>IF(OR(AND(H80="Muy Baja",L80="Leve"),AND(H80="Muy Baja",L80="Menor"),AND(H80="Baja",L80="Leve")),"Bajo",IF(OR(AND(H80="Muy baja",L80="Moderado"),AND(H80="Baja",L80="Menor"),AND(H80="Baja",L80="Moderado"),AND(H80="Media",L80="Leve"),AND(H80="Media",L80="Menor"),AND(H80="Media",L80="Moderado"),AND(H80="Alta",L80="Leve"),AND(H80="Alta",L80="Menor")),"Moderado",IF(OR(AND(H80="Muy Baja",L80="Mayor"),AND(H80="Baja",L80="Mayor"),AND(H80="Media",L80="Mayor"),AND(H80="Alta",L80="Moderado"),AND(H80="Alta",L80="Mayor"),AND(H80="Muy Alta",L80="Leve"),AND(H80="Muy Alta",L80="Menor"),AND(H80="Muy Alta",L80="Moderado"),AND(H80="Muy Alta",L80="Mayor")),"Alto",IF(OR(AND(H80="Muy Baja",L80="Catastrófico"),AND(H80="Baja",L80="Catastrófico"),AND(H80="Media",L80="Catastrófico"),AND(H80="Alta",L80="Catastrófico"),AND(H80="Muy Alta",L80="Catastrófico")),"Extremo",""))))</f>
        <v/>
      </c>
      <c r="O80" s="5">
        <v>1</v>
      </c>
      <c r="P80" s="171"/>
      <c r="Q80" s="155"/>
      <c r="R80" s="161"/>
      <c r="S80" s="161"/>
      <c r="T80" s="162"/>
      <c r="U80" s="161"/>
      <c r="V80" s="161"/>
      <c r="W80" s="161"/>
      <c r="X80" s="152" t="str">
        <f>IFERROR(IF(Q80="Probabilidad",(I80-(+I80*T80)),IF(Q80="Impacto",I80,"")),"")</f>
        <v/>
      </c>
      <c r="Y80" s="163" t="str">
        <f>IFERROR(IF(X80="","",IF(X80&lt;=0.2,"Muy Baja",IF(X80&lt;=0.4,"Baja",IF(X80&lt;=0.6,"Media",IF(X80&lt;=0.8,"Alta","Muy Alta"))))),"")</f>
        <v/>
      </c>
      <c r="Z80" s="164" t="str">
        <f>+X80</f>
        <v/>
      </c>
      <c r="AA80" s="163" t="str">
        <f>IFERROR(IF(AB80="","",IF(AB80&lt;=0.2,"Leve",IF(AB80&lt;=0.4,"Menor",IF(AB80&lt;=0.6,"Moderado",IF(AB80&lt;=0.8,"Mayor","Catastrófico"))))),"")</f>
        <v/>
      </c>
      <c r="AB80" s="164" t="str">
        <f>IFERROR(IF(Q80="Impacto",(M80-(+M80*T80)),IF(Q80="Probabilidad",M80,"")),"")</f>
        <v/>
      </c>
      <c r="AC80" s="165" t="str">
        <f>IFERROR(IF(OR(AND(Y80="Muy Baja",AA80="Leve"),AND(Y80="Muy Baja",AA80="Menor"),AND(Y80="Baja",AA80="Leve")),"Bajo",IF(OR(AND(Y80="Muy baja",AA80="Moderado"),AND(Y80="Baja",AA80="Menor"),AND(Y80="Baja",AA80="Moderado"),AND(Y80="Media",AA80="Leve"),AND(Y80="Media",AA80="Menor"),AND(Y80="Media",AA80="Moderado"),AND(Y80="Alta",AA80="Leve"),AND(Y80="Alta",AA80="Menor")),"Moderado",IF(OR(AND(Y80="Muy Baja",AA80="Mayor"),AND(Y80="Baja",AA80="Mayor"),AND(Y80="Media",AA80="Mayor"),AND(Y80="Alta",AA80="Moderado"),AND(Y80="Alta",AA80="Mayor"),AND(Y80="Muy Alta",AA80="Leve"),AND(Y80="Muy Alta",AA80="Menor"),AND(Y80="Muy Alta",AA80="Moderado"),AND(Y80="Muy Alta",AA80="Mayor")),"Alto",IF(OR(AND(Y80="Muy Baja",AA80="Catastrófico"),AND(Y80="Baja",AA80="Catastrófico"),AND(Y80="Media",AA80="Catastrófico"),AND(Y80="Alta",AA80="Catastrófico"),AND(Y80="Muy Alta",AA80="Catastrófico")),"Extremo","")))),"")</f>
        <v/>
      </c>
      <c r="AD80" s="166"/>
      <c r="AE80" s="112"/>
      <c r="AF80" s="159"/>
      <c r="AG80" s="160"/>
      <c r="AH80" s="114"/>
      <c r="AI80" s="114"/>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row>
    <row r="81" spans="1:35" ht="136.5" hidden="1" customHeight="1" x14ac:dyDescent="0.3">
      <c r="A81" s="339"/>
      <c r="B81" s="342"/>
      <c r="C81" s="342"/>
      <c r="D81" s="342"/>
      <c r="E81" s="345"/>
      <c r="F81" s="342"/>
      <c r="G81" s="348"/>
      <c r="H81" s="330"/>
      <c r="I81" s="333"/>
      <c r="J81" s="324"/>
      <c r="K81" s="327">
        <f>IF(NOT(ISERROR(MATCH(J81,_xlfn.ANCHORARRAY(E107),0))),I109&amp;"Por favor no seleccionar los criterios de impacto",J81)</f>
        <v>0</v>
      </c>
      <c r="L81" s="330"/>
      <c r="M81" s="333"/>
      <c r="N81" s="336"/>
      <c r="O81" s="5">
        <v>2</v>
      </c>
      <c r="P81" s="171"/>
      <c r="Q81" s="155"/>
      <c r="R81" s="161"/>
      <c r="S81" s="161"/>
      <c r="T81" s="162"/>
      <c r="U81" s="161"/>
      <c r="V81" s="161"/>
      <c r="W81" s="161"/>
      <c r="X81" s="152" t="str">
        <f>IFERROR(IF(AND(Q80="Probabilidad",Q81="Probabilidad"),(Z80-(+Z80*T81)),IF(Q81="Probabilidad",(I80-(+I80*T81)),IF(Q81="Impacto",Z80,""))),"")</f>
        <v/>
      </c>
      <c r="Y81" s="163" t="str">
        <f t="shared" ref="Y81:Y85" si="84">IFERROR(IF(X81="","",IF(X81&lt;=0.2,"Muy Baja",IF(X81&lt;=0.4,"Baja",IF(X81&lt;=0.6,"Media",IF(X81&lt;=0.8,"Alta","Muy Alta"))))),"")</f>
        <v/>
      </c>
      <c r="Z81" s="164" t="str">
        <f t="shared" ref="Z81:Z85" si="85">+X81</f>
        <v/>
      </c>
      <c r="AA81" s="163" t="str">
        <f t="shared" ref="AA81:AA85" si="86">IFERROR(IF(AB81="","",IF(AB81&lt;=0.2,"Leve",IF(AB81&lt;=0.4,"Menor",IF(AB81&lt;=0.6,"Moderado",IF(AB81&lt;=0.8,"Mayor","Catastrófico"))))),"")</f>
        <v/>
      </c>
      <c r="AB81" s="164" t="str">
        <f>IFERROR(IF(AND(Q80="Impacto",Q81="Impacto"),(AB80-(+AB80*T81)),IF(Q81="Impacto",(M80-(+M80*T81)),IF(Q81="Probabilidad",AB80,""))),"")</f>
        <v/>
      </c>
      <c r="AC81" s="165" t="str">
        <f t="shared" ref="AC81:AC82" si="87">IFERROR(IF(OR(AND(Y81="Muy Baja",AA81="Leve"),AND(Y81="Muy Baja",AA81="Menor"),AND(Y81="Baja",AA81="Leve")),"Bajo",IF(OR(AND(Y81="Muy baja",AA81="Moderado"),AND(Y81="Baja",AA81="Menor"),AND(Y81="Baja",AA81="Moderado"),AND(Y81="Media",AA81="Leve"),AND(Y81="Media",AA81="Menor"),AND(Y81="Media",AA81="Moderado"),AND(Y81="Alta",AA81="Leve"),AND(Y81="Alta",AA81="Menor")),"Moderado",IF(OR(AND(Y81="Muy Baja",AA81="Mayor"),AND(Y81="Baja",AA81="Mayor"),AND(Y81="Media",AA81="Mayor"),AND(Y81="Alta",AA81="Moderado"),AND(Y81="Alta",AA81="Mayor"),AND(Y81="Muy Alta",AA81="Leve"),AND(Y81="Muy Alta",AA81="Menor"),AND(Y81="Muy Alta",AA81="Moderado"),AND(Y81="Muy Alta",AA81="Mayor")),"Alto",IF(OR(AND(Y81="Muy Baja",AA81="Catastrófico"),AND(Y81="Baja",AA81="Catastrófico"),AND(Y81="Media",AA81="Catastrófico"),AND(Y81="Alta",AA81="Catastrófico"),AND(Y81="Muy Alta",AA81="Catastrófico")),"Extremo","")))),"")</f>
        <v/>
      </c>
      <c r="AD81" s="166"/>
      <c r="AE81" s="112"/>
      <c r="AF81" s="159"/>
      <c r="AG81" s="160"/>
      <c r="AH81" s="114"/>
      <c r="AI81" s="114"/>
    </row>
    <row r="82" spans="1:35" ht="19.5" hidden="1" customHeight="1" x14ac:dyDescent="0.3">
      <c r="A82" s="339"/>
      <c r="B82" s="342"/>
      <c r="C82" s="342"/>
      <c r="D82" s="342"/>
      <c r="E82" s="345"/>
      <c r="F82" s="342"/>
      <c r="G82" s="348"/>
      <c r="H82" s="330"/>
      <c r="I82" s="333"/>
      <c r="J82" s="324"/>
      <c r="K82" s="327">
        <f>IF(NOT(ISERROR(MATCH(J82,_xlfn.ANCHORARRAY(E108),0))),I110&amp;"Por favor no seleccionar los criterios de impacto",J82)</f>
        <v>0</v>
      </c>
      <c r="L82" s="330"/>
      <c r="M82" s="333"/>
      <c r="N82" s="336"/>
      <c r="O82" s="5">
        <v>3</v>
      </c>
      <c r="P82" s="172"/>
      <c r="Q82" s="104" t="str">
        <f>IF(OR(R82="Preventivo",R82="Detectivo"),"Probabilidad",IF(R82="Correctivo","Impacto",""))</f>
        <v/>
      </c>
      <c r="R82" s="105"/>
      <c r="S82" s="105"/>
      <c r="T82" s="106" t="str">
        <f t="shared" ref="T82:T85" si="88">IF(AND(R82="Preventivo",S82="Automático"),"50%",IF(AND(R82="Preventivo",S82="Manual"),"40%",IF(AND(R82="Detectivo",S82="Automático"),"40%",IF(AND(R82="Detectivo",S82="Manual"),"30%",IF(AND(R82="Correctivo",S82="Automático"),"35%",IF(AND(R82="Correctivo",S82="Manual"),"25%",""))))))</f>
        <v/>
      </c>
      <c r="U82" s="105"/>
      <c r="V82" s="105"/>
      <c r="W82" s="105"/>
      <c r="X82" s="107" t="str">
        <f>IFERROR(IF(AND(Q81="Probabilidad",Q82="Probabilidad"),(Z81-(+Z81*T82)),IF(AND(Q81="Impacto",Q82="Probabilidad"),(Z80-(+Z80*T82)),IF(Q82="Impacto",Z81,""))),"")</f>
        <v/>
      </c>
      <c r="Y82" s="108" t="str">
        <f t="shared" si="84"/>
        <v/>
      </c>
      <c r="Z82" s="109" t="str">
        <f t="shared" si="85"/>
        <v/>
      </c>
      <c r="AA82" s="108" t="str">
        <f t="shared" si="86"/>
        <v/>
      </c>
      <c r="AB82" s="109" t="str">
        <f>IFERROR(IF(AND(Q81="Impacto",Q82="Impacto"),(AB81-(+AB81*T82)),IF(AND(Q81="Probabilidad",Q82="Impacto"),(AB80-(+AB80*T82)),IF(Q82="Probabilidad",AB81,""))),"")</f>
        <v/>
      </c>
      <c r="AC82" s="110" t="str">
        <f t="shared" si="87"/>
        <v/>
      </c>
      <c r="AD82" s="111"/>
      <c r="AE82" s="112"/>
      <c r="AF82" s="159"/>
      <c r="AG82" s="160"/>
      <c r="AH82" s="114"/>
      <c r="AI82" s="114"/>
    </row>
    <row r="83" spans="1:35" ht="19.5" hidden="1" customHeight="1" x14ac:dyDescent="0.3">
      <c r="A83" s="339"/>
      <c r="B83" s="342"/>
      <c r="C83" s="342"/>
      <c r="D83" s="342"/>
      <c r="E83" s="345"/>
      <c r="F83" s="342"/>
      <c r="G83" s="348"/>
      <c r="H83" s="330"/>
      <c r="I83" s="333"/>
      <c r="J83" s="324"/>
      <c r="K83" s="327">
        <f>IF(NOT(ISERROR(MATCH(J83,_xlfn.ANCHORARRAY(E109),0))),I111&amp;"Por favor no seleccionar los criterios de impacto",J83)</f>
        <v>0</v>
      </c>
      <c r="L83" s="330"/>
      <c r="M83" s="333"/>
      <c r="N83" s="336"/>
      <c r="O83" s="5">
        <v>4</v>
      </c>
      <c r="P83" s="171"/>
      <c r="Q83" s="104" t="str">
        <f t="shared" ref="Q83:Q85" si="89">IF(OR(R83="Preventivo",R83="Detectivo"),"Probabilidad",IF(R83="Correctivo","Impacto",""))</f>
        <v/>
      </c>
      <c r="R83" s="105"/>
      <c r="S83" s="105"/>
      <c r="T83" s="106" t="str">
        <f t="shared" si="88"/>
        <v/>
      </c>
      <c r="U83" s="105"/>
      <c r="V83" s="105"/>
      <c r="W83" s="105"/>
      <c r="X83" s="107" t="str">
        <f t="shared" ref="X83:X84" si="90">IFERROR(IF(AND(Q82="Probabilidad",Q83="Probabilidad"),(Z82-(+Z82*T83)),IF(AND(Q82="Impacto",Q83="Probabilidad"),(Z81-(+Z81*T83)),IF(Q83="Impacto",Z82,""))),"")</f>
        <v/>
      </c>
      <c r="Y83" s="108" t="str">
        <f t="shared" si="84"/>
        <v/>
      </c>
      <c r="Z83" s="109" t="str">
        <f t="shared" si="85"/>
        <v/>
      </c>
      <c r="AA83" s="108" t="str">
        <f t="shared" si="86"/>
        <v/>
      </c>
      <c r="AB83" s="109" t="str">
        <f t="shared" ref="AB83:AB84" si="91">IFERROR(IF(AND(Q82="Impacto",Q83="Impacto"),(AB82-(+AB82*T83)),IF(AND(Q82="Probabilidad",Q83="Impacto"),(AB81-(+AB81*T83)),IF(Q83="Probabilidad",AB82,""))),"")</f>
        <v/>
      </c>
      <c r="AC83" s="110" t="str">
        <f>IFERROR(IF(OR(AND(Y83="Muy Baja",AA83="Leve"),AND(Y83="Muy Baja",AA83="Menor"),AND(Y83="Baja",AA83="Leve")),"Bajo",IF(OR(AND(Y83="Muy baja",AA83="Moderado"),AND(Y83="Baja",AA83="Menor"),AND(Y83="Baja",AA83="Moderado"),AND(Y83="Media",AA83="Leve"),AND(Y83="Media",AA83="Menor"),AND(Y83="Media",AA83="Moderado"),AND(Y83="Alta",AA83="Leve"),AND(Y83="Alta",AA83="Menor")),"Moderado",IF(OR(AND(Y83="Muy Baja",AA83="Mayor"),AND(Y83="Baja",AA83="Mayor"),AND(Y83="Media",AA83="Mayor"),AND(Y83="Alta",AA83="Moderado"),AND(Y83="Alta",AA83="Mayor"),AND(Y83="Muy Alta",AA83="Leve"),AND(Y83="Muy Alta",AA83="Menor"),AND(Y83="Muy Alta",AA83="Moderado"),AND(Y83="Muy Alta",AA83="Mayor")),"Alto",IF(OR(AND(Y83="Muy Baja",AA83="Catastrófico"),AND(Y83="Baja",AA83="Catastrófico"),AND(Y83="Media",AA83="Catastrófico"),AND(Y83="Alta",AA83="Catastrófico"),AND(Y83="Muy Alta",AA83="Catastrófico")),"Extremo","")))),"")</f>
        <v/>
      </c>
      <c r="AD83" s="111"/>
      <c r="AE83" s="112"/>
      <c r="AF83" s="159"/>
      <c r="AG83" s="160"/>
      <c r="AH83" s="114"/>
      <c r="AI83" s="114"/>
    </row>
    <row r="84" spans="1:35" ht="19.5" hidden="1" customHeight="1" x14ac:dyDescent="0.3">
      <c r="A84" s="339"/>
      <c r="B84" s="342"/>
      <c r="C84" s="342"/>
      <c r="D84" s="342"/>
      <c r="E84" s="345"/>
      <c r="F84" s="342"/>
      <c r="G84" s="348"/>
      <c r="H84" s="330"/>
      <c r="I84" s="333"/>
      <c r="J84" s="324"/>
      <c r="K84" s="327">
        <f>IF(NOT(ISERROR(MATCH(J84,_xlfn.ANCHORARRAY(E110),0))),I112&amp;"Por favor no seleccionar los criterios de impacto",J84)</f>
        <v>0</v>
      </c>
      <c r="L84" s="330"/>
      <c r="M84" s="333"/>
      <c r="N84" s="336"/>
      <c r="O84" s="5">
        <v>5</v>
      </c>
      <c r="P84" s="171"/>
      <c r="Q84" s="104" t="str">
        <f t="shared" si="89"/>
        <v/>
      </c>
      <c r="R84" s="105"/>
      <c r="S84" s="105"/>
      <c r="T84" s="106" t="str">
        <f t="shared" si="88"/>
        <v/>
      </c>
      <c r="U84" s="105"/>
      <c r="V84" s="105"/>
      <c r="W84" s="105"/>
      <c r="X84" s="107" t="str">
        <f t="shared" si="90"/>
        <v/>
      </c>
      <c r="Y84" s="108" t="str">
        <f t="shared" si="84"/>
        <v/>
      </c>
      <c r="Z84" s="109" t="str">
        <f t="shared" si="85"/>
        <v/>
      </c>
      <c r="AA84" s="108" t="str">
        <f t="shared" si="86"/>
        <v/>
      </c>
      <c r="AB84" s="109" t="str">
        <f t="shared" si="91"/>
        <v/>
      </c>
      <c r="AC84" s="110" t="str">
        <f t="shared" ref="AC84:AC85" si="92">IFERROR(IF(OR(AND(Y84="Muy Baja",AA84="Leve"),AND(Y84="Muy Baja",AA84="Menor"),AND(Y84="Baja",AA84="Leve")),"Bajo",IF(OR(AND(Y84="Muy baja",AA84="Moderado"),AND(Y84="Baja",AA84="Menor"),AND(Y84="Baja",AA84="Moderado"),AND(Y84="Media",AA84="Leve"),AND(Y84="Media",AA84="Menor"),AND(Y84="Media",AA84="Moderado"),AND(Y84="Alta",AA84="Leve"),AND(Y84="Alta",AA84="Menor")),"Moderado",IF(OR(AND(Y84="Muy Baja",AA84="Mayor"),AND(Y84="Baja",AA84="Mayor"),AND(Y84="Media",AA84="Mayor"),AND(Y84="Alta",AA84="Moderado"),AND(Y84="Alta",AA84="Mayor"),AND(Y84="Muy Alta",AA84="Leve"),AND(Y84="Muy Alta",AA84="Menor"),AND(Y84="Muy Alta",AA84="Moderado"),AND(Y84="Muy Alta",AA84="Mayor")),"Alto",IF(OR(AND(Y84="Muy Baja",AA84="Catastrófico"),AND(Y84="Baja",AA84="Catastrófico"),AND(Y84="Media",AA84="Catastrófico"),AND(Y84="Alta",AA84="Catastrófico"),AND(Y84="Muy Alta",AA84="Catastrófico")),"Extremo","")))),"")</f>
        <v/>
      </c>
      <c r="AD84" s="111"/>
      <c r="AE84" s="112"/>
      <c r="AF84" s="159"/>
      <c r="AG84" s="160"/>
      <c r="AH84" s="114"/>
      <c r="AI84" s="114"/>
    </row>
    <row r="85" spans="1:35" ht="20.25" hidden="1" customHeight="1" x14ac:dyDescent="0.3">
      <c r="A85" s="340"/>
      <c r="B85" s="343"/>
      <c r="C85" s="343"/>
      <c r="D85" s="343"/>
      <c r="E85" s="346"/>
      <c r="F85" s="343"/>
      <c r="G85" s="349"/>
      <c r="H85" s="331"/>
      <c r="I85" s="334"/>
      <c r="J85" s="325"/>
      <c r="K85" s="328">
        <f>IF(NOT(ISERROR(MATCH(J85,_xlfn.ANCHORARRAY(E111),0))),I113&amp;"Por favor no seleccionar los criterios de impacto",J85)</f>
        <v>0</v>
      </c>
      <c r="L85" s="331"/>
      <c r="M85" s="334"/>
      <c r="N85" s="337"/>
      <c r="O85" s="5">
        <v>6</v>
      </c>
      <c r="P85" s="171"/>
      <c r="Q85" s="104" t="str">
        <f t="shared" si="89"/>
        <v/>
      </c>
      <c r="R85" s="105"/>
      <c r="S85" s="105"/>
      <c r="T85" s="106" t="str">
        <f t="shared" si="88"/>
        <v/>
      </c>
      <c r="U85" s="105"/>
      <c r="V85" s="105"/>
      <c r="W85" s="105"/>
      <c r="X85" s="107" t="str">
        <f>IFERROR(IF(AND(Q84="Probabilidad",Q85="Probabilidad"),(Z84-(+Z84*T85)),IF(AND(Q84="Impacto",Q85="Probabilidad"),(Z83-(+Z83*T85)),IF(Q85="Impacto",Z84,""))),"")</f>
        <v/>
      </c>
      <c r="Y85" s="108" t="str">
        <f t="shared" si="84"/>
        <v/>
      </c>
      <c r="Z85" s="109" t="str">
        <f t="shared" si="85"/>
        <v/>
      </c>
      <c r="AA85" s="108" t="str">
        <f t="shared" si="86"/>
        <v/>
      </c>
      <c r="AB85" s="109" t="str">
        <f>IFERROR(IF(AND(Q84="Impacto",Q85="Impacto"),(AB84-(+AB84*T85)),IF(AND(Q84="Probabilidad",Q85="Impacto"),(AB83-(+AB83*T85)),IF(Q85="Probabilidad",AB84,""))),"")</f>
        <v/>
      </c>
      <c r="AC85" s="110" t="str">
        <f t="shared" si="92"/>
        <v/>
      </c>
      <c r="AD85" s="111"/>
      <c r="AE85" s="112"/>
      <c r="AF85" s="159"/>
      <c r="AG85" s="160"/>
      <c r="AH85" s="114"/>
      <c r="AI85" s="114"/>
    </row>
    <row r="86" spans="1:35" ht="34.5" customHeight="1" x14ac:dyDescent="0.3">
      <c r="A86" s="5"/>
      <c r="B86" s="364" t="s">
        <v>206</v>
      </c>
      <c r="C86" s="365"/>
      <c r="D86" s="365"/>
      <c r="E86" s="365"/>
      <c r="F86" s="365"/>
      <c r="G86" s="365"/>
      <c r="H86" s="365"/>
      <c r="I86" s="365"/>
      <c r="J86" s="365"/>
      <c r="K86" s="365"/>
      <c r="L86" s="365"/>
      <c r="M86" s="365"/>
      <c r="N86" s="365"/>
      <c r="O86" s="365"/>
      <c r="P86" s="365"/>
      <c r="Q86" s="365"/>
      <c r="R86" s="365"/>
      <c r="S86" s="365"/>
      <c r="T86" s="365"/>
      <c r="U86" s="365"/>
      <c r="V86" s="365"/>
      <c r="W86" s="365"/>
      <c r="X86" s="365"/>
      <c r="Y86" s="365"/>
      <c r="Z86" s="365"/>
      <c r="AA86" s="365"/>
      <c r="AB86" s="365"/>
      <c r="AC86" s="365"/>
      <c r="AD86" s="365"/>
      <c r="AE86" s="365"/>
      <c r="AF86" s="365"/>
      <c r="AG86" s="365"/>
      <c r="AH86" s="365"/>
      <c r="AI86" s="365"/>
    </row>
    <row r="88" spans="1:35" x14ac:dyDescent="0.3">
      <c r="A88" s="1"/>
      <c r="B88" s="23" t="s">
        <v>207</v>
      </c>
      <c r="C88" s="3"/>
      <c r="D88" s="3"/>
      <c r="F88" s="3"/>
    </row>
    <row r="89" spans="1:35" ht="17.25" thickBot="1" x14ac:dyDescent="0.35"/>
    <row r="90" spans="1:35" ht="18" thickTop="1" thickBot="1" x14ac:dyDescent="0.35">
      <c r="A90" s="408" t="s">
        <v>127</v>
      </c>
      <c r="B90" s="409"/>
      <c r="C90" s="410"/>
      <c r="D90" s="410"/>
      <c r="E90" s="410"/>
      <c r="F90" s="410"/>
      <c r="G90" s="410"/>
      <c r="H90" s="410"/>
      <c r="I90" s="410"/>
      <c r="J90" s="410"/>
      <c r="K90" s="410"/>
      <c r="L90" s="410"/>
      <c r="M90" s="410"/>
      <c r="N90" s="410"/>
      <c r="O90" s="410"/>
      <c r="P90" s="410"/>
      <c r="Q90" s="410"/>
      <c r="R90" s="410"/>
      <c r="S90" s="410"/>
      <c r="T90" s="410"/>
      <c r="U90" s="410"/>
      <c r="V90" s="410"/>
      <c r="W90" s="410"/>
      <c r="X90" s="410"/>
      <c r="Y90" s="410"/>
      <c r="Z90" s="410"/>
      <c r="AA90" s="410"/>
      <c r="AB90" s="410"/>
      <c r="AC90" s="410"/>
      <c r="AD90" s="410"/>
      <c r="AE90" s="410"/>
      <c r="AF90" s="410"/>
      <c r="AG90" s="410"/>
      <c r="AH90" s="410"/>
      <c r="AI90" s="411"/>
    </row>
    <row r="91" spans="1:35" ht="18" thickTop="1" thickBot="1" x14ac:dyDescent="0.35">
      <c r="A91" s="412" t="s">
        <v>208</v>
      </c>
      <c r="B91" s="411"/>
      <c r="C91" s="410" t="s">
        <v>209</v>
      </c>
      <c r="D91" s="411"/>
      <c r="E91" s="412" t="s">
        <v>130</v>
      </c>
      <c r="F91" s="410"/>
      <c r="G91" s="410"/>
      <c r="H91" s="410"/>
      <c r="I91" s="410"/>
      <c r="J91" s="410"/>
      <c r="K91" s="410"/>
      <c r="L91" s="410"/>
      <c r="M91" s="410"/>
      <c r="N91" s="410"/>
      <c r="O91" s="410"/>
      <c r="P91" s="410"/>
      <c r="Q91" s="410"/>
      <c r="R91" s="410"/>
      <c r="S91" s="410"/>
      <c r="T91" s="410"/>
      <c r="U91" s="410"/>
      <c r="V91" s="410"/>
      <c r="W91" s="410"/>
      <c r="X91" s="410"/>
      <c r="Y91" s="410"/>
      <c r="Z91" s="410"/>
      <c r="AA91" s="410"/>
      <c r="AB91" s="410"/>
      <c r="AC91" s="410"/>
      <c r="AD91" s="410"/>
      <c r="AE91" s="410"/>
      <c r="AF91" s="411"/>
      <c r="AG91" s="412" t="s">
        <v>131</v>
      </c>
      <c r="AH91" s="410"/>
      <c r="AI91" s="411"/>
    </row>
    <row r="92" spans="1:35" ht="42" customHeight="1" thickTop="1" x14ac:dyDescent="0.3">
      <c r="A92" s="419" t="s">
        <v>210</v>
      </c>
      <c r="B92" s="419"/>
      <c r="C92" s="420">
        <v>45723</v>
      </c>
      <c r="D92" s="421"/>
      <c r="E92" s="422" t="s">
        <v>211</v>
      </c>
      <c r="F92" s="422"/>
      <c r="G92" s="422"/>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t="s">
        <v>212</v>
      </c>
      <c r="AH92" s="422"/>
      <c r="AI92" s="422"/>
    </row>
  </sheetData>
  <dataConsolidate/>
  <mergeCells count="240">
    <mergeCell ref="AA18:AA20"/>
    <mergeCell ref="AB18:AB20"/>
    <mergeCell ref="AC18:AC20"/>
    <mergeCell ref="Q18:Q20"/>
    <mergeCell ref="R18:R20"/>
    <mergeCell ref="S18:S20"/>
    <mergeCell ref="T18:T20"/>
    <mergeCell ref="U18:U20"/>
    <mergeCell ref="V18:V20"/>
    <mergeCell ref="W18:W20"/>
    <mergeCell ref="Y18:Y20"/>
    <mergeCell ref="Z18:Z20"/>
    <mergeCell ref="A92:B92"/>
    <mergeCell ref="C92:D92"/>
    <mergeCell ref="E92:AF92"/>
    <mergeCell ref="AG92:AI92"/>
    <mergeCell ref="O18:O20"/>
    <mergeCell ref="P18:P20"/>
    <mergeCell ref="M18:M25"/>
    <mergeCell ref="N18:N25"/>
    <mergeCell ref="A18:A25"/>
    <mergeCell ref="G18:G25"/>
    <mergeCell ref="H18:H25"/>
    <mergeCell ref="I18:I25"/>
    <mergeCell ref="J18:J25"/>
    <mergeCell ref="F26:F31"/>
    <mergeCell ref="G26:G31"/>
    <mergeCell ref="H26:H31"/>
    <mergeCell ref="I26:I31"/>
    <mergeCell ref="L18:L25"/>
    <mergeCell ref="B18:B25"/>
    <mergeCell ref="C18:C25"/>
    <mergeCell ref="D18:D25"/>
    <mergeCell ref="F18:F25"/>
    <mergeCell ref="A26:A31"/>
    <mergeCell ref="B26:B31"/>
    <mergeCell ref="A1:D4"/>
    <mergeCell ref="E1:AG4"/>
    <mergeCell ref="AH1:AI1"/>
    <mergeCell ref="AH2:AI2"/>
    <mergeCell ref="AH3:AI3"/>
    <mergeCell ref="AH4:AI4"/>
    <mergeCell ref="A90:AI90"/>
    <mergeCell ref="A91:B91"/>
    <mergeCell ref="C91:D91"/>
    <mergeCell ref="E91:AF91"/>
    <mergeCell ref="AG91:AI91"/>
    <mergeCell ref="I10:I11"/>
    <mergeCell ref="L10:L11"/>
    <mergeCell ref="M10:M11"/>
    <mergeCell ref="B10:B11"/>
    <mergeCell ref="F12:F17"/>
    <mergeCell ref="G12:G17"/>
    <mergeCell ref="H12:H17"/>
    <mergeCell ref="A12:A17"/>
    <mergeCell ref="B12:B17"/>
    <mergeCell ref="C12:C17"/>
    <mergeCell ref="D12:D17"/>
    <mergeCell ref="E12:E17"/>
    <mergeCell ref="K12:K17"/>
    <mergeCell ref="L12:L17"/>
    <mergeCell ref="M12:M17"/>
    <mergeCell ref="H10:H11"/>
    <mergeCell ref="AE10:AE11"/>
    <mergeCell ref="AI10:AI11"/>
    <mergeCell ref="AG10:AG11"/>
    <mergeCell ref="AF10:AF11"/>
    <mergeCell ref="AD10:AD11"/>
    <mergeCell ref="AC10:AC11"/>
    <mergeCell ref="AB10:AB11"/>
    <mergeCell ref="X10:X11"/>
    <mergeCell ref="AA10:AA11"/>
    <mergeCell ref="Y10:Y11"/>
    <mergeCell ref="Z10:Z11"/>
    <mergeCell ref="Q10:Q11"/>
    <mergeCell ref="R10:W10"/>
    <mergeCell ref="P10:P11"/>
    <mergeCell ref="N12:N17"/>
    <mergeCell ref="I12:I17"/>
    <mergeCell ref="J12:J17"/>
    <mergeCell ref="A6:B6"/>
    <mergeCell ref="A7:B7"/>
    <mergeCell ref="A8:B8"/>
    <mergeCell ref="A10:A11"/>
    <mergeCell ref="F10:F11"/>
    <mergeCell ref="E10:E11"/>
    <mergeCell ref="D10:D11"/>
    <mergeCell ref="C10:C11"/>
    <mergeCell ref="O10:O11"/>
    <mergeCell ref="N10:N11"/>
    <mergeCell ref="J10:J11"/>
    <mergeCell ref="K10:K11"/>
    <mergeCell ref="C7:N7"/>
    <mergeCell ref="C8:N8"/>
    <mergeCell ref="G10:G11"/>
    <mergeCell ref="C26:C31"/>
    <mergeCell ref="D26:D31"/>
    <mergeCell ref="E26:E31"/>
    <mergeCell ref="E18:E25"/>
    <mergeCell ref="A32:A37"/>
    <mergeCell ref="B32:B37"/>
    <mergeCell ref="C32:C37"/>
    <mergeCell ref="D32:D37"/>
    <mergeCell ref="E32:E37"/>
    <mergeCell ref="F32:F37"/>
    <mergeCell ref="G32:G37"/>
    <mergeCell ref="H32:H37"/>
    <mergeCell ref="I32:I37"/>
    <mergeCell ref="A38:A43"/>
    <mergeCell ref="B38:B43"/>
    <mergeCell ref="C38:C43"/>
    <mergeCell ref="A44:A49"/>
    <mergeCell ref="B44:B49"/>
    <mergeCell ref="C44:C49"/>
    <mergeCell ref="D44:D49"/>
    <mergeCell ref="E44:E49"/>
    <mergeCell ref="F44:F49"/>
    <mergeCell ref="D38:D43"/>
    <mergeCell ref="E38:E43"/>
    <mergeCell ref="F38:F43"/>
    <mergeCell ref="I38:I43"/>
    <mergeCell ref="G44:G49"/>
    <mergeCell ref="H44:H49"/>
    <mergeCell ref="I44:I49"/>
    <mergeCell ref="H38:H43"/>
    <mergeCell ref="M38:M43"/>
    <mergeCell ref="N38:N43"/>
    <mergeCell ref="M44:M49"/>
    <mergeCell ref="N44:N49"/>
    <mergeCell ref="J50:J55"/>
    <mergeCell ref="K50:K55"/>
    <mergeCell ref="L50:L55"/>
    <mergeCell ref="J44:J49"/>
    <mergeCell ref="K44:K49"/>
    <mergeCell ref="L44:L49"/>
    <mergeCell ref="J38:J43"/>
    <mergeCell ref="K38:K43"/>
    <mergeCell ref="L38:L43"/>
    <mergeCell ref="J68:J73"/>
    <mergeCell ref="B86:AI86"/>
    <mergeCell ref="M62:M67"/>
    <mergeCell ref="N62:N67"/>
    <mergeCell ref="J62:J67"/>
    <mergeCell ref="K62:K67"/>
    <mergeCell ref="L62:L67"/>
    <mergeCell ref="M50:M55"/>
    <mergeCell ref="N50:N55"/>
    <mergeCell ref="F56:F61"/>
    <mergeCell ref="G56:G61"/>
    <mergeCell ref="H56:H61"/>
    <mergeCell ref="I56:I61"/>
    <mergeCell ref="J56:J61"/>
    <mergeCell ref="F50:F55"/>
    <mergeCell ref="G50:G55"/>
    <mergeCell ref="H50:H55"/>
    <mergeCell ref="I50:I55"/>
    <mergeCell ref="K56:K61"/>
    <mergeCell ref="L56:L61"/>
    <mergeCell ref="M56:M61"/>
    <mergeCell ref="N56:N61"/>
    <mergeCell ref="B56:B61"/>
    <mergeCell ref="C56:C61"/>
    <mergeCell ref="A56:A61"/>
    <mergeCell ref="E56:E61"/>
    <mergeCell ref="A50:A55"/>
    <mergeCell ref="B50:B55"/>
    <mergeCell ref="C50:C55"/>
    <mergeCell ref="D56:D61"/>
    <mergeCell ref="D50:D55"/>
    <mergeCell ref="E50:E55"/>
    <mergeCell ref="G38:G43"/>
    <mergeCell ref="K68:K73"/>
    <mergeCell ref="L68:L73"/>
    <mergeCell ref="M68:M73"/>
    <mergeCell ref="N68:N73"/>
    <mergeCell ref="I68:I73"/>
    <mergeCell ref="AH10:AH11"/>
    <mergeCell ref="O6:Q6"/>
    <mergeCell ref="O9:W9"/>
    <mergeCell ref="X9:AD9"/>
    <mergeCell ref="AE9:AI9"/>
    <mergeCell ref="M26:M31"/>
    <mergeCell ref="N26:N31"/>
    <mergeCell ref="J32:J37"/>
    <mergeCell ref="K32:K37"/>
    <mergeCell ref="L32:L37"/>
    <mergeCell ref="M32:M37"/>
    <mergeCell ref="N32:N37"/>
    <mergeCell ref="K18:K25"/>
    <mergeCell ref="J26:J31"/>
    <mergeCell ref="K26:K31"/>
    <mergeCell ref="L26:L31"/>
    <mergeCell ref="C6:N6"/>
    <mergeCell ref="A9:G9"/>
    <mergeCell ref="H9:N9"/>
    <mergeCell ref="F74:F79"/>
    <mergeCell ref="G74:G79"/>
    <mergeCell ref="H74:H79"/>
    <mergeCell ref="I74:I79"/>
    <mergeCell ref="A62:A67"/>
    <mergeCell ref="B62:B67"/>
    <mergeCell ref="C62:C67"/>
    <mergeCell ref="D62:D67"/>
    <mergeCell ref="E62:E67"/>
    <mergeCell ref="F62:F67"/>
    <mergeCell ref="G62:G67"/>
    <mergeCell ref="H62:H67"/>
    <mergeCell ref="I62:I67"/>
    <mergeCell ref="A68:A73"/>
    <mergeCell ref="B68:B73"/>
    <mergeCell ref="C68:C73"/>
    <mergeCell ref="D68:D73"/>
    <mergeCell ref="E68:E73"/>
    <mergeCell ref="F68:F73"/>
    <mergeCell ref="G68:G73"/>
    <mergeCell ref="H68:H73"/>
    <mergeCell ref="J74:J79"/>
    <mergeCell ref="K74:K79"/>
    <mergeCell ref="L74:L79"/>
    <mergeCell ref="M74:M79"/>
    <mergeCell ref="N74:N79"/>
    <mergeCell ref="A80:A85"/>
    <mergeCell ref="B80:B85"/>
    <mergeCell ref="C80:C85"/>
    <mergeCell ref="D80:D85"/>
    <mergeCell ref="E80:E85"/>
    <mergeCell ref="F80:F85"/>
    <mergeCell ref="G80:G85"/>
    <mergeCell ref="H80:H85"/>
    <mergeCell ref="I80:I85"/>
    <mergeCell ref="J80:J85"/>
    <mergeCell ref="K80:K85"/>
    <mergeCell ref="L80:L85"/>
    <mergeCell ref="M80:M85"/>
    <mergeCell ref="N80:N85"/>
    <mergeCell ref="A74:A79"/>
    <mergeCell ref="B74:B79"/>
    <mergeCell ref="C74:C79"/>
    <mergeCell ref="D74:D79"/>
    <mergeCell ref="E74:E79"/>
  </mergeCells>
  <conditionalFormatting sqref="H12">
    <cfRule type="cellIs" dxfId="209" priority="695" operator="equal">
      <formula>"Muy Alta"</formula>
    </cfRule>
    <cfRule type="cellIs" dxfId="208" priority="696" operator="equal">
      <formula>"Alta"</formula>
    </cfRule>
    <cfRule type="cellIs" dxfId="207" priority="697" operator="equal">
      <formula>"Media"</formula>
    </cfRule>
    <cfRule type="cellIs" dxfId="206" priority="698" operator="equal">
      <formula>"Baja"</formula>
    </cfRule>
    <cfRule type="cellIs" dxfId="205" priority="699" operator="equal">
      <formula>"Muy Baja"</formula>
    </cfRule>
  </conditionalFormatting>
  <conditionalFormatting sqref="H18:H20">
    <cfRule type="cellIs" dxfId="204" priority="140" operator="equal">
      <formula>"Muy Alta"</formula>
    </cfRule>
    <cfRule type="cellIs" dxfId="203" priority="141" operator="equal">
      <formula>"Alta"</formula>
    </cfRule>
    <cfRule type="cellIs" dxfId="202" priority="142" operator="equal">
      <formula>"Media"</formula>
    </cfRule>
    <cfRule type="cellIs" dxfId="201" priority="143" operator="equal">
      <formula>"Baja"</formula>
    </cfRule>
    <cfRule type="cellIs" dxfId="200" priority="144" operator="equal">
      <formula>"Muy Baja"</formula>
    </cfRule>
  </conditionalFormatting>
  <conditionalFormatting sqref="H38">
    <cfRule type="cellIs" dxfId="199" priority="541" operator="equal">
      <formula>"Muy Alta"</formula>
    </cfRule>
    <cfRule type="cellIs" dxfId="198" priority="542" operator="equal">
      <formula>"Alta"</formula>
    </cfRule>
    <cfRule type="cellIs" dxfId="197" priority="543" operator="equal">
      <formula>"Media"</formula>
    </cfRule>
    <cfRule type="cellIs" dxfId="196" priority="544" operator="equal">
      <formula>"Baja"</formula>
    </cfRule>
    <cfRule type="cellIs" dxfId="195" priority="545" operator="equal">
      <formula>"Muy Baja"</formula>
    </cfRule>
  </conditionalFormatting>
  <conditionalFormatting sqref="H44">
    <cfRule type="cellIs" dxfId="194" priority="513" operator="equal">
      <formula>"Muy Alta"</formula>
    </cfRule>
    <cfRule type="cellIs" dxfId="193" priority="514" operator="equal">
      <formula>"Alta"</formula>
    </cfRule>
    <cfRule type="cellIs" dxfId="192" priority="515" operator="equal">
      <formula>"Media"</formula>
    </cfRule>
    <cfRule type="cellIs" dxfId="191" priority="516" operator="equal">
      <formula>"Baja"</formula>
    </cfRule>
    <cfRule type="cellIs" dxfId="190" priority="517" operator="equal">
      <formula>"Muy Baja"</formula>
    </cfRule>
  </conditionalFormatting>
  <conditionalFormatting sqref="H50">
    <cfRule type="cellIs" dxfId="189" priority="485" operator="equal">
      <formula>"Muy Alta"</formula>
    </cfRule>
    <cfRule type="cellIs" dxfId="188" priority="486" operator="equal">
      <formula>"Alta"</formula>
    </cfRule>
    <cfRule type="cellIs" dxfId="187" priority="487" operator="equal">
      <formula>"Media"</formula>
    </cfRule>
    <cfRule type="cellIs" dxfId="186" priority="488" operator="equal">
      <formula>"Baja"</formula>
    </cfRule>
    <cfRule type="cellIs" dxfId="185" priority="489" operator="equal">
      <formula>"Muy Baja"</formula>
    </cfRule>
  </conditionalFormatting>
  <conditionalFormatting sqref="H56">
    <cfRule type="cellIs" dxfId="184" priority="457" operator="equal">
      <formula>"Muy Alta"</formula>
    </cfRule>
    <cfRule type="cellIs" dxfId="183" priority="458" operator="equal">
      <formula>"Alta"</formula>
    </cfRule>
    <cfRule type="cellIs" dxfId="182" priority="459" operator="equal">
      <formula>"Media"</formula>
    </cfRule>
    <cfRule type="cellIs" dxfId="181" priority="460" operator="equal">
      <formula>"Baja"</formula>
    </cfRule>
    <cfRule type="cellIs" dxfId="180" priority="461" operator="equal">
      <formula>"Muy Baja"</formula>
    </cfRule>
  </conditionalFormatting>
  <conditionalFormatting sqref="H62">
    <cfRule type="cellIs" dxfId="179" priority="429" operator="equal">
      <formula>"Muy Alta"</formula>
    </cfRule>
    <cfRule type="cellIs" dxfId="178" priority="430" operator="equal">
      <formula>"Alta"</formula>
    </cfRule>
    <cfRule type="cellIs" dxfId="177" priority="431" operator="equal">
      <formula>"Media"</formula>
    </cfRule>
    <cfRule type="cellIs" dxfId="176" priority="432" operator="equal">
      <formula>"Baja"</formula>
    </cfRule>
    <cfRule type="cellIs" dxfId="175" priority="433" operator="equal">
      <formula>"Muy Baja"</formula>
    </cfRule>
  </conditionalFormatting>
  <conditionalFormatting sqref="H68">
    <cfRule type="cellIs" dxfId="174" priority="401" operator="equal">
      <formula>"Muy Alta"</formula>
    </cfRule>
    <cfRule type="cellIs" dxfId="173" priority="402" operator="equal">
      <formula>"Alta"</formula>
    </cfRule>
    <cfRule type="cellIs" dxfId="172" priority="403" operator="equal">
      <formula>"Media"</formula>
    </cfRule>
    <cfRule type="cellIs" dxfId="171" priority="404" operator="equal">
      <formula>"Baja"</formula>
    </cfRule>
    <cfRule type="cellIs" dxfId="170" priority="405" operator="equal">
      <formula>"Muy Baja"</formula>
    </cfRule>
  </conditionalFormatting>
  <conditionalFormatting sqref="H74">
    <cfRule type="cellIs" dxfId="169" priority="193" operator="equal">
      <formula>"Muy Alta"</formula>
    </cfRule>
    <cfRule type="cellIs" dxfId="168" priority="194" operator="equal">
      <formula>"Alta"</formula>
    </cfRule>
    <cfRule type="cellIs" dxfId="167" priority="195" operator="equal">
      <formula>"Media"</formula>
    </cfRule>
    <cfRule type="cellIs" dxfId="166" priority="196" operator="equal">
      <formula>"Baja"</formula>
    </cfRule>
    <cfRule type="cellIs" dxfId="165" priority="197" operator="equal">
      <formula>"Muy Baja"</formula>
    </cfRule>
  </conditionalFormatting>
  <conditionalFormatting sqref="H80">
    <cfRule type="cellIs" dxfId="164" priority="164" operator="equal">
      <formula>"Muy Alta"</formula>
    </cfRule>
    <cfRule type="cellIs" dxfId="163" priority="165" operator="equal">
      <formula>"Alta"</formula>
    </cfRule>
    <cfRule type="cellIs" dxfId="162" priority="166" operator="equal">
      <formula>"Media"</formula>
    </cfRule>
    <cfRule type="cellIs" dxfId="161" priority="167" operator="equal">
      <formula>"Baja"</formula>
    </cfRule>
    <cfRule type="cellIs" dxfId="160" priority="168" operator="equal">
      <formula>"Muy Baja"</formula>
    </cfRule>
  </conditionalFormatting>
  <conditionalFormatting sqref="K12:K25 K38:K85">
    <cfRule type="containsText" dxfId="159" priority="87" operator="containsText" text="❌">
      <formula>NOT(ISERROR(SEARCH("❌",K12)))</formula>
    </cfRule>
  </conditionalFormatting>
  <conditionalFormatting sqref="L12 L18:L20 L38 L44 L50 L56 L62 L68">
    <cfRule type="cellIs" dxfId="158" priority="690" operator="equal">
      <formula>"Catastrófico"</formula>
    </cfRule>
    <cfRule type="cellIs" dxfId="157" priority="691" operator="equal">
      <formula>"Mayor"</formula>
    </cfRule>
    <cfRule type="cellIs" dxfId="156" priority="692" operator="equal">
      <formula>"Moderado"</formula>
    </cfRule>
    <cfRule type="cellIs" dxfId="155" priority="693" operator="equal">
      <formula>"Menor"</formula>
    </cfRule>
    <cfRule type="cellIs" dxfId="154" priority="694" operator="equal">
      <formula>"Leve"</formula>
    </cfRule>
  </conditionalFormatting>
  <conditionalFormatting sqref="L74">
    <cfRule type="cellIs" dxfId="153" priority="198" operator="equal">
      <formula>"Catastrófico"</formula>
    </cfRule>
    <cfRule type="cellIs" dxfId="152" priority="199" operator="equal">
      <formula>"Mayor"</formula>
    </cfRule>
    <cfRule type="cellIs" dxfId="151" priority="200" operator="equal">
      <formula>"Moderado"</formula>
    </cfRule>
    <cfRule type="cellIs" dxfId="150" priority="201" operator="equal">
      <formula>"Menor"</formula>
    </cfRule>
    <cfRule type="cellIs" dxfId="149" priority="202" operator="equal">
      <formula>"Leve"</formula>
    </cfRule>
  </conditionalFormatting>
  <conditionalFormatting sqref="L80">
    <cfRule type="cellIs" dxfId="148" priority="169" operator="equal">
      <formula>"Catastrófico"</formula>
    </cfRule>
    <cfRule type="cellIs" dxfId="147" priority="170" operator="equal">
      <formula>"Mayor"</formula>
    </cfRule>
    <cfRule type="cellIs" dxfId="146" priority="171" operator="equal">
      <formula>"Moderado"</formula>
    </cfRule>
    <cfRule type="cellIs" dxfId="145" priority="172" operator="equal">
      <formula>"Menor"</formula>
    </cfRule>
    <cfRule type="cellIs" dxfId="144" priority="173" operator="equal">
      <formula>"Leve"</formula>
    </cfRule>
  </conditionalFormatting>
  <conditionalFormatting sqref="N12">
    <cfRule type="cellIs" dxfId="143" priority="686" operator="equal">
      <formula>"Extremo"</formula>
    </cfRule>
    <cfRule type="cellIs" dxfId="142" priority="687" operator="equal">
      <formula>"Alto"</formula>
    </cfRule>
    <cfRule type="cellIs" dxfId="141" priority="688" operator="equal">
      <formula>"Moderado"</formula>
    </cfRule>
    <cfRule type="cellIs" dxfId="140" priority="689" operator="equal">
      <formula>"Bajo"</formula>
    </cfRule>
  </conditionalFormatting>
  <conditionalFormatting sqref="N18:N20">
    <cfRule type="cellIs" dxfId="139" priority="131" operator="equal">
      <formula>"Extremo"</formula>
    </cfRule>
    <cfRule type="cellIs" dxfId="138" priority="132" operator="equal">
      <formula>"Alto"</formula>
    </cfRule>
    <cfRule type="cellIs" dxfId="137" priority="133" operator="equal">
      <formula>"Moderado"</formula>
    </cfRule>
    <cfRule type="cellIs" dxfId="136" priority="134" operator="equal">
      <formula>"Bajo"</formula>
    </cfRule>
  </conditionalFormatting>
  <conditionalFormatting sqref="N38">
    <cfRule type="cellIs" dxfId="135" priority="532" operator="equal">
      <formula>"Extremo"</formula>
    </cfRule>
    <cfRule type="cellIs" dxfId="134" priority="533" operator="equal">
      <formula>"Alto"</formula>
    </cfRule>
    <cfRule type="cellIs" dxfId="133" priority="534" operator="equal">
      <formula>"Moderado"</formula>
    </cfRule>
    <cfRule type="cellIs" dxfId="132" priority="535" operator="equal">
      <formula>"Bajo"</formula>
    </cfRule>
  </conditionalFormatting>
  <conditionalFormatting sqref="N44">
    <cfRule type="cellIs" dxfId="131" priority="504" operator="equal">
      <formula>"Extremo"</formula>
    </cfRule>
    <cfRule type="cellIs" dxfId="130" priority="505" operator="equal">
      <formula>"Alto"</formula>
    </cfRule>
    <cfRule type="cellIs" dxfId="129" priority="506" operator="equal">
      <formula>"Moderado"</formula>
    </cfRule>
    <cfRule type="cellIs" dxfId="128" priority="507" operator="equal">
      <formula>"Bajo"</formula>
    </cfRule>
  </conditionalFormatting>
  <conditionalFormatting sqref="N50">
    <cfRule type="cellIs" dxfId="127" priority="476" operator="equal">
      <formula>"Extremo"</formula>
    </cfRule>
    <cfRule type="cellIs" dxfId="126" priority="477" operator="equal">
      <formula>"Alto"</formula>
    </cfRule>
    <cfRule type="cellIs" dxfId="125" priority="478" operator="equal">
      <formula>"Moderado"</formula>
    </cfRule>
    <cfRule type="cellIs" dxfId="124" priority="479" operator="equal">
      <formula>"Bajo"</formula>
    </cfRule>
  </conditionalFormatting>
  <conditionalFormatting sqref="N56">
    <cfRule type="cellIs" dxfId="123" priority="448" operator="equal">
      <formula>"Extremo"</formula>
    </cfRule>
    <cfRule type="cellIs" dxfId="122" priority="449" operator="equal">
      <formula>"Alto"</formula>
    </cfRule>
    <cfRule type="cellIs" dxfId="121" priority="450" operator="equal">
      <formula>"Moderado"</formula>
    </cfRule>
    <cfRule type="cellIs" dxfId="120" priority="451" operator="equal">
      <formula>"Bajo"</formula>
    </cfRule>
  </conditionalFormatting>
  <conditionalFormatting sqref="N62">
    <cfRule type="cellIs" dxfId="119" priority="420" operator="equal">
      <formula>"Extremo"</formula>
    </cfRule>
    <cfRule type="cellIs" dxfId="118" priority="421" operator="equal">
      <formula>"Alto"</formula>
    </cfRule>
    <cfRule type="cellIs" dxfId="117" priority="422" operator="equal">
      <formula>"Moderado"</formula>
    </cfRule>
    <cfRule type="cellIs" dxfId="116" priority="423" operator="equal">
      <formula>"Bajo"</formula>
    </cfRule>
  </conditionalFormatting>
  <conditionalFormatting sqref="N68">
    <cfRule type="cellIs" dxfId="115" priority="392" operator="equal">
      <formula>"Extremo"</formula>
    </cfRule>
    <cfRule type="cellIs" dxfId="114" priority="393" operator="equal">
      <formula>"Alto"</formula>
    </cfRule>
    <cfRule type="cellIs" dxfId="113" priority="394" operator="equal">
      <formula>"Moderado"</formula>
    </cfRule>
    <cfRule type="cellIs" dxfId="112" priority="395" operator="equal">
      <formula>"Bajo"</formula>
    </cfRule>
  </conditionalFormatting>
  <conditionalFormatting sqref="N74">
    <cfRule type="cellIs" dxfId="111" priority="189" operator="equal">
      <formula>"Extremo"</formula>
    </cfRule>
    <cfRule type="cellIs" dxfId="110" priority="190" operator="equal">
      <formula>"Alto"</formula>
    </cfRule>
    <cfRule type="cellIs" dxfId="109" priority="191" operator="equal">
      <formula>"Moderado"</formula>
    </cfRule>
    <cfRule type="cellIs" dxfId="108" priority="192" operator="equal">
      <formula>"Bajo"</formula>
    </cfRule>
  </conditionalFormatting>
  <conditionalFormatting sqref="N80">
    <cfRule type="cellIs" dxfId="107" priority="160" operator="equal">
      <formula>"Extremo"</formula>
    </cfRule>
    <cfRule type="cellIs" dxfId="106" priority="161" operator="equal">
      <formula>"Alto"</formula>
    </cfRule>
    <cfRule type="cellIs" dxfId="105" priority="162" operator="equal">
      <formula>"Moderado"</formula>
    </cfRule>
    <cfRule type="cellIs" dxfId="104" priority="163" operator="equal">
      <formula>"Bajo"</formula>
    </cfRule>
  </conditionalFormatting>
  <conditionalFormatting sqref="Y12:Y17 Y27:Y31 Y33:Y85 Y23:Y25">
    <cfRule type="cellIs" dxfId="103" priority="97" operator="equal">
      <formula>"Muy Alta"</formula>
    </cfRule>
    <cfRule type="cellIs" dxfId="102" priority="98" operator="equal">
      <formula>"Alta"</formula>
    </cfRule>
    <cfRule type="cellIs" dxfId="101" priority="99" operator="equal">
      <formula>"Media"</formula>
    </cfRule>
    <cfRule type="cellIs" dxfId="100" priority="100" operator="equal">
      <formula>"Baja"</formula>
    </cfRule>
    <cfRule type="cellIs" dxfId="99" priority="101" operator="equal">
      <formula>"Muy Baja"</formula>
    </cfRule>
  </conditionalFormatting>
  <conditionalFormatting sqref="AA12:AA17 AA27:AA31 AA33:AA85 AA23:AA25">
    <cfRule type="cellIs" dxfId="98" priority="92" operator="equal">
      <formula>"Catastrófico"</formula>
    </cfRule>
    <cfRule type="cellIs" dxfId="97" priority="93" operator="equal">
      <formula>"Mayor"</formula>
    </cfRule>
    <cfRule type="cellIs" dxfId="96" priority="94" operator="equal">
      <formula>"Moderado"</formula>
    </cfRule>
    <cfRule type="cellIs" dxfId="95" priority="95" operator="equal">
      <formula>"Menor"</formula>
    </cfRule>
    <cfRule type="cellIs" dxfId="94" priority="96" operator="equal">
      <formula>"Leve"</formula>
    </cfRule>
  </conditionalFormatting>
  <conditionalFormatting sqref="AC12:AC17 AC27:AC31 AC33:AC85 AC23:AC25">
    <cfRule type="cellIs" dxfId="93" priority="88" operator="equal">
      <formula>"Extremo"</formula>
    </cfRule>
    <cfRule type="cellIs" dxfId="92" priority="89" operator="equal">
      <formula>"Alto"</formula>
    </cfRule>
    <cfRule type="cellIs" dxfId="91" priority="90" operator="equal">
      <formula>"Moderado"</formula>
    </cfRule>
    <cfRule type="cellIs" dxfId="90" priority="91" operator="equal">
      <formula>"Bajo"</formula>
    </cfRule>
  </conditionalFormatting>
  <conditionalFormatting sqref="H26">
    <cfRule type="cellIs" dxfId="89" priority="77" operator="equal">
      <formula>"Muy Alta"</formula>
    </cfRule>
    <cfRule type="cellIs" dxfId="88" priority="78" operator="equal">
      <formula>"Alta"</formula>
    </cfRule>
    <cfRule type="cellIs" dxfId="87" priority="79" operator="equal">
      <formula>"Media"</formula>
    </cfRule>
    <cfRule type="cellIs" dxfId="86" priority="80" operator="equal">
      <formula>"Baja"</formula>
    </cfRule>
    <cfRule type="cellIs" dxfId="85" priority="81" operator="equal">
      <formula>"Muy Baja"</formula>
    </cfRule>
  </conditionalFormatting>
  <conditionalFormatting sqref="K26:K31">
    <cfRule type="containsText" dxfId="84" priority="72" operator="containsText" text="❌">
      <formula>NOT(ISERROR(SEARCH("❌",K26)))</formula>
    </cfRule>
  </conditionalFormatting>
  <conditionalFormatting sqref="L26">
    <cfRule type="cellIs" dxfId="83" priority="82" operator="equal">
      <formula>"Catastrófico"</formula>
    </cfRule>
    <cfRule type="cellIs" dxfId="82" priority="83" operator="equal">
      <formula>"Mayor"</formula>
    </cfRule>
    <cfRule type="cellIs" dxfId="81" priority="84" operator="equal">
      <formula>"Moderado"</formula>
    </cfRule>
    <cfRule type="cellIs" dxfId="80" priority="85" operator="equal">
      <formula>"Menor"</formula>
    </cfRule>
    <cfRule type="cellIs" dxfId="79" priority="86" operator="equal">
      <formula>"Leve"</formula>
    </cfRule>
  </conditionalFormatting>
  <conditionalFormatting sqref="N26">
    <cfRule type="cellIs" dxfId="78" priority="73" operator="equal">
      <formula>"Extremo"</formula>
    </cfRule>
    <cfRule type="cellIs" dxfId="77" priority="74" operator="equal">
      <formula>"Alto"</formula>
    </cfRule>
    <cfRule type="cellIs" dxfId="76" priority="75" operator="equal">
      <formula>"Moderado"</formula>
    </cfRule>
    <cfRule type="cellIs" dxfId="75" priority="76" operator="equal">
      <formula>"Bajo"</formula>
    </cfRule>
  </conditionalFormatting>
  <conditionalFormatting sqref="Y26">
    <cfRule type="cellIs" dxfId="74" priority="67" operator="equal">
      <formula>"Muy Alta"</formula>
    </cfRule>
    <cfRule type="cellIs" dxfId="73" priority="68" operator="equal">
      <formula>"Alta"</formula>
    </cfRule>
    <cfRule type="cellIs" dxfId="72" priority="69" operator="equal">
      <formula>"Media"</formula>
    </cfRule>
    <cfRule type="cellIs" dxfId="71" priority="70" operator="equal">
      <formula>"Baja"</formula>
    </cfRule>
    <cfRule type="cellIs" dxfId="70" priority="71" operator="equal">
      <formula>"Muy Baja"</formula>
    </cfRule>
  </conditionalFormatting>
  <conditionalFormatting sqref="AA26">
    <cfRule type="cellIs" dxfId="69" priority="62" operator="equal">
      <formula>"Catastrófico"</formula>
    </cfRule>
    <cfRule type="cellIs" dxfId="68" priority="63" operator="equal">
      <formula>"Mayor"</formula>
    </cfRule>
    <cfRule type="cellIs" dxfId="67" priority="64" operator="equal">
      <formula>"Moderado"</formula>
    </cfRule>
    <cfRule type="cellIs" dxfId="66" priority="65" operator="equal">
      <formula>"Menor"</formula>
    </cfRule>
    <cfRule type="cellIs" dxfId="65" priority="66" operator="equal">
      <formula>"Leve"</formula>
    </cfRule>
  </conditionalFormatting>
  <conditionalFormatting sqref="AC26">
    <cfRule type="cellIs" dxfId="64" priority="58" operator="equal">
      <formula>"Extremo"</formula>
    </cfRule>
    <cfRule type="cellIs" dxfId="63" priority="59" operator="equal">
      <formula>"Alto"</formula>
    </cfRule>
    <cfRule type="cellIs" dxfId="62" priority="60" operator="equal">
      <formula>"Moderado"</formula>
    </cfRule>
    <cfRule type="cellIs" dxfId="61" priority="61" operator="equal">
      <formula>"Bajo"</formula>
    </cfRule>
  </conditionalFormatting>
  <conditionalFormatting sqref="H32">
    <cfRule type="cellIs" dxfId="60" priority="48" operator="equal">
      <formula>"Muy Alta"</formula>
    </cfRule>
    <cfRule type="cellIs" dxfId="59" priority="49" operator="equal">
      <formula>"Alta"</formula>
    </cfRule>
    <cfRule type="cellIs" dxfId="58" priority="50" operator="equal">
      <formula>"Media"</formula>
    </cfRule>
    <cfRule type="cellIs" dxfId="57" priority="51" operator="equal">
      <formula>"Baja"</formula>
    </cfRule>
    <cfRule type="cellIs" dxfId="56" priority="52" operator="equal">
      <formula>"Muy Baja"</formula>
    </cfRule>
  </conditionalFormatting>
  <conditionalFormatting sqref="L32">
    <cfRule type="cellIs" dxfId="55" priority="53" operator="equal">
      <formula>"Catastrófico"</formula>
    </cfRule>
    <cfRule type="cellIs" dxfId="54" priority="54" operator="equal">
      <formula>"Mayor"</formula>
    </cfRule>
    <cfRule type="cellIs" dxfId="53" priority="55" operator="equal">
      <formula>"Moderado"</formula>
    </cfRule>
    <cfRule type="cellIs" dxfId="52" priority="56" operator="equal">
      <formula>"Menor"</formula>
    </cfRule>
    <cfRule type="cellIs" dxfId="51" priority="57" operator="equal">
      <formula>"Leve"</formula>
    </cfRule>
  </conditionalFormatting>
  <conditionalFormatting sqref="N32">
    <cfRule type="cellIs" dxfId="50" priority="44" operator="equal">
      <formula>"Extremo"</formula>
    </cfRule>
    <cfRule type="cellIs" dxfId="49" priority="45" operator="equal">
      <formula>"Alto"</formula>
    </cfRule>
    <cfRule type="cellIs" dxfId="48" priority="46" operator="equal">
      <formula>"Moderado"</formula>
    </cfRule>
    <cfRule type="cellIs" dxfId="47" priority="47" operator="equal">
      <formula>"Bajo"</formula>
    </cfRule>
  </conditionalFormatting>
  <conditionalFormatting sqref="K32:K37">
    <cfRule type="containsText" dxfId="46" priority="43" operator="containsText" text="❌">
      <formula>NOT(ISERROR(SEARCH("❌",K32)))</formula>
    </cfRule>
  </conditionalFormatting>
  <conditionalFormatting sqref="Y32">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32">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32">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18">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18">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18">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21:Y22">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21:AA22">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21:AC22">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200-000000000000}">
          <x14:formula1>
            <xm:f>'Tabla Valoración controles'!$D$4:$D$6</xm:f>
          </x14:formula1>
          <xm:sqref>R33:R85 R12:R17 R21:R25</xm:sqref>
        </x14:dataValidation>
        <x14:dataValidation type="list" allowBlank="1" showInputMessage="1" showErrorMessage="1" xr:uid="{00000000-0002-0000-0200-000001000000}">
          <x14:formula1>
            <xm:f>'Tabla Valoración controles'!$D$7:$D$8</xm:f>
          </x14:formula1>
          <xm:sqref>S33:S85 S12:S17 S21:S25</xm:sqref>
        </x14:dataValidation>
        <x14:dataValidation type="list" allowBlank="1" showInputMessage="1" showErrorMessage="1" xr:uid="{00000000-0002-0000-0200-000002000000}">
          <x14:formula1>
            <xm:f>'Tabla Valoración controles'!$D$9:$D$10</xm:f>
          </x14:formula1>
          <xm:sqref>U33:U85 U12:U17 U21:U25</xm:sqref>
        </x14:dataValidation>
        <x14:dataValidation type="list" allowBlank="1" showInputMessage="1" showErrorMessage="1" xr:uid="{00000000-0002-0000-0200-000003000000}">
          <x14:formula1>
            <xm:f>'Tabla Valoración controles'!$D$11:$D$12</xm:f>
          </x14:formula1>
          <xm:sqref>V33:V85 V12:V17 V21:V25</xm:sqref>
        </x14:dataValidation>
        <x14:dataValidation type="list" allowBlank="1" showInputMessage="1" showErrorMessage="1" xr:uid="{00000000-0002-0000-0200-000004000000}">
          <x14:formula1>
            <xm:f>'Tabla Valoración controles'!$D$13:$D$14</xm:f>
          </x14:formula1>
          <xm:sqref>W33:W85 W12:W17 W21:W25</xm:sqref>
        </x14:dataValidation>
        <x14:dataValidation type="list" allowBlank="1" showInputMessage="1" showErrorMessage="1" xr:uid="{00000000-0002-0000-0200-000005000000}">
          <x14:formula1>
            <xm:f>'Opciones Tratamiento'!$B$13:$B$19</xm:f>
          </x14:formula1>
          <xm:sqref>F12:F25 F38:F85</xm:sqref>
        </x14:dataValidation>
        <x14:dataValidation type="list" allowBlank="1" showInputMessage="1" showErrorMessage="1" xr:uid="{00000000-0002-0000-0200-000006000000}">
          <x14:formula1>
            <xm:f>'Opciones Tratamiento'!$E$2:$E$4</xm:f>
          </x14:formula1>
          <xm:sqref>B12:B25 B38:B85</xm:sqref>
        </x14:dataValidation>
        <x14:dataValidation type="list" allowBlank="1" showInputMessage="1" showErrorMessage="1" xr:uid="{00000000-0002-0000-0200-000007000000}">
          <x14:formula1>
            <xm:f>'Opciones Tratamiento'!$B$2:$B$5</xm:f>
          </x14:formula1>
          <xm:sqref>AD12:AD17 AD33:AD85 AD21:AD25</xm:sqref>
        </x14:dataValidation>
        <x14:dataValidation type="list" allowBlank="1" showInputMessage="1" showErrorMessage="1" xr:uid="{00000000-0002-0000-0200-000008000000}">
          <x14:formula1>
            <xm:f>'Tabla Impacto'!$F$210:$F$221</xm:f>
          </x14:formula1>
          <xm:sqref>J12:J25 J38:J85</xm:sqref>
        </x14:dataValidation>
        <x14:dataValidation type="custom" allowBlank="1" showInputMessage="1" showErrorMessage="1" error="Recuerde que las acciones se generan bajo la medida de mitigar el riesgo" xr:uid="{00000000-0002-0000-0200-000009000000}">
          <x14:formula1>
            <xm:f>IF(OR(AD12='Opciones Tratamiento'!$B$2,AD12='Opciones Tratamiento'!$B$3,AD12='Opciones Tratamiento'!$B$4),ISBLANK(AD12),ISTEXT(AD12))</xm:f>
          </x14:formula1>
          <xm:sqref>AE12:AE17 AE33:AE85</xm:sqref>
        </x14:dataValidation>
        <x14:dataValidation type="custom" allowBlank="1" showInputMessage="1" showErrorMessage="1" error="Recuerde que las acciones se generan bajo la medida de mitigar el riesgo" xr:uid="{00000000-0002-0000-0200-00000A000000}">
          <x14:formula1>
            <xm:f>IF(OR(AD12='Opciones Tratamiento'!$B$2,AD12='Opciones Tratamiento'!$B$3,AD12='Opciones Tratamiento'!$B$4),ISBLANK(AD12),ISTEXT(AD12))</xm:f>
          </x14:formula1>
          <xm:sqref>AF12:AF17 AF33:AF85</xm:sqref>
        </x14:dataValidation>
        <x14:dataValidation type="custom" allowBlank="1" showInputMessage="1" showErrorMessage="1" error="Recuerde que las acciones se generan bajo la medida de mitigar el riesgo" xr:uid="{00000000-0002-0000-0200-00000B000000}">
          <x14:formula1>
            <xm:f>IF(OR(AD13='Opciones Tratamiento'!$B$2,AD13='Opciones Tratamiento'!$B$3,AD13='Opciones Tratamiento'!$B$4),ISBLANK(AD13),ISTEXT(AD13))</xm:f>
          </x14:formula1>
          <xm:sqref>AG33:AH85 AG13:AH17</xm:sqref>
        </x14:dataValidation>
        <x14:dataValidation type="custom" allowBlank="1" showInputMessage="1" showErrorMessage="1" error="Recuerde que las acciones se generan bajo la medida de mitigar el riesgo" xr:uid="{00000000-0002-0000-0200-00000C000000}">
          <x14:formula1>
            <xm:f>IF(OR(AD13='Opciones Tratamiento'!$B$2,AD13='Opciones Tratamiento'!$B$3,AD13='Opciones Tratamiento'!$B$4),ISBLANK(AD13),ISTEXT(AD13))</xm:f>
          </x14:formula1>
          <xm:sqref>AI33:AI85 AI13:AI17</xm:sqref>
        </x14:dataValidation>
        <x14:dataValidation type="list" allowBlank="1" showInputMessage="1" showErrorMessage="1" xr:uid="{00000000-0002-0000-0200-00000D000000}">
          <x14:formula1>
            <xm:f>'C:\Users\USUARIO\Desktop\ALCALDIA BGA\1.2025\2.MARZO\MAPAS DE RIESGOS\2.DESARROLLO SOCIAL\[MRG 2024 - DESARROLLO SOCIAL ajustado 1 (nov 19 de 2024) (1).xlsx]Opciones Tratamiento'!#REF!</xm:f>
          </x14:formula1>
          <xm:sqref>AD18:AD20</xm:sqref>
        </x14:dataValidation>
        <x14:dataValidation type="list" allowBlank="1" showInputMessage="1" showErrorMessage="1" xr:uid="{00000000-0002-0000-0200-00000E000000}">
          <x14:formula1>
            <xm:f>'C:\Users\USUARIO\Desktop\ALCALDIA BGA\1.2025\2.MARZO\MAPAS DE RIESGOS\ULTIMOS INSUMOS\[F-DPM-10100-238,37-013 Matriz Mapa Riesgos de Gestión 2025 - PLANEACION Ok.xlsx]Opciones Tratamiento'!#REF!</xm:f>
          </x14:formula1>
          <xm:sqref>B26:B32 F26:F32 AD26 AD32</xm:sqref>
        </x14:dataValidation>
        <x14:dataValidation type="list" allowBlank="1" showInputMessage="1" showErrorMessage="1" xr:uid="{00000000-0002-0000-0200-00000F000000}">
          <x14:formula1>
            <xm:f>'C:\Users\USUARIO\Desktop\ALCALDIA BGA\1.2025\2.MARZO\MAPAS DE RIESGOS\ULTIMOS INSUMOS\[F-DPM-10100-238,37-013 Matriz Mapa Riesgos de Gestión 2025 - PLANEACION Ok.xlsx]Tabla Impacto'!#REF!</xm:f>
          </x14:formula1>
          <xm:sqref>J26:J32</xm:sqref>
        </x14:dataValidation>
        <x14:dataValidation type="list" allowBlank="1" showInputMessage="1" showErrorMessage="1" xr:uid="{00000000-0002-0000-0200-000010000000}">
          <x14:formula1>
            <xm:f>'C:\Users\USUARIO\Desktop\ALCALDIA BGA\1.2025\2.MARZO\MAPAS DE RIESGOS\ULTIMOS INSUMOS\[F-DPM-10100-238,37-013 Matriz Mapa Riesgos de Gestión 2025 - PLANEACION Ok.xlsx]Tabla Valoración controles'!#REF!</xm:f>
          </x14:formula1>
          <xm:sqref>R26:S26 U26:W26 R32:S32 U32:W32</xm:sqref>
        </x14:dataValidation>
        <x14:dataValidation type="list" allowBlank="1" showInputMessage="1" showErrorMessage="1" xr:uid="{00000000-0002-0000-0200-000011000000}">
          <x14:formula1>
            <xm:f>'https://bucaramangagovco-my.sharepoint.com/personal/erruedal_bucaramanga_gov_co/Documents/1. GRUPO DE DESARROLLO ECONÓMICO/MAPA DE RIESGOS DE GESTIÓN/2025/FORMULACION MRG 2025/FORMATOS VALIDADOS/[Matriz Mapa de Riesgos de Gestion OFAI 2025.xlsx]Tabla Valoración controles'!#REF!</xm:f>
          </x14:formula1>
          <xm:sqref>R18:S18 U18:W18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row>
    <row r="2" spans="1:99" ht="18" customHeight="1" x14ac:dyDescent="0.25">
      <c r="A2" s="81"/>
      <c r="B2" s="522" t="s">
        <v>213</v>
      </c>
      <c r="C2" s="522"/>
      <c r="D2" s="522"/>
      <c r="E2" s="522"/>
      <c r="F2" s="522"/>
      <c r="G2" s="522"/>
      <c r="H2" s="522"/>
      <c r="I2" s="522"/>
      <c r="J2" s="490" t="s">
        <v>26</v>
      </c>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99" ht="18.75" customHeight="1" x14ac:dyDescent="0.25">
      <c r="A3" s="81"/>
      <c r="B3" s="522"/>
      <c r="C3" s="522"/>
      <c r="D3" s="522"/>
      <c r="E3" s="522"/>
      <c r="F3" s="522"/>
      <c r="G3" s="522"/>
      <c r="H3" s="522"/>
      <c r="I3" s="522"/>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row>
    <row r="4" spans="1:99" ht="15" customHeight="1" x14ac:dyDescent="0.25">
      <c r="A4" s="81"/>
      <c r="B4" s="522"/>
      <c r="C4" s="522"/>
      <c r="D4" s="522"/>
      <c r="E4" s="522"/>
      <c r="F4" s="522"/>
      <c r="G4" s="522"/>
      <c r="H4" s="522"/>
      <c r="I4" s="522"/>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row>
    <row r="5" spans="1:99"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row>
    <row r="6" spans="1:99" ht="15" customHeight="1" x14ac:dyDescent="0.25">
      <c r="A6" s="81"/>
      <c r="B6" s="437" t="s">
        <v>214</v>
      </c>
      <c r="C6" s="437"/>
      <c r="D6" s="438"/>
      <c r="E6" s="475" t="s">
        <v>215</v>
      </c>
      <c r="F6" s="476"/>
      <c r="G6" s="476"/>
      <c r="H6" s="476"/>
      <c r="I6" s="477"/>
      <c r="J6" s="486" t="str">
        <f>IF(AND('Mapa de Riesgos'!$H$12="Muy Alta",'Mapa de Riesgos'!$L$12="Leve"),CONCATENATE("R",'Mapa de Riesgos'!$A$12),"")</f>
        <v/>
      </c>
      <c r="K6" s="487"/>
      <c r="L6" s="487" t="str">
        <f>IF(AND('Mapa de Riesgos'!$H$18="Muy Alta",'Mapa de Riesgos'!$L$18="Leve"),CONCATENATE("R",'Mapa de Riesgos'!$A$18),"")</f>
        <v/>
      </c>
      <c r="M6" s="487"/>
      <c r="N6" s="487" t="str">
        <f>IF(AND('Mapa de Riesgos'!$H$26="Muy Alta",'Mapa de Riesgos'!$L$26="Leve"),CONCATENATE("R",'Mapa de Riesgos'!$A$26),"")</f>
        <v/>
      </c>
      <c r="O6" s="489"/>
      <c r="P6" s="486" t="str">
        <f>IF(AND('Mapa de Riesgos'!$H$12="Muy Alta",'Mapa de Riesgos'!$L$12="Menor"),CONCATENATE("R",'Mapa de Riesgos'!$A$12),"")</f>
        <v/>
      </c>
      <c r="Q6" s="487"/>
      <c r="R6" s="487" t="str">
        <f>IF(AND('Mapa de Riesgos'!$H$18="Muy Alta",'Mapa de Riesgos'!$L$18="Menor"),CONCATENATE("R",'Mapa de Riesgos'!$A$18),"")</f>
        <v/>
      </c>
      <c r="S6" s="487"/>
      <c r="T6" s="487" t="str">
        <f>IF(AND('Mapa de Riesgos'!$H$26="Muy Alta",'Mapa de Riesgos'!$L$26="Menor"),CONCATENATE("R",'Mapa de Riesgos'!$A$26),"")</f>
        <v/>
      </c>
      <c r="U6" s="489"/>
      <c r="V6" s="486" t="str">
        <f>IF(AND('Mapa de Riesgos'!$H$12="Muy Alta",'Mapa de Riesgos'!$L$12="Moderado"),CONCATENATE("R",'Mapa de Riesgos'!$A$12),"")</f>
        <v/>
      </c>
      <c r="W6" s="487"/>
      <c r="X6" s="487" t="str">
        <f>IF(AND('Mapa de Riesgos'!$H$18="Muy Alta",'Mapa de Riesgos'!$L$18="Moderado"),CONCATENATE("R",'Mapa de Riesgos'!$A$18),"")</f>
        <v/>
      </c>
      <c r="Y6" s="487"/>
      <c r="Z6" s="487" t="str">
        <f>IF(AND('Mapa de Riesgos'!$H$26="Muy Alta",'Mapa de Riesgos'!$L$26="Moderado"),CONCATENATE("R",'Mapa de Riesgos'!$A$26),"")</f>
        <v/>
      </c>
      <c r="AA6" s="489"/>
      <c r="AB6" s="486" t="str">
        <f>IF(AND('Mapa de Riesgos'!$H$12="Muy Alta",'Mapa de Riesgos'!$L$12="Mayor"),CONCATENATE("R",'Mapa de Riesgos'!$A$12),"")</f>
        <v/>
      </c>
      <c r="AC6" s="487"/>
      <c r="AD6" s="487" t="str">
        <f>IF(AND('Mapa de Riesgos'!$H$18="Muy Alta",'Mapa de Riesgos'!$L$18="Mayor"),CONCATENATE("R",'Mapa de Riesgos'!$A$18),"")</f>
        <v/>
      </c>
      <c r="AE6" s="487"/>
      <c r="AF6" s="487" t="str">
        <f>IF(AND('Mapa de Riesgos'!$H$26="Muy Alta",'Mapa de Riesgos'!$L$26="Mayor"),CONCATENATE("R",'Mapa de Riesgos'!$A$26),"")</f>
        <v/>
      </c>
      <c r="AG6" s="489"/>
      <c r="AH6" s="501" t="str">
        <f>IF(AND('Mapa de Riesgos'!$H$12="Muy Alta",'Mapa de Riesgos'!$L$12="Catastrófico"),CONCATENATE("R",'Mapa de Riesgos'!$A$12),"")</f>
        <v/>
      </c>
      <c r="AI6" s="502"/>
      <c r="AJ6" s="502" t="str">
        <f>IF(AND('Mapa de Riesgos'!$H$18="Muy Alta",'Mapa de Riesgos'!$L$18="Catastrófico"),CONCATENATE("R",'Mapa de Riesgos'!$A$18),"")</f>
        <v/>
      </c>
      <c r="AK6" s="502"/>
      <c r="AL6" s="502" t="str">
        <f>IF(AND('Mapa de Riesgos'!$H$26="Muy Alta",'Mapa de Riesgos'!$L$26="Catastrófico"),CONCATENATE("R",'Mapa de Riesgos'!$A$26),"")</f>
        <v/>
      </c>
      <c r="AM6" s="503"/>
      <c r="AO6" s="439" t="s">
        <v>216</v>
      </c>
      <c r="AP6" s="440"/>
      <c r="AQ6" s="440"/>
      <c r="AR6" s="440"/>
      <c r="AS6" s="440"/>
      <c r="AT6" s="44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99" ht="15" customHeight="1" x14ac:dyDescent="0.25">
      <c r="A7" s="81"/>
      <c r="B7" s="437"/>
      <c r="C7" s="437"/>
      <c r="D7" s="438"/>
      <c r="E7" s="478"/>
      <c r="F7" s="479"/>
      <c r="G7" s="479"/>
      <c r="H7" s="479"/>
      <c r="I7" s="480"/>
      <c r="J7" s="488"/>
      <c r="K7" s="484"/>
      <c r="L7" s="484"/>
      <c r="M7" s="484"/>
      <c r="N7" s="484"/>
      <c r="O7" s="485"/>
      <c r="P7" s="488"/>
      <c r="Q7" s="484"/>
      <c r="R7" s="484"/>
      <c r="S7" s="484"/>
      <c r="T7" s="484"/>
      <c r="U7" s="485"/>
      <c r="V7" s="488"/>
      <c r="W7" s="484"/>
      <c r="X7" s="484"/>
      <c r="Y7" s="484"/>
      <c r="Z7" s="484"/>
      <c r="AA7" s="485"/>
      <c r="AB7" s="488"/>
      <c r="AC7" s="484"/>
      <c r="AD7" s="484"/>
      <c r="AE7" s="484"/>
      <c r="AF7" s="484"/>
      <c r="AG7" s="485"/>
      <c r="AH7" s="495"/>
      <c r="AI7" s="496"/>
      <c r="AJ7" s="496"/>
      <c r="AK7" s="496"/>
      <c r="AL7" s="496"/>
      <c r="AM7" s="497"/>
      <c r="AN7" s="81"/>
      <c r="AO7" s="442"/>
      <c r="AP7" s="443"/>
      <c r="AQ7" s="443"/>
      <c r="AR7" s="443"/>
      <c r="AS7" s="443"/>
      <c r="AT7" s="444"/>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row>
    <row r="8" spans="1:99" ht="15" customHeight="1" x14ac:dyDescent="0.25">
      <c r="A8" s="81"/>
      <c r="B8" s="437"/>
      <c r="C8" s="437"/>
      <c r="D8" s="438"/>
      <c r="E8" s="478"/>
      <c r="F8" s="479"/>
      <c r="G8" s="479"/>
      <c r="H8" s="479"/>
      <c r="I8" s="480"/>
      <c r="J8" s="488" t="str">
        <f>IF(AND('Mapa de Riesgos'!$H$32="Muy Alta",'Mapa de Riesgos'!$L$32="Leve"),CONCATENATE("R",'Mapa de Riesgos'!$A$32),"")</f>
        <v/>
      </c>
      <c r="K8" s="484"/>
      <c r="L8" s="484" t="str">
        <f>IF(AND('Mapa de Riesgos'!$H$38="Muy Alta",'Mapa de Riesgos'!$L$38="Leve"),CONCATENATE("R",'Mapa de Riesgos'!$A$38),"")</f>
        <v/>
      </c>
      <c r="M8" s="484"/>
      <c r="N8" s="484" t="str">
        <f>IF(AND('Mapa de Riesgos'!$H$44="Muy Alta",'Mapa de Riesgos'!$L$44="Leve"),CONCATENATE("R",'Mapa de Riesgos'!$A$44),"")</f>
        <v/>
      </c>
      <c r="O8" s="485"/>
      <c r="P8" s="488" t="str">
        <f>IF(AND('Mapa de Riesgos'!$H$32="Muy Alta",'Mapa de Riesgos'!$L$32="Menor"),CONCATENATE("R",'Mapa de Riesgos'!$A$32),"")</f>
        <v/>
      </c>
      <c r="Q8" s="484"/>
      <c r="R8" s="484" t="str">
        <f>IF(AND('Mapa de Riesgos'!$H$38="Muy Alta",'Mapa de Riesgos'!$L$38="Menor"),CONCATENATE("R",'Mapa de Riesgos'!$A$38),"")</f>
        <v/>
      </c>
      <c r="S8" s="484"/>
      <c r="T8" s="484" t="str">
        <f>IF(AND('Mapa de Riesgos'!$H$44="Muy Alta",'Mapa de Riesgos'!$L$44="Menor"),CONCATENATE("R",'Mapa de Riesgos'!$A$44),"")</f>
        <v/>
      </c>
      <c r="U8" s="485"/>
      <c r="V8" s="488" t="str">
        <f>IF(AND('Mapa de Riesgos'!$H$32="Muy Alta",'Mapa de Riesgos'!$L$32="Moderado"),CONCATENATE("R",'Mapa de Riesgos'!$A$32),"")</f>
        <v/>
      </c>
      <c r="W8" s="484"/>
      <c r="X8" s="484" t="str">
        <f>IF(AND('Mapa de Riesgos'!$H$38="Muy Alta",'Mapa de Riesgos'!$L$38="Moderado"),CONCATENATE("R",'Mapa de Riesgos'!$A$38),"")</f>
        <v/>
      </c>
      <c r="Y8" s="484"/>
      <c r="Z8" s="484" t="str">
        <f>IF(AND('Mapa de Riesgos'!$H$44="Muy Alta",'Mapa de Riesgos'!$L$44="Moderado"),CONCATENATE("R",'Mapa de Riesgos'!$A$44),"")</f>
        <v/>
      </c>
      <c r="AA8" s="485"/>
      <c r="AB8" s="488" t="str">
        <f>IF(AND('Mapa de Riesgos'!$H$32="Muy Alta",'Mapa de Riesgos'!$L$32="Mayor"),CONCATENATE("R",'Mapa de Riesgos'!$A$32),"")</f>
        <v/>
      </c>
      <c r="AC8" s="484"/>
      <c r="AD8" s="484" t="str">
        <f>IF(AND('Mapa de Riesgos'!$H$38="Muy Alta",'Mapa de Riesgos'!$L$38="Mayor"),CONCATENATE("R",'Mapa de Riesgos'!$A$38),"")</f>
        <v/>
      </c>
      <c r="AE8" s="484"/>
      <c r="AF8" s="484" t="str">
        <f>IF(AND('Mapa de Riesgos'!$H$44="Muy Alta",'Mapa de Riesgos'!$L$44="Mayor"),CONCATENATE("R",'Mapa de Riesgos'!$A$44),"")</f>
        <v/>
      </c>
      <c r="AG8" s="485"/>
      <c r="AH8" s="495" t="str">
        <f>IF(AND('Mapa de Riesgos'!$H$32="Muy Alta",'Mapa de Riesgos'!$L$32="Catastrófico"),CONCATENATE("R",'Mapa de Riesgos'!$A$32),"")</f>
        <v/>
      </c>
      <c r="AI8" s="496"/>
      <c r="AJ8" s="496" t="str">
        <f>IF(AND('Mapa de Riesgos'!$H$38="Muy Alta",'Mapa de Riesgos'!$L$38="Catastrófico"),CONCATENATE("R",'Mapa de Riesgos'!$A$38),"")</f>
        <v/>
      </c>
      <c r="AK8" s="496"/>
      <c r="AL8" s="496" t="str">
        <f>IF(AND('Mapa de Riesgos'!$H$44="Muy Alta",'Mapa de Riesgos'!$L$44="Catastrófico"),CONCATENATE("R",'Mapa de Riesgos'!$A$44),"")</f>
        <v/>
      </c>
      <c r="AM8" s="497"/>
      <c r="AN8" s="81"/>
      <c r="AO8" s="442"/>
      <c r="AP8" s="443"/>
      <c r="AQ8" s="443"/>
      <c r="AR8" s="443"/>
      <c r="AS8" s="443"/>
      <c r="AT8" s="444"/>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99" ht="15" customHeight="1" x14ac:dyDescent="0.25">
      <c r="A9" s="81"/>
      <c r="B9" s="437"/>
      <c r="C9" s="437"/>
      <c r="D9" s="438"/>
      <c r="E9" s="478"/>
      <c r="F9" s="479"/>
      <c r="G9" s="479"/>
      <c r="H9" s="479"/>
      <c r="I9" s="480"/>
      <c r="J9" s="488"/>
      <c r="K9" s="484"/>
      <c r="L9" s="484"/>
      <c r="M9" s="484"/>
      <c r="N9" s="484"/>
      <c r="O9" s="485"/>
      <c r="P9" s="488"/>
      <c r="Q9" s="484"/>
      <c r="R9" s="484"/>
      <c r="S9" s="484"/>
      <c r="T9" s="484"/>
      <c r="U9" s="485"/>
      <c r="V9" s="488"/>
      <c r="W9" s="484"/>
      <c r="X9" s="484"/>
      <c r="Y9" s="484"/>
      <c r="Z9" s="484"/>
      <c r="AA9" s="485"/>
      <c r="AB9" s="488"/>
      <c r="AC9" s="484"/>
      <c r="AD9" s="484"/>
      <c r="AE9" s="484"/>
      <c r="AF9" s="484"/>
      <c r="AG9" s="485"/>
      <c r="AH9" s="495"/>
      <c r="AI9" s="496"/>
      <c r="AJ9" s="496"/>
      <c r="AK9" s="496"/>
      <c r="AL9" s="496"/>
      <c r="AM9" s="497"/>
      <c r="AN9" s="81"/>
      <c r="AO9" s="442"/>
      <c r="AP9" s="443"/>
      <c r="AQ9" s="443"/>
      <c r="AR9" s="443"/>
      <c r="AS9" s="443"/>
      <c r="AT9" s="444"/>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99" ht="15" customHeight="1" x14ac:dyDescent="0.25">
      <c r="A10" s="81"/>
      <c r="B10" s="437"/>
      <c r="C10" s="437"/>
      <c r="D10" s="438"/>
      <c r="E10" s="478"/>
      <c r="F10" s="479"/>
      <c r="G10" s="479"/>
      <c r="H10" s="479"/>
      <c r="I10" s="480"/>
      <c r="J10" s="488" t="str">
        <f>IF(AND('Mapa de Riesgos'!$H$50="Muy Alta",'Mapa de Riesgos'!$L$50="Leve"),CONCATENATE("R",'Mapa de Riesgos'!$A$50),"")</f>
        <v/>
      </c>
      <c r="K10" s="484"/>
      <c r="L10" s="484" t="str">
        <f>IF(AND('Mapa de Riesgos'!$H$56="Muy Alta",'Mapa de Riesgos'!$L$56="Leve"),CONCATENATE("R",'Mapa de Riesgos'!$A$56),"")</f>
        <v/>
      </c>
      <c r="M10" s="484"/>
      <c r="N10" s="484" t="str">
        <f>IF(AND('Mapa de Riesgos'!$H$62="Muy Alta",'Mapa de Riesgos'!$L$62="Leve"),CONCATENATE("R",'Mapa de Riesgos'!$A$62),"")</f>
        <v/>
      </c>
      <c r="O10" s="485"/>
      <c r="P10" s="488" t="str">
        <f>IF(AND('Mapa de Riesgos'!$H$50="Muy Alta",'Mapa de Riesgos'!$L$50="Menor"),CONCATENATE("R",'Mapa de Riesgos'!$A$50),"")</f>
        <v/>
      </c>
      <c r="Q10" s="484"/>
      <c r="R10" s="484" t="str">
        <f>IF(AND('Mapa de Riesgos'!$H$56="Muy Alta",'Mapa de Riesgos'!$L$56="Menor"),CONCATENATE("R",'Mapa de Riesgos'!$A$56),"")</f>
        <v/>
      </c>
      <c r="S10" s="484"/>
      <c r="T10" s="484" t="str">
        <f>IF(AND('Mapa de Riesgos'!$H$62="Muy Alta",'Mapa de Riesgos'!$L$62="Menor"),CONCATENATE("R",'Mapa de Riesgos'!$A$62),"")</f>
        <v/>
      </c>
      <c r="U10" s="485"/>
      <c r="V10" s="488" t="str">
        <f>IF(AND('Mapa de Riesgos'!$H$50="Muy Alta",'Mapa de Riesgos'!$L$50="Moderado"),CONCATENATE("R",'Mapa de Riesgos'!$A$50),"")</f>
        <v/>
      </c>
      <c r="W10" s="484"/>
      <c r="X10" s="484" t="str">
        <f>IF(AND('Mapa de Riesgos'!$H$56="Muy Alta",'Mapa de Riesgos'!$L$56="Moderado"),CONCATENATE("R",'Mapa de Riesgos'!$A$56),"")</f>
        <v/>
      </c>
      <c r="Y10" s="484"/>
      <c r="Z10" s="484" t="str">
        <f>IF(AND('Mapa de Riesgos'!$H$62="Muy Alta",'Mapa de Riesgos'!$L$62="Moderado"),CONCATENATE("R",'Mapa de Riesgos'!$A$62),"")</f>
        <v/>
      </c>
      <c r="AA10" s="485"/>
      <c r="AB10" s="488" t="str">
        <f>IF(AND('Mapa de Riesgos'!$H$50="Muy Alta",'Mapa de Riesgos'!$L$50="Mayor"),CONCATENATE("R",'Mapa de Riesgos'!$A$50),"")</f>
        <v/>
      </c>
      <c r="AC10" s="484"/>
      <c r="AD10" s="484" t="str">
        <f>IF(AND('Mapa de Riesgos'!$H$56="Muy Alta",'Mapa de Riesgos'!$L$56="Mayor"),CONCATENATE("R",'Mapa de Riesgos'!$A$56),"")</f>
        <v/>
      </c>
      <c r="AE10" s="484"/>
      <c r="AF10" s="484" t="str">
        <f>IF(AND('Mapa de Riesgos'!$H$62="Muy Alta",'Mapa de Riesgos'!$L$62="Mayor"),CONCATENATE("R",'Mapa de Riesgos'!$A$62),"")</f>
        <v/>
      </c>
      <c r="AG10" s="485"/>
      <c r="AH10" s="495" t="str">
        <f>IF(AND('Mapa de Riesgos'!$H$50="Muy Alta",'Mapa de Riesgos'!$L$50="Catastrófico"),CONCATENATE("R",'Mapa de Riesgos'!$A$50),"")</f>
        <v/>
      </c>
      <c r="AI10" s="496"/>
      <c r="AJ10" s="496" t="str">
        <f>IF(AND('Mapa de Riesgos'!$H$56="Muy Alta",'Mapa de Riesgos'!$L$56="Catastrófico"),CONCATENATE("R",'Mapa de Riesgos'!$A$56),"")</f>
        <v/>
      </c>
      <c r="AK10" s="496"/>
      <c r="AL10" s="496" t="str">
        <f>IF(AND('Mapa de Riesgos'!$H$62="Muy Alta",'Mapa de Riesgos'!$L$62="Catastrófico"),CONCATENATE("R",'Mapa de Riesgos'!$A$62),"")</f>
        <v/>
      </c>
      <c r="AM10" s="497"/>
      <c r="AN10" s="81"/>
      <c r="AO10" s="442"/>
      <c r="AP10" s="443"/>
      <c r="AQ10" s="443"/>
      <c r="AR10" s="443"/>
      <c r="AS10" s="443"/>
      <c r="AT10" s="444"/>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row>
    <row r="11" spans="1:99" ht="15" customHeight="1" x14ac:dyDescent="0.25">
      <c r="A11" s="81"/>
      <c r="B11" s="437"/>
      <c r="C11" s="437"/>
      <c r="D11" s="438"/>
      <c r="E11" s="478"/>
      <c r="F11" s="479"/>
      <c r="G11" s="479"/>
      <c r="H11" s="479"/>
      <c r="I11" s="480"/>
      <c r="J11" s="488"/>
      <c r="K11" s="484"/>
      <c r="L11" s="484"/>
      <c r="M11" s="484"/>
      <c r="N11" s="484"/>
      <c r="O11" s="485"/>
      <c r="P11" s="488"/>
      <c r="Q11" s="484"/>
      <c r="R11" s="484"/>
      <c r="S11" s="484"/>
      <c r="T11" s="484"/>
      <c r="U11" s="485"/>
      <c r="V11" s="488"/>
      <c r="W11" s="484"/>
      <c r="X11" s="484"/>
      <c r="Y11" s="484"/>
      <c r="Z11" s="484"/>
      <c r="AA11" s="485"/>
      <c r="AB11" s="488"/>
      <c r="AC11" s="484"/>
      <c r="AD11" s="484"/>
      <c r="AE11" s="484"/>
      <c r="AF11" s="484"/>
      <c r="AG11" s="485"/>
      <c r="AH11" s="495"/>
      <c r="AI11" s="496"/>
      <c r="AJ11" s="496"/>
      <c r="AK11" s="496"/>
      <c r="AL11" s="496"/>
      <c r="AM11" s="497"/>
      <c r="AN11" s="81"/>
      <c r="AO11" s="442"/>
      <c r="AP11" s="443"/>
      <c r="AQ11" s="443"/>
      <c r="AR11" s="443"/>
      <c r="AS11" s="443"/>
      <c r="AT11" s="444"/>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99" ht="15" customHeight="1" x14ac:dyDescent="0.25">
      <c r="A12" s="81"/>
      <c r="B12" s="437"/>
      <c r="C12" s="437"/>
      <c r="D12" s="438"/>
      <c r="E12" s="478"/>
      <c r="F12" s="479"/>
      <c r="G12" s="479"/>
      <c r="H12" s="479"/>
      <c r="I12" s="480"/>
      <c r="J12" s="488" t="str">
        <f>IF(AND('Mapa de Riesgos'!$H$68="Muy Alta",'Mapa de Riesgos'!$L$68="Leve"),CONCATENATE("R",'Mapa de Riesgos'!$A$68),"")</f>
        <v/>
      </c>
      <c r="K12" s="484"/>
      <c r="L12" s="484" t="str">
        <f>IF(AND('Mapa de Riesgos'!$H$86="Muy Alta",'Mapa de Riesgos'!$L$86="Leve"),CONCATENATE("R",'Mapa de Riesgos'!$A$86),"")</f>
        <v/>
      </c>
      <c r="M12" s="484"/>
      <c r="N12" s="484" t="str">
        <f>IF(AND('Mapa de Riesgos'!$H$95="Muy Alta",'Mapa de Riesgos'!$L$95="Leve"),CONCATENATE("R",'Mapa de Riesgos'!$A$95),"")</f>
        <v/>
      </c>
      <c r="O12" s="485"/>
      <c r="P12" s="488" t="str">
        <f>IF(AND('Mapa de Riesgos'!$H$68="Muy Alta",'Mapa de Riesgos'!$L$68="Menor"),CONCATENATE("R",'Mapa de Riesgos'!$A$68),"")</f>
        <v/>
      </c>
      <c r="Q12" s="484"/>
      <c r="R12" s="484" t="str">
        <f>IF(AND('Mapa de Riesgos'!$H$86="Muy Alta",'Mapa de Riesgos'!$L$86="Menor"),CONCATENATE("R",'Mapa de Riesgos'!$A$86),"")</f>
        <v/>
      </c>
      <c r="S12" s="484"/>
      <c r="T12" s="484" t="str">
        <f>IF(AND('Mapa de Riesgos'!$H$95="Muy Alta",'Mapa de Riesgos'!$L$95="Menor"),CONCATENATE("R",'Mapa de Riesgos'!$A$95),"")</f>
        <v/>
      </c>
      <c r="U12" s="485"/>
      <c r="V12" s="488" t="str">
        <f>IF(AND('Mapa de Riesgos'!$H$68="Muy Alta",'Mapa de Riesgos'!$L$68="Moderado"),CONCATENATE("R",'Mapa de Riesgos'!$A$68),"")</f>
        <v/>
      </c>
      <c r="W12" s="484"/>
      <c r="X12" s="484" t="str">
        <f>IF(AND('Mapa de Riesgos'!$H$86="Muy Alta",'Mapa de Riesgos'!$L$86="Moderado"),CONCATENATE("R",'Mapa de Riesgos'!$A$86),"")</f>
        <v/>
      </c>
      <c r="Y12" s="484"/>
      <c r="Z12" s="484" t="str">
        <f>IF(AND('Mapa de Riesgos'!$H$95="Muy Alta",'Mapa de Riesgos'!$L$95="Moderado"),CONCATENATE("R",'Mapa de Riesgos'!$A$95),"")</f>
        <v/>
      </c>
      <c r="AA12" s="485"/>
      <c r="AB12" s="488" t="str">
        <f>IF(AND('Mapa de Riesgos'!$H$68="Muy Alta",'Mapa de Riesgos'!$L$68="Mayor"),CONCATENATE("R",'Mapa de Riesgos'!$A$68),"")</f>
        <v/>
      </c>
      <c r="AC12" s="484"/>
      <c r="AD12" s="484" t="str">
        <f>IF(AND('Mapa de Riesgos'!$H$86="Muy Alta",'Mapa de Riesgos'!$L$86="Mayor"),CONCATENATE("R",'Mapa de Riesgos'!$A$86),"")</f>
        <v/>
      </c>
      <c r="AE12" s="484"/>
      <c r="AF12" s="484" t="str">
        <f>IF(AND('Mapa de Riesgos'!$H$95="Muy Alta",'Mapa de Riesgos'!$L$95="Mayor"),CONCATENATE("R",'Mapa de Riesgos'!$A$95),"")</f>
        <v/>
      </c>
      <c r="AG12" s="485"/>
      <c r="AH12" s="495" t="str">
        <f>IF(AND('Mapa de Riesgos'!$H$68="Muy Alta",'Mapa de Riesgos'!$L$68="Catastrófico"),CONCATENATE("R",'Mapa de Riesgos'!$A$68),"")</f>
        <v/>
      </c>
      <c r="AI12" s="496"/>
      <c r="AJ12" s="496" t="str">
        <f>IF(AND('Mapa de Riesgos'!$H$86="Muy Alta",'Mapa de Riesgos'!$L$86="Catastrófico"),CONCATENATE("R",'Mapa de Riesgos'!$A$86),"")</f>
        <v/>
      </c>
      <c r="AK12" s="496"/>
      <c r="AL12" s="496" t="str">
        <f>IF(AND('Mapa de Riesgos'!$H$95="Muy Alta",'Mapa de Riesgos'!$L$95="Catastrófico"),CONCATENATE("R",'Mapa de Riesgos'!$A$95),"")</f>
        <v/>
      </c>
      <c r="AM12" s="497"/>
      <c r="AN12" s="81"/>
      <c r="AO12" s="442"/>
      <c r="AP12" s="443"/>
      <c r="AQ12" s="443"/>
      <c r="AR12" s="443"/>
      <c r="AS12" s="443"/>
      <c r="AT12" s="444"/>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row>
    <row r="13" spans="1:99" ht="15.75" customHeight="1" thickBot="1" x14ac:dyDescent="0.3">
      <c r="A13" s="81"/>
      <c r="B13" s="437"/>
      <c r="C13" s="437"/>
      <c r="D13" s="438"/>
      <c r="E13" s="481"/>
      <c r="F13" s="482"/>
      <c r="G13" s="482"/>
      <c r="H13" s="482"/>
      <c r="I13" s="483"/>
      <c r="J13" s="488"/>
      <c r="K13" s="484"/>
      <c r="L13" s="484"/>
      <c r="M13" s="484"/>
      <c r="N13" s="484"/>
      <c r="O13" s="485"/>
      <c r="P13" s="488"/>
      <c r="Q13" s="484"/>
      <c r="R13" s="484"/>
      <c r="S13" s="484"/>
      <c r="T13" s="484"/>
      <c r="U13" s="485"/>
      <c r="V13" s="488"/>
      <c r="W13" s="484"/>
      <c r="X13" s="484"/>
      <c r="Y13" s="484"/>
      <c r="Z13" s="484"/>
      <c r="AA13" s="485"/>
      <c r="AB13" s="488"/>
      <c r="AC13" s="484"/>
      <c r="AD13" s="484"/>
      <c r="AE13" s="484"/>
      <c r="AF13" s="484"/>
      <c r="AG13" s="485"/>
      <c r="AH13" s="498"/>
      <c r="AI13" s="499"/>
      <c r="AJ13" s="499"/>
      <c r="AK13" s="499"/>
      <c r="AL13" s="499"/>
      <c r="AM13" s="500"/>
      <c r="AN13" s="81"/>
      <c r="AO13" s="445"/>
      <c r="AP13" s="446"/>
      <c r="AQ13" s="446"/>
      <c r="AR13" s="446"/>
      <c r="AS13" s="446"/>
      <c r="AT13" s="447"/>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row>
    <row r="14" spans="1:99" ht="15" customHeight="1" x14ac:dyDescent="0.25">
      <c r="A14" s="81"/>
      <c r="B14" s="437"/>
      <c r="C14" s="437"/>
      <c r="D14" s="438"/>
      <c r="E14" s="475" t="s">
        <v>217</v>
      </c>
      <c r="F14" s="476"/>
      <c r="G14" s="476"/>
      <c r="H14" s="476"/>
      <c r="I14" s="476"/>
      <c r="J14" s="510" t="str">
        <f>IF(AND('Mapa de Riesgos'!$H$12="Alta",'Mapa de Riesgos'!$L$12="Leve"),CONCATENATE("R",'Mapa de Riesgos'!$A$12),"")</f>
        <v/>
      </c>
      <c r="K14" s="511"/>
      <c r="L14" s="511" t="str">
        <f>IF(AND('Mapa de Riesgos'!$H$18="Alta",'Mapa de Riesgos'!$L$18="Leve"),CONCATENATE("R",'Mapa de Riesgos'!$A$18),"")</f>
        <v/>
      </c>
      <c r="M14" s="511"/>
      <c r="N14" s="511" t="str">
        <f>IF(AND('Mapa de Riesgos'!$H$26="Alta",'Mapa de Riesgos'!$L$26="Leve"),CONCATENATE("R",'Mapa de Riesgos'!$A$26),"")</f>
        <v/>
      </c>
      <c r="O14" s="512"/>
      <c r="P14" s="510" t="str">
        <f>IF(AND('Mapa de Riesgos'!$H$12="Alta",'Mapa de Riesgos'!$L$12="Menor"),CONCATENATE("R",'Mapa de Riesgos'!$A$12),"")</f>
        <v/>
      </c>
      <c r="Q14" s="511"/>
      <c r="R14" s="511" t="str">
        <f>IF(AND('Mapa de Riesgos'!$H$18="Alta",'Mapa de Riesgos'!$L$18="Menor"),CONCATENATE("R",'Mapa de Riesgos'!$A$18),"")</f>
        <v/>
      </c>
      <c r="S14" s="511"/>
      <c r="T14" s="511" t="str">
        <f>IF(AND('Mapa de Riesgos'!$H$26="Alta",'Mapa de Riesgos'!$L$26="Menor"),CONCATENATE("R",'Mapa de Riesgos'!$A$26),"")</f>
        <v/>
      </c>
      <c r="U14" s="512"/>
      <c r="V14" s="486" t="str">
        <f>IF(AND('Mapa de Riesgos'!$H$12="Alta",'Mapa de Riesgos'!$L$12="Moderado"),CONCATENATE("R",'Mapa de Riesgos'!$A$12),"")</f>
        <v/>
      </c>
      <c r="W14" s="487"/>
      <c r="X14" s="487" t="str">
        <f>IF(AND('Mapa de Riesgos'!$H$18="Alta",'Mapa de Riesgos'!$L$18="Moderado"),CONCATENATE("R",'Mapa de Riesgos'!$A$18),"")</f>
        <v/>
      </c>
      <c r="Y14" s="487"/>
      <c r="Z14" s="487" t="str">
        <f>IF(AND('Mapa de Riesgos'!$H$26="Alta",'Mapa de Riesgos'!$L$26="Moderado"),CONCATENATE("R",'Mapa de Riesgos'!$A$26),"")</f>
        <v/>
      </c>
      <c r="AA14" s="489"/>
      <c r="AB14" s="486" t="str">
        <f>IF(AND('Mapa de Riesgos'!$H$12="Alta",'Mapa de Riesgos'!$L$12="Mayor"),CONCATENATE("R",'Mapa de Riesgos'!$A$12),"")</f>
        <v>R1</v>
      </c>
      <c r="AC14" s="487"/>
      <c r="AD14" s="487" t="str">
        <f>IF(AND('Mapa de Riesgos'!$H$18="Alta",'Mapa de Riesgos'!$L$18="Mayor"),CONCATENATE("R",'Mapa de Riesgos'!$A$18),"")</f>
        <v/>
      </c>
      <c r="AE14" s="487"/>
      <c r="AF14" s="487" t="str">
        <f>IF(AND('Mapa de Riesgos'!$H$26="Alta",'Mapa de Riesgos'!$L$26="Mayor"),CONCATENATE("R",'Mapa de Riesgos'!$A$26),"")</f>
        <v/>
      </c>
      <c r="AG14" s="489"/>
      <c r="AH14" s="501" t="str">
        <f>IF(AND('Mapa de Riesgos'!$H$12="Alta",'Mapa de Riesgos'!$L$12="Catastrófico"),CONCATENATE("R",'Mapa de Riesgos'!$A$12),"")</f>
        <v/>
      </c>
      <c r="AI14" s="502"/>
      <c r="AJ14" s="502" t="str">
        <f>IF(AND('Mapa de Riesgos'!$H$18="Alta",'Mapa de Riesgos'!$L$18="Catastrófico"),CONCATENATE("R",'Mapa de Riesgos'!$A$18),"")</f>
        <v/>
      </c>
      <c r="AK14" s="502"/>
      <c r="AL14" s="502" t="str">
        <f>IF(AND('Mapa de Riesgos'!$H$26="Alta",'Mapa de Riesgos'!$L$26="Catastrófico"),CONCATENATE("R",'Mapa de Riesgos'!$A$26),"")</f>
        <v/>
      </c>
      <c r="AM14" s="503"/>
      <c r="AN14" s="81"/>
      <c r="AO14" s="448" t="s">
        <v>218</v>
      </c>
      <c r="AP14" s="449"/>
      <c r="AQ14" s="449"/>
      <c r="AR14" s="449"/>
      <c r="AS14" s="449"/>
      <c r="AT14" s="450"/>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row>
    <row r="15" spans="1:99" ht="15" customHeight="1" x14ac:dyDescent="0.25">
      <c r="A15" s="81"/>
      <c r="B15" s="437"/>
      <c r="C15" s="437"/>
      <c r="D15" s="438"/>
      <c r="E15" s="478"/>
      <c r="F15" s="479"/>
      <c r="G15" s="479"/>
      <c r="H15" s="479"/>
      <c r="I15" s="479"/>
      <c r="J15" s="504"/>
      <c r="K15" s="505"/>
      <c r="L15" s="505"/>
      <c r="M15" s="505"/>
      <c r="N15" s="505"/>
      <c r="O15" s="506"/>
      <c r="P15" s="504"/>
      <c r="Q15" s="505"/>
      <c r="R15" s="505"/>
      <c r="S15" s="505"/>
      <c r="T15" s="505"/>
      <c r="U15" s="506"/>
      <c r="V15" s="488"/>
      <c r="W15" s="484"/>
      <c r="X15" s="484"/>
      <c r="Y15" s="484"/>
      <c r="Z15" s="484"/>
      <c r="AA15" s="485"/>
      <c r="AB15" s="488"/>
      <c r="AC15" s="484"/>
      <c r="AD15" s="484"/>
      <c r="AE15" s="484"/>
      <c r="AF15" s="484"/>
      <c r="AG15" s="485"/>
      <c r="AH15" s="495"/>
      <c r="AI15" s="496"/>
      <c r="AJ15" s="496"/>
      <c r="AK15" s="496"/>
      <c r="AL15" s="496"/>
      <c r="AM15" s="497"/>
      <c r="AN15" s="81"/>
      <c r="AO15" s="451"/>
      <c r="AP15" s="452"/>
      <c r="AQ15" s="452"/>
      <c r="AR15" s="452"/>
      <c r="AS15" s="452"/>
      <c r="AT15" s="453"/>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1:99" ht="15" customHeight="1" x14ac:dyDescent="0.25">
      <c r="A16" s="81"/>
      <c r="B16" s="437"/>
      <c r="C16" s="437"/>
      <c r="D16" s="438"/>
      <c r="E16" s="478"/>
      <c r="F16" s="479"/>
      <c r="G16" s="479"/>
      <c r="H16" s="479"/>
      <c r="I16" s="479"/>
      <c r="J16" s="504" t="str">
        <f>IF(AND('Mapa de Riesgos'!$H$32="Alta",'Mapa de Riesgos'!$L$32="Leve"),CONCATENATE("R",'Mapa de Riesgos'!$A$32),"")</f>
        <v/>
      </c>
      <c r="K16" s="505"/>
      <c r="L16" s="505" t="str">
        <f>IF(AND('Mapa de Riesgos'!$H$38="Alta",'Mapa de Riesgos'!$L$38="Leve"),CONCATENATE("R",'Mapa de Riesgos'!$A$38),"")</f>
        <v/>
      </c>
      <c r="M16" s="505"/>
      <c r="N16" s="505" t="str">
        <f>IF(AND('Mapa de Riesgos'!$H$44="Alta",'Mapa de Riesgos'!$L$44="Leve"),CONCATENATE("R",'Mapa de Riesgos'!$A$44),"")</f>
        <v/>
      </c>
      <c r="O16" s="506"/>
      <c r="P16" s="504" t="str">
        <f>IF(AND('Mapa de Riesgos'!$H$32="Alta",'Mapa de Riesgos'!$L$32="Menor"),CONCATENATE("R",'Mapa de Riesgos'!$A$32),"")</f>
        <v/>
      </c>
      <c r="Q16" s="505"/>
      <c r="R16" s="505" t="str">
        <f>IF(AND('Mapa de Riesgos'!$H$38="Alta",'Mapa de Riesgos'!$L$38="Menor"),CONCATENATE("R",'Mapa de Riesgos'!$A$38),"")</f>
        <v/>
      </c>
      <c r="S16" s="505"/>
      <c r="T16" s="505" t="str">
        <f>IF(AND('Mapa de Riesgos'!$H$44="Alta",'Mapa de Riesgos'!$L$44="Menor"),CONCATENATE("R",'Mapa de Riesgos'!$A$44),"")</f>
        <v/>
      </c>
      <c r="U16" s="506"/>
      <c r="V16" s="488" t="str">
        <f>IF(AND('Mapa de Riesgos'!$H$32="Alta",'Mapa de Riesgos'!$L$32="Moderado"),CONCATENATE("R",'Mapa de Riesgos'!$A$32),"")</f>
        <v/>
      </c>
      <c r="W16" s="484"/>
      <c r="X16" s="484" t="str">
        <f>IF(AND('Mapa de Riesgos'!$H$38="Alta",'Mapa de Riesgos'!$L$38="Moderado"),CONCATENATE("R",'Mapa de Riesgos'!$A$38),"")</f>
        <v/>
      </c>
      <c r="Y16" s="484"/>
      <c r="Z16" s="484" t="str">
        <f>IF(AND('Mapa de Riesgos'!$H$44="Alta",'Mapa de Riesgos'!$L$44="Moderado"),CONCATENATE("R",'Mapa de Riesgos'!$A$44),"")</f>
        <v/>
      </c>
      <c r="AA16" s="485"/>
      <c r="AB16" s="488" t="str">
        <f>IF(AND('Mapa de Riesgos'!$H$32="Alta",'Mapa de Riesgos'!$L$32="Mayor"),CONCATENATE("R",'Mapa de Riesgos'!$A$32),"")</f>
        <v/>
      </c>
      <c r="AC16" s="484"/>
      <c r="AD16" s="484" t="str">
        <f>IF(AND('Mapa de Riesgos'!$H$38="Alta",'Mapa de Riesgos'!$L$38="Mayor"),CONCATENATE("R",'Mapa de Riesgos'!$A$38),"")</f>
        <v/>
      </c>
      <c r="AE16" s="484"/>
      <c r="AF16" s="484" t="str">
        <f>IF(AND('Mapa de Riesgos'!$H$44="Alta",'Mapa de Riesgos'!$L$44="Mayor"),CONCATENATE("R",'Mapa de Riesgos'!$A$44),"")</f>
        <v/>
      </c>
      <c r="AG16" s="485"/>
      <c r="AH16" s="495" t="str">
        <f>IF(AND('Mapa de Riesgos'!$H$32="Alta",'Mapa de Riesgos'!$L$32="Catastrófico"),CONCATENATE("R",'Mapa de Riesgos'!$A$32),"")</f>
        <v/>
      </c>
      <c r="AI16" s="496"/>
      <c r="AJ16" s="496" t="str">
        <f>IF(AND('Mapa de Riesgos'!$H$38="Alta",'Mapa de Riesgos'!$L$38="Catastrófico"),CONCATENATE("R",'Mapa de Riesgos'!$A$38),"")</f>
        <v/>
      </c>
      <c r="AK16" s="496"/>
      <c r="AL16" s="496" t="str">
        <f>IF(AND('Mapa de Riesgos'!$H$44="Alta",'Mapa de Riesgos'!$L$44="Catastrófico"),CONCATENATE("R",'Mapa de Riesgos'!$A$44),"")</f>
        <v/>
      </c>
      <c r="AM16" s="497"/>
      <c r="AN16" s="81"/>
      <c r="AO16" s="451"/>
      <c r="AP16" s="452"/>
      <c r="AQ16" s="452"/>
      <c r="AR16" s="452"/>
      <c r="AS16" s="452"/>
      <c r="AT16" s="453"/>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1:80" ht="15" customHeight="1" x14ac:dyDescent="0.25">
      <c r="A17" s="81"/>
      <c r="B17" s="437"/>
      <c r="C17" s="437"/>
      <c r="D17" s="438"/>
      <c r="E17" s="478"/>
      <c r="F17" s="479"/>
      <c r="G17" s="479"/>
      <c r="H17" s="479"/>
      <c r="I17" s="479"/>
      <c r="J17" s="504"/>
      <c r="K17" s="505"/>
      <c r="L17" s="505"/>
      <c r="M17" s="505"/>
      <c r="N17" s="505"/>
      <c r="O17" s="506"/>
      <c r="P17" s="504"/>
      <c r="Q17" s="505"/>
      <c r="R17" s="505"/>
      <c r="S17" s="505"/>
      <c r="T17" s="505"/>
      <c r="U17" s="506"/>
      <c r="V17" s="488"/>
      <c r="W17" s="484"/>
      <c r="X17" s="484"/>
      <c r="Y17" s="484"/>
      <c r="Z17" s="484"/>
      <c r="AA17" s="485"/>
      <c r="AB17" s="488"/>
      <c r="AC17" s="484"/>
      <c r="AD17" s="484"/>
      <c r="AE17" s="484"/>
      <c r="AF17" s="484"/>
      <c r="AG17" s="485"/>
      <c r="AH17" s="495"/>
      <c r="AI17" s="496"/>
      <c r="AJ17" s="496"/>
      <c r="AK17" s="496"/>
      <c r="AL17" s="496"/>
      <c r="AM17" s="497"/>
      <c r="AN17" s="81"/>
      <c r="AO17" s="451"/>
      <c r="AP17" s="452"/>
      <c r="AQ17" s="452"/>
      <c r="AR17" s="452"/>
      <c r="AS17" s="452"/>
      <c r="AT17" s="453"/>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1:80" ht="15" customHeight="1" x14ac:dyDescent="0.25">
      <c r="A18" s="81"/>
      <c r="B18" s="437"/>
      <c r="C18" s="437"/>
      <c r="D18" s="438"/>
      <c r="E18" s="478"/>
      <c r="F18" s="479"/>
      <c r="G18" s="479"/>
      <c r="H18" s="479"/>
      <c r="I18" s="479"/>
      <c r="J18" s="504" t="str">
        <f>IF(AND('Mapa de Riesgos'!$H$50="Alta",'Mapa de Riesgos'!$L$50="Leve"),CONCATENATE("R",'Mapa de Riesgos'!$A$50),"")</f>
        <v/>
      </c>
      <c r="K18" s="505"/>
      <c r="L18" s="505" t="str">
        <f>IF(AND('Mapa de Riesgos'!$H$56="Alta",'Mapa de Riesgos'!$L$56="Leve"),CONCATENATE("R",'Mapa de Riesgos'!$A$56),"")</f>
        <v/>
      </c>
      <c r="M18" s="505"/>
      <c r="N18" s="505" t="str">
        <f>IF(AND('Mapa de Riesgos'!$H$62="Alta",'Mapa de Riesgos'!$L$62="Leve"),CONCATENATE("R",'Mapa de Riesgos'!$A$62),"")</f>
        <v/>
      </c>
      <c r="O18" s="506"/>
      <c r="P18" s="504" t="str">
        <f>IF(AND('Mapa de Riesgos'!$H$50="Alta",'Mapa de Riesgos'!$L$50="Menor"),CONCATENATE("R",'Mapa de Riesgos'!$A$50),"")</f>
        <v/>
      </c>
      <c r="Q18" s="505"/>
      <c r="R18" s="505" t="str">
        <f>IF(AND('Mapa de Riesgos'!$H$56="Alta",'Mapa de Riesgos'!$L$56="Menor"),CONCATENATE("R",'Mapa de Riesgos'!$A$56),"")</f>
        <v/>
      </c>
      <c r="S18" s="505"/>
      <c r="T18" s="505" t="str">
        <f>IF(AND('Mapa de Riesgos'!$H$62="Alta",'Mapa de Riesgos'!$L$62="Menor"),CONCATENATE("R",'Mapa de Riesgos'!$A$62),"")</f>
        <v/>
      </c>
      <c r="U18" s="506"/>
      <c r="V18" s="488" t="str">
        <f>IF(AND('Mapa de Riesgos'!$H$50="Alta",'Mapa de Riesgos'!$L$50="Moderado"),CONCATENATE("R",'Mapa de Riesgos'!$A$50),"")</f>
        <v/>
      </c>
      <c r="W18" s="484"/>
      <c r="X18" s="484" t="str">
        <f>IF(AND('Mapa de Riesgos'!$H$56="Alta",'Mapa de Riesgos'!$L$56="Moderado"),CONCATENATE("R",'Mapa de Riesgos'!$A$56),"")</f>
        <v/>
      </c>
      <c r="Y18" s="484"/>
      <c r="Z18" s="484" t="str">
        <f>IF(AND('Mapa de Riesgos'!$H$62="Alta",'Mapa de Riesgos'!$L$62="Moderado"),CONCATENATE("R",'Mapa de Riesgos'!$A$62),"")</f>
        <v/>
      </c>
      <c r="AA18" s="485"/>
      <c r="AB18" s="488" t="str">
        <f>IF(AND('Mapa de Riesgos'!$H$50="Alta",'Mapa de Riesgos'!$L$50="Mayor"),CONCATENATE("R",'Mapa de Riesgos'!$A$50),"")</f>
        <v/>
      </c>
      <c r="AC18" s="484"/>
      <c r="AD18" s="484" t="str">
        <f>IF(AND('Mapa de Riesgos'!$H$56="Alta",'Mapa de Riesgos'!$L$56="Mayor"),CONCATENATE("R",'Mapa de Riesgos'!$A$56),"")</f>
        <v/>
      </c>
      <c r="AE18" s="484"/>
      <c r="AF18" s="484" t="str">
        <f>IF(AND('Mapa de Riesgos'!$H$62="Alta",'Mapa de Riesgos'!$L$62="Mayor"),CONCATENATE("R",'Mapa de Riesgos'!$A$62),"")</f>
        <v/>
      </c>
      <c r="AG18" s="485"/>
      <c r="AH18" s="495" t="str">
        <f>IF(AND('Mapa de Riesgos'!$H$50="Alta",'Mapa de Riesgos'!$L$50="Catastrófico"),CONCATENATE("R",'Mapa de Riesgos'!$A$50),"")</f>
        <v/>
      </c>
      <c r="AI18" s="496"/>
      <c r="AJ18" s="496" t="str">
        <f>IF(AND('Mapa de Riesgos'!$H$56="Alta",'Mapa de Riesgos'!$L$56="Catastrófico"),CONCATENATE("R",'Mapa de Riesgos'!$A$56),"")</f>
        <v/>
      </c>
      <c r="AK18" s="496"/>
      <c r="AL18" s="496" t="str">
        <f>IF(AND('Mapa de Riesgos'!$H$62="Alta",'Mapa de Riesgos'!$L$62="Catastrófico"),CONCATENATE("R",'Mapa de Riesgos'!$A$62),"")</f>
        <v/>
      </c>
      <c r="AM18" s="497"/>
      <c r="AN18" s="81"/>
      <c r="AO18" s="451"/>
      <c r="AP18" s="452"/>
      <c r="AQ18" s="452"/>
      <c r="AR18" s="452"/>
      <c r="AS18" s="452"/>
      <c r="AT18" s="453"/>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row>
    <row r="19" spans="1:80" ht="15" customHeight="1" x14ac:dyDescent="0.25">
      <c r="A19" s="81"/>
      <c r="B19" s="437"/>
      <c r="C19" s="437"/>
      <c r="D19" s="438"/>
      <c r="E19" s="478"/>
      <c r="F19" s="479"/>
      <c r="G19" s="479"/>
      <c r="H19" s="479"/>
      <c r="I19" s="479"/>
      <c r="J19" s="504"/>
      <c r="K19" s="505"/>
      <c r="L19" s="505"/>
      <c r="M19" s="505"/>
      <c r="N19" s="505"/>
      <c r="O19" s="506"/>
      <c r="P19" s="504"/>
      <c r="Q19" s="505"/>
      <c r="R19" s="505"/>
      <c r="S19" s="505"/>
      <c r="T19" s="505"/>
      <c r="U19" s="506"/>
      <c r="V19" s="488"/>
      <c r="W19" s="484"/>
      <c r="X19" s="484"/>
      <c r="Y19" s="484"/>
      <c r="Z19" s="484"/>
      <c r="AA19" s="485"/>
      <c r="AB19" s="488"/>
      <c r="AC19" s="484"/>
      <c r="AD19" s="484"/>
      <c r="AE19" s="484"/>
      <c r="AF19" s="484"/>
      <c r="AG19" s="485"/>
      <c r="AH19" s="495"/>
      <c r="AI19" s="496"/>
      <c r="AJ19" s="496"/>
      <c r="AK19" s="496"/>
      <c r="AL19" s="496"/>
      <c r="AM19" s="497"/>
      <c r="AN19" s="81"/>
      <c r="AO19" s="451"/>
      <c r="AP19" s="452"/>
      <c r="AQ19" s="452"/>
      <c r="AR19" s="452"/>
      <c r="AS19" s="452"/>
      <c r="AT19" s="453"/>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row>
    <row r="20" spans="1:80" ht="15" customHeight="1" x14ac:dyDescent="0.25">
      <c r="A20" s="81"/>
      <c r="B20" s="437"/>
      <c r="C20" s="437"/>
      <c r="D20" s="438"/>
      <c r="E20" s="478"/>
      <c r="F20" s="479"/>
      <c r="G20" s="479"/>
      <c r="H20" s="479"/>
      <c r="I20" s="479"/>
      <c r="J20" s="504" t="str">
        <f>IF(AND('Mapa de Riesgos'!$H$68="Alta",'Mapa de Riesgos'!$L$68="Leve"),CONCATENATE("R",'Mapa de Riesgos'!$A$68),"")</f>
        <v/>
      </c>
      <c r="K20" s="505"/>
      <c r="L20" s="505" t="str">
        <f>IF(AND('Mapa de Riesgos'!$H$86="Alta",'Mapa de Riesgos'!$L$86="Leve"),CONCATENATE("R",'Mapa de Riesgos'!$A$86),"")</f>
        <v/>
      </c>
      <c r="M20" s="505"/>
      <c r="N20" s="505" t="str">
        <f>IF(AND('Mapa de Riesgos'!$H$95="Alta",'Mapa de Riesgos'!$L$95="Leve"),CONCATENATE("R",'Mapa de Riesgos'!$A$95),"")</f>
        <v/>
      </c>
      <c r="O20" s="506"/>
      <c r="P20" s="504" t="str">
        <f>IF(AND('Mapa de Riesgos'!$H$68="Alta",'Mapa de Riesgos'!$L$68="Menor"),CONCATENATE("R",'Mapa de Riesgos'!$A$68),"")</f>
        <v/>
      </c>
      <c r="Q20" s="505"/>
      <c r="R20" s="505" t="str">
        <f>IF(AND('Mapa de Riesgos'!$H$86="Alta",'Mapa de Riesgos'!$L$86="Menor"),CONCATENATE("R",'Mapa de Riesgos'!$A$86),"")</f>
        <v/>
      </c>
      <c r="S20" s="505"/>
      <c r="T20" s="505" t="str">
        <f>IF(AND('Mapa de Riesgos'!$H$95="Alta",'Mapa de Riesgos'!$L$95="Menor"),CONCATENATE("R",'Mapa de Riesgos'!$A$95),"")</f>
        <v/>
      </c>
      <c r="U20" s="506"/>
      <c r="V20" s="488" t="str">
        <f>IF(AND('Mapa de Riesgos'!$H$68="Alta",'Mapa de Riesgos'!$L$68="Moderado"),CONCATENATE("R",'Mapa de Riesgos'!$A$68),"")</f>
        <v/>
      </c>
      <c r="W20" s="484"/>
      <c r="X20" s="484" t="str">
        <f>IF(AND('Mapa de Riesgos'!$H$86="Alta",'Mapa de Riesgos'!$L$86="Moderado"),CONCATENATE("R",'Mapa de Riesgos'!$A$86),"")</f>
        <v/>
      </c>
      <c r="Y20" s="484"/>
      <c r="Z20" s="484" t="str">
        <f>IF(AND('Mapa de Riesgos'!$H$95="Alta",'Mapa de Riesgos'!$L$95="Moderado"),CONCATENATE("R",'Mapa de Riesgos'!$A$95),"")</f>
        <v/>
      </c>
      <c r="AA20" s="485"/>
      <c r="AB20" s="488" t="str">
        <f>IF(AND('Mapa de Riesgos'!$H$68="Alta",'Mapa de Riesgos'!$L$68="Mayor"),CONCATENATE("R",'Mapa de Riesgos'!$A$68),"")</f>
        <v/>
      </c>
      <c r="AC20" s="484"/>
      <c r="AD20" s="484" t="str">
        <f>IF(AND('Mapa de Riesgos'!$H$86="Alta",'Mapa de Riesgos'!$L$86="Mayor"),CONCATENATE("R",'Mapa de Riesgos'!$A$86),"")</f>
        <v/>
      </c>
      <c r="AE20" s="484"/>
      <c r="AF20" s="484" t="str">
        <f>IF(AND('Mapa de Riesgos'!$H$95="Alta",'Mapa de Riesgos'!$L$95="Mayor"),CONCATENATE("R",'Mapa de Riesgos'!$A$95),"")</f>
        <v/>
      </c>
      <c r="AG20" s="485"/>
      <c r="AH20" s="495" t="str">
        <f>IF(AND('Mapa de Riesgos'!$H$68="Alta",'Mapa de Riesgos'!$L$68="Catastrófico"),CONCATENATE("R",'Mapa de Riesgos'!$A$68),"")</f>
        <v/>
      </c>
      <c r="AI20" s="496"/>
      <c r="AJ20" s="496" t="str">
        <f>IF(AND('Mapa de Riesgos'!$H$86="Alta",'Mapa de Riesgos'!$L$86="Catastrófico"),CONCATENATE("R",'Mapa de Riesgos'!$A$86),"")</f>
        <v/>
      </c>
      <c r="AK20" s="496"/>
      <c r="AL20" s="496" t="str">
        <f>IF(AND('Mapa de Riesgos'!$H$95="Alta",'Mapa de Riesgos'!$L$95="Catastrófico"),CONCATENATE("R",'Mapa de Riesgos'!$A$95),"")</f>
        <v/>
      </c>
      <c r="AM20" s="497"/>
      <c r="AN20" s="81"/>
      <c r="AO20" s="451"/>
      <c r="AP20" s="452"/>
      <c r="AQ20" s="452"/>
      <c r="AR20" s="452"/>
      <c r="AS20" s="452"/>
      <c r="AT20" s="453"/>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row>
    <row r="21" spans="1:80" ht="15.75" customHeight="1" thickBot="1" x14ac:dyDescent="0.3">
      <c r="A21" s="81"/>
      <c r="B21" s="437"/>
      <c r="C21" s="437"/>
      <c r="D21" s="438"/>
      <c r="E21" s="481"/>
      <c r="F21" s="482"/>
      <c r="G21" s="482"/>
      <c r="H21" s="482"/>
      <c r="I21" s="482"/>
      <c r="J21" s="507"/>
      <c r="K21" s="508"/>
      <c r="L21" s="508"/>
      <c r="M21" s="508"/>
      <c r="N21" s="508"/>
      <c r="O21" s="509"/>
      <c r="P21" s="507"/>
      <c r="Q21" s="508"/>
      <c r="R21" s="508"/>
      <c r="S21" s="508"/>
      <c r="T21" s="508"/>
      <c r="U21" s="509"/>
      <c r="V21" s="492"/>
      <c r="W21" s="493"/>
      <c r="X21" s="493"/>
      <c r="Y21" s="493"/>
      <c r="Z21" s="493"/>
      <c r="AA21" s="494"/>
      <c r="AB21" s="492"/>
      <c r="AC21" s="493"/>
      <c r="AD21" s="493"/>
      <c r="AE21" s="493"/>
      <c r="AF21" s="493"/>
      <c r="AG21" s="494"/>
      <c r="AH21" s="498"/>
      <c r="AI21" s="499"/>
      <c r="AJ21" s="499"/>
      <c r="AK21" s="499"/>
      <c r="AL21" s="499"/>
      <c r="AM21" s="500"/>
      <c r="AN21" s="81"/>
      <c r="AO21" s="454"/>
      <c r="AP21" s="455"/>
      <c r="AQ21" s="455"/>
      <c r="AR21" s="455"/>
      <c r="AS21" s="455"/>
      <c r="AT21" s="456"/>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row>
    <row r="22" spans="1:80" x14ac:dyDescent="0.25">
      <c r="A22" s="81"/>
      <c r="B22" s="437"/>
      <c r="C22" s="437"/>
      <c r="D22" s="438"/>
      <c r="E22" s="475" t="s">
        <v>219</v>
      </c>
      <c r="F22" s="476"/>
      <c r="G22" s="476"/>
      <c r="H22" s="476"/>
      <c r="I22" s="477"/>
      <c r="J22" s="510" t="str">
        <f>IF(AND('Mapa de Riesgos'!$H$12="Media",'Mapa de Riesgos'!$L$12="Leve"),CONCATENATE("R",'Mapa de Riesgos'!$A$12),"")</f>
        <v/>
      </c>
      <c r="K22" s="511"/>
      <c r="L22" s="511" t="str">
        <f>IF(AND('Mapa de Riesgos'!$H$18="Media",'Mapa de Riesgos'!$L$18="Leve"),CONCATENATE("R",'Mapa de Riesgos'!$A$18),"")</f>
        <v/>
      </c>
      <c r="M22" s="511"/>
      <c r="N22" s="511" t="str">
        <f>IF(AND('Mapa de Riesgos'!$H$26="Media",'Mapa de Riesgos'!$L$26="Leve"),CONCATENATE("R",'Mapa de Riesgos'!$A$26),"")</f>
        <v/>
      </c>
      <c r="O22" s="512"/>
      <c r="P22" s="510" t="str">
        <f>IF(AND('Mapa de Riesgos'!$H$12="Media",'Mapa de Riesgos'!$L$12="Menor"),CONCATENATE("R",'Mapa de Riesgos'!$A$12),"")</f>
        <v/>
      </c>
      <c r="Q22" s="511"/>
      <c r="R22" s="511" t="str">
        <f>IF(AND('Mapa de Riesgos'!$H$18="Media",'Mapa de Riesgos'!$L$18="Menor"),CONCATENATE("R",'Mapa de Riesgos'!$A$18),"")</f>
        <v/>
      </c>
      <c r="S22" s="511"/>
      <c r="T22" s="511" t="str">
        <f>IF(AND('Mapa de Riesgos'!$H$26="Media",'Mapa de Riesgos'!$L$26="Menor"),CONCATENATE("R",'Mapa de Riesgos'!$A$26),"")</f>
        <v/>
      </c>
      <c r="U22" s="512"/>
      <c r="V22" s="510" t="str">
        <f>IF(AND('Mapa de Riesgos'!$H$12="Media",'Mapa de Riesgos'!$L$12="Moderado"),CONCATENATE("R",'Mapa de Riesgos'!$A$12),"")</f>
        <v/>
      </c>
      <c r="W22" s="511"/>
      <c r="X22" s="511" t="str">
        <f>IF(AND('Mapa de Riesgos'!$H$18="Media",'Mapa de Riesgos'!$L$18="Moderado"),CONCATENATE("R",'Mapa de Riesgos'!$A$18),"")</f>
        <v>R2</v>
      </c>
      <c r="Y22" s="511"/>
      <c r="Z22" s="511" t="str">
        <f>IF(AND('Mapa de Riesgos'!$H$26="Media",'Mapa de Riesgos'!$L$26="Moderado"),CONCATENATE("R",'Mapa de Riesgos'!$A$26),"")</f>
        <v>R3</v>
      </c>
      <c r="AA22" s="512"/>
      <c r="AB22" s="486" t="str">
        <f>IF(AND('Mapa de Riesgos'!$H$12="Media",'Mapa de Riesgos'!$L$12="Mayor"),CONCATENATE("R",'Mapa de Riesgos'!$A$12),"")</f>
        <v/>
      </c>
      <c r="AC22" s="487"/>
      <c r="AD22" s="487" t="str">
        <f>IF(AND('Mapa de Riesgos'!$H$18="Media",'Mapa de Riesgos'!$L$18="Mayor"),CONCATENATE("R",'Mapa de Riesgos'!$A$18),"")</f>
        <v/>
      </c>
      <c r="AE22" s="487"/>
      <c r="AF22" s="487" t="str">
        <f>IF(AND('Mapa de Riesgos'!$H$26="Media",'Mapa de Riesgos'!$L$26="Mayor"),CONCATENATE("R",'Mapa de Riesgos'!$A$26),"")</f>
        <v/>
      </c>
      <c r="AG22" s="489"/>
      <c r="AH22" s="501" t="str">
        <f>IF(AND('Mapa de Riesgos'!$H$12="Media",'Mapa de Riesgos'!$L$12="Catastrófico"),CONCATENATE("R",'Mapa de Riesgos'!$A$12),"")</f>
        <v/>
      </c>
      <c r="AI22" s="502"/>
      <c r="AJ22" s="502" t="str">
        <f>IF(AND('Mapa de Riesgos'!$H$18="Media",'Mapa de Riesgos'!$L$18="Catastrófico"),CONCATENATE("R",'Mapa de Riesgos'!$A$18),"")</f>
        <v/>
      </c>
      <c r="AK22" s="502"/>
      <c r="AL22" s="502" t="str">
        <f>IF(AND('Mapa de Riesgos'!$H$26="Media",'Mapa de Riesgos'!$L$26="Catastrófico"),CONCATENATE("R",'Mapa de Riesgos'!$A$26),"")</f>
        <v/>
      </c>
      <c r="AM22" s="503"/>
      <c r="AN22" s="81"/>
      <c r="AO22" s="457" t="s">
        <v>220</v>
      </c>
      <c r="AP22" s="458"/>
      <c r="AQ22" s="458"/>
      <c r="AR22" s="458"/>
      <c r="AS22" s="458"/>
      <c r="AT22" s="459"/>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row>
    <row r="23" spans="1:80" x14ac:dyDescent="0.25">
      <c r="A23" s="81"/>
      <c r="B23" s="437"/>
      <c r="C23" s="437"/>
      <c r="D23" s="438"/>
      <c r="E23" s="478"/>
      <c r="F23" s="479"/>
      <c r="G23" s="479"/>
      <c r="H23" s="479"/>
      <c r="I23" s="480"/>
      <c r="J23" s="504"/>
      <c r="K23" s="505"/>
      <c r="L23" s="505"/>
      <c r="M23" s="505"/>
      <c r="N23" s="505"/>
      <c r="O23" s="506"/>
      <c r="P23" s="504"/>
      <c r="Q23" s="505"/>
      <c r="R23" s="505"/>
      <c r="S23" s="505"/>
      <c r="T23" s="505"/>
      <c r="U23" s="506"/>
      <c r="V23" s="504"/>
      <c r="W23" s="505"/>
      <c r="X23" s="505"/>
      <c r="Y23" s="505"/>
      <c r="Z23" s="505"/>
      <c r="AA23" s="506"/>
      <c r="AB23" s="488"/>
      <c r="AC23" s="484"/>
      <c r="AD23" s="484"/>
      <c r="AE23" s="484"/>
      <c r="AF23" s="484"/>
      <c r="AG23" s="485"/>
      <c r="AH23" s="495"/>
      <c r="AI23" s="496"/>
      <c r="AJ23" s="496"/>
      <c r="AK23" s="496"/>
      <c r="AL23" s="496"/>
      <c r="AM23" s="497"/>
      <c r="AN23" s="81"/>
      <c r="AO23" s="460"/>
      <c r="AP23" s="461"/>
      <c r="AQ23" s="461"/>
      <c r="AR23" s="461"/>
      <c r="AS23" s="461"/>
      <c r="AT23" s="462"/>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row>
    <row r="24" spans="1:80" x14ac:dyDescent="0.25">
      <c r="A24" s="81"/>
      <c r="B24" s="437"/>
      <c r="C24" s="437"/>
      <c r="D24" s="438"/>
      <c r="E24" s="478"/>
      <c r="F24" s="479"/>
      <c r="G24" s="479"/>
      <c r="H24" s="479"/>
      <c r="I24" s="480"/>
      <c r="J24" s="504" t="str">
        <f>IF(AND('Mapa de Riesgos'!$H$32="Media",'Mapa de Riesgos'!$L$32="Leve"),CONCATENATE("R",'Mapa de Riesgos'!$A$32),"")</f>
        <v/>
      </c>
      <c r="K24" s="505"/>
      <c r="L24" s="505" t="str">
        <f>IF(AND('Mapa de Riesgos'!$H$38="Media",'Mapa de Riesgos'!$L$38="Leve"),CONCATENATE("R",'Mapa de Riesgos'!$A$38),"")</f>
        <v/>
      </c>
      <c r="M24" s="505"/>
      <c r="N24" s="505" t="str">
        <f>IF(AND('Mapa de Riesgos'!$H$44="Media",'Mapa de Riesgos'!$L$44="Leve"),CONCATENATE("R",'Mapa de Riesgos'!$A$44),"")</f>
        <v/>
      </c>
      <c r="O24" s="506"/>
      <c r="P24" s="504" t="str">
        <f>IF(AND('Mapa de Riesgos'!$H$32="Media",'Mapa de Riesgos'!$L$32="Menor"),CONCATENATE("R",'Mapa de Riesgos'!$A$32),"")</f>
        <v/>
      </c>
      <c r="Q24" s="505"/>
      <c r="R24" s="505" t="str">
        <f>IF(AND('Mapa de Riesgos'!$H$38="Media",'Mapa de Riesgos'!$L$38="Menor"),CONCATENATE("R",'Mapa de Riesgos'!$A$38),"")</f>
        <v/>
      </c>
      <c r="S24" s="505"/>
      <c r="T24" s="505" t="str">
        <f>IF(AND('Mapa de Riesgos'!$H$44="Media",'Mapa de Riesgos'!$L$44="Menor"),CONCATENATE("R",'Mapa de Riesgos'!$A$44),"")</f>
        <v/>
      </c>
      <c r="U24" s="506"/>
      <c r="V24" s="504" t="str">
        <f>IF(AND('Mapa de Riesgos'!$H$32="Media",'Mapa de Riesgos'!$L$32="Moderado"),CONCATENATE("R",'Mapa de Riesgos'!$A$32),"")</f>
        <v/>
      </c>
      <c r="W24" s="505"/>
      <c r="X24" s="505" t="str">
        <f>IF(AND('Mapa de Riesgos'!$H$38="Media",'Mapa de Riesgos'!$L$38="Moderado"),CONCATENATE("R",'Mapa de Riesgos'!$A$38),"")</f>
        <v/>
      </c>
      <c r="Y24" s="505"/>
      <c r="Z24" s="505" t="str">
        <f>IF(AND('Mapa de Riesgos'!$H$44="Media",'Mapa de Riesgos'!$L$44="Moderado"),CONCATENATE("R",'Mapa de Riesgos'!$A$44),"")</f>
        <v/>
      </c>
      <c r="AA24" s="506"/>
      <c r="AB24" s="488" t="str">
        <f>IF(AND('Mapa de Riesgos'!$H$32="Media",'Mapa de Riesgos'!$L$32="Mayor"),CONCATENATE("R",'Mapa de Riesgos'!$A$32),"")</f>
        <v/>
      </c>
      <c r="AC24" s="484"/>
      <c r="AD24" s="484" t="str">
        <f>IF(AND('Mapa de Riesgos'!$H$38="Media",'Mapa de Riesgos'!$L$38="Mayor"),CONCATENATE("R",'Mapa de Riesgos'!$A$38),"")</f>
        <v/>
      </c>
      <c r="AE24" s="484"/>
      <c r="AF24" s="484" t="str">
        <f>IF(AND('Mapa de Riesgos'!$H$44="Media",'Mapa de Riesgos'!$L$44="Mayor"),CONCATENATE("R",'Mapa de Riesgos'!$A$44),"")</f>
        <v/>
      </c>
      <c r="AG24" s="485"/>
      <c r="AH24" s="495" t="str">
        <f>IF(AND('Mapa de Riesgos'!$H$32="Media",'Mapa de Riesgos'!$L$32="Catastrófico"),CONCATENATE("R",'Mapa de Riesgos'!$A$32),"")</f>
        <v/>
      </c>
      <c r="AI24" s="496"/>
      <c r="AJ24" s="496" t="str">
        <f>IF(AND('Mapa de Riesgos'!$H$38="Media",'Mapa de Riesgos'!$L$38="Catastrófico"),CONCATENATE("R",'Mapa de Riesgos'!$A$38),"")</f>
        <v/>
      </c>
      <c r="AK24" s="496"/>
      <c r="AL24" s="496" t="str">
        <f>IF(AND('Mapa de Riesgos'!$H$44="Media",'Mapa de Riesgos'!$L$44="Catastrófico"),CONCATENATE("R",'Mapa de Riesgos'!$A$44),"")</f>
        <v/>
      </c>
      <c r="AM24" s="497"/>
      <c r="AN24" s="81"/>
      <c r="AO24" s="460"/>
      <c r="AP24" s="461"/>
      <c r="AQ24" s="461"/>
      <c r="AR24" s="461"/>
      <c r="AS24" s="461"/>
      <c r="AT24" s="462"/>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row>
    <row r="25" spans="1:80" x14ac:dyDescent="0.25">
      <c r="A25" s="81"/>
      <c r="B25" s="437"/>
      <c r="C25" s="437"/>
      <c r="D25" s="438"/>
      <c r="E25" s="478"/>
      <c r="F25" s="479"/>
      <c r="G25" s="479"/>
      <c r="H25" s="479"/>
      <c r="I25" s="480"/>
      <c r="J25" s="504"/>
      <c r="K25" s="505"/>
      <c r="L25" s="505"/>
      <c r="M25" s="505"/>
      <c r="N25" s="505"/>
      <c r="O25" s="506"/>
      <c r="P25" s="504"/>
      <c r="Q25" s="505"/>
      <c r="R25" s="505"/>
      <c r="S25" s="505"/>
      <c r="T25" s="505"/>
      <c r="U25" s="506"/>
      <c r="V25" s="504"/>
      <c r="W25" s="505"/>
      <c r="X25" s="505"/>
      <c r="Y25" s="505"/>
      <c r="Z25" s="505"/>
      <c r="AA25" s="506"/>
      <c r="AB25" s="488"/>
      <c r="AC25" s="484"/>
      <c r="AD25" s="484"/>
      <c r="AE25" s="484"/>
      <c r="AF25" s="484"/>
      <c r="AG25" s="485"/>
      <c r="AH25" s="495"/>
      <c r="AI25" s="496"/>
      <c r="AJ25" s="496"/>
      <c r="AK25" s="496"/>
      <c r="AL25" s="496"/>
      <c r="AM25" s="497"/>
      <c r="AN25" s="81"/>
      <c r="AO25" s="460"/>
      <c r="AP25" s="461"/>
      <c r="AQ25" s="461"/>
      <c r="AR25" s="461"/>
      <c r="AS25" s="461"/>
      <c r="AT25" s="462"/>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row>
    <row r="26" spans="1:80" x14ac:dyDescent="0.25">
      <c r="A26" s="81"/>
      <c r="B26" s="437"/>
      <c r="C26" s="437"/>
      <c r="D26" s="438"/>
      <c r="E26" s="478"/>
      <c r="F26" s="479"/>
      <c r="G26" s="479"/>
      <c r="H26" s="479"/>
      <c r="I26" s="480"/>
      <c r="J26" s="504" t="str">
        <f>IF(AND('Mapa de Riesgos'!$H$50="Media",'Mapa de Riesgos'!$L$50="Leve"),CONCATENATE("R",'Mapa de Riesgos'!$A$50),"")</f>
        <v/>
      </c>
      <c r="K26" s="505"/>
      <c r="L26" s="505" t="str">
        <f>IF(AND('Mapa de Riesgos'!$H$56="Media",'Mapa de Riesgos'!$L$56="Leve"),CONCATENATE("R",'Mapa de Riesgos'!$A$56),"")</f>
        <v/>
      </c>
      <c r="M26" s="505"/>
      <c r="N26" s="505" t="str">
        <f>IF(AND('Mapa de Riesgos'!$H$62="Media",'Mapa de Riesgos'!$L$62="Leve"),CONCATENATE("R",'Mapa de Riesgos'!$A$62),"")</f>
        <v/>
      </c>
      <c r="O26" s="506"/>
      <c r="P26" s="504" t="str">
        <f>IF(AND('Mapa de Riesgos'!$H$50="Media",'Mapa de Riesgos'!$L$50="Menor"),CONCATENATE("R",'Mapa de Riesgos'!$A$50),"")</f>
        <v/>
      </c>
      <c r="Q26" s="505"/>
      <c r="R26" s="505" t="str">
        <f>IF(AND('Mapa de Riesgos'!$H$56="Media",'Mapa de Riesgos'!$L$56="Menor"),CONCATENATE("R",'Mapa de Riesgos'!$A$56),"")</f>
        <v/>
      </c>
      <c r="S26" s="505"/>
      <c r="T26" s="505" t="str">
        <f>IF(AND('Mapa de Riesgos'!$H$62="Media",'Mapa de Riesgos'!$L$62="Menor"),CONCATENATE("R",'Mapa de Riesgos'!$A$62),"")</f>
        <v/>
      </c>
      <c r="U26" s="506"/>
      <c r="V26" s="504" t="str">
        <f>IF(AND('Mapa de Riesgos'!$H$50="Media",'Mapa de Riesgos'!$L$50="Moderado"),CONCATENATE("R",'Mapa de Riesgos'!$A$50),"")</f>
        <v/>
      </c>
      <c r="W26" s="505"/>
      <c r="X26" s="505" t="str">
        <f>IF(AND('Mapa de Riesgos'!$H$56="Media",'Mapa de Riesgos'!$L$56="Moderado"),CONCATENATE("R",'Mapa de Riesgos'!$A$56),"")</f>
        <v/>
      </c>
      <c r="Y26" s="505"/>
      <c r="Z26" s="505" t="str">
        <f>IF(AND('Mapa de Riesgos'!$H$62="Media",'Mapa de Riesgos'!$L$62="Moderado"),CONCATENATE("R",'Mapa de Riesgos'!$A$62),"")</f>
        <v/>
      </c>
      <c r="AA26" s="506"/>
      <c r="AB26" s="488" t="str">
        <f>IF(AND('Mapa de Riesgos'!$H$50="Media",'Mapa de Riesgos'!$L$50="Mayor"),CONCATENATE("R",'Mapa de Riesgos'!$A$50),"")</f>
        <v/>
      </c>
      <c r="AC26" s="484"/>
      <c r="AD26" s="484" t="str">
        <f>IF(AND('Mapa de Riesgos'!$H$56="Media",'Mapa de Riesgos'!$L$56="Mayor"),CONCATENATE("R",'Mapa de Riesgos'!$A$56),"")</f>
        <v/>
      </c>
      <c r="AE26" s="484"/>
      <c r="AF26" s="484" t="str">
        <f>IF(AND('Mapa de Riesgos'!$H$62="Media",'Mapa de Riesgos'!$L$62="Mayor"),CONCATENATE("R",'Mapa de Riesgos'!$A$62),"")</f>
        <v/>
      </c>
      <c r="AG26" s="485"/>
      <c r="AH26" s="495" t="str">
        <f>IF(AND('Mapa de Riesgos'!$H$50="Media",'Mapa de Riesgos'!$L$50="Catastrófico"),CONCATENATE("R",'Mapa de Riesgos'!$A$50),"")</f>
        <v/>
      </c>
      <c r="AI26" s="496"/>
      <c r="AJ26" s="496" t="str">
        <f>IF(AND('Mapa de Riesgos'!$H$56="Media",'Mapa de Riesgos'!$L$56="Catastrófico"),CONCATENATE("R",'Mapa de Riesgos'!$A$56),"")</f>
        <v/>
      </c>
      <c r="AK26" s="496"/>
      <c r="AL26" s="496" t="str">
        <f>IF(AND('Mapa de Riesgos'!$H$62="Media",'Mapa de Riesgos'!$L$62="Catastrófico"),CONCATENATE("R",'Mapa de Riesgos'!$A$62),"")</f>
        <v/>
      </c>
      <c r="AM26" s="497"/>
      <c r="AN26" s="81"/>
      <c r="AO26" s="460"/>
      <c r="AP26" s="461"/>
      <c r="AQ26" s="461"/>
      <c r="AR26" s="461"/>
      <c r="AS26" s="461"/>
      <c r="AT26" s="462"/>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row>
    <row r="27" spans="1:80" x14ac:dyDescent="0.25">
      <c r="A27" s="81"/>
      <c r="B27" s="437"/>
      <c r="C27" s="437"/>
      <c r="D27" s="438"/>
      <c r="E27" s="478"/>
      <c r="F27" s="479"/>
      <c r="G27" s="479"/>
      <c r="H27" s="479"/>
      <c r="I27" s="480"/>
      <c r="J27" s="504"/>
      <c r="K27" s="505"/>
      <c r="L27" s="505"/>
      <c r="M27" s="505"/>
      <c r="N27" s="505"/>
      <c r="O27" s="506"/>
      <c r="P27" s="504"/>
      <c r="Q27" s="505"/>
      <c r="R27" s="505"/>
      <c r="S27" s="505"/>
      <c r="T27" s="505"/>
      <c r="U27" s="506"/>
      <c r="V27" s="504"/>
      <c r="W27" s="505"/>
      <c r="X27" s="505"/>
      <c r="Y27" s="505"/>
      <c r="Z27" s="505"/>
      <c r="AA27" s="506"/>
      <c r="AB27" s="488"/>
      <c r="AC27" s="484"/>
      <c r="AD27" s="484"/>
      <c r="AE27" s="484"/>
      <c r="AF27" s="484"/>
      <c r="AG27" s="485"/>
      <c r="AH27" s="495"/>
      <c r="AI27" s="496"/>
      <c r="AJ27" s="496"/>
      <c r="AK27" s="496"/>
      <c r="AL27" s="496"/>
      <c r="AM27" s="497"/>
      <c r="AN27" s="81"/>
      <c r="AO27" s="460"/>
      <c r="AP27" s="461"/>
      <c r="AQ27" s="461"/>
      <c r="AR27" s="461"/>
      <c r="AS27" s="461"/>
      <c r="AT27" s="462"/>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row>
    <row r="28" spans="1:80" x14ac:dyDescent="0.25">
      <c r="A28" s="81"/>
      <c r="B28" s="437"/>
      <c r="C28" s="437"/>
      <c r="D28" s="438"/>
      <c r="E28" s="478"/>
      <c r="F28" s="479"/>
      <c r="G28" s="479"/>
      <c r="H28" s="479"/>
      <c r="I28" s="480"/>
      <c r="J28" s="504" t="str">
        <f>IF(AND('Mapa de Riesgos'!$H$68="Media",'Mapa de Riesgos'!$L$68="Leve"),CONCATENATE("R",'Mapa de Riesgos'!$A$68),"")</f>
        <v/>
      </c>
      <c r="K28" s="505"/>
      <c r="L28" s="505" t="str">
        <f>IF(AND('Mapa de Riesgos'!$H$86="Media",'Mapa de Riesgos'!$L$86="Leve"),CONCATENATE("R",'Mapa de Riesgos'!$A$86),"")</f>
        <v/>
      </c>
      <c r="M28" s="505"/>
      <c r="N28" s="505" t="str">
        <f>IF(AND('Mapa de Riesgos'!$H$95="Media",'Mapa de Riesgos'!$L$95="Leve"),CONCATENATE("R",'Mapa de Riesgos'!$A$95),"")</f>
        <v/>
      </c>
      <c r="O28" s="506"/>
      <c r="P28" s="504" t="str">
        <f>IF(AND('Mapa de Riesgos'!$H$68="Media",'Mapa de Riesgos'!$L$68="Menor"),CONCATENATE("R",'Mapa de Riesgos'!$A$68),"")</f>
        <v/>
      </c>
      <c r="Q28" s="505"/>
      <c r="R28" s="505" t="str">
        <f>IF(AND('Mapa de Riesgos'!$H$86="Media",'Mapa de Riesgos'!$L$86="Menor"),CONCATENATE("R",'Mapa de Riesgos'!$A$86),"")</f>
        <v/>
      </c>
      <c r="S28" s="505"/>
      <c r="T28" s="505" t="str">
        <f>IF(AND('Mapa de Riesgos'!$H$95="Media",'Mapa de Riesgos'!$L$95="Menor"),CONCATENATE("R",'Mapa de Riesgos'!$A$95),"")</f>
        <v/>
      </c>
      <c r="U28" s="506"/>
      <c r="V28" s="504" t="str">
        <f>IF(AND('Mapa de Riesgos'!$H$68="Media",'Mapa de Riesgos'!$L$68="Moderado"),CONCATENATE("R",'Mapa de Riesgos'!$A$68),"")</f>
        <v/>
      </c>
      <c r="W28" s="505"/>
      <c r="X28" s="505" t="str">
        <f>IF(AND('Mapa de Riesgos'!$H$86="Media",'Mapa de Riesgos'!$L$86="Moderado"),CONCATENATE("R",'Mapa de Riesgos'!$A$86),"")</f>
        <v/>
      </c>
      <c r="Y28" s="505"/>
      <c r="Z28" s="505" t="str">
        <f>IF(AND('Mapa de Riesgos'!$H$95="Media",'Mapa de Riesgos'!$L$95="Moderado"),CONCATENATE("R",'Mapa de Riesgos'!$A$95),"")</f>
        <v/>
      </c>
      <c r="AA28" s="506"/>
      <c r="AB28" s="488" t="str">
        <f>IF(AND('Mapa de Riesgos'!$H$68="Media",'Mapa de Riesgos'!$L$68="Mayor"),CONCATENATE("R",'Mapa de Riesgos'!$A$68),"")</f>
        <v/>
      </c>
      <c r="AC28" s="484"/>
      <c r="AD28" s="484" t="str">
        <f>IF(AND('Mapa de Riesgos'!$H$86="Media",'Mapa de Riesgos'!$L$86="Mayor"),CONCATENATE("R",'Mapa de Riesgos'!$A$86),"")</f>
        <v/>
      </c>
      <c r="AE28" s="484"/>
      <c r="AF28" s="484" t="str">
        <f>IF(AND('Mapa de Riesgos'!$H$95="Media",'Mapa de Riesgos'!$L$95="Mayor"),CONCATENATE("R",'Mapa de Riesgos'!$A$95),"")</f>
        <v/>
      </c>
      <c r="AG28" s="485"/>
      <c r="AH28" s="495" t="str">
        <f>IF(AND('Mapa de Riesgos'!$H$68="Media",'Mapa de Riesgos'!$L$68="Catastrófico"),CONCATENATE("R",'Mapa de Riesgos'!$A$68),"")</f>
        <v/>
      </c>
      <c r="AI28" s="496"/>
      <c r="AJ28" s="496" t="str">
        <f>IF(AND('Mapa de Riesgos'!$H$86="Media",'Mapa de Riesgos'!$L$86="Catastrófico"),CONCATENATE("R",'Mapa de Riesgos'!$A$86),"")</f>
        <v/>
      </c>
      <c r="AK28" s="496"/>
      <c r="AL28" s="496" t="str">
        <f>IF(AND('Mapa de Riesgos'!$H$95="Media",'Mapa de Riesgos'!$L$95="Catastrófico"),CONCATENATE("R",'Mapa de Riesgos'!$A$95),"")</f>
        <v/>
      </c>
      <c r="AM28" s="497"/>
      <c r="AN28" s="81"/>
      <c r="AO28" s="460"/>
      <c r="AP28" s="461"/>
      <c r="AQ28" s="461"/>
      <c r="AR28" s="461"/>
      <c r="AS28" s="461"/>
      <c r="AT28" s="462"/>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row>
    <row r="29" spans="1:80" ht="15.75" thickBot="1" x14ac:dyDescent="0.3">
      <c r="A29" s="81"/>
      <c r="B29" s="437"/>
      <c r="C29" s="437"/>
      <c r="D29" s="438"/>
      <c r="E29" s="481"/>
      <c r="F29" s="482"/>
      <c r="G29" s="482"/>
      <c r="H29" s="482"/>
      <c r="I29" s="483"/>
      <c r="J29" s="504"/>
      <c r="K29" s="505"/>
      <c r="L29" s="505"/>
      <c r="M29" s="505"/>
      <c r="N29" s="505"/>
      <c r="O29" s="506"/>
      <c r="P29" s="507"/>
      <c r="Q29" s="508"/>
      <c r="R29" s="508"/>
      <c r="S29" s="508"/>
      <c r="T29" s="508"/>
      <c r="U29" s="509"/>
      <c r="V29" s="507"/>
      <c r="W29" s="508"/>
      <c r="X29" s="508"/>
      <c r="Y29" s="508"/>
      <c r="Z29" s="508"/>
      <c r="AA29" s="509"/>
      <c r="AB29" s="492"/>
      <c r="AC29" s="493"/>
      <c r="AD29" s="493"/>
      <c r="AE29" s="493"/>
      <c r="AF29" s="493"/>
      <c r="AG29" s="494"/>
      <c r="AH29" s="498"/>
      <c r="AI29" s="499"/>
      <c r="AJ29" s="499"/>
      <c r="AK29" s="499"/>
      <c r="AL29" s="499"/>
      <c r="AM29" s="500"/>
      <c r="AN29" s="81"/>
      <c r="AO29" s="463"/>
      <c r="AP29" s="464"/>
      <c r="AQ29" s="464"/>
      <c r="AR29" s="464"/>
      <c r="AS29" s="464"/>
      <c r="AT29" s="465"/>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row>
    <row r="30" spans="1:80" x14ac:dyDescent="0.25">
      <c r="A30" s="81"/>
      <c r="B30" s="437"/>
      <c r="C30" s="437"/>
      <c r="D30" s="438"/>
      <c r="E30" s="475" t="s">
        <v>221</v>
      </c>
      <c r="F30" s="476"/>
      <c r="G30" s="476"/>
      <c r="H30" s="476"/>
      <c r="I30" s="476"/>
      <c r="J30" s="519" t="str">
        <f>IF(AND('Mapa de Riesgos'!$H$12="Baja",'Mapa de Riesgos'!$L$12="Leve"),CONCATENATE("R",'Mapa de Riesgos'!$A$12),"")</f>
        <v/>
      </c>
      <c r="K30" s="520"/>
      <c r="L30" s="520" t="str">
        <f>IF(AND('Mapa de Riesgos'!$H$18="Baja",'Mapa de Riesgos'!$L$18="Leve"),CONCATENATE("R",'Mapa de Riesgos'!$A$18),"")</f>
        <v/>
      </c>
      <c r="M30" s="520"/>
      <c r="N30" s="520" t="str">
        <f>IF(AND('Mapa de Riesgos'!$H$26="Baja",'Mapa de Riesgos'!$L$26="Leve"),CONCATENATE("R",'Mapa de Riesgos'!$A$26),"")</f>
        <v/>
      </c>
      <c r="O30" s="521"/>
      <c r="P30" s="511" t="str">
        <f>IF(AND('Mapa de Riesgos'!$H$12="Baja",'Mapa de Riesgos'!$L$12="Menor"),CONCATENATE("R",'Mapa de Riesgos'!$A$12),"")</f>
        <v/>
      </c>
      <c r="Q30" s="511"/>
      <c r="R30" s="511" t="str">
        <f>IF(AND('Mapa de Riesgos'!$H$18="Baja",'Mapa de Riesgos'!$L$18="Menor"),CONCATENATE("R",'Mapa de Riesgos'!$A$18),"")</f>
        <v/>
      </c>
      <c r="S30" s="511"/>
      <c r="T30" s="511" t="str">
        <f>IF(AND('Mapa de Riesgos'!$H$26="Baja",'Mapa de Riesgos'!$L$26="Menor"),CONCATENATE("R",'Mapa de Riesgos'!$A$26),"")</f>
        <v/>
      </c>
      <c r="U30" s="512"/>
      <c r="V30" s="510" t="str">
        <f>IF(AND('Mapa de Riesgos'!$H$12="Baja",'Mapa de Riesgos'!$L$12="Moderado"),CONCATENATE("R",'Mapa de Riesgos'!$A$12),"")</f>
        <v/>
      </c>
      <c r="W30" s="511"/>
      <c r="X30" s="511" t="str">
        <f>IF(AND('Mapa de Riesgos'!$H$18="Baja",'Mapa de Riesgos'!$L$18="Moderado"),CONCATENATE("R",'Mapa de Riesgos'!$A$18),"")</f>
        <v/>
      </c>
      <c r="Y30" s="511"/>
      <c r="Z30" s="511" t="str">
        <f>IF(AND('Mapa de Riesgos'!$H$26="Baja",'Mapa de Riesgos'!$L$26="Moderado"),CONCATENATE("R",'Mapa de Riesgos'!$A$26),"")</f>
        <v/>
      </c>
      <c r="AA30" s="512"/>
      <c r="AB30" s="486" t="str">
        <f>IF(AND('Mapa de Riesgos'!$H$12="Baja",'Mapa de Riesgos'!$L$12="Mayor"),CONCATENATE("R",'Mapa de Riesgos'!$A$12),"")</f>
        <v/>
      </c>
      <c r="AC30" s="487"/>
      <c r="AD30" s="487" t="str">
        <f>IF(AND('Mapa de Riesgos'!$H$18="Baja",'Mapa de Riesgos'!$L$18="Mayor"),CONCATENATE("R",'Mapa de Riesgos'!$A$18),"")</f>
        <v/>
      </c>
      <c r="AE30" s="487"/>
      <c r="AF30" s="487" t="str">
        <f>IF(AND('Mapa de Riesgos'!$H$26="Baja",'Mapa de Riesgos'!$L$26="Mayor"),CONCATENATE("R",'Mapa de Riesgos'!$A$26),"")</f>
        <v/>
      </c>
      <c r="AG30" s="489"/>
      <c r="AH30" s="501" t="str">
        <f>IF(AND('Mapa de Riesgos'!$H$12="Baja",'Mapa de Riesgos'!$L$12="Catastrófico"),CONCATENATE("R",'Mapa de Riesgos'!$A$12),"")</f>
        <v/>
      </c>
      <c r="AI30" s="502"/>
      <c r="AJ30" s="502" t="str">
        <f>IF(AND('Mapa de Riesgos'!$H$18="Baja",'Mapa de Riesgos'!$L$18="Catastrófico"),CONCATENATE("R",'Mapa de Riesgos'!$A$18),"")</f>
        <v/>
      </c>
      <c r="AK30" s="502"/>
      <c r="AL30" s="502" t="str">
        <f>IF(AND('Mapa de Riesgos'!$H$26="Baja",'Mapa de Riesgos'!$L$26="Catastrófico"),CONCATENATE("R",'Mapa de Riesgos'!$A$26),"")</f>
        <v/>
      </c>
      <c r="AM30" s="503"/>
      <c r="AN30" s="81"/>
      <c r="AO30" s="466" t="s">
        <v>222</v>
      </c>
      <c r="AP30" s="467"/>
      <c r="AQ30" s="467"/>
      <c r="AR30" s="467"/>
      <c r="AS30" s="467"/>
      <c r="AT30" s="468"/>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row>
    <row r="31" spans="1:80" x14ac:dyDescent="0.25">
      <c r="A31" s="81"/>
      <c r="B31" s="437"/>
      <c r="C31" s="437"/>
      <c r="D31" s="438"/>
      <c r="E31" s="478"/>
      <c r="F31" s="479"/>
      <c r="G31" s="479"/>
      <c r="H31" s="479"/>
      <c r="I31" s="479"/>
      <c r="J31" s="515"/>
      <c r="K31" s="513"/>
      <c r="L31" s="513"/>
      <c r="M31" s="513"/>
      <c r="N31" s="513"/>
      <c r="O31" s="514"/>
      <c r="P31" s="505"/>
      <c r="Q31" s="505"/>
      <c r="R31" s="505"/>
      <c r="S31" s="505"/>
      <c r="T31" s="505"/>
      <c r="U31" s="506"/>
      <c r="V31" s="504"/>
      <c r="W31" s="505"/>
      <c r="X31" s="505"/>
      <c r="Y31" s="505"/>
      <c r="Z31" s="505"/>
      <c r="AA31" s="506"/>
      <c r="AB31" s="488"/>
      <c r="AC31" s="484"/>
      <c r="AD31" s="484"/>
      <c r="AE31" s="484"/>
      <c r="AF31" s="484"/>
      <c r="AG31" s="485"/>
      <c r="AH31" s="495"/>
      <c r="AI31" s="496"/>
      <c r="AJ31" s="496"/>
      <c r="AK31" s="496"/>
      <c r="AL31" s="496"/>
      <c r="AM31" s="497"/>
      <c r="AN31" s="81"/>
      <c r="AO31" s="469"/>
      <c r="AP31" s="470"/>
      <c r="AQ31" s="470"/>
      <c r="AR31" s="470"/>
      <c r="AS31" s="470"/>
      <c r="AT31" s="47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row>
    <row r="32" spans="1:80" x14ac:dyDescent="0.25">
      <c r="A32" s="81"/>
      <c r="B32" s="437"/>
      <c r="C32" s="437"/>
      <c r="D32" s="438"/>
      <c r="E32" s="478"/>
      <c r="F32" s="479"/>
      <c r="G32" s="479"/>
      <c r="H32" s="479"/>
      <c r="I32" s="479"/>
      <c r="J32" s="515" t="str">
        <f>IF(AND('Mapa de Riesgos'!$H$32="Baja",'Mapa de Riesgos'!$L$32="Leve"),CONCATENATE("R",'Mapa de Riesgos'!$A$32),"")</f>
        <v/>
      </c>
      <c r="K32" s="513"/>
      <c r="L32" s="513" t="str">
        <f>IF(AND('Mapa de Riesgos'!$H$38="Baja",'Mapa de Riesgos'!$L$38="Leve"),CONCATENATE("R",'Mapa de Riesgos'!$A$38),"")</f>
        <v/>
      </c>
      <c r="M32" s="513"/>
      <c r="N32" s="513" t="str">
        <f>IF(AND('Mapa de Riesgos'!$H$44="Baja",'Mapa de Riesgos'!$L$44="Leve"),CONCATENATE("R",'Mapa de Riesgos'!$A$44),"")</f>
        <v/>
      </c>
      <c r="O32" s="514"/>
      <c r="P32" s="505" t="str">
        <f>IF(AND('Mapa de Riesgos'!$H$32="Baja",'Mapa de Riesgos'!$L$32="Menor"),CONCATENATE("R",'Mapa de Riesgos'!$A$32),"")</f>
        <v/>
      </c>
      <c r="Q32" s="505"/>
      <c r="R32" s="505" t="str">
        <f>IF(AND('Mapa de Riesgos'!$H$38="Baja",'Mapa de Riesgos'!$L$38="Menor"),CONCATENATE("R",'Mapa de Riesgos'!$A$38),"")</f>
        <v/>
      </c>
      <c r="S32" s="505"/>
      <c r="T32" s="505" t="str">
        <f>IF(AND('Mapa de Riesgos'!$H$44="Baja",'Mapa de Riesgos'!$L$44="Menor"),CONCATENATE("R",'Mapa de Riesgos'!$A$44),"")</f>
        <v/>
      </c>
      <c r="U32" s="506"/>
      <c r="V32" s="504" t="str">
        <f>IF(AND('Mapa de Riesgos'!$H$32="Baja",'Mapa de Riesgos'!$L$32="Moderado"),CONCATENATE("R",'Mapa de Riesgos'!$A$32),"")</f>
        <v/>
      </c>
      <c r="W32" s="505"/>
      <c r="X32" s="505" t="str">
        <f>IF(AND('Mapa de Riesgos'!$H$38="Baja",'Mapa de Riesgos'!$L$38="Moderado"),CONCATENATE("R",'Mapa de Riesgos'!$A$38),"")</f>
        <v/>
      </c>
      <c r="Y32" s="505"/>
      <c r="Z32" s="505" t="str">
        <f>IF(AND('Mapa de Riesgos'!$H$44="Baja",'Mapa de Riesgos'!$L$44="Moderado"),CONCATENATE("R",'Mapa de Riesgos'!$A$44),"")</f>
        <v/>
      </c>
      <c r="AA32" s="506"/>
      <c r="AB32" s="488" t="str">
        <f>IF(AND('Mapa de Riesgos'!$H$32="Baja",'Mapa de Riesgos'!$L$32="Mayor"),CONCATENATE("R",'Mapa de Riesgos'!$A$32),"")</f>
        <v/>
      </c>
      <c r="AC32" s="484"/>
      <c r="AD32" s="484" t="str">
        <f>IF(AND('Mapa de Riesgos'!$H$38="Baja",'Mapa de Riesgos'!$L$38="Mayor"),CONCATENATE("R",'Mapa de Riesgos'!$A$38),"")</f>
        <v/>
      </c>
      <c r="AE32" s="484"/>
      <c r="AF32" s="484" t="str">
        <f>IF(AND('Mapa de Riesgos'!$H$44="Baja",'Mapa de Riesgos'!$L$44="Mayor"),CONCATENATE("R",'Mapa de Riesgos'!$A$44),"")</f>
        <v/>
      </c>
      <c r="AG32" s="485"/>
      <c r="AH32" s="495" t="str">
        <f>IF(AND('Mapa de Riesgos'!$H$32="Baja",'Mapa de Riesgos'!$L$32="Catastrófico"),CONCATENATE("R",'Mapa de Riesgos'!$A$32),"")</f>
        <v/>
      </c>
      <c r="AI32" s="496"/>
      <c r="AJ32" s="496" t="str">
        <f>IF(AND('Mapa de Riesgos'!$H$38="Baja",'Mapa de Riesgos'!$L$38="Catastrófico"),CONCATENATE("R",'Mapa de Riesgos'!$A$38),"")</f>
        <v/>
      </c>
      <c r="AK32" s="496"/>
      <c r="AL32" s="496" t="str">
        <f>IF(AND('Mapa de Riesgos'!$H$44="Baja",'Mapa de Riesgos'!$L$44="Catastrófico"),CONCATENATE("R",'Mapa de Riesgos'!$A$44),"")</f>
        <v/>
      </c>
      <c r="AM32" s="497"/>
      <c r="AN32" s="81"/>
      <c r="AO32" s="469"/>
      <c r="AP32" s="470"/>
      <c r="AQ32" s="470"/>
      <c r="AR32" s="470"/>
      <c r="AS32" s="470"/>
      <c r="AT32" s="47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row>
    <row r="33" spans="1:80" x14ac:dyDescent="0.25">
      <c r="A33" s="81"/>
      <c r="B33" s="437"/>
      <c r="C33" s="437"/>
      <c r="D33" s="438"/>
      <c r="E33" s="478"/>
      <c r="F33" s="479"/>
      <c r="G33" s="479"/>
      <c r="H33" s="479"/>
      <c r="I33" s="479"/>
      <c r="J33" s="515"/>
      <c r="K33" s="513"/>
      <c r="L33" s="513"/>
      <c r="M33" s="513"/>
      <c r="N33" s="513"/>
      <c r="O33" s="514"/>
      <c r="P33" s="505"/>
      <c r="Q33" s="505"/>
      <c r="R33" s="505"/>
      <c r="S33" s="505"/>
      <c r="T33" s="505"/>
      <c r="U33" s="506"/>
      <c r="V33" s="504"/>
      <c r="W33" s="505"/>
      <c r="X33" s="505"/>
      <c r="Y33" s="505"/>
      <c r="Z33" s="505"/>
      <c r="AA33" s="506"/>
      <c r="AB33" s="488"/>
      <c r="AC33" s="484"/>
      <c r="AD33" s="484"/>
      <c r="AE33" s="484"/>
      <c r="AF33" s="484"/>
      <c r="AG33" s="485"/>
      <c r="AH33" s="495"/>
      <c r="AI33" s="496"/>
      <c r="AJ33" s="496"/>
      <c r="AK33" s="496"/>
      <c r="AL33" s="496"/>
      <c r="AM33" s="497"/>
      <c r="AN33" s="81"/>
      <c r="AO33" s="469"/>
      <c r="AP33" s="470"/>
      <c r="AQ33" s="470"/>
      <c r="AR33" s="470"/>
      <c r="AS33" s="470"/>
      <c r="AT33" s="47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row>
    <row r="34" spans="1:80" x14ac:dyDescent="0.25">
      <c r="A34" s="81"/>
      <c r="B34" s="437"/>
      <c r="C34" s="437"/>
      <c r="D34" s="438"/>
      <c r="E34" s="478"/>
      <c r="F34" s="479"/>
      <c r="G34" s="479"/>
      <c r="H34" s="479"/>
      <c r="I34" s="479"/>
      <c r="J34" s="515" t="str">
        <f>IF(AND('Mapa de Riesgos'!$H$50="Baja",'Mapa de Riesgos'!$L$50="Leve"),CONCATENATE("R",'Mapa de Riesgos'!$A$50),"")</f>
        <v/>
      </c>
      <c r="K34" s="513"/>
      <c r="L34" s="513" t="str">
        <f>IF(AND('Mapa de Riesgos'!$H$56="Baja",'Mapa de Riesgos'!$L$56="Leve"),CONCATENATE("R",'Mapa de Riesgos'!$A$56),"")</f>
        <v/>
      </c>
      <c r="M34" s="513"/>
      <c r="N34" s="513" t="str">
        <f>IF(AND('Mapa de Riesgos'!$H$62="Baja",'Mapa de Riesgos'!$L$62="Leve"),CONCATENATE("R",'Mapa de Riesgos'!$A$62),"")</f>
        <v/>
      </c>
      <c r="O34" s="514"/>
      <c r="P34" s="505" t="str">
        <f>IF(AND('Mapa de Riesgos'!$H$50="Baja",'Mapa de Riesgos'!$L$50="Menor"),CONCATENATE("R",'Mapa de Riesgos'!$A$50),"")</f>
        <v/>
      </c>
      <c r="Q34" s="505"/>
      <c r="R34" s="505" t="str">
        <f>IF(AND('Mapa de Riesgos'!$H$56="Baja",'Mapa de Riesgos'!$L$56="Menor"),CONCATENATE("R",'Mapa de Riesgos'!$A$56),"")</f>
        <v/>
      </c>
      <c r="S34" s="505"/>
      <c r="T34" s="505" t="str">
        <f>IF(AND('Mapa de Riesgos'!$H$62="Baja",'Mapa de Riesgos'!$L$62="Menor"),CONCATENATE("R",'Mapa de Riesgos'!$A$62),"")</f>
        <v/>
      </c>
      <c r="U34" s="506"/>
      <c r="V34" s="504" t="str">
        <f>IF(AND('Mapa de Riesgos'!$H$50="Baja",'Mapa de Riesgos'!$L$50="Moderado"),CONCATENATE("R",'Mapa de Riesgos'!$A$50),"")</f>
        <v/>
      </c>
      <c r="W34" s="505"/>
      <c r="X34" s="505" t="str">
        <f>IF(AND('Mapa de Riesgos'!$H$56="Baja",'Mapa de Riesgos'!$L$56="Moderado"),CONCATENATE("R",'Mapa de Riesgos'!$A$56),"")</f>
        <v/>
      </c>
      <c r="Y34" s="505"/>
      <c r="Z34" s="505" t="str">
        <f>IF(AND('Mapa de Riesgos'!$H$62="Baja",'Mapa de Riesgos'!$L$62="Moderado"),CONCATENATE("R",'Mapa de Riesgos'!$A$62),"")</f>
        <v/>
      </c>
      <c r="AA34" s="506"/>
      <c r="AB34" s="488" t="str">
        <f>IF(AND('Mapa de Riesgos'!$H$50="Baja",'Mapa de Riesgos'!$L$50="Mayor"),CONCATENATE("R",'Mapa de Riesgos'!$A$50),"")</f>
        <v/>
      </c>
      <c r="AC34" s="484"/>
      <c r="AD34" s="484" t="str">
        <f>IF(AND('Mapa de Riesgos'!$H$56="Baja",'Mapa de Riesgos'!$L$56="Mayor"),CONCATENATE("R",'Mapa de Riesgos'!$A$56),"")</f>
        <v/>
      </c>
      <c r="AE34" s="484"/>
      <c r="AF34" s="484" t="str">
        <f>IF(AND('Mapa de Riesgos'!$H$62="Baja",'Mapa de Riesgos'!$L$62="Mayor"),CONCATENATE("R",'Mapa de Riesgos'!$A$62),"")</f>
        <v/>
      </c>
      <c r="AG34" s="485"/>
      <c r="AH34" s="495" t="str">
        <f>IF(AND('Mapa de Riesgos'!$H$50="Baja",'Mapa de Riesgos'!$L$50="Catastrófico"),CONCATENATE("R",'Mapa de Riesgos'!$A$50),"")</f>
        <v/>
      </c>
      <c r="AI34" s="496"/>
      <c r="AJ34" s="496" t="str">
        <f>IF(AND('Mapa de Riesgos'!$H$56="Baja",'Mapa de Riesgos'!$L$56="Catastrófico"),CONCATENATE("R",'Mapa de Riesgos'!$A$56),"")</f>
        <v/>
      </c>
      <c r="AK34" s="496"/>
      <c r="AL34" s="496" t="str">
        <f>IF(AND('Mapa de Riesgos'!$H$62="Baja",'Mapa de Riesgos'!$L$62="Catastrófico"),CONCATENATE("R",'Mapa de Riesgos'!$A$62),"")</f>
        <v/>
      </c>
      <c r="AM34" s="497"/>
      <c r="AN34" s="81"/>
      <c r="AO34" s="469"/>
      <c r="AP34" s="470"/>
      <c r="AQ34" s="470"/>
      <c r="AR34" s="470"/>
      <c r="AS34" s="470"/>
      <c r="AT34" s="47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row>
    <row r="35" spans="1:80" x14ac:dyDescent="0.25">
      <c r="A35" s="81"/>
      <c r="B35" s="437"/>
      <c r="C35" s="437"/>
      <c r="D35" s="438"/>
      <c r="E35" s="478"/>
      <c r="F35" s="479"/>
      <c r="G35" s="479"/>
      <c r="H35" s="479"/>
      <c r="I35" s="479"/>
      <c r="J35" s="515"/>
      <c r="K35" s="513"/>
      <c r="L35" s="513"/>
      <c r="M35" s="513"/>
      <c r="N35" s="513"/>
      <c r="O35" s="514"/>
      <c r="P35" s="505"/>
      <c r="Q35" s="505"/>
      <c r="R35" s="505"/>
      <c r="S35" s="505"/>
      <c r="T35" s="505"/>
      <c r="U35" s="506"/>
      <c r="V35" s="504"/>
      <c r="W35" s="505"/>
      <c r="X35" s="505"/>
      <c r="Y35" s="505"/>
      <c r="Z35" s="505"/>
      <c r="AA35" s="506"/>
      <c r="AB35" s="488"/>
      <c r="AC35" s="484"/>
      <c r="AD35" s="484"/>
      <c r="AE35" s="484"/>
      <c r="AF35" s="484"/>
      <c r="AG35" s="485"/>
      <c r="AH35" s="495"/>
      <c r="AI35" s="496"/>
      <c r="AJ35" s="496"/>
      <c r="AK35" s="496"/>
      <c r="AL35" s="496"/>
      <c r="AM35" s="497"/>
      <c r="AN35" s="81"/>
      <c r="AO35" s="469"/>
      <c r="AP35" s="470"/>
      <c r="AQ35" s="470"/>
      <c r="AR35" s="470"/>
      <c r="AS35" s="470"/>
      <c r="AT35" s="47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row>
    <row r="36" spans="1:80" x14ac:dyDescent="0.25">
      <c r="A36" s="81"/>
      <c r="B36" s="437"/>
      <c r="C36" s="437"/>
      <c r="D36" s="438"/>
      <c r="E36" s="478"/>
      <c r="F36" s="479"/>
      <c r="G36" s="479"/>
      <c r="H36" s="479"/>
      <c r="I36" s="479"/>
      <c r="J36" s="515" t="str">
        <f>IF(AND('Mapa de Riesgos'!$H$68="Baja",'Mapa de Riesgos'!$L$68="Leve"),CONCATENATE("R",'Mapa de Riesgos'!$A$68),"")</f>
        <v/>
      </c>
      <c r="K36" s="513"/>
      <c r="L36" s="513" t="str">
        <f>IF(AND('Mapa de Riesgos'!$H$86="Baja",'Mapa de Riesgos'!$L$86="Leve"),CONCATENATE("R",'Mapa de Riesgos'!$A$86),"")</f>
        <v/>
      </c>
      <c r="M36" s="513"/>
      <c r="N36" s="513" t="str">
        <f>IF(AND('Mapa de Riesgos'!$H$95="Baja",'Mapa de Riesgos'!$L$95="Leve"),CONCATENATE("R",'Mapa de Riesgos'!$A$95),"")</f>
        <v/>
      </c>
      <c r="O36" s="514"/>
      <c r="P36" s="505" t="str">
        <f>IF(AND('Mapa de Riesgos'!$H$68="Baja",'Mapa de Riesgos'!$L$68="Menor"),CONCATENATE("R",'Mapa de Riesgos'!$A$68),"")</f>
        <v/>
      </c>
      <c r="Q36" s="505"/>
      <c r="R36" s="505" t="str">
        <f>IF(AND('Mapa de Riesgos'!$H$86="Baja",'Mapa de Riesgos'!$L$86="Menor"),CONCATENATE("R",'Mapa de Riesgos'!$A$86),"")</f>
        <v/>
      </c>
      <c r="S36" s="505"/>
      <c r="T36" s="505" t="str">
        <f>IF(AND('Mapa de Riesgos'!$H$95="Baja",'Mapa de Riesgos'!$L$95="Menor"),CONCATENATE("R",'Mapa de Riesgos'!$A$95),"")</f>
        <v/>
      </c>
      <c r="U36" s="506"/>
      <c r="V36" s="504" t="str">
        <f>IF(AND('Mapa de Riesgos'!$H$68="Baja",'Mapa de Riesgos'!$L$68="Moderado"),CONCATENATE("R",'Mapa de Riesgos'!$A$68),"")</f>
        <v/>
      </c>
      <c r="W36" s="505"/>
      <c r="X36" s="505" t="str">
        <f>IF(AND('Mapa de Riesgos'!$H$86="Baja",'Mapa de Riesgos'!$L$86="Moderado"),CONCATENATE("R",'Mapa de Riesgos'!$A$86),"")</f>
        <v/>
      </c>
      <c r="Y36" s="505"/>
      <c r="Z36" s="505" t="str">
        <f>IF(AND('Mapa de Riesgos'!$H$95="Baja",'Mapa de Riesgos'!$L$95="Moderado"),CONCATENATE("R",'Mapa de Riesgos'!$A$95),"")</f>
        <v/>
      </c>
      <c r="AA36" s="506"/>
      <c r="AB36" s="488" t="str">
        <f>IF(AND('Mapa de Riesgos'!$H$68="Baja",'Mapa de Riesgos'!$L$68="Mayor"),CONCATENATE("R",'Mapa de Riesgos'!$A$68),"")</f>
        <v/>
      </c>
      <c r="AC36" s="484"/>
      <c r="AD36" s="484" t="str">
        <f>IF(AND('Mapa de Riesgos'!$H$86="Baja",'Mapa de Riesgos'!$L$86="Mayor"),CONCATENATE("R",'Mapa de Riesgos'!$A$86),"")</f>
        <v/>
      </c>
      <c r="AE36" s="484"/>
      <c r="AF36" s="484" t="str">
        <f>IF(AND('Mapa de Riesgos'!$H$95="Baja",'Mapa de Riesgos'!$L$95="Mayor"),CONCATENATE("R",'Mapa de Riesgos'!$A$95),"")</f>
        <v/>
      </c>
      <c r="AG36" s="485"/>
      <c r="AH36" s="495" t="str">
        <f>IF(AND('Mapa de Riesgos'!$H$68="Baja",'Mapa de Riesgos'!$L$68="Catastrófico"),CONCATENATE("R",'Mapa de Riesgos'!$A$68),"")</f>
        <v/>
      </c>
      <c r="AI36" s="496"/>
      <c r="AJ36" s="496" t="str">
        <f>IF(AND('Mapa de Riesgos'!$H$86="Baja",'Mapa de Riesgos'!$L$86="Catastrófico"),CONCATENATE("R",'Mapa de Riesgos'!$A$86),"")</f>
        <v/>
      </c>
      <c r="AK36" s="496"/>
      <c r="AL36" s="496" t="str">
        <f>IF(AND('Mapa de Riesgos'!$H$95="Baja",'Mapa de Riesgos'!$L$95="Catastrófico"),CONCATENATE("R",'Mapa de Riesgos'!$A$95),"")</f>
        <v/>
      </c>
      <c r="AM36" s="497"/>
      <c r="AN36" s="81"/>
      <c r="AO36" s="469"/>
      <c r="AP36" s="470"/>
      <c r="AQ36" s="470"/>
      <c r="AR36" s="470"/>
      <c r="AS36" s="470"/>
      <c r="AT36" s="47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row>
    <row r="37" spans="1:80" ht="15.75" thickBot="1" x14ac:dyDescent="0.3">
      <c r="A37" s="81"/>
      <c r="B37" s="437"/>
      <c r="C37" s="437"/>
      <c r="D37" s="438"/>
      <c r="E37" s="481"/>
      <c r="F37" s="482"/>
      <c r="G37" s="482"/>
      <c r="H37" s="482"/>
      <c r="I37" s="482"/>
      <c r="J37" s="516"/>
      <c r="K37" s="517"/>
      <c r="L37" s="517"/>
      <c r="M37" s="517"/>
      <c r="N37" s="517"/>
      <c r="O37" s="518"/>
      <c r="P37" s="508"/>
      <c r="Q37" s="508"/>
      <c r="R37" s="508"/>
      <c r="S37" s="508"/>
      <c r="T37" s="508"/>
      <c r="U37" s="509"/>
      <c r="V37" s="507"/>
      <c r="W37" s="508"/>
      <c r="X37" s="508"/>
      <c r="Y37" s="508"/>
      <c r="Z37" s="508"/>
      <c r="AA37" s="509"/>
      <c r="AB37" s="492"/>
      <c r="AC37" s="493"/>
      <c r="AD37" s="493"/>
      <c r="AE37" s="493"/>
      <c r="AF37" s="493"/>
      <c r="AG37" s="494"/>
      <c r="AH37" s="498"/>
      <c r="AI37" s="499"/>
      <c r="AJ37" s="499"/>
      <c r="AK37" s="499"/>
      <c r="AL37" s="499"/>
      <c r="AM37" s="500"/>
      <c r="AN37" s="81"/>
      <c r="AO37" s="472"/>
      <c r="AP37" s="473"/>
      <c r="AQ37" s="473"/>
      <c r="AR37" s="473"/>
      <c r="AS37" s="473"/>
      <c r="AT37" s="474"/>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row>
    <row r="38" spans="1:80" x14ac:dyDescent="0.25">
      <c r="A38" s="81"/>
      <c r="B38" s="437"/>
      <c r="C38" s="437"/>
      <c r="D38" s="438"/>
      <c r="E38" s="475" t="s">
        <v>223</v>
      </c>
      <c r="F38" s="476"/>
      <c r="G38" s="476"/>
      <c r="H38" s="476"/>
      <c r="I38" s="477"/>
      <c r="J38" s="519" t="str">
        <f>IF(AND('Mapa de Riesgos'!$H$12="Muy Baja",'Mapa de Riesgos'!$L$12="Leve"),CONCATENATE("R",'Mapa de Riesgos'!$A$12),"")</f>
        <v/>
      </c>
      <c r="K38" s="520"/>
      <c r="L38" s="520" t="str">
        <f>IF(AND('Mapa de Riesgos'!$H$18="Muy Baja",'Mapa de Riesgos'!$L$18="Leve"),CONCATENATE("R",'Mapa de Riesgos'!$A$18),"")</f>
        <v/>
      </c>
      <c r="M38" s="520"/>
      <c r="N38" s="520" t="str">
        <f>IF(AND('Mapa de Riesgos'!$H$26="Muy Baja",'Mapa de Riesgos'!$L$26="Leve"),CONCATENATE("R",'Mapa de Riesgos'!$A$26),"")</f>
        <v/>
      </c>
      <c r="O38" s="521"/>
      <c r="P38" s="519" t="str">
        <f>IF(AND('Mapa de Riesgos'!$H$12="Muy Baja",'Mapa de Riesgos'!$L$12="Menor"),CONCATENATE("R",'Mapa de Riesgos'!$A$12),"")</f>
        <v/>
      </c>
      <c r="Q38" s="520"/>
      <c r="R38" s="520" t="str">
        <f>IF(AND('Mapa de Riesgos'!$H$18="Muy Baja",'Mapa de Riesgos'!$L$18="Menor"),CONCATENATE("R",'Mapa de Riesgos'!$A$18),"")</f>
        <v/>
      </c>
      <c r="S38" s="520"/>
      <c r="T38" s="520" t="str">
        <f>IF(AND('Mapa de Riesgos'!$H$26="Muy Baja",'Mapa de Riesgos'!$L$26="Menor"),CONCATENATE("R",'Mapa de Riesgos'!$A$26),"")</f>
        <v/>
      </c>
      <c r="U38" s="521"/>
      <c r="V38" s="510" t="str">
        <f>IF(AND('Mapa de Riesgos'!$H$12="Muy Baja",'Mapa de Riesgos'!$L$12="Moderado"),CONCATENATE("R",'Mapa de Riesgos'!$A$12),"")</f>
        <v/>
      </c>
      <c r="W38" s="511"/>
      <c r="X38" s="511" t="str">
        <f>IF(AND('Mapa de Riesgos'!$H$18="Muy Baja",'Mapa de Riesgos'!$L$18="Moderado"),CONCATENATE("R",'Mapa de Riesgos'!$A$18),"")</f>
        <v/>
      </c>
      <c r="Y38" s="511"/>
      <c r="Z38" s="511" t="str">
        <f>IF(AND('Mapa de Riesgos'!$H$26="Muy Baja",'Mapa de Riesgos'!$L$26="Moderado"),CONCATENATE("R",'Mapa de Riesgos'!$A$26),"")</f>
        <v/>
      </c>
      <c r="AA38" s="512"/>
      <c r="AB38" s="486" t="str">
        <f>IF(AND('Mapa de Riesgos'!$H$12="Muy Baja",'Mapa de Riesgos'!$L$12="Mayor"),CONCATENATE("R",'Mapa de Riesgos'!$A$12),"")</f>
        <v/>
      </c>
      <c r="AC38" s="487"/>
      <c r="AD38" s="487" t="str">
        <f>IF(AND('Mapa de Riesgos'!$H$18="Muy Baja",'Mapa de Riesgos'!$L$18="Mayor"),CONCATENATE("R",'Mapa de Riesgos'!$A$18),"")</f>
        <v/>
      </c>
      <c r="AE38" s="487"/>
      <c r="AF38" s="487" t="str">
        <f>IF(AND('Mapa de Riesgos'!$H$26="Muy Baja",'Mapa de Riesgos'!$L$26="Mayor"),CONCATENATE("R",'Mapa de Riesgos'!$A$26),"")</f>
        <v/>
      </c>
      <c r="AG38" s="489"/>
      <c r="AH38" s="501" t="str">
        <f>IF(AND('Mapa de Riesgos'!$H$12="Muy Baja",'Mapa de Riesgos'!$L$12="Catastrófico"),CONCATENATE("R",'Mapa de Riesgos'!$A$12),"")</f>
        <v/>
      </c>
      <c r="AI38" s="502"/>
      <c r="AJ38" s="502" t="str">
        <f>IF(AND('Mapa de Riesgos'!$H$18="Muy Baja",'Mapa de Riesgos'!$L$18="Catastrófico"),CONCATENATE("R",'Mapa de Riesgos'!$A$18),"")</f>
        <v/>
      </c>
      <c r="AK38" s="502"/>
      <c r="AL38" s="502" t="str">
        <f>IF(AND('Mapa de Riesgos'!$H$26="Muy Baja",'Mapa de Riesgos'!$L$26="Catastrófico"),CONCATENATE("R",'Mapa de Riesgos'!$A$26),"")</f>
        <v/>
      </c>
      <c r="AM38" s="503"/>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row>
    <row r="39" spans="1:80" x14ac:dyDescent="0.25">
      <c r="A39" s="81"/>
      <c r="B39" s="437"/>
      <c r="C39" s="437"/>
      <c r="D39" s="438"/>
      <c r="E39" s="478"/>
      <c r="F39" s="479"/>
      <c r="G39" s="479"/>
      <c r="H39" s="479"/>
      <c r="I39" s="480"/>
      <c r="J39" s="515"/>
      <c r="K39" s="513"/>
      <c r="L39" s="513"/>
      <c r="M39" s="513"/>
      <c r="N39" s="513"/>
      <c r="O39" s="514"/>
      <c r="P39" s="515"/>
      <c r="Q39" s="513"/>
      <c r="R39" s="513"/>
      <c r="S39" s="513"/>
      <c r="T39" s="513"/>
      <c r="U39" s="514"/>
      <c r="V39" s="504"/>
      <c r="W39" s="505"/>
      <c r="X39" s="505"/>
      <c r="Y39" s="505"/>
      <c r="Z39" s="505"/>
      <c r="AA39" s="506"/>
      <c r="AB39" s="488"/>
      <c r="AC39" s="484"/>
      <c r="AD39" s="484"/>
      <c r="AE39" s="484"/>
      <c r="AF39" s="484"/>
      <c r="AG39" s="485"/>
      <c r="AH39" s="495"/>
      <c r="AI39" s="496"/>
      <c r="AJ39" s="496"/>
      <c r="AK39" s="496"/>
      <c r="AL39" s="496"/>
      <c r="AM39" s="497"/>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row>
    <row r="40" spans="1:80" x14ac:dyDescent="0.25">
      <c r="A40" s="81"/>
      <c r="B40" s="437"/>
      <c r="C40" s="437"/>
      <c r="D40" s="438"/>
      <c r="E40" s="478"/>
      <c r="F40" s="479"/>
      <c r="G40" s="479"/>
      <c r="H40" s="479"/>
      <c r="I40" s="480"/>
      <c r="J40" s="515" t="str">
        <f>IF(AND('Mapa de Riesgos'!$H$32="Muy Baja",'Mapa de Riesgos'!$L$32="Leve"),CONCATENATE("R",'Mapa de Riesgos'!$A$32),"")</f>
        <v/>
      </c>
      <c r="K40" s="513"/>
      <c r="L40" s="513" t="str">
        <f>IF(AND('Mapa de Riesgos'!$H$38="Muy Baja",'Mapa de Riesgos'!$L$38="Leve"),CONCATENATE("R",'Mapa de Riesgos'!$A$38),"")</f>
        <v/>
      </c>
      <c r="M40" s="513"/>
      <c r="N40" s="513" t="str">
        <f>IF(AND('Mapa de Riesgos'!$H$44="Muy Baja",'Mapa de Riesgos'!$L$44="Leve"),CONCATENATE("R",'Mapa de Riesgos'!$A$44),"")</f>
        <v/>
      </c>
      <c r="O40" s="514"/>
      <c r="P40" s="515" t="str">
        <f>IF(AND('Mapa de Riesgos'!$H$32="Muy Baja",'Mapa de Riesgos'!$L$32="Menor"),CONCATENATE("R",'Mapa de Riesgos'!$A$32),"")</f>
        <v/>
      </c>
      <c r="Q40" s="513"/>
      <c r="R40" s="513" t="str">
        <f>IF(AND('Mapa de Riesgos'!$H$38="Muy Baja",'Mapa de Riesgos'!$L$38="Menor"),CONCATENATE("R",'Mapa de Riesgos'!$A$38),"")</f>
        <v/>
      </c>
      <c r="S40" s="513"/>
      <c r="T40" s="513" t="str">
        <f>IF(AND('Mapa de Riesgos'!$H$44="Muy Baja",'Mapa de Riesgos'!$L$44="Menor"),CONCATENATE("R",'Mapa de Riesgos'!$A$44),"")</f>
        <v/>
      </c>
      <c r="U40" s="514"/>
      <c r="V40" s="504" t="str">
        <f>IF(AND('Mapa de Riesgos'!$H$32="Muy Baja",'Mapa de Riesgos'!$L$32="Moderado"),CONCATENATE("R",'Mapa de Riesgos'!$A$32),"")</f>
        <v>R4</v>
      </c>
      <c r="W40" s="505"/>
      <c r="X40" s="505" t="str">
        <f>IF(AND('Mapa de Riesgos'!$H$38="Muy Baja",'Mapa de Riesgos'!$L$38="Moderado"),CONCATENATE("R",'Mapa de Riesgos'!$A$38),"")</f>
        <v/>
      </c>
      <c r="Y40" s="505"/>
      <c r="Z40" s="505" t="str">
        <f>IF(AND('Mapa de Riesgos'!$H$44="Muy Baja",'Mapa de Riesgos'!$L$44="Moderado"),CONCATENATE("R",'Mapa de Riesgos'!$A$44),"")</f>
        <v/>
      </c>
      <c r="AA40" s="506"/>
      <c r="AB40" s="488" t="str">
        <f>IF(AND('Mapa de Riesgos'!$H$32="Muy Baja",'Mapa de Riesgos'!$L$32="Mayor"),CONCATENATE("R",'Mapa de Riesgos'!$A$32),"")</f>
        <v/>
      </c>
      <c r="AC40" s="484"/>
      <c r="AD40" s="484" t="str">
        <f>IF(AND('Mapa de Riesgos'!$H$38="Muy Baja",'Mapa de Riesgos'!$L$38="Mayor"),CONCATENATE("R",'Mapa de Riesgos'!$A$38),"")</f>
        <v/>
      </c>
      <c r="AE40" s="484"/>
      <c r="AF40" s="484" t="str">
        <f>IF(AND('Mapa de Riesgos'!$H$44="Muy Baja",'Mapa de Riesgos'!$L$44="Mayor"),CONCATENATE("R",'Mapa de Riesgos'!$A$44),"")</f>
        <v/>
      </c>
      <c r="AG40" s="485"/>
      <c r="AH40" s="495" t="str">
        <f>IF(AND('Mapa de Riesgos'!$H$32="Muy Baja",'Mapa de Riesgos'!$L$32="Catastrófico"),CONCATENATE("R",'Mapa de Riesgos'!$A$32),"")</f>
        <v/>
      </c>
      <c r="AI40" s="496"/>
      <c r="AJ40" s="496" t="str">
        <f>IF(AND('Mapa de Riesgos'!$H$38="Muy Baja",'Mapa de Riesgos'!$L$38="Catastrófico"),CONCATENATE("R",'Mapa de Riesgos'!$A$38),"")</f>
        <v/>
      </c>
      <c r="AK40" s="496"/>
      <c r="AL40" s="496" t="str">
        <f>IF(AND('Mapa de Riesgos'!$H$44="Muy Baja",'Mapa de Riesgos'!$L$44="Catastrófico"),CONCATENATE("R",'Mapa de Riesgos'!$A$44),"")</f>
        <v/>
      </c>
      <c r="AM40" s="497"/>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row>
    <row r="41" spans="1:80" x14ac:dyDescent="0.25">
      <c r="A41" s="81"/>
      <c r="B41" s="437"/>
      <c r="C41" s="437"/>
      <c r="D41" s="438"/>
      <c r="E41" s="478"/>
      <c r="F41" s="479"/>
      <c r="G41" s="479"/>
      <c r="H41" s="479"/>
      <c r="I41" s="480"/>
      <c r="J41" s="515"/>
      <c r="K41" s="513"/>
      <c r="L41" s="513"/>
      <c r="M41" s="513"/>
      <c r="N41" s="513"/>
      <c r="O41" s="514"/>
      <c r="P41" s="515"/>
      <c r="Q41" s="513"/>
      <c r="R41" s="513"/>
      <c r="S41" s="513"/>
      <c r="T41" s="513"/>
      <c r="U41" s="514"/>
      <c r="V41" s="504"/>
      <c r="W41" s="505"/>
      <c r="X41" s="505"/>
      <c r="Y41" s="505"/>
      <c r="Z41" s="505"/>
      <c r="AA41" s="506"/>
      <c r="AB41" s="488"/>
      <c r="AC41" s="484"/>
      <c r="AD41" s="484"/>
      <c r="AE41" s="484"/>
      <c r="AF41" s="484"/>
      <c r="AG41" s="485"/>
      <c r="AH41" s="495"/>
      <c r="AI41" s="496"/>
      <c r="AJ41" s="496"/>
      <c r="AK41" s="496"/>
      <c r="AL41" s="496"/>
      <c r="AM41" s="497"/>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row>
    <row r="42" spans="1:80" x14ac:dyDescent="0.25">
      <c r="A42" s="81"/>
      <c r="B42" s="437"/>
      <c r="C42" s="437"/>
      <c r="D42" s="438"/>
      <c r="E42" s="478"/>
      <c r="F42" s="479"/>
      <c r="G42" s="479"/>
      <c r="H42" s="479"/>
      <c r="I42" s="480"/>
      <c r="J42" s="515" t="str">
        <f>IF(AND('Mapa de Riesgos'!$H$50="Muy Baja",'Mapa de Riesgos'!$L$50="Leve"),CONCATENATE("R",'Mapa de Riesgos'!$A$50),"")</f>
        <v/>
      </c>
      <c r="K42" s="513"/>
      <c r="L42" s="513" t="str">
        <f>IF(AND('Mapa de Riesgos'!$H$56="Muy Baja",'Mapa de Riesgos'!$L$56="Leve"),CONCATENATE("R",'Mapa de Riesgos'!$A$56),"")</f>
        <v/>
      </c>
      <c r="M42" s="513"/>
      <c r="N42" s="513" t="str">
        <f>IF(AND('Mapa de Riesgos'!$H$62="Muy Baja",'Mapa de Riesgos'!$L$62="Leve"),CONCATENATE("R",'Mapa de Riesgos'!$A$62),"")</f>
        <v/>
      </c>
      <c r="O42" s="514"/>
      <c r="P42" s="515" t="str">
        <f>IF(AND('Mapa de Riesgos'!$H$50="Muy Baja",'Mapa de Riesgos'!$L$50="Menor"),CONCATENATE("R",'Mapa de Riesgos'!$A$50),"")</f>
        <v/>
      </c>
      <c r="Q42" s="513"/>
      <c r="R42" s="513" t="str">
        <f>IF(AND('Mapa de Riesgos'!$H$56="Muy Baja",'Mapa de Riesgos'!$L$56="Menor"),CONCATENATE("R",'Mapa de Riesgos'!$A$56),"")</f>
        <v/>
      </c>
      <c r="S42" s="513"/>
      <c r="T42" s="513" t="str">
        <f>IF(AND('Mapa de Riesgos'!$H$62="Muy Baja",'Mapa de Riesgos'!$L$62="Menor"),CONCATENATE("R",'Mapa de Riesgos'!$A$62),"")</f>
        <v/>
      </c>
      <c r="U42" s="514"/>
      <c r="V42" s="504" t="str">
        <f>IF(AND('Mapa de Riesgos'!$H$50="Muy Baja",'Mapa de Riesgos'!$L$50="Moderado"),CONCATENATE("R",'Mapa de Riesgos'!$A$50),"")</f>
        <v/>
      </c>
      <c r="W42" s="505"/>
      <c r="X42" s="505" t="str">
        <f>IF(AND('Mapa de Riesgos'!$H$56="Muy Baja",'Mapa de Riesgos'!$L$56="Moderado"),CONCATENATE("R",'Mapa de Riesgos'!$A$56),"")</f>
        <v/>
      </c>
      <c r="Y42" s="505"/>
      <c r="Z42" s="505" t="str">
        <f>IF(AND('Mapa de Riesgos'!$H$62="Muy Baja",'Mapa de Riesgos'!$L$62="Moderado"),CONCATENATE("R",'Mapa de Riesgos'!$A$62),"")</f>
        <v/>
      </c>
      <c r="AA42" s="506"/>
      <c r="AB42" s="488" t="str">
        <f>IF(AND('Mapa de Riesgos'!$H$50="Muy Baja",'Mapa de Riesgos'!$L$50="Mayor"),CONCATENATE("R",'Mapa de Riesgos'!$A$50),"")</f>
        <v/>
      </c>
      <c r="AC42" s="484"/>
      <c r="AD42" s="484" t="str">
        <f>IF(AND('Mapa de Riesgos'!$H$56="Muy Baja",'Mapa de Riesgos'!$L$56="Mayor"),CONCATENATE("R",'Mapa de Riesgos'!$A$56),"")</f>
        <v/>
      </c>
      <c r="AE42" s="484"/>
      <c r="AF42" s="484" t="str">
        <f>IF(AND('Mapa de Riesgos'!$H$62="Muy Baja",'Mapa de Riesgos'!$L$62="Mayor"),CONCATENATE("R",'Mapa de Riesgos'!$A$62),"")</f>
        <v/>
      </c>
      <c r="AG42" s="485"/>
      <c r="AH42" s="495" t="str">
        <f>IF(AND('Mapa de Riesgos'!$H$50="Muy Baja",'Mapa de Riesgos'!$L$50="Catastrófico"),CONCATENATE("R",'Mapa de Riesgos'!$A$50),"")</f>
        <v/>
      </c>
      <c r="AI42" s="496"/>
      <c r="AJ42" s="496" t="str">
        <f>IF(AND('Mapa de Riesgos'!$H$56="Muy Baja",'Mapa de Riesgos'!$L$56="Catastrófico"),CONCATENATE("R",'Mapa de Riesgos'!$A$56),"")</f>
        <v/>
      </c>
      <c r="AK42" s="496"/>
      <c r="AL42" s="496" t="str">
        <f>IF(AND('Mapa de Riesgos'!$H$62="Muy Baja",'Mapa de Riesgos'!$L$62="Catastrófico"),CONCATENATE("R",'Mapa de Riesgos'!$A$62),"")</f>
        <v/>
      </c>
      <c r="AM42" s="497"/>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row>
    <row r="43" spans="1:80" x14ac:dyDescent="0.25">
      <c r="A43" s="81"/>
      <c r="B43" s="437"/>
      <c r="C43" s="437"/>
      <c r="D43" s="438"/>
      <c r="E43" s="478"/>
      <c r="F43" s="479"/>
      <c r="G43" s="479"/>
      <c r="H43" s="479"/>
      <c r="I43" s="480"/>
      <c r="J43" s="515"/>
      <c r="K43" s="513"/>
      <c r="L43" s="513"/>
      <c r="M43" s="513"/>
      <c r="N43" s="513"/>
      <c r="O43" s="514"/>
      <c r="P43" s="515"/>
      <c r="Q43" s="513"/>
      <c r="R43" s="513"/>
      <c r="S43" s="513"/>
      <c r="T43" s="513"/>
      <c r="U43" s="514"/>
      <c r="V43" s="504"/>
      <c r="W43" s="505"/>
      <c r="X43" s="505"/>
      <c r="Y43" s="505"/>
      <c r="Z43" s="505"/>
      <c r="AA43" s="506"/>
      <c r="AB43" s="488"/>
      <c r="AC43" s="484"/>
      <c r="AD43" s="484"/>
      <c r="AE43" s="484"/>
      <c r="AF43" s="484"/>
      <c r="AG43" s="485"/>
      <c r="AH43" s="495"/>
      <c r="AI43" s="496"/>
      <c r="AJ43" s="496"/>
      <c r="AK43" s="496"/>
      <c r="AL43" s="496"/>
      <c r="AM43" s="497"/>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row>
    <row r="44" spans="1:80" x14ac:dyDescent="0.25">
      <c r="A44" s="81"/>
      <c r="B44" s="437"/>
      <c r="C44" s="437"/>
      <c r="D44" s="438"/>
      <c r="E44" s="478"/>
      <c r="F44" s="479"/>
      <c r="G44" s="479"/>
      <c r="H44" s="479"/>
      <c r="I44" s="480"/>
      <c r="J44" s="515" t="str">
        <f>IF(AND('Mapa de Riesgos'!$H$68="Muy Baja",'Mapa de Riesgos'!$L$68="Leve"),CONCATENATE("R",'Mapa de Riesgos'!$A$68),"")</f>
        <v/>
      </c>
      <c r="K44" s="513"/>
      <c r="L44" s="513" t="str">
        <f>IF(AND('Mapa de Riesgos'!$H$86="Muy Baja",'Mapa de Riesgos'!$L$86="Leve"),CONCATENATE("R",'Mapa de Riesgos'!$A$86),"")</f>
        <v/>
      </c>
      <c r="M44" s="513"/>
      <c r="N44" s="513" t="str">
        <f>IF(AND('Mapa de Riesgos'!$H$95="Muy Baja",'Mapa de Riesgos'!$L$95="Leve"),CONCATENATE("R",'Mapa de Riesgos'!$A$95),"")</f>
        <v/>
      </c>
      <c r="O44" s="514"/>
      <c r="P44" s="515" t="str">
        <f>IF(AND('Mapa de Riesgos'!$H$68="Muy Baja",'Mapa de Riesgos'!$L$68="Menor"),CONCATENATE("R",'Mapa de Riesgos'!$A$68),"")</f>
        <v/>
      </c>
      <c r="Q44" s="513"/>
      <c r="R44" s="513" t="str">
        <f>IF(AND('Mapa de Riesgos'!$H$86="Muy Baja",'Mapa de Riesgos'!$L$86="Menor"),CONCATENATE("R",'Mapa de Riesgos'!$A$86),"")</f>
        <v/>
      </c>
      <c r="S44" s="513"/>
      <c r="T44" s="513" t="str">
        <f>IF(AND('Mapa de Riesgos'!$H$95="Muy Baja",'Mapa de Riesgos'!$L$95="Menor"),CONCATENATE("R",'Mapa de Riesgos'!$A$95),"")</f>
        <v/>
      </c>
      <c r="U44" s="514"/>
      <c r="V44" s="504" t="str">
        <f>IF(AND('Mapa de Riesgos'!$H$68="Muy Baja",'Mapa de Riesgos'!$L$68="Moderado"),CONCATENATE("R",'Mapa de Riesgos'!$A$68),"")</f>
        <v/>
      </c>
      <c r="W44" s="505"/>
      <c r="X44" s="505" t="str">
        <f>IF(AND('Mapa de Riesgos'!$H$86="Muy Baja",'Mapa de Riesgos'!$L$86="Moderado"),CONCATENATE("R",'Mapa de Riesgos'!$A$86),"")</f>
        <v/>
      </c>
      <c r="Y44" s="505"/>
      <c r="Z44" s="505" t="str">
        <f>IF(AND('Mapa de Riesgos'!$H$95="Muy Baja",'Mapa de Riesgos'!$L$95="Moderado"),CONCATENATE("R",'Mapa de Riesgos'!$A$95),"")</f>
        <v/>
      </c>
      <c r="AA44" s="506"/>
      <c r="AB44" s="488" t="str">
        <f>IF(AND('Mapa de Riesgos'!$H$68="Muy Baja",'Mapa de Riesgos'!$L$68="Mayor"),CONCATENATE("R",'Mapa de Riesgos'!$A$68),"")</f>
        <v/>
      </c>
      <c r="AC44" s="484"/>
      <c r="AD44" s="484" t="str">
        <f>IF(AND('Mapa de Riesgos'!$H$86="Muy Baja",'Mapa de Riesgos'!$L$86="Mayor"),CONCATENATE("R",'Mapa de Riesgos'!$A$86),"")</f>
        <v/>
      </c>
      <c r="AE44" s="484"/>
      <c r="AF44" s="484" t="str">
        <f>IF(AND('Mapa de Riesgos'!$H$95="Muy Baja",'Mapa de Riesgos'!$L$95="Mayor"),CONCATENATE("R",'Mapa de Riesgos'!$A$95),"")</f>
        <v/>
      </c>
      <c r="AG44" s="485"/>
      <c r="AH44" s="495" t="str">
        <f>IF(AND('Mapa de Riesgos'!$H$68="Muy Baja",'Mapa de Riesgos'!$L$68="Catastrófico"),CONCATENATE("R",'Mapa de Riesgos'!$A$68),"")</f>
        <v/>
      </c>
      <c r="AI44" s="496"/>
      <c r="AJ44" s="496" t="str">
        <f>IF(AND('Mapa de Riesgos'!$H$86="Muy Baja",'Mapa de Riesgos'!$L$86="Catastrófico"),CONCATENATE("R",'Mapa de Riesgos'!$A$86),"")</f>
        <v/>
      </c>
      <c r="AK44" s="496"/>
      <c r="AL44" s="496" t="str">
        <f>IF(AND('Mapa de Riesgos'!$H$95="Muy Baja",'Mapa de Riesgos'!$L$95="Catastrófico"),CONCATENATE("R",'Mapa de Riesgos'!$A$95),"")</f>
        <v/>
      </c>
      <c r="AM44" s="497"/>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row>
    <row r="45" spans="1:80" ht="15.75" thickBot="1" x14ac:dyDescent="0.3">
      <c r="A45" s="81"/>
      <c r="B45" s="437"/>
      <c r="C45" s="437"/>
      <c r="D45" s="438"/>
      <c r="E45" s="481"/>
      <c r="F45" s="482"/>
      <c r="G45" s="482"/>
      <c r="H45" s="482"/>
      <c r="I45" s="483"/>
      <c r="J45" s="516"/>
      <c r="K45" s="517"/>
      <c r="L45" s="517"/>
      <c r="M45" s="517"/>
      <c r="N45" s="517"/>
      <c r="O45" s="518"/>
      <c r="P45" s="516"/>
      <c r="Q45" s="517"/>
      <c r="R45" s="517"/>
      <c r="S45" s="517"/>
      <c r="T45" s="517"/>
      <c r="U45" s="518"/>
      <c r="V45" s="507"/>
      <c r="W45" s="508"/>
      <c r="X45" s="508"/>
      <c r="Y45" s="508"/>
      <c r="Z45" s="508"/>
      <c r="AA45" s="509"/>
      <c r="AB45" s="492"/>
      <c r="AC45" s="493"/>
      <c r="AD45" s="493"/>
      <c r="AE45" s="493"/>
      <c r="AF45" s="493"/>
      <c r="AG45" s="494"/>
      <c r="AH45" s="498"/>
      <c r="AI45" s="499"/>
      <c r="AJ45" s="499"/>
      <c r="AK45" s="499"/>
      <c r="AL45" s="499"/>
      <c r="AM45" s="500"/>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row>
    <row r="46" spans="1:80" x14ac:dyDescent="0.25">
      <c r="A46" s="81"/>
      <c r="B46" s="81"/>
      <c r="C46" s="81"/>
      <c r="D46" s="81"/>
      <c r="E46" s="81"/>
      <c r="F46" s="81"/>
      <c r="G46" s="81"/>
      <c r="H46" s="81"/>
      <c r="I46" s="81"/>
      <c r="J46" s="475" t="s">
        <v>224</v>
      </c>
      <c r="K46" s="476"/>
      <c r="L46" s="476"/>
      <c r="M46" s="476"/>
      <c r="N46" s="476"/>
      <c r="O46" s="477"/>
      <c r="P46" s="475" t="s">
        <v>225</v>
      </c>
      <c r="Q46" s="476"/>
      <c r="R46" s="476"/>
      <c r="S46" s="476"/>
      <c r="T46" s="476"/>
      <c r="U46" s="477"/>
      <c r="V46" s="475" t="s">
        <v>226</v>
      </c>
      <c r="W46" s="476"/>
      <c r="X46" s="476"/>
      <c r="Y46" s="476"/>
      <c r="Z46" s="476"/>
      <c r="AA46" s="477"/>
      <c r="AB46" s="475" t="s">
        <v>227</v>
      </c>
      <c r="AC46" s="491"/>
      <c r="AD46" s="476"/>
      <c r="AE46" s="476"/>
      <c r="AF46" s="476"/>
      <c r="AG46" s="477"/>
      <c r="AH46" s="475" t="s">
        <v>228</v>
      </c>
      <c r="AI46" s="476"/>
      <c r="AJ46" s="476"/>
      <c r="AK46" s="476"/>
      <c r="AL46" s="476"/>
      <c r="AM46" s="477"/>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x14ac:dyDescent="0.25">
      <c r="A47" s="81"/>
      <c r="B47" s="81"/>
      <c r="C47" s="81"/>
      <c r="D47" s="81"/>
      <c r="E47" s="81"/>
      <c r="F47" s="81"/>
      <c r="G47" s="81"/>
      <c r="H47" s="81"/>
      <c r="I47" s="81"/>
      <c r="J47" s="478"/>
      <c r="K47" s="479"/>
      <c r="L47" s="479"/>
      <c r="M47" s="479"/>
      <c r="N47" s="479"/>
      <c r="O47" s="480"/>
      <c r="P47" s="478"/>
      <c r="Q47" s="479"/>
      <c r="R47" s="479"/>
      <c r="S47" s="479"/>
      <c r="T47" s="479"/>
      <c r="U47" s="480"/>
      <c r="V47" s="478"/>
      <c r="W47" s="479"/>
      <c r="X47" s="479"/>
      <c r="Y47" s="479"/>
      <c r="Z47" s="479"/>
      <c r="AA47" s="480"/>
      <c r="AB47" s="478"/>
      <c r="AC47" s="479"/>
      <c r="AD47" s="479"/>
      <c r="AE47" s="479"/>
      <c r="AF47" s="479"/>
      <c r="AG47" s="480"/>
      <c r="AH47" s="478"/>
      <c r="AI47" s="479"/>
      <c r="AJ47" s="479"/>
      <c r="AK47" s="479"/>
      <c r="AL47" s="479"/>
      <c r="AM47" s="480"/>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x14ac:dyDescent="0.25">
      <c r="A48" s="81"/>
      <c r="B48" s="81"/>
      <c r="C48" s="81"/>
      <c r="D48" s="81"/>
      <c r="E48" s="81"/>
      <c r="F48" s="81"/>
      <c r="G48" s="81"/>
      <c r="H48" s="81"/>
      <c r="I48" s="81"/>
      <c r="J48" s="478"/>
      <c r="K48" s="479"/>
      <c r="L48" s="479"/>
      <c r="M48" s="479"/>
      <c r="N48" s="479"/>
      <c r="O48" s="480"/>
      <c r="P48" s="478"/>
      <c r="Q48" s="479"/>
      <c r="R48" s="479"/>
      <c r="S48" s="479"/>
      <c r="T48" s="479"/>
      <c r="U48" s="480"/>
      <c r="V48" s="478"/>
      <c r="W48" s="479"/>
      <c r="X48" s="479"/>
      <c r="Y48" s="479"/>
      <c r="Z48" s="479"/>
      <c r="AA48" s="480"/>
      <c r="AB48" s="478"/>
      <c r="AC48" s="479"/>
      <c r="AD48" s="479"/>
      <c r="AE48" s="479"/>
      <c r="AF48" s="479"/>
      <c r="AG48" s="480"/>
      <c r="AH48" s="478"/>
      <c r="AI48" s="479"/>
      <c r="AJ48" s="479"/>
      <c r="AK48" s="479"/>
      <c r="AL48" s="479"/>
      <c r="AM48" s="480"/>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x14ac:dyDescent="0.25">
      <c r="A49" s="81"/>
      <c r="B49" s="81"/>
      <c r="C49" s="81"/>
      <c r="D49" s="81"/>
      <c r="E49" s="81"/>
      <c r="F49" s="81"/>
      <c r="G49" s="81"/>
      <c r="H49" s="81"/>
      <c r="I49" s="81"/>
      <c r="J49" s="478"/>
      <c r="K49" s="479"/>
      <c r="L49" s="479"/>
      <c r="M49" s="479"/>
      <c r="N49" s="479"/>
      <c r="O49" s="480"/>
      <c r="P49" s="478"/>
      <c r="Q49" s="479"/>
      <c r="R49" s="479"/>
      <c r="S49" s="479"/>
      <c r="T49" s="479"/>
      <c r="U49" s="480"/>
      <c r="V49" s="478"/>
      <c r="W49" s="479"/>
      <c r="X49" s="479"/>
      <c r="Y49" s="479"/>
      <c r="Z49" s="479"/>
      <c r="AA49" s="480"/>
      <c r="AB49" s="478"/>
      <c r="AC49" s="479"/>
      <c r="AD49" s="479"/>
      <c r="AE49" s="479"/>
      <c r="AF49" s="479"/>
      <c r="AG49" s="480"/>
      <c r="AH49" s="478"/>
      <c r="AI49" s="479"/>
      <c r="AJ49" s="479"/>
      <c r="AK49" s="479"/>
      <c r="AL49" s="479"/>
      <c r="AM49" s="480"/>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x14ac:dyDescent="0.25">
      <c r="A50" s="81"/>
      <c r="B50" s="81"/>
      <c r="C50" s="81"/>
      <c r="D50" s="81"/>
      <c r="E50" s="81"/>
      <c r="F50" s="81"/>
      <c r="G50" s="81"/>
      <c r="H50" s="81"/>
      <c r="I50" s="81"/>
      <c r="J50" s="478"/>
      <c r="K50" s="479"/>
      <c r="L50" s="479"/>
      <c r="M50" s="479"/>
      <c r="N50" s="479"/>
      <c r="O50" s="480"/>
      <c r="P50" s="478"/>
      <c r="Q50" s="479"/>
      <c r="R50" s="479"/>
      <c r="S50" s="479"/>
      <c r="T50" s="479"/>
      <c r="U50" s="480"/>
      <c r="V50" s="478"/>
      <c r="W50" s="479"/>
      <c r="X50" s="479"/>
      <c r="Y50" s="479"/>
      <c r="Z50" s="479"/>
      <c r="AA50" s="480"/>
      <c r="AB50" s="478"/>
      <c r="AC50" s="479"/>
      <c r="AD50" s="479"/>
      <c r="AE50" s="479"/>
      <c r="AF50" s="479"/>
      <c r="AG50" s="480"/>
      <c r="AH50" s="478"/>
      <c r="AI50" s="479"/>
      <c r="AJ50" s="479"/>
      <c r="AK50" s="479"/>
      <c r="AL50" s="479"/>
      <c r="AM50" s="480"/>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75" thickBot="1" x14ac:dyDescent="0.3">
      <c r="A51" s="81"/>
      <c r="B51" s="81"/>
      <c r="C51" s="81"/>
      <c r="D51" s="81"/>
      <c r="E51" s="81"/>
      <c r="F51" s="81"/>
      <c r="G51" s="81"/>
      <c r="H51" s="81"/>
      <c r="I51" s="81"/>
      <c r="J51" s="481"/>
      <c r="K51" s="482"/>
      <c r="L51" s="482"/>
      <c r="M51" s="482"/>
      <c r="N51" s="482"/>
      <c r="O51" s="483"/>
      <c r="P51" s="481"/>
      <c r="Q51" s="482"/>
      <c r="R51" s="482"/>
      <c r="S51" s="482"/>
      <c r="T51" s="482"/>
      <c r="U51" s="483"/>
      <c r="V51" s="481"/>
      <c r="W51" s="482"/>
      <c r="X51" s="482"/>
      <c r="Y51" s="482"/>
      <c r="Z51" s="482"/>
      <c r="AA51" s="483"/>
      <c r="AB51" s="481"/>
      <c r="AC51" s="482"/>
      <c r="AD51" s="482"/>
      <c r="AE51" s="482"/>
      <c r="AF51" s="482"/>
      <c r="AG51" s="483"/>
      <c r="AH51" s="481"/>
      <c r="AI51" s="482"/>
      <c r="AJ51" s="482"/>
      <c r="AK51" s="482"/>
      <c r="AL51" s="482"/>
      <c r="AM51" s="483"/>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x14ac:dyDescent="0.25">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x14ac:dyDescent="0.2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x14ac:dyDescent="0.2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row>
    <row r="63" spans="1:80" x14ac:dyDescent="0.2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row>
    <row r="64" spans="1:80" x14ac:dyDescent="0.2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row>
    <row r="65" spans="1:8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row>
    <row r="66" spans="1:8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row>
    <row r="67" spans="1:8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row>
    <row r="68" spans="1:8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row>
    <row r="69" spans="1:8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row>
    <row r="70" spans="1:8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row>
    <row r="71" spans="1:8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row>
    <row r="72" spans="1:8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row>
    <row r="73" spans="1:8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row>
    <row r="74" spans="1:8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row>
    <row r="75" spans="1:8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row>
    <row r="76" spans="1:8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row>
    <row r="77" spans="1:8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row>
    <row r="78" spans="1:8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row>
    <row r="79" spans="1:8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row>
    <row r="80" spans="1:8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row>
    <row r="81" spans="1:63"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row>
    <row r="82" spans="1:63"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row>
    <row r="83" spans="1:63"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row>
    <row r="84" spans="1:63"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row>
    <row r="85" spans="1:63"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row>
    <row r="86" spans="1:63"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row>
    <row r="87" spans="1:63"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row>
    <row r="88" spans="1:63"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row>
    <row r="89" spans="1:63"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row>
    <row r="90" spans="1:63"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row>
    <row r="91" spans="1:63"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row>
    <row r="92" spans="1:63"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row>
    <row r="93" spans="1:63"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row>
    <row r="94" spans="1:63"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row>
    <row r="95" spans="1:63"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row>
    <row r="96" spans="1:63"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row>
    <row r="97" spans="1:63"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row>
    <row r="98" spans="1:63"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row>
    <row r="99" spans="1:63"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row>
    <row r="100" spans="1:63"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row>
    <row r="101" spans="1:63"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row>
    <row r="102" spans="1:63"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row>
    <row r="103" spans="1:63"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row>
    <row r="104" spans="1:63"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row>
    <row r="105" spans="1:63"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row>
    <row r="106" spans="1:63"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row>
    <row r="107" spans="1:63"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row>
    <row r="108" spans="1:63"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row>
    <row r="109" spans="1:63"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row>
    <row r="110" spans="1:63"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row>
    <row r="111" spans="1:63"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row>
    <row r="112" spans="1:63"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row>
    <row r="113" spans="1:63"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row>
    <row r="114" spans="1:63"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row>
    <row r="115" spans="1:63"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row>
    <row r="116" spans="1:63"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row>
    <row r="117" spans="1:63"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row>
    <row r="118" spans="1:63"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row>
    <row r="119" spans="1:63"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row>
    <row r="120" spans="1:63"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row>
    <row r="121" spans="1:63"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row>
    <row r="122" spans="1:63" x14ac:dyDescent="0.2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row>
    <row r="123" spans="1:63" x14ac:dyDescent="0.2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row>
    <row r="124" spans="1:63" x14ac:dyDescent="0.2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row>
    <row r="125" spans="1:63" x14ac:dyDescent="0.2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row>
    <row r="126" spans="1:63" x14ac:dyDescent="0.2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row>
    <row r="127" spans="1:63" x14ac:dyDescent="0.2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row>
    <row r="128" spans="1:63" x14ac:dyDescent="0.2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row>
    <row r="129" spans="2:63" x14ac:dyDescent="0.2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row>
    <row r="130" spans="2:63" x14ac:dyDescent="0.2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row>
    <row r="131" spans="2:63" x14ac:dyDescent="0.2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row>
    <row r="132" spans="2:63" x14ac:dyDescent="0.2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row>
    <row r="133" spans="2:63" x14ac:dyDescent="0.2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row>
    <row r="134" spans="2:63" x14ac:dyDescent="0.2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row>
    <row r="135" spans="2:63" x14ac:dyDescent="0.2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row>
    <row r="136" spans="2:63" x14ac:dyDescent="0.25">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row>
    <row r="137" spans="2:63" x14ac:dyDescent="0.25">
      <c r="B137" s="81"/>
      <c r="C137" s="81"/>
      <c r="D137" s="81"/>
      <c r="E137" s="81"/>
      <c r="F137" s="81"/>
      <c r="G137" s="81"/>
      <c r="H137" s="81"/>
      <c r="I137" s="81"/>
    </row>
    <row r="138" spans="2:63" x14ac:dyDescent="0.25">
      <c r="B138" s="81"/>
      <c r="C138" s="81"/>
      <c r="D138" s="81"/>
      <c r="E138" s="81"/>
      <c r="F138" s="81"/>
      <c r="G138" s="81"/>
      <c r="H138" s="81"/>
      <c r="I138" s="81"/>
    </row>
    <row r="139" spans="2:63" x14ac:dyDescent="0.25">
      <c r="B139" s="81"/>
      <c r="C139" s="81"/>
      <c r="D139" s="81"/>
      <c r="E139" s="81"/>
      <c r="F139" s="81"/>
      <c r="G139" s="81"/>
      <c r="H139" s="81"/>
      <c r="I139" s="81"/>
    </row>
    <row r="140" spans="2:63" x14ac:dyDescent="0.25">
      <c r="B140" s="81"/>
      <c r="C140" s="81"/>
      <c r="D140" s="81"/>
      <c r="E140" s="81"/>
      <c r="F140" s="81"/>
      <c r="G140" s="81"/>
      <c r="H140" s="81"/>
      <c r="I140" s="81"/>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ht="18" customHeight="1" x14ac:dyDescent="0.25">
      <c r="A2" s="81"/>
      <c r="B2" s="548" t="s">
        <v>229</v>
      </c>
      <c r="C2" s="549"/>
      <c r="D2" s="549"/>
      <c r="E2" s="549"/>
      <c r="F2" s="549"/>
      <c r="G2" s="549"/>
      <c r="H2" s="549"/>
      <c r="I2" s="549"/>
      <c r="J2" s="490" t="s">
        <v>26</v>
      </c>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ht="18.75" customHeight="1" x14ac:dyDescent="0.25">
      <c r="A3" s="81"/>
      <c r="B3" s="549"/>
      <c r="C3" s="549"/>
      <c r="D3" s="549"/>
      <c r="E3" s="549"/>
      <c r="F3" s="549"/>
      <c r="G3" s="549"/>
      <c r="H3" s="549"/>
      <c r="I3" s="549"/>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ht="15" customHeight="1" x14ac:dyDescent="0.25">
      <c r="A4" s="81"/>
      <c r="B4" s="549"/>
      <c r="C4" s="549"/>
      <c r="D4" s="549"/>
      <c r="E4" s="549"/>
      <c r="F4" s="549"/>
      <c r="G4" s="549"/>
      <c r="H4" s="549"/>
      <c r="I4" s="549"/>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row>
    <row r="6" spans="1:91" ht="15" customHeight="1" x14ac:dyDescent="0.25">
      <c r="A6" s="81"/>
      <c r="B6" s="437" t="s">
        <v>214</v>
      </c>
      <c r="C6" s="437"/>
      <c r="D6" s="438"/>
      <c r="E6" s="532" t="s">
        <v>215</v>
      </c>
      <c r="F6" s="533"/>
      <c r="G6" s="533"/>
      <c r="H6" s="533"/>
      <c r="I6" s="550"/>
      <c r="J6" s="44" t="str">
        <f>IF(AND('Mapa de Riesgos'!$Y$12="Muy Alta",'Mapa de Riesgos'!$AA$12="Leve"),CONCATENATE("R1C",'Mapa de Riesgos'!$O$12),"")</f>
        <v/>
      </c>
      <c r="K6" s="45" t="str">
        <f>IF(AND('Mapa de Riesgos'!$Y$13="Muy Alta",'Mapa de Riesgos'!$AA$13="Leve"),CONCATENATE("R1C",'Mapa de Riesgos'!$O$13),"")</f>
        <v/>
      </c>
      <c r="L6" s="45" t="str">
        <f>IF(AND('Mapa de Riesgos'!$Y$14="Muy Alta",'Mapa de Riesgos'!$AA$14="Leve"),CONCATENATE("R1C",'Mapa de Riesgos'!$O$14),"")</f>
        <v/>
      </c>
      <c r="M6" s="45" t="str">
        <f>IF(AND('Mapa de Riesgos'!$Y$15="Muy Alta",'Mapa de Riesgos'!$AA$15="Leve"),CONCATENATE("R1C",'Mapa de Riesgos'!$O$15),"")</f>
        <v/>
      </c>
      <c r="N6" s="45" t="str">
        <f>IF(AND('Mapa de Riesgos'!$Y$16="Muy Alta",'Mapa de Riesgos'!$AA$16="Leve"),CONCATENATE("R1C",'Mapa de Riesgos'!$O$16),"")</f>
        <v/>
      </c>
      <c r="O6" s="46" t="str">
        <f>IF(AND('Mapa de Riesgos'!$Y$17="Muy Alta",'Mapa de Riesgos'!$AA$17="Leve"),CONCATENATE("R1C",'Mapa de Riesgos'!$O$17),"")</f>
        <v/>
      </c>
      <c r="P6" s="44" t="str">
        <f>IF(AND('Mapa de Riesgos'!$Y$12="Muy Alta",'Mapa de Riesgos'!$AA$12="Menor"),CONCATENATE("R1C",'Mapa de Riesgos'!$O$12),"")</f>
        <v/>
      </c>
      <c r="Q6" s="45" t="str">
        <f>IF(AND('Mapa de Riesgos'!$Y$13="Muy Alta",'Mapa de Riesgos'!$AA$13="Menor"),CONCATENATE("R1C",'Mapa de Riesgos'!$O$13),"")</f>
        <v/>
      </c>
      <c r="R6" s="45" t="str">
        <f>IF(AND('Mapa de Riesgos'!$Y$14="Muy Alta",'Mapa de Riesgos'!$AA$14="Menor"),CONCATENATE("R1C",'Mapa de Riesgos'!$O$14),"")</f>
        <v/>
      </c>
      <c r="S6" s="45" t="str">
        <f>IF(AND('Mapa de Riesgos'!$Y$15="Muy Alta",'Mapa de Riesgos'!$AA$15="Menor"),CONCATENATE("R1C",'Mapa de Riesgos'!$O$15),"")</f>
        <v/>
      </c>
      <c r="T6" s="45" t="str">
        <f>IF(AND('Mapa de Riesgos'!$Y$16="Muy Alta",'Mapa de Riesgos'!$AA$16="Menor"),CONCATENATE("R1C",'Mapa de Riesgos'!$O$16),"")</f>
        <v/>
      </c>
      <c r="U6" s="46" t="str">
        <f>IF(AND('Mapa de Riesgos'!$Y$17="Muy Alta",'Mapa de Riesgos'!$AA$17="Menor"),CONCATENATE("R1C",'Mapa de Riesgos'!$O$17),"")</f>
        <v/>
      </c>
      <c r="V6" s="44" t="str">
        <f>IF(AND('Mapa de Riesgos'!$Y$12="Muy Alta",'Mapa de Riesgos'!$AA$12="Moderado"),CONCATENATE("R1C",'Mapa de Riesgos'!$O$12),"")</f>
        <v/>
      </c>
      <c r="W6" s="45" t="str">
        <f>IF(AND('Mapa de Riesgos'!$Y$13="Muy Alta",'Mapa de Riesgos'!$AA$13="Moderado"),CONCATENATE("R1C",'Mapa de Riesgos'!$O$13),"")</f>
        <v/>
      </c>
      <c r="X6" s="45" t="str">
        <f>IF(AND('Mapa de Riesgos'!$Y$14="Muy Alta",'Mapa de Riesgos'!$AA$14="Moderado"),CONCATENATE("R1C",'Mapa de Riesgos'!$O$14),"")</f>
        <v/>
      </c>
      <c r="Y6" s="45" t="str">
        <f>IF(AND('Mapa de Riesgos'!$Y$15="Muy Alta",'Mapa de Riesgos'!$AA$15="Moderado"),CONCATENATE("R1C",'Mapa de Riesgos'!$O$15),"")</f>
        <v/>
      </c>
      <c r="Z6" s="45" t="str">
        <f>IF(AND('Mapa de Riesgos'!$Y$16="Muy Alta",'Mapa de Riesgos'!$AA$16="Moderado"),CONCATENATE("R1C",'Mapa de Riesgos'!$O$16),"")</f>
        <v/>
      </c>
      <c r="AA6" s="46" t="str">
        <f>IF(AND('Mapa de Riesgos'!$Y$17="Muy Alta",'Mapa de Riesgos'!$AA$17="Moderado"),CONCATENATE("R1C",'Mapa de Riesgos'!$O$17),"")</f>
        <v/>
      </c>
      <c r="AB6" s="44" t="str">
        <f>IF(AND('Mapa de Riesgos'!$Y$12="Muy Alta",'Mapa de Riesgos'!$AA$12="Mayor"),CONCATENATE("R1C",'Mapa de Riesgos'!$O$12),"")</f>
        <v/>
      </c>
      <c r="AC6" s="45" t="str">
        <f>IF(AND('Mapa de Riesgos'!$Y$13="Muy Alta",'Mapa de Riesgos'!$AA$13="Mayor"),CONCATENATE("R1C",'Mapa de Riesgos'!$O$13),"")</f>
        <v/>
      </c>
      <c r="AD6" s="45" t="str">
        <f>IF(AND('Mapa de Riesgos'!$Y$14="Muy Alta",'Mapa de Riesgos'!$AA$14="Mayor"),CONCATENATE("R1C",'Mapa de Riesgos'!$O$14),"")</f>
        <v/>
      </c>
      <c r="AE6" s="45" t="str">
        <f>IF(AND('Mapa de Riesgos'!$Y$15="Muy Alta",'Mapa de Riesgos'!$AA$15="Mayor"),CONCATENATE("R1C",'Mapa de Riesgos'!$O$15),"")</f>
        <v/>
      </c>
      <c r="AF6" s="45" t="str">
        <f>IF(AND('Mapa de Riesgos'!$Y$16="Muy Alta",'Mapa de Riesgos'!$AA$16="Mayor"),CONCATENATE("R1C",'Mapa de Riesgos'!$O$16),"")</f>
        <v/>
      </c>
      <c r="AG6" s="46" t="str">
        <f>IF(AND('Mapa de Riesgos'!$Y$17="Muy Alta",'Mapa de Riesgos'!$AA$17="Mayor"),CONCATENATE("R1C",'Mapa de Riesgos'!$O$17),"")</f>
        <v/>
      </c>
      <c r="AH6" s="47" t="str">
        <f>IF(AND('Mapa de Riesgos'!$Y$12="Muy Alta",'Mapa de Riesgos'!$AA$12="Catastrófico"),CONCATENATE("R1C",'Mapa de Riesgos'!$O$12),"")</f>
        <v/>
      </c>
      <c r="AI6" s="48" t="str">
        <f>IF(AND('Mapa de Riesgos'!$Y$13="Muy Alta",'Mapa de Riesgos'!$AA$13="Catastrófico"),CONCATENATE("R1C",'Mapa de Riesgos'!$O$13),"")</f>
        <v/>
      </c>
      <c r="AJ6" s="48" t="str">
        <f>IF(AND('Mapa de Riesgos'!$Y$14="Muy Alta",'Mapa de Riesgos'!$AA$14="Catastrófico"),CONCATENATE("R1C",'Mapa de Riesgos'!$O$14),"")</f>
        <v/>
      </c>
      <c r="AK6" s="48" t="str">
        <f>IF(AND('Mapa de Riesgos'!$Y$15="Muy Alta",'Mapa de Riesgos'!$AA$15="Catastrófico"),CONCATENATE("R1C",'Mapa de Riesgos'!$O$15),"")</f>
        <v/>
      </c>
      <c r="AL6" s="48" t="str">
        <f>IF(AND('Mapa de Riesgos'!$Y$16="Muy Alta",'Mapa de Riesgos'!$AA$16="Catastrófico"),CONCATENATE("R1C",'Mapa de Riesgos'!$O$16),"")</f>
        <v/>
      </c>
      <c r="AM6" s="49" t="str">
        <f>IF(AND('Mapa de Riesgos'!$Y$17="Muy Alta",'Mapa de Riesgos'!$AA$17="Catastrófico"),CONCATENATE("R1C",'Mapa de Riesgos'!$O$17),"")</f>
        <v/>
      </c>
      <c r="AN6" s="81"/>
      <c r="AO6" s="539" t="s">
        <v>216</v>
      </c>
      <c r="AP6" s="540"/>
      <c r="AQ6" s="540"/>
      <c r="AR6" s="540"/>
      <c r="AS6" s="540"/>
      <c r="AT6" s="54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row>
    <row r="7" spans="1:91" ht="15" customHeight="1" x14ac:dyDescent="0.25">
      <c r="A7" s="81"/>
      <c r="B7" s="437"/>
      <c r="C7" s="437"/>
      <c r="D7" s="438"/>
      <c r="E7" s="536"/>
      <c r="F7" s="535"/>
      <c r="G7" s="535"/>
      <c r="H7" s="535"/>
      <c r="I7" s="551"/>
      <c r="J7" s="50" t="str">
        <f>IF(AND('Mapa de Riesgos'!$Y$18="Muy Alta",'Mapa de Riesgos'!$AA$18="Leve"),CONCATENATE("R2C",'Mapa de Riesgos'!$O$18),"")</f>
        <v/>
      </c>
      <c r="K7" s="51" t="str">
        <f>IF(AND('Mapa de Riesgos'!$Y$21="Muy Alta",'Mapa de Riesgos'!$AA$21="Leve"),CONCATENATE("R2C",'Mapa de Riesgos'!$O$21),"")</f>
        <v/>
      </c>
      <c r="L7" s="51" t="str">
        <f>IF(AND('Mapa de Riesgos'!$Y$22="Muy Alta",'Mapa de Riesgos'!$AA$22="Leve"),CONCATENATE("R2C",'Mapa de Riesgos'!$O$22),"")</f>
        <v/>
      </c>
      <c r="M7" s="51" t="str">
        <f>IF(AND('Mapa de Riesgos'!$Y$23="Muy Alta",'Mapa de Riesgos'!$AA$23="Leve"),CONCATENATE("R2C",'Mapa de Riesgos'!$O$23),"")</f>
        <v/>
      </c>
      <c r="N7" s="51" t="str">
        <f>IF(AND('Mapa de Riesgos'!$Y$24="Muy Alta",'Mapa de Riesgos'!$AA$24="Leve"),CONCATENATE("R2C",'Mapa de Riesgos'!$O$24),"")</f>
        <v/>
      </c>
      <c r="O7" s="52" t="str">
        <f>IF(AND('Mapa de Riesgos'!$Y$25="Muy Alta",'Mapa de Riesgos'!$AA$25="Leve"),CONCATENATE("R2C",'Mapa de Riesgos'!$O$25),"")</f>
        <v/>
      </c>
      <c r="P7" s="50" t="str">
        <f>IF(AND('Mapa de Riesgos'!$Y$18="Muy Alta",'Mapa de Riesgos'!$AA$18="Menor"),CONCATENATE("R2C",'Mapa de Riesgos'!$O$18),"")</f>
        <v/>
      </c>
      <c r="Q7" s="51" t="str">
        <f>IF(AND('Mapa de Riesgos'!$Y$21="Muy Alta",'Mapa de Riesgos'!$AA$21="Menor"),CONCATENATE("R2C",'Mapa de Riesgos'!$O$21),"")</f>
        <v/>
      </c>
      <c r="R7" s="51" t="str">
        <f>IF(AND('Mapa de Riesgos'!$Y$22="Muy Alta",'Mapa de Riesgos'!$AA$22="Menor"),CONCATENATE("R2C",'Mapa de Riesgos'!$O$22),"")</f>
        <v/>
      </c>
      <c r="S7" s="51" t="str">
        <f>IF(AND('Mapa de Riesgos'!$Y$23="Muy Alta",'Mapa de Riesgos'!$AA$23="Menor"),CONCATENATE("R2C",'Mapa de Riesgos'!$O$23),"")</f>
        <v/>
      </c>
      <c r="T7" s="51" t="str">
        <f>IF(AND('Mapa de Riesgos'!$Y$24="Muy Alta",'Mapa de Riesgos'!$AA$24="Menor"),CONCATENATE("R2C",'Mapa de Riesgos'!$O$24),"")</f>
        <v/>
      </c>
      <c r="U7" s="52" t="str">
        <f>IF(AND('Mapa de Riesgos'!$Y$25="Muy Alta",'Mapa de Riesgos'!$AA$25="Menor"),CONCATENATE("R2C",'Mapa de Riesgos'!$O$25),"")</f>
        <v/>
      </c>
      <c r="V7" s="50" t="str">
        <f>IF(AND('Mapa de Riesgos'!$Y$18="Muy Alta",'Mapa de Riesgos'!$AA$18="Moderado"),CONCATENATE("R2C",'Mapa de Riesgos'!$O$18),"")</f>
        <v/>
      </c>
      <c r="W7" s="51" t="str">
        <f>IF(AND('Mapa de Riesgos'!$Y$21="Muy Alta",'Mapa de Riesgos'!$AA$21="Moderado"),CONCATENATE("R2C",'Mapa de Riesgos'!$O$21),"")</f>
        <v/>
      </c>
      <c r="X7" s="51" t="str">
        <f>IF(AND('Mapa de Riesgos'!$Y$22="Muy Alta",'Mapa de Riesgos'!$AA$22="Moderado"),CONCATENATE("R2C",'Mapa de Riesgos'!$O$22),"")</f>
        <v/>
      </c>
      <c r="Y7" s="51" t="str">
        <f>IF(AND('Mapa de Riesgos'!$Y$23="Muy Alta",'Mapa de Riesgos'!$AA$23="Moderado"),CONCATENATE("R2C",'Mapa de Riesgos'!$O$23),"")</f>
        <v/>
      </c>
      <c r="Z7" s="51" t="str">
        <f>IF(AND('Mapa de Riesgos'!$Y$24="Muy Alta",'Mapa de Riesgos'!$AA$24="Moderado"),CONCATENATE("R2C",'Mapa de Riesgos'!$O$24),"")</f>
        <v/>
      </c>
      <c r="AA7" s="52" t="str">
        <f>IF(AND('Mapa de Riesgos'!$Y$25="Muy Alta",'Mapa de Riesgos'!$AA$25="Moderado"),CONCATENATE("R2C",'Mapa de Riesgos'!$O$25),"")</f>
        <v/>
      </c>
      <c r="AB7" s="50" t="str">
        <f>IF(AND('Mapa de Riesgos'!$Y$18="Muy Alta",'Mapa de Riesgos'!$AA$18="Mayor"),CONCATENATE("R2C",'Mapa de Riesgos'!$O$18),"")</f>
        <v/>
      </c>
      <c r="AC7" s="51" t="str">
        <f>IF(AND('Mapa de Riesgos'!$Y$21="Muy Alta",'Mapa de Riesgos'!$AA$21="Mayor"),CONCATENATE("R2C",'Mapa de Riesgos'!$O$21),"")</f>
        <v/>
      </c>
      <c r="AD7" s="51" t="str">
        <f>IF(AND('Mapa de Riesgos'!$Y$22="Muy Alta",'Mapa de Riesgos'!$AA$22="Mayor"),CONCATENATE("R2C",'Mapa de Riesgos'!$O$22),"")</f>
        <v/>
      </c>
      <c r="AE7" s="51" t="str">
        <f>IF(AND('Mapa de Riesgos'!$Y$23="Muy Alta",'Mapa de Riesgos'!$AA$23="Mayor"),CONCATENATE("R2C",'Mapa de Riesgos'!$O$23),"")</f>
        <v/>
      </c>
      <c r="AF7" s="51" t="str">
        <f>IF(AND('Mapa de Riesgos'!$Y$24="Muy Alta",'Mapa de Riesgos'!$AA$24="Mayor"),CONCATENATE("R2C",'Mapa de Riesgos'!$O$24),"")</f>
        <v/>
      </c>
      <c r="AG7" s="52" t="str">
        <f>IF(AND('Mapa de Riesgos'!$Y$25="Muy Alta",'Mapa de Riesgos'!$AA$25="Mayor"),CONCATENATE("R2C",'Mapa de Riesgos'!$O$25),"")</f>
        <v/>
      </c>
      <c r="AH7" s="53" t="str">
        <f>IF(AND('Mapa de Riesgos'!$Y$18="Muy Alta",'Mapa de Riesgos'!$AA$18="Catastrófico"),CONCATENATE("R2C",'Mapa de Riesgos'!$O$18),"")</f>
        <v/>
      </c>
      <c r="AI7" s="54" t="str">
        <f>IF(AND('Mapa de Riesgos'!$Y$21="Muy Alta",'Mapa de Riesgos'!$AA$21="Catastrófico"),CONCATENATE("R2C",'Mapa de Riesgos'!$O$21),"")</f>
        <v/>
      </c>
      <c r="AJ7" s="54" t="str">
        <f>IF(AND('Mapa de Riesgos'!$Y$22="Muy Alta",'Mapa de Riesgos'!$AA$22="Catastrófico"),CONCATENATE("R2C",'Mapa de Riesgos'!$O$22),"")</f>
        <v/>
      </c>
      <c r="AK7" s="54" t="str">
        <f>IF(AND('Mapa de Riesgos'!$Y$23="Muy Alta",'Mapa de Riesgos'!$AA$23="Catastrófico"),CONCATENATE("R2C",'Mapa de Riesgos'!$O$23),"")</f>
        <v/>
      </c>
      <c r="AL7" s="54" t="str">
        <f>IF(AND('Mapa de Riesgos'!$Y$24="Muy Alta",'Mapa de Riesgos'!$AA$24="Catastrófico"),CONCATENATE("R2C",'Mapa de Riesgos'!$O$24),"")</f>
        <v/>
      </c>
      <c r="AM7" s="55" t="str">
        <f>IF(AND('Mapa de Riesgos'!$Y$25="Muy Alta",'Mapa de Riesgos'!$AA$25="Catastrófico"),CONCATENATE("R2C",'Mapa de Riesgos'!$O$25),"")</f>
        <v/>
      </c>
      <c r="AN7" s="81"/>
      <c r="AO7" s="542"/>
      <c r="AP7" s="543"/>
      <c r="AQ7" s="543"/>
      <c r="AR7" s="543"/>
      <c r="AS7" s="543"/>
      <c r="AT7" s="544"/>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row>
    <row r="8" spans="1:91" ht="15" customHeight="1" x14ac:dyDescent="0.25">
      <c r="A8" s="81"/>
      <c r="B8" s="437"/>
      <c r="C8" s="437"/>
      <c r="D8" s="438"/>
      <c r="E8" s="536"/>
      <c r="F8" s="535"/>
      <c r="G8" s="535"/>
      <c r="H8" s="535"/>
      <c r="I8" s="551"/>
      <c r="J8" s="50" t="str">
        <f>IF(AND('Mapa de Riesgos'!$Y$26="Muy Alta",'Mapa de Riesgos'!$AA$26="Leve"),CONCATENATE("R3C",'Mapa de Riesgos'!$O$26),"")</f>
        <v/>
      </c>
      <c r="K8" s="51" t="str">
        <f>IF(AND('Mapa de Riesgos'!$Y$27="Muy Alta",'Mapa de Riesgos'!$AA$27="Leve"),CONCATENATE("R3C",'Mapa de Riesgos'!$O$27),"")</f>
        <v/>
      </c>
      <c r="L8" s="51" t="str">
        <f>IF(AND('Mapa de Riesgos'!$Y$28="Muy Alta",'Mapa de Riesgos'!$AA$28="Leve"),CONCATENATE("R3C",'Mapa de Riesgos'!$O$28),"")</f>
        <v/>
      </c>
      <c r="M8" s="51" t="str">
        <f>IF(AND('Mapa de Riesgos'!$Y$29="Muy Alta",'Mapa de Riesgos'!$AA$29="Leve"),CONCATENATE("R3C",'Mapa de Riesgos'!$O$29),"")</f>
        <v/>
      </c>
      <c r="N8" s="51" t="str">
        <f>IF(AND('Mapa de Riesgos'!$Y$30="Muy Alta",'Mapa de Riesgos'!$AA$30="Leve"),CONCATENATE("R3C",'Mapa de Riesgos'!$O$30),"")</f>
        <v/>
      </c>
      <c r="O8" s="52" t="str">
        <f>IF(AND('Mapa de Riesgos'!$Y$31="Muy Alta",'Mapa de Riesgos'!$AA$31="Leve"),CONCATENATE("R3C",'Mapa de Riesgos'!$O$31),"")</f>
        <v/>
      </c>
      <c r="P8" s="50" t="str">
        <f>IF(AND('Mapa de Riesgos'!$Y$26="Muy Alta",'Mapa de Riesgos'!$AA$26="Menor"),CONCATENATE("R3C",'Mapa de Riesgos'!$O$26),"")</f>
        <v/>
      </c>
      <c r="Q8" s="51" t="str">
        <f>IF(AND('Mapa de Riesgos'!$Y$27="Muy Alta",'Mapa de Riesgos'!$AA$27="Menor"),CONCATENATE("R3C",'Mapa de Riesgos'!$O$27),"")</f>
        <v/>
      </c>
      <c r="R8" s="51" t="str">
        <f>IF(AND('Mapa de Riesgos'!$Y$28="Muy Alta",'Mapa de Riesgos'!$AA$28="Menor"),CONCATENATE("R3C",'Mapa de Riesgos'!$O$28),"")</f>
        <v/>
      </c>
      <c r="S8" s="51" t="str">
        <f>IF(AND('Mapa de Riesgos'!$Y$29="Muy Alta",'Mapa de Riesgos'!$AA$29="Menor"),CONCATENATE("R3C",'Mapa de Riesgos'!$O$29),"")</f>
        <v/>
      </c>
      <c r="T8" s="51" t="str">
        <f>IF(AND('Mapa de Riesgos'!$Y$30="Muy Alta",'Mapa de Riesgos'!$AA$30="Menor"),CONCATENATE("R3C",'Mapa de Riesgos'!$O$30),"")</f>
        <v/>
      </c>
      <c r="U8" s="52" t="str">
        <f>IF(AND('Mapa de Riesgos'!$Y$31="Muy Alta",'Mapa de Riesgos'!$AA$31="Menor"),CONCATENATE("R3C",'Mapa de Riesgos'!$O$31),"")</f>
        <v/>
      </c>
      <c r="V8" s="50" t="str">
        <f>IF(AND('Mapa de Riesgos'!$Y$26="Muy Alta",'Mapa de Riesgos'!$AA$26="Moderado"),CONCATENATE("R3C",'Mapa de Riesgos'!$O$26),"")</f>
        <v/>
      </c>
      <c r="W8" s="51" t="str">
        <f>IF(AND('Mapa de Riesgos'!$Y$27="Muy Alta",'Mapa de Riesgos'!$AA$27="Moderado"),CONCATENATE("R3C",'Mapa de Riesgos'!$O$27),"")</f>
        <v/>
      </c>
      <c r="X8" s="51" t="str">
        <f>IF(AND('Mapa de Riesgos'!$Y$28="Muy Alta",'Mapa de Riesgos'!$AA$28="Moderado"),CONCATENATE("R3C",'Mapa de Riesgos'!$O$28),"")</f>
        <v/>
      </c>
      <c r="Y8" s="51" t="str">
        <f>IF(AND('Mapa de Riesgos'!$Y$29="Muy Alta",'Mapa de Riesgos'!$AA$29="Moderado"),CONCATENATE("R3C",'Mapa de Riesgos'!$O$29),"")</f>
        <v/>
      </c>
      <c r="Z8" s="51" t="str">
        <f>IF(AND('Mapa de Riesgos'!$Y$30="Muy Alta",'Mapa de Riesgos'!$AA$30="Moderado"),CONCATENATE("R3C",'Mapa de Riesgos'!$O$30),"")</f>
        <v/>
      </c>
      <c r="AA8" s="52" t="str">
        <f>IF(AND('Mapa de Riesgos'!$Y$31="Muy Alta",'Mapa de Riesgos'!$AA$31="Moderado"),CONCATENATE("R3C",'Mapa de Riesgos'!$O$31),"")</f>
        <v/>
      </c>
      <c r="AB8" s="50" t="str">
        <f>IF(AND('Mapa de Riesgos'!$Y$26="Muy Alta",'Mapa de Riesgos'!$AA$26="Mayor"),CONCATENATE("R3C",'Mapa de Riesgos'!$O$26),"")</f>
        <v/>
      </c>
      <c r="AC8" s="51" t="str">
        <f>IF(AND('Mapa de Riesgos'!$Y$27="Muy Alta",'Mapa de Riesgos'!$AA$27="Mayor"),CONCATENATE("R3C",'Mapa de Riesgos'!$O$27),"")</f>
        <v/>
      </c>
      <c r="AD8" s="51" t="str">
        <f>IF(AND('Mapa de Riesgos'!$Y$28="Muy Alta",'Mapa de Riesgos'!$AA$28="Mayor"),CONCATENATE("R3C",'Mapa de Riesgos'!$O$28),"")</f>
        <v/>
      </c>
      <c r="AE8" s="51" t="str">
        <f>IF(AND('Mapa de Riesgos'!$Y$29="Muy Alta",'Mapa de Riesgos'!$AA$29="Mayor"),CONCATENATE("R3C",'Mapa de Riesgos'!$O$29),"")</f>
        <v/>
      </c>
      <c r="AF8" s="51" t="str">
        <f>IF(AND('Mapa de Riesgos'!$Y$30="Muy Alta",'Mapa de Riesgos'!$AA$30="Mayor"),CONCATENATE("R3C",'Mapa de Riesgos'!$O$30),"")</f>
        <v/>
      </c>
      <c r="AG8" s="52" t="str">
        <f>IF(AND('Mapa de Riesgos'!$Y$31="Muy Alta",'Mapa de Riesgos'!$AA$31="Mayor"),CONCATENATE("R3C",'Mapa de Riesgos'!$O$31),"")</f>
        <v/>
      </c>
      <c r="AH8" s="53" t="str">
        <f>IF(AND('Mapa de Riesgos'!$Y$26="Muy Alta",'Mapa de Riesgos'!$AA$26="Catastrófico"),CONCATENATE("R3C",'Mapa de Riesgos'!$O$26),"")</f>
        <v/>
      </c>
      <c r="AI8" s="54" t="str">
        <f>IF(AND('Mapa de Riesgos'!$Y$27="Muy Alta",'Mapa de Riesgos'!$AA$27="Catastrófico"),CONCATENATE("R3C",'Mapa de Riesgos'!$O$27),"")</f>
        <v/>
      </c>
      <c r="AJ8" s="54" t="str">
        <f>IF(AND('Mapa de Riesgos'!$Y$28="Muy Alta",'Mapa de Riesgos'!$AA$28="Catastrófico"),CONCATENATE("R3C",'Mapa de Riesgos'!$O$28),"")</f>
        <v/>
      </c>
      <c r="AK8" s="54" t="str">
        <f>IF(AND('Mapa de Riesgos'!$Y$29="Muy Alta",'Mapa de Riesgos'!$AA$29="Catastrófico"),CONCATENATE("R3C",'Mapa de Riesgos'!$O$29),"")</f>
        <v/>
      </c>
      <c r="AL8" s="54" t="str">
        <f>IF(AND('Mapa de Riesgos'!$Y$30="Muy Alta",'Mapa de Riesgos'!$AA$30="Catastrófico"),CONCATENATE("R3C",'Mapa de Riesgos'!$O$30),"")</f>
        <v/>
      </c>
      <c r="AM8" s="55" t="str">
        <f>IF(AND('Mapa de Riesgos'!$Y$31="Muy Alta",'Mapa de Riesgos'!$AA$31="Catastrófico"),CONCATENATE("R3C",'Mapa de Riesgos'!$O$31),"")</f>
        <v/>
      </c>
      <c r="AN8" s="81"/>
      <c r="AO8" s="542"/>
      <c r="AP8" s="543"/>
      <c r="AQ8" s="543"/>
      <c r="AR8" s="543"/>
      <c r="AS8" s="543"/>
      <c r="AT8" s="544"/>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row>
    <row r="9" spans="1:91" ht="15" customHeight="1" x14ac:dyDescent="0.25">
      <c r="A9" s="81"/>
      <c r="B9" s="437"/>
      <c r="C9" s="437"/>
      <c r="D9" s="438"/>
      <c r="E9" s="536"/>
      <c r="F9" s="535"/>
      <c r="G9" s="535"/>
      <c r="H9" s="535"/>
      <c r="I9" s="551"/>
      <c r="J9" s="50" t="str">
        <f>IF(AND('Mapa de Riesgos'!$Y$32="Muy Alta",'Mapa de Riesgos'!$AA$32="Leve"),CONCATENATE("R4C",'Mapa de Riesgos'!$O$32),"")</f>
        <v/>
      </c>
      <c r="K9" s="51" t="str">
        <f>IF(AND('Mapa de Riesgos'!$Y$33="Muy Alta",'Mapa de Riesgos'!$AA$33="Leve"),CONCATENATE("R4C",'Mapa de Riesgos'!$O$33),"")</f>
        <v/>
      </c>
      <c r="L9" s="51" t="str">
        <f>IF(AND('Mapa de Riesgos'!$Y$34="Muy Alta",'Mapa de Riesgos'!$AA$34="Leve"),CONCATENATE("R4C",'Mapa de Riesgos'!$O$34),"")</f>
        <v/>
      </c>
      <c r="M9" s="51" t="str">
        <f>IF(AND('Mapa de Riesgos'!$Y$35="Muy Alta",'Mapa de Riesgos'!$AA$35="Leve"),CONCATENATE("R4C",'Mapa de Riesgos'!$O$35),"")</f>
        <v/>
      </c>
      <c r="N9" s="51" t="str">
        <f>IF(AND('Mapa de Riesgos'!$Y$36="Muy Alta",'Mapa de Riesgos'!$AA$36="Leve"),CONCATENATE("R4C",'Mapa de Riesgos'!$O$36),"")</f>
        <v/>
      </c>
      <c r="O9" s="52" t="str">
        <f>IF(AND('Mapa de Riesgos'!$Y$37="Muy Alta",'Mapa de Riesgos'!$AA$37="Leve"),CONCATENATE("R4C",'Mapa de Riesgos'!$O$37),"")</f>
        <v/>
      </c>
      <c r="P9" s="50" t="str">
        <f>IF(AND('Mapa de Riesgos'!$Y$32="Muy Alta",'Mapa de Riesgos'!$AA$32="Menor"),CONCATENATE("R4C",'Mapa de Riesgos'!$O$32),"")</f>
        <v/>
      </c>
      <c r="Q9" s="51" t="str">
        <f>IF(AND('Mapa de Riesgos'!$Y$33="Muy Alta",'Mapa de Riesgos'!$AA$33="Menor"),CONCATENATE("R4C",'Mapa de Riesgos'!$O$33),"")</f>
        <v/>
      </c>
      <c r="R9" s="51" t="str">
        <f>IF(AND('Mapa de Riesgos'!$Y$34="Muy Alta",'Mapa de Riesgos'!$AA$34="Menor"),CONCATENATE("R4C",'Mapa de Riesgos'!$O$34),"")</f>
        <v/>
      </c>
      <c r="S9" s="51" t="str">
        <f>IF(AND('Mapa de Riesgos'!$Y$35="Muy Alta",'Mapa de Riesgos'!$AA$35="Menor"),CONCATENATE("R4C",'Mapa de Riesgos'!$O$35),"")</f>
        <v/>
      </c>
      <c r="T9" s="51" t="str">
        <f>IF(AND('Mapa de Riesgos'!$Y$36="Muy Alta",'Mapa de Riesgos'!$AA$36="Menor"),CONCATENATE("R4C",'Mapa de Riesgos'!$O$36),"")</f>
        <v/>
      </c>
      <c r="U9" s="52" t="str">
        <f>IF(AND('Mapa de Riesgos'!$Y$37="Muy Alta",'Mapa de Riesgos'!$AA$37="Menor"),CONCATENATE("R4C",'Mapa de Riesgos'!$O$37),"")</f>
        <v/>
      </c>
      <c r="V9" s="50" t="str">
        <f>IF(AND('Mapa de Riesgos'!$Y$32="Muy Alta",'Mapa de Riesgos'!$AA$32="Moderado"),CONCATENATE("R4C",'Mapa de Riesgos'!$O$32),"")</f>
        <v/>
      </c>
      <c r="W9" s="51" t="str">
        <f>IF(AND('Mapa de Riesgos'!$Y$33="Muy Alta",'Mapa de Riesgos'!$AA$33="Moderado"),CONCATENATE("R4C",'Mapa de Riesgos'!$O$33),"")</f>
        <v/>
      </c>
      <c r="X9" s="51" t="str">
        <f>IF(AND('Mapa de Riesgos'!$Y$34="Muy Alta",'Mapa de Riesgos'!$AA$34="Moderado"),CONCATENATE("R4C",'Mapa de Riesgos'!$O$34),"")</f>
        <v/>
      </c>
      <c r="Y9" s="51" t="str">
        <f>IF(AND('Mapa de Riesgos'!$Y$35="Muy Alta",'Mapa de Riesgos'!$AA$35="Moderado"),CONCATENATE("R4C",'Mapa de Riesgos'!$O$35),"")</f>
        <v/>
      </c>
      <c r="Z9" s="51" t="str">
        <f>IF(AND('Mapa de Riesgos'!$Y$36="Muy Alta",'Mapa de Riesgos'!$AA$36="Moderado"),CONCATENATE("R4C",'Mapa de Riesgos'!$O$36),"")</f>
        <v/>
      </c>
      <c r="AA9" s="52" t="str">
        <f>IF(AND('Mapa de Riesgos'!$Y$37="Muy Alta",'Mapa de Riesgos'!$AA$37="Moderado"),CONCATENATE("R4C",'Mapa de Riesgos'!$O$37),"")</f>
        <v/>
      </c>
      <c r="AB9" s="50" t="str">
        <f>IF(AND('Mapa de Riesgos'!$Y$32="Muy Alta",'Mapa de Riesgos'!$AA$32="Mayor"),CONCATENATE("R4C",'Mapa de Riesgos'!$O$32),"")</f>
        <v/>
      </c>
      <c r="AC9" s="51" t="str">
        <f>IF(AND('Mapa de Riesgos'!$Y$33="Muy Alta",'Mapa de Riesgos'!$AA$33="Mayor"),CONCATENATE("R4C",'Mapa de Riesgos'!$O$33),"")</f>
        <v/>
      </c>
      <c r="AD9" s="51" t="str">
        <f>IF(AND('Mapa de Riesgos'!$Y$34="Muy Alta",'Mapa de Riesgos'!$AA$34="Mayor"),CONCATENATE("R4C",'Mapa de Riesgos'!$O$34),"")</f>
        <v/>
      </c>
      <c r="AE9" s="51" t="str">
        <f>IF(AND('Mapa de Riesgos'!$Y$35="Muy Alta",'Mapa de Riesgos'!$AA$35="Mayor"),CONCATENATE("R4C",'Mapa de Riesgos'!$O$35),"")</f>
        <v/>
      </c>
      <c r="AF9" s="51" t="str">
        <f>IF(AND('Mapa de Riesgos'!$Y$36="Muy Alta",'Mapa de Riesgos'!$AA$36="Mayor"),CONCATENATE("R4C",'Mapa de Riesgos'!$O$36),"")</f>
        <v/>
      </c>
      <c r="AG9" s="52" t="str">
        <f>IF(AND('Mapa de Riesgos'!$Y$37="Muy Alta",'Mapa de Riesgos'!$AA$37="Mayor"),CONCATENATE("R4C",'Mapa de Riesgos'!$O$37),"")</f>
        <v/>
      </c>
      <c r="AH9" s="53" t="str">
        <f>IF(AND('Mapa de Riesgos'!$Y$32="Muy Alta",'Mapa de Riesgos'!$AA$32="Catastrófico"),CONCATENATE("R4C",'Mapa de Riesgos'!$O$32),"")</f>
        <v/>
      </c>
      <c r="AI9" s="54" t="str">
        <f>IF(AND('Mapa de Riesgos'!$Y$33="Muy Alta",'Mapa de Riesgos'!$AA$33="Catastrófico"),CONCATENATE("R4C",'Mapa de Riesgos'!$O$33),"")</f>
        <v/>
      </c>
      <c r="AJ9" s="54" t="str">
        <f>IF(AND('Mapa de Riesgos'!$Y$34="Muy Alta",'Mapa de Riesgos'!$AA$34="Catastrófico"),CONCATENATE("R4C",'Mapa de Riesgos'!$O$34),"")</f>
        <v/>
      </c>
      <c r="AK9" s="54" t="str">
        <f>IF(AND('Mapa de Riesgos'!$Y$35="Muy Alta",'Mapa de Riesgos'!$AA$35="Catastrófico"),CONCATENATE("R4C",'Mapa de Riesgos'!$O$35),"")</f>
        <v/>
      </c>
      <c r="AL9" s="54" t="str">
        <f>IF(AND('Mapa de Riesgos'!$Y$36="Muy Alta",'Mapa de Riesgos'!$AA$36="Catastrófico"),CONCATENATE("R4C",'Mapa de Riesgos'!$O$36),"")</f>
        <v/>
      </c>
      <c r="AM9" s="55" t="str">
        <f>IF(AND('Mapa de Riesgos'!$Y$37="Muy Alta",'Mapa de Riesgos'!$AA$37="Catastrófico"),CONCATENATE("R4C",'Mapa de Riesgos'!$O$37),"")</f>
        <v/>
      </c>
      <c r="AN9" s="81"/>
      <c r="AO9" s="542"/>
      <c r="AP9" s="543"/>
      <c r="AQ9" s="543"/>
      <c r="AR9" s="543"/>
      <c r="AS9" s="543"/>
      <c r="AT9" s="544"/>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row>
    <row r="10" spans="1:91" ht="15" customHeight="1" x14ac:dyDescent="0.25">
      <c r="A10" s="81"/>
      <c r="B10" s="437"/>
      <c r="C10" s="437"/>
      <c r="D10" s="438"/>
      <c r="E10" s="536"/>
      <c r="F10" s="535"/>
      <c r="G10" s="535"/>
      <c r="H10" s="535"/>
      <c r="I10" s="551"/>
      <c r="J10" s="50" t="str">
        <f>IF(AND('Mapa de Riesgos'!$Y$38="Muy Alta",'Mapa de Riesgos'!$AA$38="Leve"),CONCATENATE("R5C",'Mapa de Riesgos'!$O$38),"")</f>
        <v/>
      </c>
      <c r="K10" s="51" t="str">
        <f>IF(AND('Mapa de Riesgos'!$Y$39="Muy Alta",'Mapa de Riesgos'!$AA$39="Leve"),CONCATENATE("R5C",'Mapa de Riesgos'!$O$39),"")</f>
        <v/>
      </c>
      <c r="L10" s="51" t="str">
        <f>IF(AND('Mapa de Riesgos'!$Y$40="Muy Alta",'Mapa de Riesgos'!$AA$40="Leve"),CONCATENATE("R5C",'Mapa de Riesgos'!$O$40),"")</f>
        <v/>
      </c>
      <c r="M10" s="51" t="str">
        <f>IF(AND('Mapa de Riesgos'!$Y$41="Muy Alta",'Mapa de Riesgos'!$AA$41="Leve"),CONCATENATE("R5C",'Mapa de Riesgos'!$O$41),"")</f>
        <v/>
      </c>
      <c r="N10" s="51" t="str">
        <f>IF(AND('Mapa de Riesgos'!$Y$42="Muy Alta",'Mapa de Riesgos'!$AA$42="Leve"),CONCATENATE("R5C",'Mapa de Riesgos'!$O$42),"")</f>
        <v/>
      </c>
      <c r="O10" s="52" t="str">
        <f>IF(AND('Mapa de Riesgos'!$Y$43="Muy Alta",'Mapa de Riesgos'!$AA$43="Leve"),CONCATENATE("R5C",'Mapa de Riesgos'!$O$43),"")</f>
        <v/>
      </c>
      <c r="P10" s="50" t="str">
        <f>IF(AND('Mapa de Riesgos'!$Y$38="Muy Alta",'Mapa de Riesgos'!$AA$38="Menor"),CONCATENATE("R5C",'Mapa de Riesgos'!$O$38),"")</f>
        <v/>
      </c>
      <c r="Q10" s="51" t="str">
        <f>IF(AND('Mapa de Riesgos'!$Y$39="Muy Alta",'Mapa de Riesgos'!$AA$39="Menor"),CONCATENATE("R5C",'Mapa de Riesgos'!$O$39),"")</f>
        <v/>
      </c>
      <c r="R10" s="51" t="str">
        <f>IF(AND('Mapa de Riesgos'!$Y$40="Muy Alta",'Mapa de Riesgos'!$AA$40="Menor"),CONCATENATE("R5C",'Mapa de Riesgos'!$O$40),"")</f>
        <v/>
      </c>
      <c r="S10" s="51" t="str">
        <f>IF(AND('Mapa de Riesgos'!$Y$41="Muy Alta",'Mapa de Riesgos'!$AA$41="Menor"),CONCATENATE("R5C",'Mapa de Riesgos'!$O$41),"")</f>
        <v/>
      </c>
      <c r="T10" s="51" t="str">
        <f>IF(AND('Mapa de Riesgos'!$Y$42="Muy Alta",'Mapa de Riesgos'!$AA$42="Menor"),CONCATENATE("R5C",'Mapa de Riesgos'!$O$42),"")</f>
        <v/>
      </c>
      <c r="U10" s="52" t="str">
        <f>IF(AND('Mapa de Riesgos'!$Y$43="Muy Alta",'Mapa de Riesgos'!$AA$43="Menor"),CONCATENATE("R5C",'Mapa de Riesgos'!$O$43),"")</f>
        <v/>
      </c>
      <c r="V10" s="50" t="str">
        <f>IF(AND('Mapa de Riesgos'!$Y$38="Muy Alta",'Mapa de Riesgos'!$AA$38="Moderado"),CONCATENATE("R5C",'Mapa de Riesgos'!$O$38),"")</f>
        <v/>
      </c>
      <c r="W10" s="51" t="str">
        <f>IF(AND('Mapa de Riesgos'!$Y$39="Muy Alta",'Mapa de Riesgos'!$AA$39="Moderado"),CONCATENATE("R5C",'Mapa de Riesgos'!$O$39),"")</f>
        <v/>
      </c>
      <c r="X10" s="51" t="str">
        <f>IF(AND('Mapa de Riesgos'!$Y$40="Muy Alta",'Mapa de Riesgos'!$AA$40="Moderado"),CONCATENATE("R5C",'Mapa de Riesgos'!$O$40),"")</f>
        <v/>
      </c>
      <c r="Y10" s="51" t="str">
        <f>IF(AND('Mapa de Riesgos'!$Y$41="Muy Alta",'Mapa de Riesgos'!$AA$41="Moderado"),CONCATENATE("R5C",'Mapa de Riesgos'!$O$41),"")</f>
        <v/>
      </c>
      <c r="Z10" s="51" t="str">
        <f>IF(AND('Mapa de Riesgos'!$Y$42="Muy Alta",'Mapa de Riesgos'!$AA$42="Moderado"),CONCATENATE("R5C",'Mapa de Riesgos'!$O$42),"")</f>
        <v/>
      </c>
      <c r="AA10" s="52" t="str">
        <f>IF(AND('Mapa de Riesgos'!$Y$43="Muy Alta",'Mapa de Riesgos'!$AA$43="Moderado"),CONCATENATE("R5C",'Mapa de Riesgos'!$O$43),"")</f>
        <v/>
      </c>
      <c r="AB10" s="50" t="str">
        <f>IF(AND('Mapa de Riesgos'!$Y$38="Muy Alta",'Mapa de Riesgos'!$AA$38="Mayor"),CONCATENATE("R5C",'Mapa de Riesgos'!$O$38),"")</f>
        <v/>
      </c>
      <c r="AC10" s="51" t="str">
        <f>IF(AND('Mapa de Riesgos'!$Y$39="Muy Alta",'Mapa de Riesgos'!$AA$39="Mayor"),CONCATENATE("R5C",'Mapa de Riesgos'!$O$39),"")</f>
        <v/>
      </c>
      <c r="AD10" s="51" t="str">
        <f>IF(AND('Mapa de Riesgos'!$Y$40="Muy Alta",'Mapa de Riesgos'!$AA$40="Mayor"),CONCATENATE("R5C",'Mapa de Riesgos'!$O$40),"")</f>
        <v/>
      </c>
      <c r="AE10" s="51" t="str">
        <f>IF(AND('Mapa de Riesgos'!$Y$41="Muy Alta",'Mapa de Riesgos'!$AA$41="Mayor"),CONCATENATE("R5C",'Mapa de Riesgos'!$O$41),"")</f>
        <v/>
      </c>
      <c r="AF10" s="51" t="str">
        <f>IF(AND('Mapa de Riesgos'!$Y$42="Muy Alta",'Mapa de Riesgos'!$AA$42="Mayor"),CONCATENATE("R5C",'Mapa de Riesgos'!$O$42),"")</f>
        <v/>
      </c>
      <c r="AG10" s="52" t="str">
        <f>IF(AND('Mapa de Riesgos'!$Y$43="Muy Alta",'Mapa de Riesgos'!$AA$43="Mayor"),CONCATENATE("R5C",'Mapa de Riesgos'!$O$43),"")</f>
        <v/>
      </c>
      <c r="AH10" s="53" t="str">
        <f>IF(AND('Mapa de Riesgos'!$Y$38="Muy Alta",'Mapa de Riesgos'!$AA$38="Catastrófico"),CONCATENATE("R5C",'Mapa de Riesgos'!$O$38),"")</f>
        <v/>
      </c>
      <c r="AI10" s="54" t="str">
        <f>IF(AND('Mapa de Riesgos'!$Y$39="Muy Alta",'Mapa de Riesgos'!$AA$39="Catastrófico"),CONCATENATE("R5C",'Mapa de Riesgos'!$O$39),"")</f>
        <v/>
      </c>
      <c r="AJ10" s="54" t="str">
        <f>IF(AND('Mapa de Riesgos'!$Y$40="Muy Alta",'Mapa de Riesgos'!$AA$40="Catastrófico"),CONCATENATE("R5C",'Mapa de Riesgos'!$O$40),"")</f>
        <v/>
      </c>
      <c r="AK10" s="54" t="str">
        <f>IF(AND('Mapa de Riesgos'!$Y$41="Muy Alta",'Mapa de Riesgos'!$AA$41="Catastrófico"),CONCATENATE("R5C",'Mapa de Riesgos'!$O$41),"")</f>
        <v/>
      </c>
      <c r="AL10" s="54" t="str">
        <f>IF(AND('Mapa de Riesgos'!$Y$42="Muy Alta",'Mapa de Riesgos'!$AA$42="Catastrófico"),CONCATENATE("R5C",'Mapa de Riesgos'!$O$42),"")</f>
        <v/>
      </c>
      <c r="AM10" s="55" t="str">
        <f>IF(AND('Mapa de Riesgos'!$Y$43="Muy Alta",'Mapa de Riesgos'!$AA$43="Catastrófico"),CONCATENATE("R5C",'Mapa de Riesgos'!$O$43),"")</f>
        <v/>
      </c>
      <c r="AN10" s="81"/>
      <c r="AO10" s="542"/>
      <c r="AP10" s="543"/>
      <c r="AQ10" s="543"/>
      <c r="AR10" s="543"/>
      <c r="AS10" s="543"/>
      <c r="AT10" s="544"/>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row>
    <row r="11" spans="1:91" ht="15" customHeight="1" x14ac:dyDescent="0.25">
      <c r="A11" s="81"/>
      <c r="B11" s="437"/>
      <c r="C11" s="437"/>
      <c r="D11" s="438"/>
      <c r="E11" s="536"/>
      <c r="F11" s="535"/>
      <c r="G11" s="535"/>
      <c r="H11" s="535"/>
      <c r="I11" s="551"/>
      <c r="J11" s="50" t="str">
        <f>IF(AND('Mapa de Riesgos'!$Y$44="Muy Alta",'Mapa de Riesgos'!$AA$44="Leve"),CONCATENATE("R6C",'Mapa de Riesgos'!$O$44),"")</f>
        <v/>
      </c>
      <c r="K11" s="51" t="str">
        <f>IF(AND('Mapa de Riesgos'!$Y$45="Muy Alta",'Mapa de Riesgos'!$AA$45="Leve"),CONCATENATE("R6C",'Mapa de Riesgos'!$O$45),"")</f>
        <v/>
      </c>
      <c r="L11" s="51" t="str">
        <f>IF(AND('Mapa de Riesgos'!$Y$46="Muy Alta",'Mapa de Riesgos'!$AA$46="Leve"),CONCATENATE("R6C",'Mapa de Riesgos'!$O$46),"")</f>
        <v/>
      </c>
      <c r="M11" s="51" t="str">
        <f>IF(AND('Mapa de Riesgos'!$Y$47="Muy Alta",'Mapa de Riesgos'!$AA$47="Leve"),CONCATENATE("R6C",'Mapa de Riesgos'!$O$47),"")</f>
        <v/>
      </c>
      <c r="N11" s="51" t="str">
        <f>IF(AND('Mapa de Riesgos'!$Y$48="Muy Alta",'Mapa de Riesgos'!$AA$48="Leve"),CONCATENATE("R6C",'Mapa de Riesgos'!$O$48),"")</f>
        <v/>
      </c>
      <c r="O11" s="52" t="str">
        <f>IF(AND('Mapa de Riesgos'!$Y$49="Muy Alta",'Mapa de Riesgos'!$AA$49="Leve"),CONCATENATE("R6C",'Mapa de Riesgos'!$O$49),"")</f>
        <v/>
      </c>
      <c r="P11" s="50" t="str">
        <f>IF(AND('Mapa de Riesgos'!$Y$44="Muy Alta",'Mapa de Riesgos'!$AA$44="Menor"),CONCATENATE("R6C",'Mapa de Riesgos'!$O$44),"")</f>
        <v/>
      </c>
      <c r="Q11" s="51" t="str">
        <f>IF(AND('Mapa de Riesgos'!$Y$45="Muy Alta",'Mapa de Riesgos'!$AA$45="Menor"),CONCATENATE("R6C",'Mapa de Riesgos'!$O$45),"")</f>
        <v/>
      </c>
      <c r="R11" s="51" t="str">
        <f>IF(AND('Mapa de Riesgos'!$Y$46="Muy Alta",'Mapa de Riesgos'!$AA$46="Menor"),CONCATENATE("R6C",'Mapa de Riesgos'!$O$46),"")</f>
        <v/>
      </c>
      <c r="S11" s="51" t="str">
        <f>IF(AND('Mapa de Riesgos'!$Y$47="Muy Alta",'Mapa de Riesgos'!$AA$47="Menor"),CONCATENATE("R6C",'Mapa de Riesgos'!$O$47),"")</f>
        <v/>
      </c>
      <c r="T11" s="51" t="str">
        <f>IF(AND('Mapa de Riesgos'!$Y$48="Muy Alta",'Mapa de Riesgos'!$AA$48="Menor"),CONCATENATE("R6C",'Mapa de Riesgos'!$O$48),"")</f>
        <v/>
      </c>
      <c r="U11" s="52" t="str">
        <f>IF(AND('Mapa de Riesgos'!$Y$49="Muy Alta",'Mapa de Riesgos'!$AA$49="Menor"),CONCATENATE("R6C",'Mapa de Riesgos'!$O$49),"")</f>
        <v/>
      </c>
      <c r="V11" s="50" t="str">
        <f>IF(AND('Mapa de Riesgos'!$Y$44="Muy Alta",'Mapa de Riesgos'!$AA$44="Moderado"),CONCATENATE("R6C",'Mapa de Riesgos'!$O$44),"")</f>
        <v/>
      </c>
      <c r="W11" s="51" t="str">
        <f>IF(AND('Mapa de Riesgos'!$Y$45="Muy Alta",'Mapa de Riesgos'!$AA$45="Moderado"),CONCATENATE("R6C",'Mapa de Riesgos'!$O$45),"")</f>
        <v/>
      </c>
      <c r="X11" s="51" t="str">
        <f>IF(AND('Mapa de Riesgos'!$Y$46="Muy Alta",'Mapa de Riesgos'!$AA$46="Moderado"),CONCATENATE("R6C",'Mapa de Riesgos'!$O$46),"")</f>
        <v/>
      </c>
      <c r="Y11" s="51" t="str">
        <f>IF(AND('Mapa de Riesgos'!$Y$47="Muy Alta",'Mapa de Riesgos'!$AA$47="Moderado"),CONCATENATE("R6C",'Mapa de Riesgos'!$O$47),"")</f>
        <v/>
      </c>
      <c r="Z11" s="51" t="str">
        <f>IF(AND('Mapa de Riesgos'!$Y$48="Muy Alta",'Mapa de Riesgos'!$AA$48="Moderado"),CONCATENATE("R6C",'Mapa de Riesgos'!$O$48),"")</f>
        <v/>
      </c>
      <c r="AA11" s="52" t="str">
        <f>IF(AND('Mapa de Riesgos'!$Y$49="Muy Alta",'Mapa de Riesgos'!$AA$49="Moderado"),CONCATENATE("R6C",'Mapa de Riesgos'!$O$49),"")</f>
        <v/>
      </c>
      <c r="AB11" s="50" t="str">
        <f>IF(AND('Mapa de Riesgos'!$Y$44="Muy Alta",'Mapa de Riesgos'!$AA$44="Mayor"),CONCATENATE("R6C",'Mapa de Riesgos'!$O$44),"")</f>
        <v/>
      </c>
      <c r="AC11" s="51" t="str">
        <f>IF(AND('Mapa de Riesgos'!$Y$45="Muy Alta",'Mapa de Riesgos'!$AA$45="Mayor"),CONCATENATE("R6C",'Mapa de Riesgos'!$O$45),"")</f>
        <v/>
      </c>
      <c r="AD11" s="51" t="str">
        <f>IF(AND('Mapa de Riesgos'!$Y$46="Muy Alta",'Mapa de Riesgos'!$AA$46="Mayor"),CONCATENATE("R6C",'Mapa de Riesgos'!$O$46),"")</f>
        <v/>
      </c>
      <c r="AE11" s="51" t="str">
        <f>IF(AND('Mapa de Riesgos'!$Y$47="Muy Alta",'Mapa de Riesgos'!$AA$47="Mayor"),CONCATENATE("R6C",'Mapa de Riesgos'!$O$47),"")</f>
        <v/>
      </c>
      <c r="AF11" s="51" t="str">
        <f>IF(AND('Mapa de Riesgos'!$Y$48="Muy Alta",'Mapa de Riesgos'!$AA$48="Mayor"),CONCATENATE("R6C",'Mapa de Riesgos'!$O$48),"")</f>
        <v/>
      </c>
      <c r="AG11" s="52" t="str">
        <f>IF(AND('Mapa de Riesgos'!$Y$49="Muy Alta",'Mapa de Riesgos'!$AA$49="Mayor"),CONCATENATE("R6C",'Mapa de Riesgos'!$O$49),"")</f>
        <v/>
      </c>
      <c r="AH11" s="53" t="str">
        <f>IF(AND('Mapa de Riesgos'!$Y$44="Muy Alta",'Mapa de Riesgos'!$AA$44="Catastrófico"),CONCATENATE("R6C",'Mapa de Riesgos'!$O$44),"")</f>
        <v/>
      </c>
      <c r="AI11" s="54" t="str">
        <f>IF(AND('Mapa de Riesgos'!$Y$45="Muy Alta",'Mapa de Riesgos'!$AA$45="Catastrófico"),CONCATENATE("R6C",'Mapa de Riesgos'!$O$45),"")</f>
        <v/>
      </c>
      <c r="AJ11" s="54" t="str">
        <f>IF(AND('Mapa de Riesgos'!$Y$46="Muy Alta",'Mapa de Riesgos'!$AA$46="Catastrófico"),CONCATENATE("R6C",'Mapa de Riesgos'!$O$46),"")</f>
        <v/>
      </c>
      <c r="AK11" s="54" t="str">
        <f>IF(AND('Mapa de Riesgos'!$Y$47="Muy Alta",'Mapa de Riesgos'!$AA$47="Catastrófico"),CONCATENATE("R6C",'Mapa de Riesgos'!$O$47),"")</f>
        <v/>
      </c>
      <c r="AL11" s="54" t="str">
        <f>IF(AND('Mapa de Riesgos'!$Y$48="Muy Alta",'Mapa de Riesgos'!$AA$48="Catastrófico"),CONCATENATE("R6C",'Mapa de Riesgos'!$O$48),"")</f>
        <v/>
      </c>
      <c r="AM11" s="55" t="str">
        <f>IF(AND('Mapa de Riesgos'!$Y$49="Muy Alta",'Mapa de Riesgos'!$AA$49="Catastrófico"),CONCATENATE("R6C",'Mapa de Riesgos'!$O$49),"")</f>
        <v/>
      </c>
      <c r="AN11" s="81"/>
      <c r="AO11" s="542"/>
      <c r="AP11" s="543"/>
      <c r="AQ11" s="543"/>
      <c r="AR11" s="543"/>
      <c r="AS11" s="543"/>
      <c r="AT11" s="544"/>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row>
    <row r="12" spans="1:91" ht="15" customHeight="1" x14ac:dyDescent="0.25">
      <c r="A12" s="81"/>
      <c r="B12" s="437"/>
      <c r="C12" s="437"/>
      <c r="D12" s="438"/>
      <c r="E12" s="536"/>
      <c r="F12" s="535"/>
      <c r="G12" s="535"/>
      <c r="H12" s="535"/>
      <c r="I12" s="551"/>
      <c r="J12" s="50" t="str">
        <f>IF(AND('Mapa de Riesgos'!$Y$50="Muy Alta",'Mapa de Riesgos'!$AA$50="Leve"),CONCATENATE("R7C",'Mapa de Riesgos'!$O$50),"")</f>
        <v/>
      </c>
      <c r="K12" s="51" t="str">
        <f>IF(AND('Mapa de Riesgos'!$Y$51="Muy Alta",'Mapa de Riesgos'!$AA$51="Leve"),CONCATENATE("R7C",'Mapa de Riesgos'!$O$51),"")</f>
        <v/>
      </c>
      <c r="L12" s="51" t="str">
        <f>IF(AND('Mapa de Riesgos'!$Y$52="Muy Alta",'Mapa de Riesgos'!$AA$52="Leve"),CONCATENATE("R7C",'Mapa de Riesgos'!$O$52),"")</f>
        <v/>
      </c>
      <c r="M12" s="51" t="str">
        <f>IF(AND('Mapa de Riesgos'!$Y$53="Muy Alta",'Mapa de Riesgos'!$AA$53="Leve"),CONCATENATE("R7C",'Mapa de Riesgos'!$O$53),"")</f>
        <v/>
      </c>
      <c r="N12" s="51" t="str">
        <f>IF(AND('Mapa de Riesgos'!$Y$54="Muy Alta",'Mapa de Riesgos'!$AA$54="Leve"),CONCATENATE("R7C",'Mapa de Riesgos'!$O$54),"")</f>
        <v/>
      </c>
      <c r="O12" s="52" t="str">
        <f>IF(AND('Mapa de Riesgos'!$Y$55="Muy Alta",'Mapa de Riesgos'!$AA$55="Leve"),CONCATENATE("R7C",'Mapa de Riesgos'!$O$55),"")</f>
        <v/>
      </c>
      <c r="P12" s="50" t="str">
        <f>IF(AND('Mapa de Riesgos'!$Y$50="Muy Alta",'Mapa de Riesgos'!$AA$50="Menor"),CONCATENATE("R7C",'Mapa de Riesgos'!$O$50),"")</f>
        <v/>
      </c>
      <c r="Q12" s="51" t="str">
        <f>IF(AND('Mapa de Riesgos'!$Y$51="Muy Alta",'Mapa de Riesgos'!$AA$51="Menor"),CONCATENATE("R7C",'Mapa de Riesgos'!$O$51),"")</f>
        <v/>
      </c>
      <c r="R12" s="51" t="str">
        <f>IF(AND('Mapa de Riesgos'!$Y$52="Muy Alta",'Mapa de Riesgos'!$AA$52="Menor"),CONCATENATE("R7C",'Mapa de Riesgos'!$O$52),"")</f>
        <v/>
      </c>
      <c r="S12" s="51" t="str">
        <f>IF(AND('Mapa de Riesgos'!$Y$53="Muy Alta",'Mapa de Riesgos'!$AA$53="Menor"),CONCATENATE("R7C",'Mapa de Riesgos'!$O$53),"")</f>
        <v/>
      </c>
      <c r="T12" s="51" t="str">
        <f>IF(AND('Mapa de Riesgos'!$Y$54="Muy Alta",'Mapa de Riesgos'!$AA$54="Menor"),CONCATENATE("R7C",'Mapa de Riesgos'!$O$54),"")</f>
        <v/>
      </c>
      <c r="U12" s="52" t="str">
        <f>IF(AND('Mapa de Riesgos'!$Y$55="Muy Alta",'Mapa de Riesgos'!$AA$55="Menor"),CONCATENATE("R7C",'Mapa de Riesgos'!$O$55),"")</f>
        <v/>
      </c>
      <c r="V12" s="50" t="str">
        <f>IF(AND('Mapa de Riesgos'!$Y$50="Muy Alta",'Mapa de Riesgos'!$AA$50="Moderado"),CONCATENATE("R7C",'Mapa de Riesgos'!$O$50),"")</f>
        <v/>
      </c>
      <c r="W12" s="51" t="str">
        <f>IF(AND('Mapa de Riesgos'!$Y$51="Muy Alta",'Mapa de Riesgos'!$AA$51="Moderado"),CONCATENATE("R7C",'Mapa de Riesgos'!$O$51),"")</f>
        <v/>
      </c>
      <c r="X12" s="51" t="str">
        <f>IF(AND('Mapa de Riesgos'!$Y$52="Muy Alta",'Mapa de Riesgos'!$AA$52="Moderado"),CONCATENATE("R7C",'Mapa de Riesgos'!$O$52),"")</f>
        <v/>
      </c>
      <c r="Y12" s="51" t="str">
        <f>IF(AND('Mapa de Riesgos'!$Y$53="Muy Alta",'Mapa de Riesgos'!$AA$53="Moderado"),CONCATENATE("R7C",'Mapa de Riesgos'!$O$53),"")</f>
        <v/>
      </c>
      <c r="Z12" s="51" t="str">
        <f>IF(AND('Mapa de Riesgos'!$Y$54="Muy Alta",'Mapa de Riesgos'!$AA$54="Moderado"),CONCATENATE("R7C",'Mapa de Riesgos'!$O$54),"")</f>
        <v/>
      </c>
      <c r="AA12" s="52" t="str">
        <f>IF(AND('Mapa de Riesgos'!$Y$55="Muy Alta",'Mapa de Riesgos'!$AA$55="Moderado"),CONCATENATE("R7C",'Mapa de Riesgos'!$O$55),"")</f>
        <v/>
      </c>
      <c r="AB12" s="50" t="str">
        <f>IF(AND('Mapa de Riesgos'!$Y$50="Muy Alta",'Mapa de Riesgos'!$AA$50="Mayor"),CONCATENATE("R7C",'Mapa de Riesgos'!$O$50),"")</f>
        <v/>
      </c>
      <c r="AC12" s="51" t="str">
        <f>IF(AND('Mapa de Riesgos'!$Y$51="Muy Alta",'Mapa de Riesgos'!$AA$51="Mayor"),CONCATENATE("R7C",'Mapa de Riesgos'!$O$51),"")</f>
        <v/>
      </c>
      <c r="AD12" s="51" t="str">
        <f>IF(AND('Mapa de Riesgos'!$Y$52="Muy Alta",'Mapa de Riesgos'!$AA$52="Mayor"),CONCATENATE("R7C",'Mapa de Riesgos'!$O$52),"")</f>
        <v/>
      </c>
      <c r="AE12" s="51" t="str">
        <f>IF(AND('Mapa de Riesgos'!$Y$53="Muy Alta",'Mapa de Riesgos'!$AA$53="Mayor"),CONCATENATE("R7C",'Mapa de Riesgos'!$O$53),"")</f>
        <v/>
      </c>
      <c r="AF12" s="51" t="str">
        <f>IF(AND('Mapa de Riesgos'!$Y$54="Muy Alta",'Mapa de Riesgos'!$AA$54="Mayor"),CONCATENATE("R7C",'Mapa de Riesgos'!$O$54),"")</f>
        <v/>
      </c>
      <c r="AG12" s="52" t="str">
        <f>IF(AND('Mapa de Riesgos'!$Y$55="Muy Alta",'Mapa de Riesgos'!$AA$55="Mayor"),CONCATENATE("R7C",'Mapa de Riesgos'!$O$55),"")</f>
        <v/>
      </c>
      <c r="AH12" s="53" t="str">
        <f>IF(AND('Mapa de Riesgos'!$Y$50="Muy Alta",'Mapa de Riesgos'!$AA$50="Catastrófico"),CONCATENATE("R7C",'Mapa de Riesgos'!$O$50),"")</f>
        <v/>
      </c>
      <c r="AI12" s="54" t="str">
        <f>IF(AND('Mapa de Riesgos'!$Y$51="Muy Alta",'Mapa de Riesgos'!$AA$51="Catastrófico"),CONCATENATE("R7C",'Mapa de Riesgos'!$O$51),"")</f>
        <v/>
      </c>
      <c r="AJ12" s="54" t="str">
        <f>IF(AND('Mapa de Riesgos'!$Y$52="Muy Alta",'Mapa de Riesgos'!$AA$52="Catastrófico"),CONCATENATE("R7C",'Mapa de Riesgos'!$O$52),"")</f>
        <v/>
      </c>
      <c r="AK12" s="54" t="str">
        <f>IF(AND('Mapa de Riesgos'!$Y$53="Muy Alta",'Mapa de Riesgos'!$AA$53="Catastrófico"),CONCATENATE("R7C",'Mapa de Riesgos'!$O$53),"")</f>
        <v/>
      </c>
      <c r="AL12" s="54" t="str">
        <f>IF(AND('Mapa de Riesgos'!$Y$54="Muy Alta",'Mapa de Riesgos'!$AA$54="Catastrófico"),CONCATENATE("R7C",'Mapa de Riesgos'!$O$54),"")</f>
        <v/>
      </c>
      <c r="AM12" s="55" t="str">
        <f>IF(AND('Mapa de Riesgos'!$Y$55="Muy Alta",'Mapa de Riesgos'!$AA$55="Catastrófico"),CONCATENATE("R7C",'Mapa de Riesgos'!$O$55),"")</f>
        <v/>
      </c>
      <c r="AN12" s="81"/>
      <c r="AO12" s="542"/>
      <c r="AP12" s="543"/>
      <c r="AQ12" s="543"/>
      <c r="AR12" s="543"/>
      <c r="AS12" s="543"/>
      <c r="AT12" s="544"/>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row>
    <row r="13" spans="1:91" ht="15" customHeight="1" x14ac:dyDescent="0.25">
      <c r="A13" s="81"/>
      <c r="B13" s="437"/>
      <c r="C13" s="437"/>
      <c r="D13" s="438"/>
      <c r="E13" s="536"/>
      <c r="F13" s="535"/>
      <c r="G13" s="535"/>
      <c r="H13" s="535"/>
      <c r="I13" s="551"/>
      <c r="J13" s="50" t="str">
        <f>IF(AND('Mapa de Riesgos'!$Y$56="Muy Alta",'Mapa de Riesgos'!$AA$56="Leve"),CONCATENATE("R8C",'Mapa de Riesgos'!$O$56),"")</f>
        <v/>
      </c>
      <c r="K13" s="51" t="str">
        <f>IF(AND('Mapa de Riesgos'!$Y$57="Muy Alta",'Mapa de Riesgos'!$AA$57="Leve"),CONCATENATE("R8C",'Mapa de Riesgos'!$O$57),"")</f>
        <v/>
      </c>
      <c r="L13" s="51" t="str">
        <f>IF(AND('Mapa de Riesgos'!$Y$58="Muy Alta",'Mapa de Riesgos'!$AA$58="Leve"),CONCATENATE("R8C",'Mapa de Riesgos'!$O$58),"")</f>
        <v/>
      </c>
      <c r="M13" s="51" t="str">
        <f>IF(AND('Mapa de Riesgos'!$Y$59="Muy Alta",'Mapa de Riesgos'!$AA$59="Leve"),CONCATENATE("R8C",'Mapa de Riesgos'!$O$59),"")</f>
        <v/>
      </c>
      <c r="N13" s="51" t="str">
        <f>IF(AND('Mapa de Riesgos'!$Y$60="Muy Alta",'Mapa de Riesgos'!$AA$60="Leve"),CONCATENATE("R8C",'Mapa de Riesgos'!$O$60),"")</f>
        <v/>
      </c>
      <c r="O13" s="52" t="str">
        <f>IF(AND('Mapa de Riesgos'!$Y$61="Muy Alta",'Mapa de Riesgos'!$AA$61="Leve"),CONCATENATE("R8C",'Mapa de Riesgos'!$O$61),"")</f>
        <v/>
      </c>
      <c r="P13" s="50" t="str">
        <f>IF(AND('Mapa de Riesgos'!$Y$56="Muy Alta",'Mapa de Riesgos'!$AA$56="Menor"),CONCATENATE("R8C",'Mapa de Riesgos'!$O$56),"")</f>
        <v/>
      </c>
      <c r="Q13" s="51" t="str">
        <f>IF(AND('Mapa de Riesgos'!$Y$57="Muy Alta",'Mapa de Riesgos'!$AA$57="Menor"),CONCATENATE("R8C",'Mapa de Riesgos'!$O$57),"")</f>
        <v/>
      </c>
      <c r="R13" s="51" t="str">
        <f>IF(AND('Mapa de Riesgos'!$Y$58="Muy Alta",'Mapa de Riesgos'!$AA$58="Menor"),CONCATENATE("R8C",'Mapa de Riesgos'!$O$58),"")</f>
        <v/>
      </c>
      <c r="S13" s="51" t="str">
        <f>IF(AND('Mapa de Riesgos'!$Y$59="Muy Alta",'Mapa de Riesgos'!$AA$59="Menor"),CONCATENATE("R8C",'Mapa de Riesgos'!$O$59),"")</f>
        <v/>
      </c>
      <c r="T13" s="51" t="str">
        <f>IF(AND('Mapa de Riesgos'!$Y$60="Muy Alta",'Mapa de Riesgos'!$AA$60="Menor"),CONCATENATE("R8C",'Mapa de Riesgos'!$O$60),"")</f>
        <v/>
      </c>
      <c r="U13" s="52" t="str">
        <f>IF(AND('Mapa de Riesgos'!$Y$61="Muy Alta",'Mapa de Riesgos'!$AA$61="Menor"),CONCATENATE("R8C",'Mapa de Riesgos'!$O$61),"")</f>
        <v/>
      </c>
      <c r="V13" s="50" t="str">
        <f>IF(AND('Mapa de Riesgos'!$Y$56="Muy Alta",'Mapa de Riesgos'!$AA$56="Moderado"),CONCATENATE("R8C",'Mapa de Riesgos'!$O$56),"")</f>
        <v/>
      </c>
      <c r="W13" s="51" t="str">
        <f>IF(AND('Mapa de Riesgos'!$Y$57="Muy Alta",'Mapa de Riesgos'!$AA$57="Moderado"),CONCATENATE("R8C",'Mapa de Riesgos'!$O$57),"")</f>
        <v/>
      </c>
      <c r="X13" s="51" t="str">
        <f>IF(AND('Mapa de Riesgos'!$Y$58="Muy Alta",'Mapa de Riesgos'!$AA$58="Moderado"),CONCATENATE("R8C",'Mapa de Riesgos'!$O$58),"")</f>
        <v/>
      </c>
      <c r="Y13" s="51" t="str">
        <f>IF(AND('Mapa de Riesgos'!$Y$59="Muy Alta",'Mapa de Riesgos'!$AA$59="Moderado"),CONCATENATE("R8C",'Mapa de Riesgos'!$O$59),"")</f>
        <v/>
      </c>
      <c r="Z13" s="51" t="str">
        <f>IF(AND('Mapa de Riesgos'!$Y$60="Muy Alta",'Mapa de Riesgos'!$AA$60="Moderado"),CONCATENATE("R8C",'Mapa de Riesgos'!$O$60),"")</f>
        <v/>
      </c>
      <c r="AA13" s="52" t="str">
        <f>IF(AND('Mapa de Riesgos'!$Y$61="Muy Alta",'Mapa de Riesgos'!$AA$61="Moderado"),CONCATENATE("R8C",'Mapa de Riesgos'!$O$61),"")</f>
        <v/>
      </c>
      <c r="AB13" s="50" t="str">
        <f>IF(AND('Mapa de Riesgos'!$Y$56="Muy Alta",'Mapa de Riesgos'!$AA$56="Mayor"),CONCATENATE("R8C",'Mapa de Riesgos'!$O$56),"")</f>
        <v/>
      </c>
      <c r="AC13" s="51" t="str">
        <f>IF(AND('Mapa de Riesgos'!$Y$57="Muy Alta",'Mapa de Riesgos'!$AA$57="Mayor"),CONCATENATE("R8C",'Mapa de Riesgos'!$O$57),"")</f>
        <v/>
      </c>
      <c r="AD13" s="51" t="str">
        <f>IF(AND('Mapa de Riesgos'!$Y$58="Muy Alta",'Mapa de Riesgos'!$AA$58="Mayor"),CONCATENATE("R8C",'Mapa de Riesgos'!$O$58),"")</f>
        <v/>
      </c>
      <c r="AE13" s="51" t="str">
        <f>IF(AND('Mapa de Riesgos'!$Y$59="Muy Alta",'Mapa de Riesgos'!$AA$59="Mayor"),CONCATENATE("R8C",'Mapa de Riesgos'!$O$59),"")</f>
        <v/>
      </c>
      <c r="AF13" s="51" t="str">
        <f>IF(AND('Mapa de Riesgos'!$Y$60="Muy Alta",'Mapa de Riesgos'!$AA$60="Mayor"),CONCATENATE("R8C",'Mapa de Riesgos'!$O$60),"")</f>
        <v/>
      </c>
      <c r="AG13" s="52" t="str">
        <f>IF(AND('Mapa de Riesgos'!$Y$61="Muy Alta",'Mapa de Riesgos'!$AA$61="Mayor"),CONCATENATE("R8C",'Mapa de Riesgos'!$O$61),"")</f>
        <v/>
      </c>
      <c r="AH13" s="53" t="str">
        <f>IF(AND('Mapa de Riesgos'!$Y$56="Muy Alta",'Mapa de Riesgos'!$AA$56="Catastrófico"),CONCATENATE("R8C",'Mapa de Riesgos'!$O$56),"")</f>
        <v/>
      </c>
      <c r="AI13" s="54" t="str">
        <f>IF(AND('Mapa de Riesgos'!$Y$57="Muy Alta",'Mapa de Riesgos'!$AA$57="Catastrófico"),CONCATENATE("R8C",'Mapa de Riesgos'!$O$57),"")</f>
        <v/>
      </c>
      <c r="AJ13" s="54" t="str">
        <f>IF(AND('Mapa de Riesgos'!$Y$58="Muy Alta",'Mapa de Riesgos'!$AA$58="Catastrófico"),CONCATENATE("R8C",'Mapa de Riesgos'!$O$58),"")</f>
        <v/>
      </c>
      <c r="AK13" s="54" t="str">
        <f>IF(AND('Mapa de Riesgos'!$Y$59="Muy Alta",'Mapa de Riesgos'!$AA$59="Catastrófico"),CONCATENATE("R8C",'Mapa de Riesgos'!$O$59),"")</f>
        <v/>
      </c>
      <c r="AL13" s="54" t="str">
        <f>IF(AND('Mapa de Riesgos'!$Y$60="Muy Alta",'Mapa de Riesgos'!$AA$60="Catastrófico"),CONCATENATE("R8C",'Mapa de Riesgos'!$O$60),"")</f>
        <v/>
      </c>
      <c r="AM13" s="55" t="str">
        <f>IF(AND('Mapa de Riesgos'!$Y$61="Muy Alta",'Mapa de Riesgos'!$AA$61="Catastrófico"),CONCATENATE("R8C",'Mapa de Riesgos'!$O$61),"")</f>
        <v/>
      </c>
      <c r="AN13" s="81"/>
      <c r="AO13" s="542"/>
      <c r="AP13" s="543"/>
      <c r="AQ13" s="543"/>
      <c r="AR13" s="543"/>
      <c r="AS13" s="543"/>
      <c r="AT13" s="544"/>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row>
    <row r="14" spans="1:91" ht="15" customHeight="1" x14ac:dyDescent="0.25">
      <c r="A14" s="81"/>
      <c r="B14" s="437"/>
      <c r="C14" s="437"/>
      <c r="D14" s="438"/>
      <c r="E14" s="536"/>
      <c r="F14" s="535"/>
      <c r="G14" s="535"/>
      <c r="H14" s="535"/>
      <c r="I14" s="551"/>
      <c r="J14" s="50" t="str">
        <f>IF(AND('Mapa de Riesgos'!$Y$62="Muy Alta",'Mapa de Riesgos'!$AA$62="Leve"),CONCATENATE("R9C",'Mapa de Riesgos'!$O$62),"")</f>
        <v/>
      </c>
      <c r="K14" s="51" t="str">
        <f>IF(AND('Mapa de Riesgos'!$Y$63="Muy Alta",'Mapa de Riesgos'!$AA$63="Leve"),CONCATENATE("R9C",'Mapa de Riesgos'!$O$63),"")</f>
        <v/>
      </c>
      <c r="L14" s="51" t="str">
        <f>IF(AND('Mapa de Riesgos'!$Y$64="Muy Alta",'Mapa de Riesgos'!$AA$64="Leve"),CONCATENATE("R9C",'Mapa de Riesgos'!$O$64),"")</f>
        <v/>
      </c>
      <c r="M14" s="51" t="str">
        <f>IF(AND('Mapa de Riesgos'!$Y$65="Muy Alta",'Mapa de Riesgos'!$AA$65="Leve"),CONCATENATE("R9C",'Mapa de Riesgos'!$O$65),"")</f>
        <v/>
      </c>
      <c r="N14" s="51" t="str">
        <f>IF(AND('Mapa de Riesgos'!$Y$66="Muy Alta",'Mapa de Riesgos'!$AA$66="Leve"),CONCATENATE("R9C",'Mapa de Riesgos'!$O$66),"")</f>
        <v/>
      </c>
      <c r="O14" s="52" t="str">
        <f>IF(AND('Mapa de Riesgos'!$Y$67="Muy Alta",'Mapa de Riesgos'!$AA$67="Leve"),CONCATENATE("R9C",'Mapa de Riesgos'!$O$67),"")</f>
        <v/>
      </c>
      <c r="P14" s="50" t="str">
        <f>IF(AND('Mapa de Riesgos'!$Y$62="Muy Alta",'Mapa de Riesgos'!$AA$62="Menor"),CONCATENATE("R9C",'Mapa de Riesgos'!$O$62),"")</f>
        <v/>
      </c>
      <c r="Q14" s="51" t="str">
        <f>IF(AND('Mapa de Riesgos'!$Y$63="Muy Alta",'Mapa de Riesgos'!$AA$63="Menor"),CONCATENATE("R9C",'Mapa de Riesgos'!$O$63),"")</f>
        <v/>
      </c>
      <c r="R14" s="51" t="str">
        <f>IF(AND('Mapa de Riesgos'!$Y$64="Muy Alta",'Mapa de Riesgos'!$AA$64="Menor"),CONCATENATE("R9C",'Mapa de Riesgos'!$O$64),"")</f>
        <v/>
      </c>
      <c r="S14" s="51" t="str">
        <f>IF(AND('Mapa de Riesgos'!$Y$65="Muy Alta",'Mapa de Riesgos'!$AA$65="Menor"),CONCATENATE("R9C",'Mapa de Riesgos'!$O$65),"")</f>
        <v/>
      </c>
      <c r="T14" s="51" t="str">
        <f>IF(AND('Mapa de Riesgos'!$Y$66="Muy Alta",'Mapa de Riesgos'!$AA$66="Menor"),CONCATENATE("R9C",'Mapa de Riesgos'!$O$66),"")</f>
        <v/>
      </c>
      <c r="U14" s="52" t="str">
        <f>IF(AND('Mapa de Riesgos'!$Y$67="Muy Alta",'Mapa de Riesgos'!$AA$67="Menor"),CONCATENATE("R9C",'Mapa de Riesgos'!$O$67),"")</f>
        <v/>
      </c>
      <c r="V14" s="50" t="str">
        <f>IF(AND('Mapa de Riesgos'!$Y$62="Muy Alta",'Mapa de Riesgos'!$AA$62="Moderado"),CONCATENATE("R9C",'Mapa de Riesgos'!$O$62),"")</f>
        <v/>
      </c>
      <c r="W14" s="51" t="str">
        <f>IF(AND('Mapa de Riesgos'!$Y$63="Muy Alta",'Mapa de Riesgos'!$AA$63="Moderado"),CONCATENATE("R9C",'Mapa de Riesgos'!$O$63),"")</f>
        <v/>
      </c>
      <c r="X14" s="51" t="str">
        <f>IF(AND('Mapa de Riesgos'!$Y$64="Muy Alta",'Mapa de Riesgos'!$AA$64="Moderado"),CONCATENATE("R9C",'Mapa de Riesgos'!$O$64),"")</f>
        <v/>
      </c>
      <c r="Y14" s="51" t="str">
        <f>IF(AND('Mapa de Riesgos'!$Y$65="Muy Alta",'Mapa de Riesgos'!$AA$65="Moderado"),CONCATENATE("R9C",'Mapa de Riesgos'!$O$65),"")</f>
        <v/>
      </c>
      <c r="Z14" s="51" t="str">
        <f>IF(AND('Mapa de Riesgos'!$Y$66="Muy Alta",'Mapa de Riesgos'!$AA$66="Moderado"),CONCATENATE("R9C",'Mapa de Riesgos'!$O$66),"")</f>
        <v/>
      </c>
      <c r="AA14" s="52" t="str">
        <f>IF(AND('Mapa de Riesgos'!$Y$67="Muy Alta",'Mapa de Riesgos'!$AA$67="Moderado"),CONCATENATE("R9C",'Mapa de Riesgos'!$O$67),"")</f>
        <v/>
      </c>
      <c r="AB14" s="50" t="str">
        <f>IF(AND('Mapa de Riesgos'!$Y$62="Muy Alta",'Mapa de Riesgos'!$AA$62="Mayor"),CONCATENATE("R9C",'Mapa de Riesgos'!$O$62),"")</f>
        <v/>
      </c>
      <c r="AC14" s="51" t="str">
        <f>IF(AND('Mapa de Riesgos'!$Y$63="Muy Alta",'Mapa de Riesgos'!$AA$63="Mayor"),CONCATENATE("R9C",'Mapa de Riesgos'!$O$63),"")</f>
        <v/>
      </c>
      <c r="AD14" s="51" t="str">
        <f>IF(AND('Mapa de Riesgos'!$Y$64="Muy Alta",'Mapa de Riesgos'!$AA$64="Mayor"),CONCATENATE("R9C",'Mapa de Riesgos'!$O$64),"")</f>
        <v/>
      </c>
      <c r="AE14" s="51" t="str">
        <f>IF(AND('Mapa de Riesgos'!$Y$65="Muy Alta",'Mapa de Riesgos'!$AA$65="Mayor"),CONCATENATE("R9C",'Mapa de Riesgos'!$O$65),"")</f>
        <v/>
      </c>
      <c r="AF14" s="51" t="str">
        <f>IF(AND('Mapa de Riesgos'!$Y$66="Muy Alta",'Mapa de Riesgos'!$AA$66="Mayor"),CONCATENATE("R9C",'Mapa de Riesgos'!$O$66),"")</f>
        <v/>
      </c>
      <c r="AG14" s="52" t="str">
        <f>IF(AND('Mapa de Riesgos'!$Y$67="Muy Alta",'Mapa de Riesgos'!$AA$67="Mayor"),CONCATENATE("R9C",'Mapa de Riesgos'!$O$67),"")</f>
        <v/>
      </c>
      <c r="AH14" s="53" t="str">
        <f>IF(AND('Mapa de Riesgos'!$Y$62="Muy Alta",'Mapa de Riesgos'!$AA$62="Catastrófico"),CONCATENATE("R9C",'Mapa de Riesgos'!$O$62),"")</f>
        <v/>
      </c>
      <c r="AI14" s="54" t="str">
        <f>IF(AND('Mapa de Riesgos'!$Y$63="Muy Alta",'Mapa de Riesgos'!$AA$63="Catastrófico"),CONCATENATE("R9C",'Mapa de Riesgos'!$O$63),"")</f>
        <v/>
      </c>
      <c r="AJ14" s="54" t="str">
        <f>IF(AND('Mapa de Riesgos'!$Y$64="Muy Alta",'Mapa de Riesgos'!$AA$64="Catastrófico"),CONCATENATE("R9C",'Mapa de Riesgos'!$O$64),"")</f>
        <v/>
      </c>
      <c r="AK14" s="54" t="str">
        <f>IF(AND('Mapa de Riesgos'!$Y$65="Muy Alta",'Mapa de Riesgos'!$AA$65="Catastrófico"),CONCATENATE("R9C",'Mapa de Riesgos'!$O$65),"")</f>
        <v/>
      </c>
      <c r="AL14" s="54" t="str">
        <f>IF(AND('Mapa de Riesgos'!$Y$66="Muy Alta",'Mapa de Riesgos'!$AA$66="Catastrófico"),CONCATENATE("R9C",'Mapa de Riesgos'!$O$66),"")</f>
        <v/>
      </c>
      <c r="AM14" s="55" t="str">
        <f>IF(AND('Mapa de Riesgos'!$Y$67="Muy Alta",'Mapa de Riesgos'!$AA$67="Catastrófico"),CONCATENATE("R9C",'Mapa de Riesgos'!$O$67),"")</f>
        <v/>
      </c>
      <c r="AN14" s="81"/>
      <c r="AO14" s="542"/>
      <c r="AP14" s="543"/>
      <c r="AQ14" s="543"/>
      <c r="AR14" s="543"/>
      <c r="AS14" s="543"/>
      <c r="AT14" s="544"/>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row>
    <row r="15" spans="1:91" ht="15.75" customHeight="1" thickBot="1" x14ac:dyDescent="0.3">
      <c r="A15" s="81"/>
      <c r="B15" s="437"/>
      <c r="C15" s="437"/>
      <c r="D15" s="438"/>
      <c r="E15" s="537"/>
      <c r="F15" s="538"/>
      <c r="G15" s="538"/>
      <c r="H15" s="538"/>
      <c r="I15" s="552"/>
      <c r="J15" s="56" t="str">
        <f>IF(AND('Mapa de Riesgos'!$Y$68="Muy Alta",'Mapa de Riesgos'!$AA$68="Leve"),CONCATENATE("R10C",'Mapa de Riesgos'!$O$68),"")</f>
        <v/>
      </c>
      <c r="K15" s="57" t="str">
        <f>IF(AND('Mapa de Riesgos'!$Y$69="Muy Alta",'Mapa de Riesgos'!$AA$69="Leve"),CONCATENATE("R10C",'Mapa de Riesgos'!$O$69),"")</f>
        <v/>
      </c>
      <c r="L15" s="57" t="str">
        <f>IF(AND('Mapa de Riesgos'!$Y$70="Muy Alta",'Mapa de Riesgos'!$AA$70="Leve"),CONCATENATE("R10C",'Mapa de Riesgos'!$O$70),"")</f>
        <v/>
      </c>
      <c r="M15" s="57" t="str">
        <f>IF(AND('Mapa de Riesgos'!$Y$71="Muy Alta",'Mapa de Riesgos'!$AA$71="Leve"),CONCATENATE("R10C",'Mapa de Riesgos'!$O$71),"")</f>
        <v/>
      </c>
      <c r="N15" s="57" t="str">
        <f>IF(AND('Mapa de Riesgos'!$Y$72="Muy Alta",'Mapa de Riesgos'!$AA$72="Leve"),CONCATENATE("R10C",'Mapa de Riesgos'!$O$72),"")</f>
        <v/>
      </c>
      <c r="O15" s="58" t="str">
        <f>IF(AND('Mapa de Riesgos'!$Y$73="Muy Alta",'Mapa de Riesgos'!$AA$73="Leve"),CONCATENATE("R10C",'Mapa de Riesgos'!$O$73),"")</f>
        <v/>
      </c>
      <c r="P15" s="50" t="str">
        <f>IF(AND('Mapa de Riesgos'!$Y$68="Muy Alta",'Mapa de Riesgos'!$AA$68="Menor"),CONCATENATE("R10C",'Mapa de Riesgos'!$O$68),"")</f>
        <v/>
      </c>
      <c r="Q15" s="51" t="str">
        <f>IF(AND('Mapa de Riesgos'!$Y$69="Muy Alta",'Mapa de Riesgos'!$AA$69="Menor"),CONCATENATE("R10C",'Mapa de Riesgos'!$O$69),"")</f>
        <v/>
      </c>
      <c r="R15" s="51" t="str">
        <f>IF(AND('Mapa de Riesgos'!$Y$70="Muy Alta",'Mapa de Riesgos'!$AA$70="Menor"),CONCATENATE("R10C",'Mapa de Riesgos'!$O$70),"")</f>
        <v/>
      </c>
      <c r="S15" s="51" t="str">
        <f>IF(AND('Mapa de Riesgos'!$Y$71="Muy Alta",'Mapa de Riesgos'!$AA$71="Menor"),CONCATENATE("R10C",'Mapa de Riesgos'!$O$71),"")</f>
        <v/>
      </c>
      <c r="T15" s="51" t="str">
        <f>IF(AND('Mapa de Riesgos'!$Y$72="Muy Alta",'Mapa de Riesgos'!$AA$72="Menor"),CONCATENATE("R10C",'Mapa de Riesgos'!$O$72),"")</f>
        <v/>
      </c>
      <c r="U15" s="52" t="str">
        <f>IF(AND('Mapa de Riesgos'!$Y$73="Muy Alta",'Mapa de Riesgos'!$AA$73="Menor"),CONCATENATE("R10C",'Mapa de Riesgos'!$O$73),"")</f>
        <v/>
      </c>
      <c r="V15" s="56" t="str">
        <f>IF(AND('Mapa de Riesgos'!$Y$68="Muy Alta",'Mapa de Riesgos'!$AA$68="Moderado"),CONCATENATE("R10C",'Mapa de Riesgos'!$O$68),"")</f>
        <v/>
      </c>
      <c r="W15" s="57" t="str">
        <f>IF(AND('Mapa de Riesgos'!$Y$69="Muy Alta",'Mapa de Riesgos'!$AA$69="Moderado"),CONCATENATE("R10C",'Mapa de Riesgos'!$O$69),"")</f>
        <v/>
      </c>
      <c r="X15" s="57" t="str">
        <f>IF(AND('Mapa de Riesgos'!$Y$70="Muy Alta",'Mapa de Riesgos'!$AA$70="Moderado"),CONCATENATE("R10C",'Mapa de Riesgos'!$O$70),"")</f>
        <v/>
      </c>
      <c r="Y15" s="57" t="str">
        <f>IF(AND('Mapa de Riesgos'!$Y$71="Muy Alta",'Mapa de Riesgos'!$AA$71="Moderado"),CONCATENATE("R10C",'Mapa de Riesgos'!$O$71),"")</f>
        <v/>
      </c>
      <c r="Z15" s="57" t="str">
        <f>IF(AND('Mapa de Riesgos'!$Y$72="Muy Alta",'Mapa de Riesgos'!$AA$72="Moderado"),CONCATENATE("R10C",'Mapa de Riesgos'!$O$72),"")</f>
        <v/>
      </c>
      <c r="AA15" s="58" t="str">
        <f>IF(AND('Mapa de Riesgos'!$Y$73="Muy Alta",'Mapa de Riesgos'!$AA$73="Moderado"),CONCATENATE("R10C",'Mapa de Riesgos'!$O$73),"")</f>
        <v/>
      </c>
      <c r="AB15" s="50" t="str">
        <f>IF(AND('Mapa de Riesgos'!$Y$68="Muy Alta",'Mapa de Riesgos'!$AA$68="Mayor"),CONCATENATE("R10C",'Mapa de Riesgos'!$O$68),"")</f>
        <v/>
      </c>
      <c r="AC15" s="51" t="str">
        <f>IF(AND('Mapa de Riesgos'!$Y$69="Muy Alta",'Mapa de Riesgos'!$AA$69="Mayor"),CONCATENATE("R10C",'Mapa de Riesgos'!$O$69),"")</f>
        <v/>
      </c>
      <c r="AD15" s="51" t="str">
        <f>IF(AND('Mapa de Riesgos'!$Y$70="Muy Alta",'Mapa de Riesgos'!$AA$70="Mayor"),CONCATENATE("R10C",'Mapa de Riesgos'!$O$70),"")</f>
        <v/>
      </c>
      <c r="AE15" s="51" t="str">
        <f>IF(AND('Mapa de Riesgos'!$Y$71="Muy Alta",'Mapa de Riesgos'!$AA$71="Mayor"),CONCATENATE("R10C",'Mapa de Riesgos'!$O$71),"")</f>
        <v/>
      </c>
      <c r="AF15" s="51" t="str">
        <f>IF(AND('Mapa de Riesgos'!$Y$72="Muy Alta",'Mapa de Riesgos'!$AA$72="Mayor"),CONCATENATE("R10C",'Mapa de Riesgos'!$O$72),"")</f>
        <v/>
      </c>
      <c r="AG15" s="52" t="str">
        <f>IF(AND('Mapa de Riesgos'!$Y$73="Muy Alta",'Mapa de Riesgos'!$AA$73="Mayor"),CONCATENATE("R10C",'Mapa de Riesgos'!$O$73),"")</f>
        <v/>
      </c>
      <c r="AH15" s="59" t="str">
        <f>IF(AND('Mapa de Riesgos'!$Y$68="Muy Alta",'Mapa de Riesgos'!$AA$68="Catastrófico"),CONCATENATE("R10C",'Mapa de Riesgos'!$O$68),"")</f>
        <v/>
      </c>
      <c r="AI15" s="60" t="str">
        <f>IF(AND('Mapa de Riesgos'!$Y$69="Muy Alta",'Mapa de Riesgos'!$AA$69="Catastrófico"),CONCATENATE("R10C",'Mapa de Riesgos'!$O$69),"")</f>
        <v/>
      </c>
      <c r="AJ15" s="60" t="str">
        <f>IF(AND('Mapa de Riesgos'!$Y$70="Muy Alta",'Mapa de Riesgos'!$AA$70="Catastrófico"),CONCATENATE("R10C",'Mapa de Riesgos'!$O$70),"")</f>
        <v/>
      </c>
      <c r="AK15" s="60" t="str">
        <f>IF(AND('Mapa de Riesgos'!$Y$71="Muy Alta",'Mapa de Riesgos'!$AA$71="Catastrófico"),CONCATENATE("R10C",'Mapa de Riesgos'!$O$71),"")</f>
        <v/>
      </c>
      <c r="AL15" s="60" t="str">
        <f>IF(AND('Mapa de Riesgos'!$Y$72="Muy Alta",'Mapa de Riesgos'!$AA$72="Catastrófico"),CONCATENATE("R10C",'Mapa de Riesgos'!$O$72),"")</f>
        <v/>
      </c>
      <c r="AM15" s="61" t="str">
        <f>IF(AND('Mapa de Riesgos'!$Y$73="Muy Alta",'Mapa de Riesgos'!$AA$73="Catastrófico"),CONCATENATE("R10C",'Mapa de Riesgos'!$O$73),"")</f>
        <v/>
      </c>
      <c r="AN15" s="81"/>
      <c r="AO15" s="545"/>
      <c r="AP15" s="546"/>
      <c r="AQ15" s="546"/>
      <c r="AR15" s="546"/>
      <c r="AS15" s="546"/>
      <c r="AT15" s="547"/>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row>
    <row r="16" spans="1:91" ht="15" customHeight="1" x14ac:dyDescent="0.25">
      <c r="A16" s="81"/>
      <c r="B16" s="437"/>
      <c r="C16" s="437"/>
      <c r="D16" s="438"/>
      <c r="E16" s="532" t="s">
        <v>217</v>
      </c>
      <c r="F16" s="533"/>
      <c r="G16" s="533"/>
      <c r="H16" s="533"/>
      <c r="I16" s="533"/>
      <c r="J16" s="62" t="str">
        <f>IF(AND('Mapa de Riesgos'!$Y$12="Alta",'Mapa de Riesgos'!$AA$12="Leve"),CONCATENATE("R1C",'Mapa de Riesgos'!$O$12),"")</f>
        <v/>
      </c>
      <c r="K16" s="63" t="str">
        <f>IF(AND('Mapa de Riesgos'!$Y$13="Alta",'Mapa de Riesgos'!$AA$13="Leve"),CONCATENATE("R1C",'Mapa de Riesgos'!$O$13),"")</f>
        <v/>
      </c>
      <c r="L16" s="63" t="str">
        <f>IF(AND('Mapa de Riesgos'!$Y$14="Alta",'Mapa de Riesgos'!$AA$14="Leve"),CONCATENATE("R1C",'Mapa de Riesgos'!$O$14),"")</f>
        <v/>
      </c>
      <c r="M16" s="63" t="str">
        <f>IF(AND('Mapa de Riesgos'!$Y$15="Alta",'Mapa de Riesgos'!$AA$15="Leve"),CONCATENATE("R1C",'Mapa de Riesgos'!$O$15),"")</f>
        <v/>
      </c>
      <c r="N16" s="63" t="str">
        <f>IF(AND('Mapa de Riesgos'!$Y$16="Alta",'Mapa de Riesgos'!$AA$16="Leve"),CONCATENATE("R1C",'Mapa de Riesgos'!$O$16),"")</f>
        <v/>
      </c>
      <c r="O16" s="64" t="str">
        <f>IF(AND('Mapa de Riesgos'!$Y$17="Alta",'Mapa de Riesgos'!$AA$17="Leve"),CONCATENATE("R1C",'Mapa de Riesgos'!$O$17),"")</f>
        <v/>
      </c>
      <c r="P16" s="62" t="str">
        <f>IF(AND('Mapa de Riesgos'!$Y$12="Alta",'Mapa de Riesgos'!$AA$12="Menor"),CONCATENATE("R1C",'Mapa de Riesgos'!$O$12),"")</f>
        <v/>
      </c>
      <c r="Q16" s="63" t="str">
        <f>IF(AND('Mapa de Riesgos'!$Y$13="Alta",'Mapa de Riesgos'!$AA$13="Menor"),CONCATENATE("R1C",'Mapa de Riesgos'!$O$13),"")</f>
        <v/>
      </c>
      <c r="R16" s="63" t="str">
        <f>IF(AND('Mapa de Riesgos'!$Y$14="Alta",'Mapa de Riesgos'!$AA$14="Menor"),CONCATENATE("R1C",'Mapa de Riesgos'!$O$14),"")</f>
        <v/>
      </c>
      <c r="S16" s="63" t="str">
        <f>IF(AND('Mapa de Riesgos'!$Y$15="Alta",'Mapa de Riesgos'!$AA$15="Menor"),CONCATENATE("R1C",'Mapa de Riesgos'!$O$15),"")</f>
        <v/>
      </c>
      <c r="T16" s="63" t="str">
        <f>IF(AND('Mapa de Riesgos'!$Y$16="Alta",'Mapa de Riesgos'!$AA$16="Menor"),CONCATENATE("R1C",'Mapa de Riesgos'!$O$16),"")</f>
        <v/>
      </c>
      <c r="U16" s="64" t="str">
        <f>IF(AND('Mapa de Riesgos'!$Y$17="Alta",'Mapa de Riesgos'!$AA$17="Menor"),CONCATENATE("R1C",'Mapa de Riesgos'!$O$17),"")</f>
        <v/>
      </c>
      <c r="V16" s="44" t="str">
        <f>IF(AND('Mapa de Riesgos'!$Y$12="Alta",'Mapa de Riesgos'!$AA$12="Moderado"),CONCATENATE("R1C",'Mapa de Riesgos'!$O$12),"")</f>
        <v/>
      </c>
      <c r="W16" s="45" t="str">
        <f>IF(AND('Mapa de Riesgos'!$Y$13="Alta",'Mapa de Riesgos'!$AA$13="Moderado"),CONCATENATE("R1C",'Mapa de Riesgos'!$O$13),"")</f>
        <v/>
      </c>
      <c r="X16" s="45" t="str">
        <f>IF(AND('Mapa de Riesgos'!$Y$14="Alta",'Mapa de Riesgos'!$AA$14="Moderado"),CONCATENATE("R1C",'Mapa de Riesgos'!$O$14),"")</f>
        <v/>
      </c>
      <c r="Y16" s="45" t="str">
        <f>IF(AND('Mapa de Riesgos'!$Y$15="Alta",'Mapa de Riesgos'!$AA$15="Moderado"),CONCATENATE("R1C",'Mapa de Riesgos'!$O$15),"")</f>
        <v/>
      </c>
      <c r="Z16" s="45" t="str">
        <f>IF(AND('Mapa de Riesgos'!$Y$16="Alta",'Mapa de Riesgos'!$AA$16="Moderado"),CONCATENATE("R1C",'Mapa de Riesgos'!$O$16),"")</f>
        <v/>
      </c>
      <c r="AA16" s="46" t="str">
        <f>IF(AND('Mapa de Riesgos'!$Y$17="Alta",'Mapa de Riesgos'!$AA$17="Moderado"),CONCATENATE("R1C",'Mapa de Riesgos'!$O$17),"")</f>
        <v/>
      </c>
      <c r="AB16" s="44" t="str">
        <f>IF(AND('Mapa de Riesgos'!$Y$12="Alta",'Mapa de Riesgos'!$AA$12="Mayor"),CONCATENATE("R1C",'Mapa de Riesgos'!$O$12),"")</f>
        <v/>
      </c>
      <c r="AC16" s="45" t="str">
        <f>IF(AND('Mapa de Riesgos'!$Y$13="Alta",'Mapa de Riesgos'!$AA$13="Mayor"),CONCATENATE("R1C",'Mapa de Riesgos'!$O$13),"")</f>
        <v/>
      </c>
      <c r="AD16" s="45" t="str">
        <f>IF(AND('Mapa de Riesgos'!$Y$14="Alta",'Mapa de Riesgos'!$AA$14="Mayor"),CONCATENATE("R1C",'Mapa de Riesgos'!$O$14),"")</f>
        <v/>
      </c>
      <c r="AE16" s="45" t="str">
        <f>IF(AND('Mapa de Riesgos'!$Y$15="Alta",'Mapa de Riesgos'!$AA$15="Mayor"),CONCATENATE("R1C",'Mapa de Riesgos'!$O$15),"")</f>
        <v/>
      </c>
      <c r="AF16" s="45" t="str">
        <f>IF(AND('Mapa de Riesgos'!$Y$16="Alta",'Mapa de Riesgos'!$AA$16="Mayor"),CONCATENATE("R1C",'Mapa de Riesgos'!$O$16),"")</f>
        <v/>
      </c>
      <c r="AG16" s="46" t="str">
        <f>IF(AND('Mapa de Riesgos'!$Y$17="Alta",'Mapa de Riesgos'!$AA$17="Mayor"),CONCATENATE("R1C",'Mapa de Riesgos'!$O$17),"")</f>
        <v/>
      </c>
      <c r="AH16" s="47" t="str">
        <f>IF(AND('Mapa de Riesgos'!$Y$12="Alta",'Mapa de Riesgos'!$AA$12="Catastrófico"),CONCATENATE("R1C",'Mapa de Riesgos'!$O$12),"")</f>
        <v/>
      </c>
      <c r="AI16" s="48" t="str">
        <f>IF(AND('Mapa de Riesgos'!$Y$13="Alta",'Mapa de Riesgos'!$AA$13="Catastrófico"),CONCATENATE("R1C",'Mapa de Riesgos'!$O$13),"")</f>
        <v/>
      </c>
      <c r="AJ16" s="48" t="str">
        <f>IF(AND('Mapa de Riesgos'!$Y$14="Alta",'Mapa de Riesgos'!$AA$14="Catastrófico"),CONCATENATE("R1C",'Mapa de Riesgos'!$O$14),"")</f>
        <v/>
      </c>
      <c r="AK16" s="48" t="str">
        <f>IF(AND('Mapa de Riesgos'!$Y$15="Alta",'Mapa de Riesgos'!$AA$15="Catastrófico"),CONCATENATE("R1C",'Mapa de Riesgos'!$O$15),"")</f>
        <v/>
      </c>
      <c r="AL16" s="48" t="str">
        <f>IF(AND('Mapa de Riesgos'!$Y$16="Alta",'Mapa de Riesgos'!$AA$16="Catastrófico"),CONCATENATE("R1C",'Mapa de Riesgos'!$O$16),"")</f>
        <v/>
      </c>
      <c r="AM16" s="49" t="str">
        <f>IF(AND('Mapa de Riesgos'!$Y$17="Alta",'Mapa de Riesgos'!$AA$17="Catastrófico"),CONCATENATE("R1C",'Mapa de Riesgos'!$O$17),"")</f>
        <v/>
      </c>
      <c r="AN16" s="81"/>
      <c r="AO16" s="523" t="s">
        <v>218</v>
      </c>
      <c r="AP16" s="524"/>
      <c r="AQ16" s="524"/>
      <c r="AR16" s="524"/>
      <c r="AS16" s="524"/>
      <c r="AT16" s="525"/>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row>
    <row r="17" spans="1:76" ht="15" customHeight="1" x14ac:dyDescent="0.25">
      <c r="A17" s="81"/>
      <c r="B17" s="437"/>
      <c r="C17" s="437"/>
      <c r="D17" s="438"/>
      <c r="E17" s="534"/>
      <c r="F17" s="535"/>
      <c r="G17" s="535"/>
      <c r="H17" s="535"/>
      <c r="I17" s="535"/>
      <c r="J17" s="65" t="str">
        <f>IF(AND('Mapa de Riesgos'!$Y$18="Alta",'Mapa de Riesgos'!$AA$18="Leve"),CONCATENATE("R2C",'Mapa de Riesgos'!$O$18),"")</f>
        <v/>
      </c>
      <c r="K17" s="66" t="str">
        <f>IF(AND('Mapa de Riesgos'!$Y$21="Alta",'Mapa de Riesgos'!$AA$21="Leve"),CONCATENATE("R2C",'Mapa de Riesgos'!$O$21),"")</f>
        <v/>
      </c>
      <c r="L17" s="66" t="str">
        <f>IF(AND('Mapa de Riesgos'!$Y$22="Alta",'Mapa de Riesgos'!$AA$22="Leve"),CONCATENATE("R2C",'Mapa de Riesgos'!$O$22),"")</f>
        <v/>
      </c>
      <c r="M17" s="66" t="str">
        <f>IF(AND('Mapa de Riesgos'!$Y$23="Alta",'Mapa de Riesgos'!$AA$23="Leve"),CONCATENATE("R2C",'Mapa de Riesgos'!$O$23),"")</f>
        <v/>
      </c>
      <c r="N17" s="66" t="str">
        <f>IF(AND('Mapa de Riesgos'!$Y$24="Alta",'Mapa de Riesgos'!$AA$24="Leve"),CONCATENATE("R2C",'Mapa de Riesgos'!$O$24),"")</f>
        <v/>
      </c>
      <c r="O17" s="67" t="str">
        <f>IF(AND('Mapa de Riesgos'!$Y$25="Alta",'Mapa de Riesgos'!$AA$25="Leve"),CONCATENATE("R2C",'Mapa de Riesgos'!$O$25),"")</f>
        <v/>
      </c>
      <c r="P17" s="65" t="str">
        <f>IF(AND('Mapa de Riesgos'!$Y$18="Alta",'Mapa de Riesgos'!$AA$18="Menor"),CONCATENATE("R2C",'Mapa de Riesgos'!$O$18),"")</f>
        <v/>
      </c>
      <c r="Q17" s="66" t="str">
        <f>IF(AND('Mapa de Riesgos'!$Y$21="Alta",'Mapa de Riesgos'!$AA$21="Menor"),CONCATENATE("R2C",'Mapa de Riesgos'!$O$21),"")</f>
        <v/>
      </c>
      <c r="R17" s="66" t="str">
        <f>IF(AND('Mapa de Riesgos'!$Y$22="Alta",'Mapa de Riesgos'!$AA$22="Menor"),CONCATENATE("R2C",'Mapa de Riesgos'!$O$22),"")</f>
        <v/>
      </c>
      <c r="S17" s="66" t="str">
        <f>IF(AND('Mapa de Riesgos'!$Y$23="Alta",'Mapa de Riesgos'!$AA$23="Menor"),CONCATENATE("R2C",'Mapa de Riesgos'!$O$23),"")</f>
        <v/>
      </c>
      <c r="T17" s="66" t="str">
        <f>IF(AND('Mapa de Riesgos'!$Y$24="Alta",'Mapa de Riesgos'!$AA$24="Menor"),CONCATENATE("R2C",'Mapa de Riesgos'!$O$24),"")</f>
        <v/>
      </c>
      <c r="U17" s="67" t="str">
        <f>IF(AND('Mapa de Riesgos'!$Y$25="Alta",'Mapa de Riesgos'!$AA$25="Menor"),CONCATENATE("R2C",'Mapa de Riesgos'!$O$25),"")</f>
        <v/>
      </c>
      <c r="V17" s="50" t="str">
        <f>IF(AND('Mapa de Riesgos'!$Y$18="Alta",'Mapa de Riesgos'!$AA$18="Moderado"),CONCATENATE("R2C",'Mapa de Riesgos'!$O$18),"")</f>
        <v/>
      </c>
      <c r="W17" s="51" t="str">
        <f>IF(AND('Mapa de Riesgos'!$Y$21="Alta",'Mapa de Riesgos'!$AA$21="Moderado"),CONCATENATE("R2C",'Mapa de Riesgos'!$O$21),"")</f>
        <v/>
      </c>
      <c r="X17" s="51" t="str">
        <f>IF(AND('Mapa de Riesgos'!$Y$22="Alta",'Mapa de Riesgos'!$AA$22="Moderado"),CONCATENATE("R2C",'Mapa de Riesgos'!$O$22),"")</f>
        <v/>
      </c>
      <c r="Y17" s="51" t="str">
        <f>IF(AND('Mapa de Riesgos'!$Y$23="Alta",'Mapa de Riesgos'!$AA$23="Moderado"),CONCATENATE("R2C",'Mapa de Riesgos'!$O$23),"")</f>
        <v/>
      </c>
      <c r="Z17" s="51" t="str">
        <f>IF(AND('Mapa de Riesgos'!$Y$24="Alta",'Mapa de Riesgos'!$AA$24="Moderado"),CONCATENATE("R2C",'Mapa de Riesgos'!$O$24),"")</f>
        <v/>
      </c>
      <c r="AA17" s="52" t="str">
        <f>IF(AND('Mapa de Riesgos'!$Y$25="Alta",'Mapa de Riesgos'!$AA$25="Moderado"),CONCATENATE("R2C",'Mapa de Riesgos'!$O$25),"")</f>
        <v/>
      </c>
      <c r="AB17" s="50" t="str">
        <f>IF(AND('Mapa de Riesgos'!$Y$18="Alta",'Mapa de Riesgos'!$AA$18="Mayor"),CONCATENATE("R2C",'Mapa de Riesgos'!$O$18),"")</f>
        <v/>
      </c>
      <c r="AC17" s="51" t="str">
        <f>IF(AND('Mapa de Riesgos'!$Y$21="Alta",'Mapa de Riesgos'!$AA$21="Mayor"),CONCATENATE("R2C",'Mapa de Riesgos'!$O$21),"")</f>
        <v/>
      </c>
      <c r="AD17" s="51" t="str">
        <f>IF(AND('Mapa de Riesgos'!$Y$22="Alta",'Mapa de Riesgos'!$AA$22="Mayor"),CONCATENATE("R2C",'Mapa de Riesgos'!$O$22),"")</f>
        <v/>
      </c>
      <c r="AE17" s="51" t="str">
        <f>IF(AND('Mapa de Riesgos'!$Y$23="Alta",'Mapa de Riesgos'!$AA$23="Mayor"),CONCATENATE("R2C",'Mapa de Riesgos'!$O$23),"")</f>
        <v/>
      </c>
      <c r="AF17" s="51" t="str">
        <f>IF(AND('Mapa de Riesgos'!$Y$24="Alta",'Mapa de Riesgos'!$AA$24="Mayor"),CONCATENATE("R2C",'Mapa de Riesgos'!$O$24),"")</f>
        <v/>
      </c>
      <c r="AG17" s="52" t="str">
        <f>IF(AND('Mapa de Riesgos'!$Y$25="Alta",'Mapa de Riesgos'!$AA$25="Mayor"),CONCATENATE("R2C",'Mapa de Riesgos'!$O$25),"")</f>
        <v/>
      </c>
      <c r="AH17" s="53" t="str">
        <f>IF(AND('Mapa de Riesgos'!$Y$18="Alta",'Mapa de Riesgos'!$AA$18="Catastrófico"),CONCATENATE("R2C",'Mapa de Riesgos'!$O$18),"")</f>
        <v/>
      </c>
      <c r="AI17" s="54" t="str">
        <f>IF(AND('Mapa de Riesgos'!$Y$21="Alta",'Mapa de Riesgos'!$AA$21="Catastrófico"),CONCATENATE("R2C",'Mapa de Riesgos'!$O$21),"")</f>
        <v/>
      </c>
      <c r="AJ17" s="54" t="str">
        <f>IF(AND('Mapa de Riesgos'!$Y$22="Alta",'Mapa de Riesgos'!$AA$22="Catastrófico"),CONCATENATE("R2C",'Mapa de Riesgos'!$O$22),"")</f>
        <v/>
      </c>
      <c r="AK17" s="54" t="str">
        <f>IF(AND('Mapa de Riesgos'!$Y$23="Alta",'Mapa de Riesgos'!$AA$23="Catastrófico"),CONCATENATE("R2C",'Mapa de Riesgos'!$O$23),"")</f>
        <v/>
      </c>
      <c r="AL17" s="54" t="str">
        <f>IF(AND('Mapa de Riesgos'!$Y$24="Alta",'Mapa de Riesgos'!$AA$24="Catastrófico"),CONCATENATE("R2C",'Mapa de Riesgos'!$O$24),"")</f>
        <v/>
      </c>
      <c r="AM17" s="55" t="str">
        <f>IF(AND('Mapa de Riesgos'!$Y$25="Alta",'Mapa de Riesgos'!$AA$25="Catastrófico"),CONCATENATE("R2C",'Mapa de Riesgos'!$O$25),"")</f>
        <v/>
      </c>
      <c r="AN17" s="81"/>
      <c r="AO17" s="526"/>
      <c r="AP17" s="527"/>
      <c r="AQ17" s="527"/>
      <c r="AR17" s="527"/>
      <c r="AS17" s="527"/>
      <c r="AT17" s="528"/>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row>
    <row r="18" spans="1:76" ht="15" customHeight="1" x14ac:dyDescent="0.25">
      <c r="A18" s="81"/>
      <c r="B18" s="437"/>
      <c r="C18" s="437"/>
      <c r="D18" s="438"/>
      <c r="E18" s="536"/>
      <c r="F18" s="535"/>
      <c r="G18" s="535"/>
      <c r="H18" s="535"/>
      <c r="I18" s="535"/>
      <c r="J18" s="65" t="str">
        <f>IF(AND('Mapa de Riesgos'!$Y$26="Alta",'Mapa de Riesgos'!$AA$26="Leve"),CONCATENATE("R3C",'Mapa de Riesgos'!$O$26),"")</f>
        <v/>
      </c>
      <c r="K18" s="66" t="str">
        <f>IF(AND('Mapa de Riesgos'!$Y$27="Alta",'Mapa de Riesgos'!$AA$27="Leve"),CONCATENATE("R3C",'Mapa de Riesgos'!$O$27),"")</f>
        <v/>
      </c>
      <c r="L18" s="66" t="str">
        <f>IF(AND('Mapa de Riesgos'!$Y$28="Alta",'Mapa de Riesgos'!$AA$28="Leve"),CONCATENATE("R3C",'Mapa de Riesgos'!$O$28),"")</f>
        <v/>
      </c>
      <c r="M18" s="66" t="str">
        <f>IF(AND('Mapa de Riesgos'!$Y$29="Alta",'Mapa de Riesgos'!$AA$29="Leve"),CONCATENATE("R3C",'Mapa de Riesgos'!$O$29),"")</f>
        <v/>
      </c>
      <c r="N18" s="66" t="str">
        <f>IF(AND('Mapa de Riesgos'!$Y$30="Alta",'Mapa de Riesgos'!$AA$30="Leve"),CONCATENATE("R3C",'Mapa de Riesgos'!$O$30),"")</f>
        <v/>
      </c>
      <c r="O18" s="67" t="str">
        <f>IF(AND('Mapa de Riesgos'!$Y$31="Alta",'Mapa de Riesgos'!$AA$31="Leve"),CONCATENATE("R3C",'Mapa de Riesgos'!$O$31),"")</f>
        <v/>
      </c>
      <c r="P18" s="65" t="str">
        <f>IF(AND('Mapa de Riesgos'!$Y$26="Alta",'Mapa de Riesgos'!$AA$26="Menor"),CONCATENATE("R3C",'Mapa de Riesgos'!$O$26),"")</f>
        <v/>
      </c>
      <c r="Q18" s="66" t="str">
        <f>IF(AND('Mapa de Riesgos'!$Y$27="Alta",'Mapa de Riesgos'!$AA$27="Menor"),CONCATENATE("R3C",'Mapa de Riesgos'!$O$27),"")</f>
        <v/>
      </c>
      <c r="R18" s="66" t="str">
        <f>IF(AND('Mapa de Riesgos'!$Y$28="Alta",'Mapa de Riesgos'!$AA$28="Menor"),CONCATENATE("R3C",'Mapa de Riesgos'!$O$28),"")</f>
        <v/>
      </c>
      <c r="S18" s="66" t="str">
        <f>IF(AND('Mapa de Riesgos'!$Y$29="Alta",'Mapa de Riesgos'!$AA$29="Menor"),CONCATENATE("R3C",'Mapa de Riesgos'!$O$29),"")</f>
        <v/>
      </c>
      <c r="T18" s="66" t="str">
        <f>IF(AND('Mapa de Riesgos'!$Y$30="Alta",'Mapa de Riesgos'!$AA$30="Menor"),CONCATENATE("R3C",'Mapa de Riesgos'!$O$30),"")</f>
        <v/>
      </c>
      <c r="U18" s="67" t="str">
        <f>IF(AND('Mapa de Riesgos'!$Y$31="Alta",'Mapa de Riesgos'!$AA$31="Menor"),CONCATENATE("R3C",'Mapa de Riesgos'!$O$31),"")</f>
        <v/>
      </c>
      <c r="V18" s="50" t="str">
        <f>IF(AND('Mapa de Riesgos'!$Y$26="Alta",'Mapa de Riesgos'!$AA$26="Moderado"),CONCATENATE("R3C",'Mapa de Riesgos'!$O$26),"")</f>
        <v/>
      </c>
      <c r="W18" s="51" t="str">
        <f>IF(AND('Mapa de Riesgos'!$Y$27="Alta",'Mapa de Riesgos'!$AA$27="Moderado"),CONCATENATE("R3C",'Mapa de Riesgos'!$O$27),"")</f>
        <v/>
      </c>
      <c r="X18" s="51" t="str">
        <f>IF(AND('Mapa de Riesgos'!$Y$28="Alta",'Mapa de Riesgos'!$AA$28="Moderado"),CONCATENATE("R3C",'Mapa de Riesgos'!$O$28),"")</f>
        <v/>
      </c>
      <c r="Y18" s="51" t="str">
        <f>IF(AND('Mapa de Riesgos'!$Y$29="Alta",'Mapa de Riesgos'!$AA$29="Moderado"),CONCATENATE("R3C",'Mapa de Riesgos'!$O$29),"")</f>
        <v/>
      </c>
      <c r="Z18" s="51" t="str">
        <f>IF(AND('Mapa de Riesgos'!$Y$30="Alta",'Mapa de Riesgos'!$AA$30="Moderado"),CONCATENATE("R3C",'Mapa de Riesgos'!$O$30),"")</f>
        <v/>
      </c>
      <c r="AA18" s="52" t="str">
        <f>IF(AND('Mapa de Riesgos'!$Y$31="Alta",'Mapa de Riesgos'!$AA$31="Moderado"),CONCATENATE("R3C",'Mapa de Riesgos'!$O$31),"")</f>
        <v/>
      </c>
      <c r="AB18" s="50" t="str">
        <f>IF(AND('Mapa de Riesgos'!$Y$26="Alta",'Mapa de Riesgos'!$AA$26="Mayor"),CONCATENATE("R3C",'Mapa de Riesgos'!$O$26),"")</f>
        <v/>
      </c>
      <c r="AC18" s="51" t="str">
        <f>IF(AND('Mapa de Riesgos'!$Y$27="Alta",'Mapa de Riesgos'!$AA$27="Mayor"),CONCATENATE("R3C",'Mapa de Riesgos'!$O$27),"")</f>
        <v/>
      </c>
      <c r="AD18" s="51" t="str">
        <f>IF(AND('Mapa de Riesgos'!$Y$28="Alta",'Mapa de Riesgos'!$AA$28="Mayor"),CONCATENATE("R3C",'Mapa de Riesgos'!$O$28),"")</f>
        <v/>
      </c>
      <c r="AE18" s="51" t="str">
        <f>IF(AND('Mapa de Riesgos'!$Y$29="Alta",'Mapa de Riesgos'!$AA$29="Mayor"),CONCATENATE("R3C",'Mapa de Riesgos'!$O$29),"")</f>
        <v/>
      </c>
      <c r="AF18" s="51" t="str">
        <f>IF(AND('Mapa de Riesgos'!$Y$30="Alta",'Mapa de Riesgos'!$AA$30="Mayor"),CONCATENATE("R3C",'Mapa de Riesgos'!$O$30),"")</f>
        <v/>
      </c>
      <c r="AG18" s="52" t="str">
        <f>IF(AND('Mapa de Riesgos'!$Y$31="Alta",'Mapa de Riesgos'!$AA$31="Mayor"),CONCATENATE("R3C",'Mapa de Riesgos'!$O$31),"")</f>
        <v/>
      </c>
      <c r="AH18" s="53" t="str">
        <f>IF(AND('Mapa de Riesgos'!$Y$26="Alta",'Mapa de Riesgos'!$AA$26="Catastrófico"),CONCATENATE("R3C",'Mapa de Riesgos'!$O$26),"")</f>
        <v/>
      </c>
      <c r="AI18" s="54" t="str">
        <f>IF(AND('Mapa de Riesgos'!$Y$27="Alta",'Mapa de Riesgos'!$AA$27="Catastrófico"),CONCATENATE("R3C",'Mapa de Riesgos'!$O$27),"")</f>
        <v/>
      </c>
      <c r="AJ18" s="54" t="str">
        <f>IF(AND('Mapa de Riesgos'!$Y$28="Alta",'Mapa de Riesgos'!$AA$28="Catastrófico"),CONCATENATE("R3C",'Mapa de Riesgos'!$O$28),"")</f>
        <v/>
      </c>
      <c r="AK18" s="54" t="str">
        <f>IF(AND('Mapa de Riesgos'!$Y$29="Alta",'Mapa de Riesgos'!$AA$29="Catastrófico"),CONCATENATE("R3C",'Mapa de Riesgos'!$O$29),"")</f>
        <v/>
      </c>
      <c r="AL18" s="54" t="str">
        <f>IF(AND('Mapa de Riesgos'!$Y$30="Alta",'Mapa de Riesgos'!$AA$30="Catastrófico"),CONCATENATE("R3C",'Mapa de Riesgos'!$O$30),"")</f>
        <v/>
      </c>
      <c r="AM18" s="55" t="str">
        <f>IF(AND('Mapa de Riesgos'!$Y$31="Alta",'Mapa de Riesgos'!$AA$31="Catastrófico"),CONCATENATE("R3C",'Mapa de Riesgos'!$O$31),"")</f>
        <v/>
      </c>
      <c r="AN18" s="81"/>
      <c r="AO18" s="526"/>
      <c r="AP18" s="527"/>
      <c r="AQ18" s="527"/>
      <c r="AR18" s="527"/>
      <c r="AS18" s="527"/>
      <c r="AT18" s="528"/>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row>
    <row r="19" spans="1:76" ht="15" customHeight="1" x14ac:dyDescent="0.25">
      <c r="A19" s="81"/>
      <c r="B19" s="437"/>
      <c r="C19" s="437"/>
      <c r="D19" s="438"/>
      <c r="E19" s="536"/>
      <c r="F19" s="535"/>
      <c r="G19" s="535"/>
      <c r="H19" s="535"/>
      <c r="I19" s="535"/>
      <c r="J19" s="65" t="str">
        <f>IF(AND('Mapa de Riesgos'!$Y$32="Alta",'Mapa de Riesgos'!$AA$32="Leve"),CONCATENATE("R4C",'Mapa de Riesgos'!$O$32),"")</f>
        <v/>
      </c>
      <c r="K19" s="66" t="str">
        <f>IF(AND('Mapa de Riesgos'!$Y$33="Alta",'Mapa de Riesgos'!$AA$33="Leve"),CONCATENATE("R4C",'Mapa de Riesgos'!$O$33),"")</f>
        <v/>
      </c>
      <c r="L19" s="66" t="str">
        <f>IF(AND('Mapa de Riesgos'!$Y$34="Alta",'Mapa de Riesgos'!$AA$34="Leve"),CONCATENATE("R4C",'Mapa de Riesgos'!$O$34),"")</f>
        <v/>
      </c>
      <c r="M19" s="66" t="str">
        <f>IF(AND('Mapa de Riesgos'!$Y$35="Alta",'Mapa de Riesgos'!$AA$35="Leve"),CONCATENATE("R4C",'Mapa de Riesgos'!$O$35),"")</f>
        <v/>
      </c>
      <c r="N19" s="66" t="str">
        <f>IF(AND('Mapa de Riesgos'!$Y$36="Alta",'Mapa de Riesgos'!$AA$36="Leve"),CONCATENATE("R4C",'Mapa de Riesgos'!$O$36),"")</f>
        <v/>
      </c>
      <c r="O19" s="67" t="str">
        <f>IF(AND('Mapa de Riesgos'!$Y$37="Alta",'Mapa de Riesgos'!$AA$37="Leve"),CONCATENATE("R4C",'Mapa de Riesgos'!$O$37),"")</f>
        <v/>
      </c>
      <c r="P19" s="65" t="str">
        <f>IF(AND('Mapa de Riesgos'!$Y$32="Alta",'Mapa de Riesgos'!$AA$32="Menor"),CONCATENATE("R4C",'Mapa de Riesgos'!$O$32),"")</f>
        <v/>
      </c>
      <c r="Q19" s="66" t="str">
        <f>IF(AND('Mapa de Riesgos'!$Y$33="Alta",'Mapa de Riesgos'!$AA$33="Menor"),CONCATENATE("R4C",'Mapa de Riesgos'!$O$33),"")</f>
        <v/>
      </c>
      <c r="R19" s="66" t="str">
        <f>IF(AND('Mapa de Riesgos'!$Y$34="Alta",'Mapa de Riesgos'!$AA$34="Menor"),CONCATENATE("R4C",'Mapa de Riesgos'!$O$34),"")</f>
        <v/>
      </c>
      <c r="S19" s="66" t="str">
        <f>IF(AND('Mapa de Riesgos'!$Y$35="Alta",'Mapa de Riesgos'!$AA$35="Menor"),CONCATENATE("R4C",'Mapa de Riesgos'!$O$35),"")</f>
        <v/>
      </c>
      <c r="T19" s="66" t="str">
        <f>IF(AND('Mapa de Riesgos'!$Y$36="Alta",'Mapa de Riesgos'!$AA$36="Menor"),CONCATENATE("R4C",'Mapa de Riesgos'!$O$36),"")</f>
        <v/>
      </c>
      <c r="U19" s="67" t="str">
        <f>IF(AND('Mapa de Riesgos'!$Y$37="Alta",'Mapa de Riesgos'!$AA$37="Menor"),CONCATENATE("R4C",'Mapa de Riesgos'!$O$37),"")</f>
        <v/>
      </c>
      <c r="V19" s="50" t="str">
        <f>IF(AND('Mapa de Riesgos'!$Y$32="Alta",'Mapa de Riesgos'!$AA$32="Moderado"),CONCATENATE("R4C",'Mapa de Riesgos'!$O$32),"")</f>
        <v/>
      </c>
      <c r="W19" s="51" t="str">
        <f>IF(AND('Mapa de Riesgos'!$Y$33="Alta",'Mapa de Riesgos'!$AA$33="Moderado"),CONCATENATE("R4C",'Mapa de Riesgos'!$O$33),"")</f>
        <v/>
      </c>
      <c r="X19" s="51" t="str">
        <f>IF(AND('Mapa de Riesgos'!$Y$34="Alta",'Mapa de Riesgos'!$AA$34="Moderado"),CONCATENATE("R4C",'Mapa de Riesgos'!$O$34),"")</f>
        <v/>
      </c>
      <c r="Y19" s="51" t="str">
        <f>IF(AND('Mapa de Riesgos'!$Y$35="Alta",'Mapa de Riesgos'!$AA$35="Moderado"),CONCATENATE("R4C",'Mapa de Riesgos'!$O$35),"")</f>
        <v/>
      </c>
      <c r="Z19" s="51" t="str">
        <f>IF(AND('Mapa de Riesgos'!$Y$36="Alta",'Mapa de Riesgos'!$AA$36="Moderado"),CONCATENATE("R4C",'Mapa de Riesgos'!$O$36),"")</f>
        <v/>
      </c>
      <c r="AA19" s="52" t="str">
        <f>IF(AND('Mapa de Riesgos'!$Y$37="Alta",'Mapa de Riesgos'!$AA$37="Moderado"),CONCATENATE("R4C",'Mapa de Riesgos'!$O$37),"")</f>
        <v/>
      </c>
      <c r="AB19" s="50" t="str">
        <f>IF(AND('Mapa de Riesgos'!$Y$32="Alta",'Mapa de Riesgos'!$AA$32="Mayor"),CONCATENATE("R4C",'Mapa de Riesgos'!$O$32),"")</f>
        <v/>
      </c>
      <c r="AC19" s="51" t="str">
        <f>IF(AND('Mapa de Riesgos'!$Y$33="Alta",'Mapa de Riesgos'!$AA$33="Mayor"),CONCATENATE("R4C",'Mapa de Riesgos'!$O$33),"")</f>
        <v/>
      </c>
      <c r="AD19" s="51" t="str">
        <f>IF(AND('Mapa de Riesgos'!$Y$34="Alta",'Mapa de Riesgos'!$AA$34="Mayor"),CONCATENATE("R4C",'Mapa de Riesgos'!$O$34),"")</f>
        <v/>
      </c>
      <c r="AE19" s="51" t="str">
        <f>IF(AND('Mapa de Riesgos'!$Y$35="Alta",'Mapa de Riesgos'!$AA$35="Mayor"),CONCATENATE("R4C",'Mapa de Riesgos'!$O$35),"")</f>
        <v/>
      </c>
      <c r="AF19" s="51" t="str">
        <f>IF(AND('Mapa de Riesgos'!$Y$36="Alta",'Mapa de Riesgos'!$AA$36="Mayor"),CONCATENATE("R4C",'Mapa de Riesgos'!$O$36),"")</f>
        <v/>
      </c>
      <c r="AG19" s="52" t="str">
        <f>IF(AND('Mapa de Riesgos'!$Y$37="Alta",'Mapa de Riesgos'!$AA$37="Mayor"),CONCATENATE("R4C",'Mapa de Riesgos'!$O$37),"")</f>
        <v/>
      </c>
      <c r="AH19" s="53" t="str">
        <f>IF(AND('Mapa de Riesgos'!$Y$32="Alta",'Mapa de Riesgos'!$AA$32="Catastrófico"),CONCATENATE("R4C",'Mapa de Riesgos'!$O$32),"")</f>
        <v/>
      </c>
      <c r="AI19" s="54" t="str">
        <f>IF(AND('Mapa de Riesgos'!$Y$33="Alta",'Mapa de Riesgos'!$AA$33="Catastrófico"),CONCATENATE("R4C",'Mapa de Riesgos'!$O$33),"")</f>
        <v/>
      </c>
      <c r="AJ19" s="54" t="str">
        <f>IF(AND('Mapa de Riesgos'!$Y$34="Alta",'Mapa de Riesgos'!$AA$34="Catastrófico"),CONCATENATE("R4C",'Mapa de Riesgos'!$O$34),"")</f>
        <v/>
      </c>
      <c r="AK19" s="54" t="str">
        <f>IF(AND('Mapa de Riesgos'!$Y$35="Alta",'Mapa de Riesgos'!$AA$35="Catastrófico"),CONCATENATE("R4C",'Mapa de Riesgos'!$O$35),"")</f>
        <v/>
      </c>
      <c r="AL19" s="54" t="str">
        <f>IF(AND('Mapa de Riesgos'!$Y$36="Alta",'Mapa de Riesgos'!$AA$36="Catastrófico"),CONCATENATE("R4C",'Mapa de Riesgos'!$O$36),"")</f>
        <v/>
      </c>
      <c r="AM19" s="55" t="str">
        <f>IF(AND('Mapa de Riesgos'!$Y$37="Alta",'Mapa de Riesgos'!$AA$37="Catastrófico"),CONCATENATE("R4C",'Mapa de Riesgos'!$O$37),"")</f>
        <v/>
      </c>
      <c r="AN19" s="81"/>
      <c r="AO19" s="526"/>
      <c r="AP19" s="527"/>
      <c r="AQ19" s="527"/>
      <c r="AR19" s="527"/>
      <c r="AS19" s="527"/>
      <c r="AT19" s="528"/>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row>
    <row r="20" spans="1:76" ht="15" customHeight="1" x14ac:dyDescent="0.25">
      <c r="A20" s="81"/>
      <c r="B20" s="437"/>
      <c r="C20" s="437"/>
      <c r="D20" s="438"/>
      <c r="E20" s="536"/>
      <c r="F20" s="535"/>
      <c r="G20" s="535"/>
      <c r="H20" s="535"/>
      <c r="I20" s="535"/>
      <c r="J20" s="65" t="str">
        <f>IF(AND('Mapa de Riesgos'!$Y$38="Alta",'Mapa de Riesgos'!$AA$38="Leve"),CONCATENATE("R5C",'Mapa de Riesgos'!$O$38),"")</f>
        <v/>
      </c>
      <c r="K20" s="66" t="str">
        <f>IF(AND('Mapa de Riesgos'!$Y$39="Alta",'Mapa de Riesgos'!$AA$39="Leve"),CONCATENATE("R5C",'Mapa de Riesgos'!$O$39),"")</f>
        <v/>
      </c>
      <c r="L20" s="66" t="str">
        <f>IF(AND('Mapa de Riesgos'!$Y$40="Alta",'Mapa de Riesgos'!$AA$40="Leve"),CONCATENATE("R5C",'Mapa de Riesgos'!$O$40),"")</f>
        <v/>
      </c>
      <c r="M20" s="66" t="str">
        <f>IF(AND('Mapa de Riesgos'!$Y$41="Alta",'Mapa de Riesgos'!$AA$41="Leve"),CONCATENATE("R5C",'Mapa de Riesgos'!$O$41),"")</f>
        <v/>
      </c>
      <c r="N20" s="66" t="str">
        <f>IF(AND('Mapa de Riesgos'!$Y$42="Alta",'Mapa de Riesgos'!$AA$42="Leve"),CONCATENATE("R5C",'Mapa de Riesgos'!$O$42),"")</f>
        <v/>
      </c>
      <c r="O20" s="67" t="str">
        <f>IF(AND('Mapa de Riesgos'!$Y$43="Alta",'Mapa de Riesgos'!$AA$43="Leve"),CONCATENATE("R5C",'Mapa de Riesgos'!$O$43),"")</f>
        <v/>
      </c>
      <c r="P20" s="65" t="str">
        <f>IF(AND('Mapa de Riesgos'!$Y$38="Alta",'Mapa de Riesgos'!$AA$38="Menor"),CONCATENATE("R5C",'Mapa de Riesgos'!$O$38),"")</f>
        <v/>
      </c>
      <c r="Q20" s="66" t="str">
        <f>IF(AND('Mapa de Riesgos'!$Y$39="Alta",'Mapa de Riesgos'!$AA$39="Menor"),CONCATENATE("R5C",'Mapa de Riesgos'!$O$39),"")</f>
        <v/>
      </c>
      <c r="R20" s="66" t="str">
        <f>IF(AND('Mapa de Riesgos'!$Y$40="Alta",'Mapa de Riesgos'!$AA$40="Menor"),CONCATENATE("R5C",'Mapa de Riesgos'!$O$40),"")</f>
        <v/>
      </c>
      <c r="S20" s="66" t="str">
        <f>IF(AND('Mapa de Riesgos'!$Y$41="Alta",'Mapa de Riesgos'!$AA$41="Menor"),CONCATENATE("R5C",'Mapa de Riesgos'!$O$41),"")</f>
        <v/>
      </c>
      <c r="T20" s="66" t="str">
        <f>IF(AND('Mapa de Riesgos'!$Y$42="Alta",'Mapa de Riesgos'!$AA$42="Menor"),CONCATENATE("R5C",'Mapa de Riesgos'!$O$42),"")</f>
        <v/>
      </c>
      <c r="U20" s="67" t="str">
        <f>IF(AND('Mapa de Riesgos'!$Y$43="Alta",'Mapa de Riesgos'!$AA$43="Menor"),CONCATENATE("R5C",'Mapa de Riesgos'!$O$43),"")</f>
        <v/>
      </c>
      <c r="V20" s="50" t="str">
        <f>IF(AND('Mapa de Riesgos'!$Y$38="Alta",'Mapa de Riesgos'!$AA$38="Moderado"),CONCATENATE("R5C",'Mapa de Riesgos'!$O$38),"")</f>
        <v/>
      </c>
      <c r="W20" s="51" t="str">
        <f>IF(AND('Mapa de Riesgos'!$Y$39="Alta",'Mapa de Riesgos'!$AA$39="Moderado"),CONCATENATE("R5C",'Mapa de Riesgos'!$O$39),"")</f>
        <v/>
      </c>
      <c r="X20" s="51" t="str">
        <f>IF(AND('Mapa de Riesgos'!$Y$40="Alta",'Mapa de Riesgos'!$AA$40="Moderado"),CONCATENATE("R5C",'Mapa de Riesgos'!$O$40),"")</f>
        <v/>
      </c>
      <c r="Y20" s="51" t="str">
        <f>IF(AND('Mapa de Riesgos'!$Y$41="Alta",'Mapa de Riesgos'!$AA$41="Moderado"),CONCATENATE("R5C",'Mapa de Riesgos'!$O$41),"")</f>
        <v/>
      </c>
      <c r="Z20" s="51" t="str">
        <f>IF(AND('Mapa de Riesgos'!$Y$42="Alta",'Mapa de Riesgos'!$AA$42="Moderado"),CONCATENATE("R5C",'Mapa de Riesgos'!$O$42),"")</f>
        <v/>
      </c>
      <c r="AA20" s="52" t="str">
        <f>IF(AND('Mapa de Riesgos'!$Y$43="Alta",'Mapa de Riesgos'!$AA$43="Moderado"),CONCATENATE("R5C",'Mapa de Riesgos'!$O$43),"")</f>
        <v/>
      </c>
      <c r="AB20" s="50" t="str">
        <f>IF(AND('Mapa de Riesgos'!$Y$38="Alta",'Mapa de Riesgos'!$AA$38="Mayor"),CONCATENATE("R5C",'Mapa de Riesgos'!$O$38),"")</f>
        <v/>
      </c>
      <c r="AC20" s="51" t="str">
        <f>IF(AND('Mapa de Riesgos'!$Y$39="Alta",'Mapa de Riesgos'!$AA$39="Mayor"),CONCATENATE("R5C",'Mapa de Riesgos'!$O$39),"")</f>
        <v/>
      </c>
      <c r="AD20" s="51" t="str">
        <f>IF(AND('Mapa de Riesgos'!$Y$40="Alta",'Mapa de Riesgos'!$AA$40="Mayor"),CONCATENATE("R5C",'Mapa de Riesgos'!$O$40),"")</f>
        <v/>
      </c>
      <c r="AE20" s="51" t="str">
        <f>IF(AND('Mapa de Riesgos'!$Y$41="Alta",'Mapa de Riesgos'!$AA$41="Mayor"),CONCATENATE("R5C",'Mapa de Riesgos'!$O$41),"")</f>
        <v/>
      </c>
      <c r="AF20" s="51" t="str">
        <f>IF(AND('Mapa de Riesgos'!$Y$42="Alta",'Mapa de Riesgos'!$AA$42="Mayor"),CONCATENATE("R5C",'Mapa de Riesgos'!$O$42),"")</f>
        <v/>
      </c>
      <c r="AG20" s="52" t="str">
        <f>IF(AND('Mapa de Riesgos'!$Y$43="Alta",'Mapa de Riesgos'!$AA$43="Mayor"),CONCATENATE("R5C",'Mapa de Riesgos'!$O$43),"")</f>
        <v/>
      </c>
      <c r="AH20" s="53" t="str">
        <f>IF(AND('Mapa de Riesgos'!$Y$38="Alta",'Mapa de Riesgos'!$AA$38="Catastrófico"),CONCATENATE("R5C",'Mapa de Riesgos'!$O$38),"")</f>
        <v/>
      </c>
      <c r="AI20" s="54" t="str">
        <f>IF(AND('Mapa de Riesgos'!$Y$39="Alta",'Mapa de Riesgos'!$AA$39="Catastrófico"),CONCATENATE("R5C",'Mapa de Riesgos'!$O$39),"")</f>
        <v/>
      </c>
      <c r="AJ20" s="54" t="str">
        <f>IF(AND('Mapa de Riesgos'!$Y$40="Alta",'Mapa de Riesgos'!$AA$40="Catastrófico"),CONCATENATE("R5C",'Mapa de Riesgos'!$O$40),"")</f>
        <v/>
      </c>
      <c r="AK20" s="54" t="str">
        <f>IF(AND('Mapa de Riesgos'!$Y$41="Alta",'Mapa de Riesgos'!$AA$41="Catastrófico"),CONCATENATE("R5C",'Mapa de Riesgos'!$O$41),"")</f>
        <v/>
      </c>
      <c r="AL20" s="54" t="str">
        <f>IF(AND('Mapa de Riesgos'!$Y$42="Alta",'Mapa de Riesgos'!$AA$42="Catastrófico"),CONCATENATE("R5C",'Mapa de Riesgos'!$O$42),"")</f>
        <v/>
      </c>
      <c r="AM20" s="55" t="str">
        <f>IF(AND('Mapa de Riesgos'!$Y$43="Alta",'Mapa de Riesgos'!$AA$43="Catastrófico"),CONCATENATE("R5C",'Mapa de Riesgos'!$O$43),"")</f>
        <v/>
      </c>
      <c r="AN20" s="81"/>
      <c r="AO20" s="526"/>
      <c r="AP20" s="527"/>
      <c r="AQ20" s="527"/>
      <c r="AR20" s="527"/>
      <c r="AS20" s="527"/>
      <c r="AT20" s="528"/>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row>
    <row r="21" spans="1:76" ht="15" customHeight="1" x14ac:dyDescent="0.25">
      <c r="A21" s="81"/>
      <c r="B21" s="437"/>
      <c r="C21" s="437"/>
      <c r="D21" s="438"/>
      <c r="E21" s="536"/>
      <c r="F21" s="535"/>
      <c r="G21" s="535"/>
      <c r="H21" s="535"/>
      <c r="I21" s="535"/>
      <c r="J21" s="65" t="str">
        <f>IF(AND('Mapa de Riesgos'!$Y$44="Alta",'Mapa de Riesgos'!$AA$44="Leve"),CONCATENATE("R6C",'Mapa de Riesgos'!$O$44),"")</f>
        <v/>
      </c>
      <c r="K21" s="66" t="str">
        <f>IF(AND('Mapa de Riesgos'!$Y$45="Alta",'Mapa de Riesgos'!$AA$45="Leve"),CONCATENATE("R6C",'Mapa de Riesgos'!$O$45),"")</f>
        <v/>
      </c>
      <c r="L21" s="66" t="str">
        <f>IF(AND('Mapa de Riesgos'!$Y$46="Alta",'Mapa de Riesgos'!$AA$46="Leve"),CONCATENATE("R6C",'Mapa de Riesgos'!$O$46),"")</f>
        <v/>
      </c>
      <c r="M21" s="66" t="str">
        <f>IF(AND('Mapa de Riesgos'!$Y$47="Alta",'Mapa de Riesgos'!$AA$47="Leve"),CONCATENATE("R6C",'Mapa de Riesgos'!$O$47),"")</f>
        <v/>
      </c>
      <c r="N21" s="66" t="str">
        <f>IF(AND('Mapa de Riesgos'!$Y$48="Alta",'Mapa de Riesgos'!$AA$48="Leve"),CONCATENATE("R6C",'Mapa de Riesgos'!$O$48),"")</f>
        <v/>
      </c>
      <c r="O21" s="67" t="str">
        <f>IF(AND('Mapa de Riesgos'!$Y$49="Alta",'Mapa de Riesgos'!$AA$49="Leve"),CONCATENATE("R6C",'Mapa de Riesgos'!$O$49),"")</f>
        <v/>
      </c>
      <c r="P21" s="65" t="str">
        <f>IF(AND('Mapa de Riesgos'!$Y$44="Alta",'Mapa de Riesgos'!$AA$44="Menor"),CONCATENATE("R6C",'Mapa de Riesgos'!$O$44),"")</f>
        <v/>
      </c>
      <c r="Q21" s="66" t="str">
        <f>IF(AND('Mapa de Riesgos'!$Y$45="Alta",'Mapa de Riesgos'!$AA$45="Menor"),CONCATENATE("R6C",'Mapa de Riesgos'!$O$45),"")</f>
        <v/>
      </c>
      <c r="R21" s="66" t="str">
        <f>IF(AND('Mapa de Riesgos'!$Y$46="Alta",'Mapa de Riesgos'!$AA$46="Menor"),CONCATENATE("R6C",'Mapa de Riesgos'!$O$46),"")</f>
        <v/>
      </c>
      <c r="S21" s="66" t="str">
        <f>IF(AND('Mapa de Riesgos'!$Y$47="Alta",'Mapa de Riesgos'!$AA$47="Menor"),CONCATENATE("R6C",'Mapa de Riesgos'!$O$47),"")</f>
        <v/>
      </c>
      <c r="T21" s="66" t="str">
        <f>IF(AND('Mapa de Riesgos'!$Y$48="Alta",'Mapa de Riesgos'!$AA$48="Menor"),CONCATENATE("R6C",'Mapa de Riesgos'!$O$48),"")</f>
        <v/>
      </c>
      <c r="U21" s="67" t="str">
        <f>IF(AND('Mapa de Riesgos'!$Y$49="Alta",'Mapa de Riesgos'!$AA$49="Menor"),CONCATENATE("R6C",'Mapa de Riesgos'!$O$49),"")</f>
        <v/>
      </c>
      <c r="V21" s="50" t="str">
        <f>IF(AND('Mapa de Riesgos'!$Y$44="Alta",'Mapa de Riesgos'!$AA$44="Moderado"),CONCATENATE("R6C",'Mapa de Riesgos'!$O$44),"")</f>
        <v/>
      </c>
      <c r="W21" s="51" t="str">
        <f>IF(AND('Mapa de Riesgos'!$Y$45="Alta",'Mapa de Riesgos'!$AA$45="Moderado"),CONCATENATE("R6C",'Mapa de Riesgos'!$O$45),"")</f>
        <v/>
      </c>
      <c r="X21" s="51" t="str">
        <f>IF(AND('Mapa de Riesgos'!$Y$46="Alta",'Mapa de Riesgos'!$AA$46="Moderado"),CONCATENATE("R6C",'Mapa de Riesgos'!$O$46),"")</f>
        <v/>
      </c>
      <c r="Y21" s="51" t="str">
        <f>IF(AND('Mapa de Riesgos'!$Y$47="Alta",'Mapa de Riesgos'!$AA$47="Moderado"),CONCATENATE("R6C",'Mapa de Riesgos'!$O$47),"")</f>
        <v/>
      </c>
      <c r="Z21" s="51" t="str">
        <f>IF(AND('Mapa de Riesgos'!$Y$48="Alta",'Mapa de Riesgos'!$AA$48="Moderado"),CONCATENATE("R6C",'Mapa de Riesgos'!$O$48),"")</f>
        <v/>
      </c>
      <c r="AA21" s="52" t="str">
        <f>IF(AND('Mapa de Riesgos'!$Y$49="Alta",'Mapa de Riesgos'!$AA$49="Moderado"),CONCATENATE("R6C",'Mapa de Riesgos'!$O$49),"")</f>
        <v/>
      </c>
      <c r="AB21" s="50" t="str">
        <f>IF(AND('Mapa de Riesgos'!$Y$44="Alta",'Mapa de Riesgos'!$AA$44="Mayor"),CONCATENATE("R6C",'Mapa de Riesgos'!$O$44),"")</f>
        <v/>
      </c>
      <c r="AC21" s="51" t="str">
        <f>IF(AND('Mapa de Riesgos'!$Y$45="Alta",'Mapa de Riesgos'!$AA$45="Mayor"),CONCATENATE("R6C",'Mapa de Riesgos'!$O$45),"")</f>
        <v/>
      </c>
      <c r="AD21" s="51" t="str">
        <f>IF(AND('Mapa de Riesgos'!$Y$46="Alta",'Mapa de Riesgos'!$AA$46="Mayor"),CONCATENATE("R6C",'Mapa de Riesgos'!$O$46),"")</f>
        <v/>
      </c>
      <c r="AE21" s="51" t="str">
        <f>IF(AND('Mapa de Riesgos'!$Y$47="Alta",'Mapa de Riesgos'!$AA$47="Mayor"),CONCATENATE("R6C",'Mapa de Riesgos'!$O$47),"")</f>
        <v/>
      </c>
      <c r="AF21" s="51" t="str">
        <f>IF(AND('Mapa de Riesgos'!$Y$48="Alta",'Mapa de Riesgos'!$AA$48="Mayor"),CONCATENATE("R6C",'Mapa de Riesgos'!$O$48),"")</f>
        <v/>
      </c>
      <c r="AG21" s="52" t="str">
        <f>IF(AND('Mapa de Riesgos'!$Y$49="Alta",'Mapa de Riesgos'!$AA$49="Mayor"),CONCATENATE("R6C",'Mapa de Riesgos'!$O$49),"")</f>
        <v/>
      </c>
      <c r="AH21" s="53" t="str">
        <f>IF(AND('Mapa de Riesgos'!$Y$44="Alta",'Mapa de Riesgos'!$AA$44="Catastrófico"),CONCATENATE("R6C",'Mapa de Riesgos'!$O$44),"")</f>
        <v/>
      </c>
      <c r="AI21" s="54" t="str">
        <f>IF(AND('Mapa de Riesgos'!$Y$45="Alta",'Mapa de Riesgos'!$AA$45="Catastrófico"),CONCATENATE("R6C",'Mapa de Riesgos'!$O$45),"")</f>
        <v/>
      </c>
      <c r="AJ21" s="54" t="str">
        <f>IF(AND('Mapa de Riesgos'!$Y$46="Alta",'Mapa de Riesgos'!$AA$46="Catastrófico"),CONCATENATE("R6C",'Mapa de Riesgos'!$O$46),"")</f>
        <v/>
      </c>
      <c r="AK21" s="54" t="str">
        <f>IF(AND('Mapa de Riesgos'!$Y$47="Alta",'Mapa de Riesgos'!$AA$47="Catastrófico"),CONCATENATE("R6C",'Mapa de Riesgos'!$O$47),"")</f>
        <v/>
      </c>
      <c r="AL21" s="54" t="str">
        <f>IF(AND('Mapa de Riesgos'!$Y$48="Alta",'Mapa de Riesgos'!$AA$48="Catastrófico"),CONCATENATE("R6C",'Mapa de Riesgos'!$O$48),"")</f>
        <v/>
      </c>
      <c r="AM21" s="55" t="str">
        <f>IF(AND('Mapa de Riesgos'!$Y$49="Alta",'Mapa de Riesgos'!$AA$49="Catastrófico"),CONCATENATE("R6C",'Mapa de Riesgos'!$O$49),"")</f>
        <v/>
      </c>
      <c r="AN21" s="81"/>
      <c r="AO21" s="526"/>
      <c r="AP21" s="527"/>
      <c r="AQ21" s="527"/>
      <c r="AR21" s="527"/>
      <c r="AS21" s="527"/>
      <c r="AT21" s="528"/>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row>
    <row r="22" spans="1:76" ht="15" customHeight="1" x14ac:dyDescent="0.25">
      <c r="A22" s="81"/>
      <c r="B22" s="437"/>
      <c r="C22" s="437"/>
      <c r="D22" s="438"/>
      <c r="E22" s="536"/>
      <c r="F22" s="535"/>
      <c r="G22" s="535"/>
      <c r="H22" s="535"/>
      <c r="I22" s="535"/>
      <c r="J22" s="65" t="str">
        <f>IF(AND('Mapa de Riesgos'!$Y$50="Alta",'Mapa de Riesgos'!$AA$50="Leve"),CONCATENATE("R7C",'Mapa de Riesgos'!$O$50),"")</f>
        <v/>
      </c>
      <c r="K22" s="66" t="str">
        <f>IF(AND('Mapa de Riesgos'!$Y$51="Alta",'Mapa de Riesgos'!$AA$51="Leve"),CONCATENATE("R7C",'Mapa de Riesgos'!$O$51),"")</f>
        <v/>
      </c>
      <c r="L22" s="66" t="str">
        <f>IF(AND('Mapa de Riesgos'!$Y$52="Alta",'Mapa de Riesgos'!$AA$52="Leve"),CONCATENATE("R7C",'Mapa de Riesgos'!$O$52),"")</f>
        <v/>
      </c>
      <c r="M22" s="66" t="str">
        <f>IF(AND('Mapa de Riesgos'!$Y$53="Alta",'Mapa de Riesgos'!$AA$53="Leve"),CONCATENATE("R7C",'Mapa de Riesgos'!$O$53),"")</f>
        <v/>
      </c>
      <c r="N22" s="66" t="str">
        <f>IF(AND('Mapa de Riesgos'!$Y$54="Alta",'Mapa de Riesgos'!$AA$54="Leve"),CONCATENATE("R7C",'Mapa de Riesgos'!$O$54),"")</f>
        <v/>
      </c>
      <c r="O22" s="67" t="str">
        <f>IF(AND('Mapa de Riesgos'!$Y$55="Alta",'Mapa de Riesgos'!$AA$55="Leve"),CONCATENATE("R7C",'Mapa de Riesgos'!$O$55),"")</f>
        <v/>
      </c>
      <c r="P22" s="65" t="str">
        <f>IF(AND('Mapa de Riesgos'!$Y$50="Alta",'Mapa de Riesgos'!$AA$50="Menor"),CONCATENATE("R7C",'Mapa de Riesgos'!$O$50),"")</f>
        <v/>
      </c>
      <c r="Q22" s="66" t="str">
        <f>IF(AND('Mapa de Riesgos'!$Y$51="Alta",'Mapa de Riesgos'!$AA$51="Menor"),CONCATENATE("R7C",'Mapa de Riesgos'!$O$51),"")</f>
        <v/>
      </c>
      <c r="R22" s="66" t="str">
        <f>IF(AND('Mapa de Riesgos'!$Y$52="Alta",'Mapa de Riesgos'!$AA$52="Menor"),CONCATENATE("R7C",'Mapa de Riesgos'!$O$52),"")</f>
        <v/>
      </c>
      <c r="S22" s="66" t="str">
        <f>IF(AND('Mapa de Riesgos'!$Y$53="Alta",'Mapa de Riesgos'!$AA$53="Menor"),CONCATENATE("R7C",'Mapa de Riesgos'!$O$53),"")</f>
        <v/>
      </c>
      <c r="T22" s="66" t="str">
        <f>IF(AND('Mapa de Riesgos'!$Y$54="Alta",'Mapa de Riesgos'!$AA$54="Menor"),CONCATENATE("R7C",'Mapa de Riesgos'!$O$54),"")</f>
        <v/>
      </c>
      <c r="U22" s="67" t="str">
        <f>IF(AND('Mapa de Riesgos'!$Y$55="Alta",'Mapa de Riesgos'!$AA$55="Menor"),CONCATENATE("R7C",'Mapa de Riesgos'!$O$55),"")</f>
        <v/>
      </c>
      <c r="V22" s="50" t="str">
        <f>IF(AND('Mapa de Riesgos'!$Y$50="Alta",'Mapa de Riesgos'!$AA$50="Moderado"),CONCATENATE("R7C",'Mapa de Riesgos'!$O$50),"")</f>
        <v/>
      </c>
      <c r="W22" s="51" t="str">
        <f>IF(AND('Mapa de Riesgos'!$Y$51="Alta",'Mapa de Riesgos'!$AA$51="Moderado"),CONCATENATE("R7C",'Mapa de Riesgos'!$O$51),"")</f>
        <v/>
      </c>
      <c r="X22" s="51" t="str">
        <f>IF(AND('Mapa de Riesgos'!$Y$52="Alta",'Mapa de Riesgos'!$AA$52="Moderado"),CONCATENATE("R7C",'Mapa de Riesgos'!$O$52),"")</f>
        <v/>
      </c>
      <c r="Y22" s="51" t="str">
        <f>IF(AND('Mapa de Riesgos'!$Y$53="Alta",'Mapa de Riesgos'!$AA$53="Moderado"),CONCATENATE("R7C",'Mapa de Riesgos'!$O$53),"")</f>
        <v/>
      </c>
      <c r="Z22" s="51" t="str">
        <f>IF(AND('Mapa de Riesgos'!$Y$54="Alta",'Mapa de Riesgos'!$AA$54="Moderado"),CONCATENATE("R7C",'Mapa de Riesgos'!$O$54),"")</f>
        <v/>
      </c>
      <c r="AA22" s="52" t="str">
        <f>IF(AND('Mapa de Riesgos'!$Y$55="Alta",'Mapa de Riesgos'!$AA$55="Moderado"),CONCATENATE("R7C",'Mapa de Riesgos'!$O$55),"")</f>
        <v/>
      </c>
      <c r="AB22" s="50" t="str">
        <f>IF(AND('Mapa de Riesgos'!$Y$50="Alta",'Mapa de Riesgos'!$AA$50="Mayor"),CONCATENATE("R7C",'Mapa de Riesgos'!$O$50),"")</f>
        <v/>
      </c>
      <c r="AC22" s="51" t="str">
        <f>IF(AND('Mapa de Riesgos'!$Y$51="Alta",'Mapa de Riesgos'!$AA$51="Mayor"),CONCATENATE("R7C",'Mapa de Riesgos'!$O$51),"")</f>
        <v/>
      </c>
      <c r="AD22" s="51" t="str">
        <f>IF(AND('Mapa de Riesgos'!$Y$52="Alta",'Mapa de Riesgos'!$AA$52="Mayor"),CONCATENATE("R7C",'Mapa de Riesgos'!$O$52),"")</f>
        <v/>
      </c>
      <c r="AE22" s="51" t="str">
        <f>IF(AND('Mapa de Riesgos'!$Y$53="Alta",'Mapa de Riesgos'!$AA$53="Mayor"),CONCATENATE("R7C",'Mapa de Riesgos'!$O$53),"")</f>
        <v/>
      </c>
      <c r="AF22" s="51" t="str">
        <f>IF(AND('Mapa de Riesgos'!$Y$54="Alta",'Mapa de Riesgos'!$AA$54="Mayor"),CONCATENATE("R7C",'Mapa de Riesgos'!$O$54),"")</f>
        <v/>
      </c>
      <c r="AG22" s="52" t="str">
        <f>IF(AND('Mapa de Riesgos'!$Y$55="Alta",'Mapa de Riesgos'!$AA$55="Mayor"),CONCATENATE("R7C",'Mapa de Riesgos'!$O$55),"")</f>
        <v/>
      </c>
      <c r="AH22" s="53" t="str">
        <f>IF(AND('Mapa de Riesgos'!$Y$50="Alta",'Mapa de Riesgos'!$AA$50="Catastrófico"),CONCATENATE("R7C",'Mapa de Riesgos'!$O$50),"")</f>
        <v/>
      </c>
      <c r="AI22" s="54" t="str">
        <f>IF(AND('Mapa de Riesgos'!$Y$51="Alta",'Mapa de Riesgos'!$AA$51="Catastrófico"),CONCATENATE("R7C",'Mapa de Riesgos'!$O$51),"")</f>
        <v/>
      </c>
      <c r="AJ22" s="54" t="str">
        <f>IF(AND('Mapa de Riesgos'!$Y$52="Alta",'Mapa de Riesgos'!$AA$52="Catastrófico"),CONCATENATE("R7C",'Mapa de Riesgos'!$O$52),"")</f>
        <v/>
      </c>
      <c r="AK22" s="54" t="str">
        <f>IF(AND('Mapa de Riesgos'!$Y$53="Alta",'Mapa de Riesgos'!$AA$53="Catastrófico"),CONCATENATE("R7C",'Mapa de Riesgos'!$O$53),"")</f>
        <v/>
      </c>
      <c r="AL22" s="54" t="str">
        <f>IF(AND('Mapa de Riesgos'!$Y$54="Alta",'Mapa de Riesgos'!$AA$54="Catastrófico"),CONCATENATE("R7C",'Mapa de Riesgos'!$O$54),"")</f>
        <v/>
      </c>
      <c r="AM22" s="55" t="str">
        <f>IF(AND('Mapa de Riesgos'!$Y$55="Alta",'Mapa de Riesgos'!$AA$55="Catastrófico"),CONCATENATE("R7C",'Mapa de Riesgos'!$O$55),"")</f>
        <v/>
      </c>
      <c r="AN22" s="81"/>
      <c r="AO22" s="526"/>
      <c r="AP22" s="527"/>
      <c r="AQ22" s="527"/>
      <c r="AR22" s="527"/>
      <c r="AS22" s="527"/>
      <c r="AT22" s="528"/>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row>
    <row r="23" spans="1:76" ht="15" customHeight="1" x14ac:dyDescent="0.25">
      <c r="A23" s="81"/>
      <c r="B23" s="437"/>
      <c r="C23" s="437"/>
      <c r="D23" s="438"/>
      <c r="E23" s="536"/>
      <c r="F23" s="535"/>
      <c r="G23" s="535"/>
      <c r="H23" s="535"/>
      <c r="I23" s="535"/>
      <c r="J23" s="65" t="str">
        <f>IF(AND('Mapa de Riesgos'!$Y$56="Alta",'Mapa de Riesgos'!$AA$56="Leve"),CONCATENATE("R8C",'Mapa de Riesgos'!$O$56),"")</f>
        <v/>
      </c>
      <c r="K23" s="66" t="str">
        <f>IF(AND('Mapa de Riesgos'!$Y$57="Alta",'Mapa de Riesgos'!$AA$57="Leve"),CONCATENATE("R8C",'Mapa de Riesgos'!$O$57),"")</f>
        <v/>
      </c>
      <c r="L23" s="66" t="str">
        <f>IF(AND('Mapa de Riesgos'!$Y$58="Alta",'Mapa de Riesgos'!$AA$58="Leve"),CONCATENATE("R8C",'Mapa de Riesgos'!$O$58),"")</f>
        <v/>
      </c>
      <c r="M23" s="66" t="str">
        <f>IF(AND('Mapa de Riesgos'!$Y$59="Alta",'Mapa de Riesgos'!$AA$59="Leve"),CONCATENATE("R8C",'Mapa de Riesgos'!$O$59),"")</f>
        <v/>
      </c>
      <c r="N23" s="66" t="str">
        <f>IF(AND('Mapa de Riesgos'!$Y$60="Alta",'Mapa de Riesgos'!$AA$60="Leve"),CONCATENATE("R8C",'Mapa de Riesgos'!$O$60),"")</f>
        <v/>
      </c>
      <c r="O23" s="67" t="str">
        <f>IF(AND('Mapa de Riesgos'!$Y$61="Alta",'Mapa de Riesgos'!$AA$61="Leve"),CONCATENATE("R8C",'Mapa de Riesgos'!$O$61),"")</f>
        <v/>
      </c>
      <c r="P23" s="65" t="str">
        <f>IF(AND('Mapa de Riesgos'!$Y$56="Alta",'Mapa de Riesgos'!$AA$56="Menor"),CONCATENATE("R8C",'Mapa de Riesgos'!$O$56),"")</f>
        <v/>
      </c>
      <c r="Q23" s="66" t="str">
        <f>IF(AND('Mapa de Riesgos'!$Y$57="Alta",'Mapa de Riesgos'!$AA$57="Menor"),CONCATENATE("R8C",'Mapa de Riesgos'!$O$57),"")</f>
        <v/>
      </c>
      <c r="R23" s="66" t="str">
        <f>IF(AND('Mapa de Riesgos'!$Y$58="Alta",'Mapa de Riesgos'!$AA$58="Menor"),CONCATENATE("R8C",'Mapa de Riesgos'!$O$58),"")</f>
        <v/>
      </c>
      <c r="S23" s="66" t="str">
        <f>IF(AND('Mapa de Riesgos'!$Y$59="Alta",'Mapa de Riesgos'!$AA$59="Menor"),CONCATENATE("R8C",'Mapa de Riesgos'!$O$59),"")</f>
        <v/>
      </c>
      <c r="T23" s="66" t="str">
        <f>IF(AND('Mapa de Riesgos'!$Y$60="Alta",'Mapa de Riesgos'!$AA$60="Menor"),CONCATENATE("R8C",'Mapa de Riesgos'!$O$60),"")</f>
        <v/>
      </c>
      <c r="U23" s="67" t="str">
        <f>IF(AND('Mapa de Riesgos'!$Y$61="Alta",'Mapa de Riesgos'!$AA$61="Menor"),CONCATENATE("R8C",'Mapa de Riesgos'!$O$61),"")</f>
        <v/>
      </c>
      <c r="V23" s="50" t="str">
        <f>IF(AND('Mapa de Riesgos'!$Y$56="Alta",'Mapa de Riesgos'!$AA$56="Moderado"),CONCATENATE("R8C",'Mapa de Riesgos'!$O$56),"")</f>
        <v/>
      </c>
      <c r="W23" s="51" t="str">
        <f>IF(AND('Mapa de Riesgos'!$Y$57="Alta",'Mapa de Riesgos'!$AA$57="Moderado"),CONCATENATE("R8C",'Mapa de Riesgos'!$O$57),"")</f>
        <v/>
      </c>
      <c r="X23" s="51" t="str">
        <f>IF(AND('Mapa de Riesgos'!$Y$58="Alta",'Mapa de Riesgos'!$AA$58="Moderado"),CONCATENATE("R8C",'Mapa de Riesgos'!$O$58),"")</f>
        <v/>
      </c>
      <c r="Y23" s="51" t="str">
        <f>IF(AND('Mapa de Riesgos'!$Y$59="Alta",'Mapa de Riesgos'!$AA$59="Moderado"),CONCATENATE("R8C",'Mapa de Riesgos'!$O$59),"")</f>
        <v/>
      </c>
      <c r="Z23" s="51" t="str">
        <f>IF(AND('Mapa de Riesgos'!$Y$60="Alta",'Mapa de Riesgos'!$AA$60="Moderado"),CONCATENATE("R8C",'Mapa de Riesgos'!$O$60),"")</f>
        <v/>
      </c>
      <c r="AA23" s="52" t="str">
        <f>IF(AND('Mapa de Riesgos'!$Y$61="Alta",'Mapa de Riesgos'!$AA$61="Moderado"),CONCATENATE("R8C",'Mapa de Riesgos'!$O$61),"")</f>
        <v/>
      </c>
      <c r="AB23" s="50" t="str">
        <f>IF(AND('Mapa de Riesgos'!$Y$56="Alta",'Mapa de Riesgos'!$AA$56="Mayor"),CONCATENATE("R8C",'Mapa de Riesgos'!$O$56),"")</f>
        <v/>
      </c>
      <c r="AC23" s="51" t="str">
        <f>IF(AND('Mapa de Riesgos'!$Y$57="Alta",'Mapa de Riesgos'!$AA$57="Mayor"),CONCATENATE("R8C",'Mapa de Riesgos'!$O$57),"")</f>
        <v/>
      </c>
      <c r="AD23" s="51" t="str">
        <f>IF(AND('Mapa de Riesgos'!$Y$58="Alta",'Mapa de Riesgos'!$AA$58="Mayor"),CONCATENATE("R8C",'Mapa de Riesgos'!$O$58),"")</f>
        <v/>
      </c>
      <c r="AE23" s="51" t="str">
        <f>IF(AND('Mapa de Riesgos'!$Y$59="Alta",'Mapa de Riesgos'!$AA$59="Mayor"),CONCATENATE("R8C",'Mapa de Riesgos'!$O$59),"")</f>
        <v/>
      </c>
      <c r="AF23" s="51" t="str">
        <f>IF(AND('Mapa de Riesgos'!$Y$60="Alta",'Mapa de Riesgos'!$AA$60="Mayor"),CONCATENATE("R8C",'Mapa de Riesgos'!$O$60),"")</f>
        <v/>
      </c>
      <c r="AG23" s="52" t="str">
        <f>IF(AND('Mapa de Riesgos'!$Y$61="Alta",'Mapa de Riesgos'!$AA$61="Mayor"),CONCATENATE("R8C",'Mapa de Riesgos'!$O$61),"")</f>
        <v/>
      </c>
      <c r="AH23" s="53" t="str">
        <f>IF(AND('Mapa de Riesgos'!$Y$56="Alta",'Mapa de Riesgos'!$AA$56="Catastrófico"),CONCATENATE("R8C",'Mapa de Riesgos'!$O$56),"")</f>
        <v/>
      </c>
      <c r="AI23" s="54" t="str">
        <f>IF(AND('Mapa de Riesgos'!$Y$57="Alta",'Mapa de Riesgos'!$AA$57="Catastrófico"),CONCATENATE("R8C",'Mapa de Riesgos'!$O$57),"")</f>
        <v/>
      </c>
      <c r="AJ23" s="54" t="str">
        <f>IF(AND('Mapa de Riesgos'!$Y$58="Alta",'Mapa de Riesgos'!$AA$58="Catastrófico"),CONCATENATE("R8C",'Mapa de Riesgos'!$O$58),"")</f>
        <v/>
      </c>
      <c r="AK23" s="54" t="str">
        <f>IF(AND('Mapa de Riesgos'!$Y$59="Alta",'Mapa de Riesgos'!$AA$59="Catastrófico"),CONCATENATE("R8C",'Mapa de Riesgos'!$O$59),"")</f>
        <v/>
      </c>
      <c r="AL23" s="54" t="str">
        <f>IF(AND('Mapa de Riesgos'!$Y$60="Alta",'Mapa de Riesgos'!$AA$60="Catastrófico"),CONCATENATE("R8C",'Mapa de Riesgos'!$O$60),"")</f>
        <v/>
      </c>
      <c r="AM23" s="55" t="str">
        <f>IF(AND('Mapa de Riesgos'!$Y$61="Alta",'Mapa de Riesgos'!$AA$61="Catastrófico"),CONCATENATE("R8C",'Mapa de Riesgos'!$O$61),"")</f>
        <v/>
      </c>
      <c r="AN23" s="81"/>
      <c r="AO23" s="526"/>
      <c r="AP23" s="527"/>
      <c r="AQ23" s="527"/>
      <c r="AR23" s="527"/>
      <c r="AS23" s="527"/>
      <c r="AT23" s="528"/>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row>
    <row r="24" spans="1:76" ht="15" customHeight="1" x14ac:dyDescent="0.25">
      <c r="A24" s="81"/>
      <c r="B24" s="437"/>
      <c r="C24" s="437"/>
      <c r="D24" s="438"/>
      <c r="E24" s="536"/>
      <c r="F24" s="535"/>
      <c r="G24" s="535"/>
      <c r="H24" s="535"/>
      <c r="I24" s="535"/>
      <c r="J24" s="65" t="str">
        <f>IF(AND('Mapa de Riesgos'!$Y$62="Alta",'Mapa de Riesgos'!$AA$62="Leve"),CONCATENATE("R9C",'Mapa de Riesgos'!$O$62),"")</f>
        <v/>
      </c>
      <c r="K24" s="66" t="str">
        <f>IF(AND('Mapa de Riesgos'!$Y$63="Alta",'Mapa de Riesgos'!$AA$63="Leve"),CONCATENATE("R9C",'Mapa de Riesgos'!$O$63),"")</f>
        <v/>
      </c>
      <c r="L24" s="66" t="str">
        <f>IF(AND('Mapa de Riesgos'!$Y$64="Alta",'Mapa de Riesgos'!$AA$64="Leve"),CONCATENATE("R9C",'Mapa de Riesgos'!$O$64),"")</f>
        <v/>
      </c>
      <c r="M24" s="66" t="str">
        <f>IF(AND('Mapa de Riesgos'!$Y$65="Alta",'Mapa de Riesgos'!$AA$65="Leve"),CONCATENATE("R9C",'Mapa de Riesgos'!$O$65),"")</f>
        <v/>
      </c>
      <c r="N24" s="66" t="str">
        <f>IF(AND('Mapa de Riesgos'!$Y$66="Alta",'Mapa de Riesgos'!$AA$66="Leve"),CONCATENATE("R9C",'Mapa de Riesgos'!$O$66),"")</f>
        <v/>
      </c>
      <c r="O24" s="67" t="str">
        <f>IF(AND('Mapa de Riesgos'!$Y$67="Alta",'Mapa de Riesgos'!$AA$67="Leve"),CONCATENATE("R9C",'Mapa de Riesgos'!$O$67),"")</f>
        <v/>
      </c>
      <c r="P24" s="65" t="str">
        <f>IF(AND('Mapa de Riesgos'!$Y$62="Alta",'Mapa de Riesgos'!$AA$62="Menor"),CONCATENATE("R9C",'Mapa de Riesgos'!$O$62),"")</f>
        <v/>
      </c>
      <c r="Q24" s="66" t="str">
        <f>IF(AND('Mapa de Riesgos'!$Y$63="Alta",'Mapa de Riesgos'!$AA$63="Menor"),CONCATENATE("R9C",'Mapa de Riesgos'!$O$63),"")</f>
        <v/>
      </c>
      <c r="R24" s="66" t="str">
        <f>IF(AND('Mapa de Riesgos'!$Y$64="Alta",'Mapa de Riesgos'!$AA$64="Menor"),CONCATENATE("R9C",'Mapa de Riesgos'!$O$64),"")</f>
        <v/>
      </c>
      <c r="S24" s="66" t="str">
        <f>IF(AND('Mapa de Riesgos'!$Y$65="Alta",'Mapa de Riesgos'!$AA$65="Menor"),CONCATENATE("R9C",'Mapa de Riesgos'!$O$65),"")</f>
        <v/>
      </c>
      <c r="T24" s="66" t="str">
        <f>IF(AND('Mapa de Riesgos'!$Y$66="Alta",'Mapa de Riesgos'!$AA$66="Menor"),CONCATENATE("R9C",'Mapa de Riesgos'!$O$66),"")</f>
        <v/>
      </c>
      <c r="U24" s="67" t="str">
        <f>IF(AND('Mapa de Riesgos'!$Y$67="Alta",'Mapa de Riesgos'!$AA$67="Menor"),CONCATENATE("R9C",'Mapa de Riesgos'!$O$67),"")</f>
        <v/>
      </c>
      <c r="V24" s="50" t="str">
        <f>IF(AND('Mapa de Riesgos'!$Y$62="Alta",'Mapa de Riesgos'!$AA$62="Moderado"),CONCATENATE("R9C",'Mapa de Riesgos'!$O$62),"")</f>
        <v/>
      </c>
      <c r="W24" s="51" t="str">
        <f>IF(AND('Mapa de Riesgos'!$Y$63="Alta",'Mapa de Riesgos'!$AA$63="Moderado"),CONCATENATE("R9C",'Mapa de Riesgos'!$O$63),"")</f>
        <v/>
      </c>
      <c r="X24" s="51" t="str">
        <f>IF(AND('Mapa de Riesgos'!$Y$64="Alta",'Mapa de Riesgos'!$AA$64="Moderado"),CONCATENATE("R9C",'Mapa de Riesgos'!$O$64),"")</f>
        <v/>
      </c>
      <c r="Y24" s="51" t="str">
        <f>IF(AND('Mapa de Riesgos'!$Y$65="Alta",'Mapa de Riesgos'!$AA$65="Moderado"),CONCATENATE("R9C",'Mapa de Riesgos'!$O$65),"")</f>
        <v/>
      </c>
      <c r="Z24" s="51" t="str">
        <f>IF(AND('Mapa de Riesgos'!$Y$66="Alta",'Mapa de Riesgos'!$AA$66="Moderado"),CONCATENATE("R9C",'Mapa de Riesgos'!$O$66),"")</f>
        <v/>
      </c>
      <c r="AA24" s="52" t="str">
        <f>IF(AND('Mapa de Riesgos'!$Y$67="Alta",'Mapa de Riesgos'!$AA$67="Moderado"),CONCATENATE("R9C",'Mapa de Riesgos'!$O$67),"")</f>
        <v/>
      </c>
      <c r="AB24" s="50" t="str">
        <f>IF(AND('Mapa de Riesgos'!$Y$62="Alta",'Mapa de Riesgos'!$AA$62="Mayor"),CONCATENATE("R9C",'Mapa de Riesgos'!$O$62),"")</f>
        <v/>
      </c>
      <c r="AC24" s="51" t="str">
        <f>IF(AND('Mapa de Riesgos'!$Y$63="Alta",'Mapa de Riesgos'!$AA$63="Mayor"),CONCATENATE("R9C",'Mapa de Riesgos'!$O$63),"")</f>
        <v/>
      </c>
      <c r="AD24" s="51" t="str">
        <f>IF(AND('Mapa de Riesgos'!$Y$64="Alta",'Mapa de Riesgos'!$AA$64="Mayor"),CONCATENATE("R9C",'Mapa de Riesgos'!$O$64),"")</f>
        <v/>
      </c>
      <c r="AE24" s="51" t="str">
        <f>IF(AND('Mapa de Riesgos'!$Y$65="Alta",'Mapa de Riesgos'!$AA$65="Mayor"),CONCATENATE("R9C",'Mapa de Riesgos'!$O$65),"")</f>
        <v/>
      </c>
      <c r="AF24" s="51" t="str">
        <f>IF(AND('Mapa de Riesgos'!$Y$66="Alta",'Mapa de Riesgos'!$AA$66="Mayor"),CONCATENATE("R9C",'Mapa de Riesgos'!$O$66),"")</f>
        <v/>
      </c>
      <c r="AG24" s="52" t="str">
        <f>IF(AND('Mapa de Riesgos'!$Y$67="Alta",'Mapa de Riesgos'!$AA$67="Mayor"),CONCATENATE("R9C",'Mapa de Riesgos'!$O$67),"")</f>
        <v/>
      </c>
      <c r="AH24" s="53" t="str">
        <f>IF(AND('Mapa de Riesgos'!$Y$62="Alta",'Mapa de Riesgos'!$AA$62="Catastrófico"),CONCATENATE("R9C",'Mapa de Riesgos'!$O$62),"")</f>
        <v/>
      </c>
      <c r="AI24" s="54" t="str">
        <f>IF(AND('Mapa de Riesgos'!$Y$63="Alta",'Mapa de Riesgos'!$AA$63="Catastrófico"),CONCATENATE("R9C",'Mapa de Riesgos'!$O$63),"")</f>
        <v/>
      </c>
      <c r="AJ24" s="54" t="str">
        <f>IF(AND('Mapa de Riesgos'!$Y$64="Alta",'Mapa de Riesgos'!$AA$64="Catastrófico"),CONCATENATE("R9C",'Mapa de Riesgos'!$O$64),"")</f>
        <v/>
      </c>
      <c r="AK24" s="54" t="str">
        <f>IF(AND('Mapa de Riesgos'!$Y$65="Alta",'Mapa de Riesgos'!$AA$65="Catastrófico"),CONCATENATE("R9C",'Mapa de Riesgos'!$O$65),"")</f>
        <v/>
      </c>
      <c r="AL24" s="54" t="str">
        <f>IF(AND('Mapa de Riesgos'!$Y$66="Alta",'Mapa de Riesgos'!$AA$66="Catastrófico"),CONCATENATE("R9C",'Mapa de Riesgos'!$O$66),"")</f>
        <v/>
      </c>
      <c r="AM24" s="55" t="str">
        <f>IF(AND('Mapa de Riesgos'!$Y$67="Alta",'Mapa de Riesgos'!$AA$67="Catastrófico"),CONCATENATE("R9C",'Mapa de Riesgos'!$O$67),"")</f>
        <v/>
      </c>
      <c r="AN24" s="81"/>
      <c r="AO24" s="526"/>
      <c r="AP24" s="527"/>
      <c r="AQ24" s="527"/>
      <c r="AR24" s="527"/>
      <c r="AS24" s="527"/>
      <c r="AT24" s="528"/>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row>
    <row r="25" spans="1:76" ht="15.75" customHeight="1" thickBot="1" x14ac:dyDescent="0.3">
      <c r="A25" s="81"/>
      <c r="B25" s="437"/>
      <c r="C25" s="437"/>
      <c r="D25" s="438"/>
      <c r="E25" s="537"/>
      <c r="F25" s="538"/>
      <c r="G25" s="538"/>
      <c r="H25" s="538"/>
      <c r="I25" s="538"/>
      <c r="J25" s="68" t="str">
        <f>IF(AND('Mapa de Riesgos'!$Y$68="Alta",'Mapa de Riesgos'!$AA$68="Leve"),CONCATENATE("R10C",'Mapa de Riesgos'!$O$68),"")</f>
        <v/>
      </c>
      <c r="K25" s="69" t="str">
        <f>IF(AND('Mapa de Riesgos'!$Y$69="Alta",'Mapa de Riesgos'!$AA$69="Leve"),CONCATENATE("R10C",'Mapa de Riesgos'!$O$69),"")</f>
        <v/>
      </c>
      <c r="L25" s="69" t="str">
        <f>IF(AND('Mapa de Riesgos'!$Y$70="Alta",'Mapa de Riesgos'!$AA$70="Leve"),CONCATENATE("R10C",'Mapa de Riesgos'!$O$70),"")</f>
        <v/>
      </c>
      <c r="M25" s="69" t="str">
        <f>IF(AND('Mapa de Riesgos'!$Y$71="Alta",'Mapa de Riesgos'!$AA$71="Leve"),CONCATENATE("R10C",'Mapa de Riesgos'!$O$71),"")</f>
        <v/>
      </c>
      <c r="N25" s="69" t="str">
        <f>IF(AND('Mapa de Riesgos'!$Y$72="Alta",'Mapa de Riesgos'!$AA$72="Leve"),CONCATENATE("R10C",'Mapa de Riesgos'!$O$72),"")</f>
        <v/>
      </c>
      <c r="O25" s="70" t="str">
        <f>IF(AND('Mapa de Riesgos'!$Y$73="Alta",'Mapa de Riesgos'!$AA$73="Leve"),CONCATENATE("R10C",'Mapa de Riesgos'!$O$73),"")</f>
        <v/>
      </c>
      <c r="P25" s="68" t="str">
        <f>IF(AND('Mapa de Riesgos'!$Y$68="Alta",'Mapa de Riesgos'!$AA$68="Menor"),CONCATENATE("R10C",'Mapa de Riesgos'!$O$68),"")</f>
        <v/>
      </c>
      <c r="Q25" s="69" t="str">
        <f>IF(AND('Mapa de Riesgos'!$Y$69="Alta",'Mapa de Riesgos'!$AA$69="Menor"),CONCATENATE("R10C",'Mapa de Riesgos'!$O$69),"")</f>
        <v/>
      </c>
      <c r="R25" s="69" t="str">
        <f>IF(AND('Mapa de Riesgos'!$Y$70="Alta",'Mapa de Riesgos'!$AA$70="Menor"),CONCATENATE("R10C",'Mapa de Riesgos'!$O$70),"")</f>
        <v/>
      </c>
      <c r="S25" s="69" t="str">
        <f>IF(AND('Mapa de Riesgos'!$Y$71="Alta",'Mapa de Riesgos'!$AA$71="Menor"),CONCATENATE("R10C",'Mapa de Riesgos'!$O$71),"")</f>
        <v/>
      </c>
      <c r="T25" s="69" t="str">
        <f>IF(AND('Mapa de Riesgos'!$Y$72="Alta",'Mapa de Riesgos'!$AA$72="Menor"),CONCATENATE("R10C",'Mapa de Riesgos'!$O$72),"")</f>
        <v/>
      </c>
      <c r="U25" s="70" t="str">
        <f>IF(AND('Mapa de Riesgos'!$Y$73="Alta",'Mapa de Riesgos'!$AA$73="Menor"),CONCATENATE("R10C",'Mapa de Riesgos'!$O$73),"")</f>
        <v/>
      </c>
      <c r="V25" s="56" t="str">
        <f>IF(AND('Mapa de Riesgos'!$Y$68="Alta",'Mapa de Riesgos'!$AA$68="Moderado"),CONCATENATE("R10C",'Mapa de Riesgos'!$O$68),"")</f>
        <v/>
      </c>
      <c r="W25" s="57" t="str">
        <f>IF(AND('Mapa de Riesgos'!$Y$69="Alta",'Mapa de Riesgos'!$AA$69="Moderado"),CONCATENATE("R10C",'Mapa de Riesgos'!$O$69),"")</f>
        <v/>
      </c>
      <c r="X25" s="57" t="str">
        <f>IF(AND('Mapa de Riesgos'!$Y$70="Alta",'Mapa de Riesgos'!$AA$70="Moderado"),CONCATENATE("R10C",'Mapa de Riesgos'!$O$70),"")</f>
        <v/>
      </c>
      <c r="Y25" s="57" t="str">
        <f>IF(AND('Mapa de Riesgos'!$Y$71="Alta",'Mapa de Riesgos'!$AA$71="Moderado"),CONCATENATE("R10C",'Mapa de Riesgos'!$O$71),"")</f>
        <v/>
      </c>
      <c r="Z25" s="57" t="str">
        <f>IF(AND('Mapa de Riesgos'!$Y$72="Alta",'Mapa de Riesgos'!$AA$72="Moderado"),CONCATENATE("R10C",'Mapa de Riesgos'!$O$72),"")</f>
        <v/>
      </c>
      <c r="AA25" s="58" t="str">
        <f>IF(AND('Mapa de Riesgos'!$Y$73="Alta",'Mapa de Riesgos'!$AA$73="Moderado"),CONCATENATE("R10C",'Mapa de Riesgos'!$O$73),"")</f>
        <v/>
      </c>
      <c r="AB25" s="56" t="str">
        <f>IF(AND('Mapa de Riesgos'!$Y$68="Alta",'Mapa de Riesgos'!$AA$68="Mayor"),CONCATENATE("R10C",'Mapa de Riesgos'!$O$68),"")</f>
        <v/>
      </c>
      <c r="AC25" s="57" t="str">
        <f>IF(AND('Mapa de Riesgos'!$Y$69="Alta",'Mapa de Riesgos'!$AA$69="Mayor"),CONCATENATE("R10C",'Mapa de Riesgos'!$O$69),"")</f>
        <v/>
      </c>
      <c r="AD25" s="57" t="str">
        <f>IF(AND('Mapa de Riesgos'!$Y$70="Alta",'Mapa de Riesgos'!$AA$70="Mayor"),CONCATENATE("R10C",'Mapa de Riesgos'!$O$70),"")</f>
        <v/>
      </c>
      <c r="AE25" s="57" t="str">
        <f>IF(AND('Mapa de Riesgos'!$Y$71="Alta",'Mapa de Riesgos'!$AA$71="Mayor"),CONCATENATE("R10C",'Mapa de Riesgos'!$O$71),"")</f>
        <v/>
      </c>
      <c r="AF25" s="57" t="str">
        <f>IF(AND('Mapa de Riesgos'!$Y$72="Alta",'Mapa de Riesgos'!$AA$72="Mayor"),CONCATENATE("R10C",'Mapa de Riesgos'!$O$72),"")</f>
        <v/>
      </c>
      <c r="AG25" s="58" t="str">
        <f>IF(AND('Mapa de Riesgos'!$Y$73="Alta",'Mapa de Riesgos'!$AA$73="Mayor"),CONCATENATE("R10C",'Mapa de Riesgos'!$O$73),"")</f>
        <v/>
      </c>
      <c r="AH25" s="59" t="str">
        <f>IF(AND('Mapa de Riesgos'!$Y$68="Alta",'Mapa de Riesgos'!$AA$68="Catastrófico"),CONCATENATE("R10C",'Mapa de Riesgos'!$O$68),"")</f>
        <v/>
      </c>
      <c r="AI25" s="60" t="str">
        <f>IF(AND('Mapa de Riesgos'!$Y$69="Alta",'Mapa de Riesgos'!$AA$69="Catastrófico"),CONCATENATE("R10C",'Mapa de Riesgos'!$O$69),"")</f>
        <v/>
      </c>
      <c r="AJ25" s="60" t="str">
        <f>IF(AND('Mapa de Riesgos'!$Y$70="Alta",'Mapa de Riesgos'!$AA$70="Catastrófico"),CONCATENATE("R10C",'Mapa de Riesgos'!$O$70),"")</f>
        <v/>
      </c>
      <c r="AK25" s="60" t="str">
        <f>IF(AND('Mapa de Riesgos'!$Y$71="Alta",'Mapa de Riesgos'!$AA$71="Catastrófico"),CONCATENATE("R10C",'Mapa de Riesgos'!$O$71),"")</f>
        <v/>
      </c>
      <c r="AL25" s="60" t="str">
        <f>IF(AND('Mapa de Riesgos'!$Y$72="Alta",'Mapa de Riesgos'!$AA$72="Catastrófico"),CONCATENATE("R10C",'Mapa de Riesgos'!$O$72),"")</f>
        <v/>
      </c>
      <c r="AM25" s="61" t="str">
        <f>IF(AND('Mapa de Riesgos'!$Y$73="Alta",'Mapa de Riesgos'!$AA$73="Catastrófico"),CONCATENATE("R10C",'Mapa de Riesgos'!$O$73),"")</f>
        <v/>
      </c>
      <c r="AN25" s="81"/>
      <c r="AO25" s="529"/>
      <c r="AP25" s="530"/>
      <c r="AQ25" s="530"/>
      <c r="AR25" s="530"/>
      <c r="AS25" s="530"/>
      <c r="AT25" s="53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row>
    <row r="26" spans="1:76" ht="15" customHeight="1" x14ac:dyDescent="0.25">
      <c r="A26" s="81"/>
      <c r="B26" s="437"/>
      <c r="C26" s="437"/>
      <c r="D26" s="438"/>
      <c r="E26" s="532" t="s">
        <v>219</v>
      </c>
      <c r="F26" s="533"/>
      <c r="G26" s="533"/>
      <c r="H26" s="533"/>
      <c r="I26" s="550"/>
      <c r="J26" s="62" t="str">
        <f>IF(AND('Mapa de Riesgos'!$Y$12="Media",'Mapa de Riesgos'!$AA$12="Leve"),CONCATENATE("R1C",'Mapa de Riesgos'!$O$12),"")</f>
        <v/>
      </c>
      <c r="K26" s="63" t="str">
        <f>IF(AND('Mapa de Riesgos'!$Y$13="Media",'Mapa de Riesgos'!$AA$13="Leve"),CONCATENATE("R1C",'Mapa de Riesgos'!$O$13),"")</f>
        <v/>
      </c>
      <c r="L26" s="63" t="str">
        <f>IF(AND('Mapa de Riesgos'!$Y$14="Media",'Mapa de Riesgos'!$AA$14="Leve"),CONCATENATE("R1C",'Mapa de Riesgos'!$O$14),"")</f>
        <v/>
      </c>
      <c r="M26" s="63" t="str">
        <f>IF(AND('Mapa de Riesgos'!$Y$15="Media",'Mapa de Riesgos'!$AA$15="Leve"),CONCATENATE("R1C",'Mapa de Riesgos'!$O$15),"")</f>
        <v/>
      </c>
      <c r="N26" s="63" t="str">
        <f>IF(AND('Mapa de Riesgos'!$Y$16="Media",'Mapa de Riesgos'!$AA$16="Leve"),CONCATENATE("R1C",'Mapa de Riesgos'!$O$16),"")</f>
        <v/>
      </c>
      <c r="O26" s="64" t="str">
        <f>IF(AND('Mapa de Riesgos'!$Y$17="Media",'Mapa de Riesgos'!$AA$17="Leve"),CONCATENATE("R1C",'Mapa de Riesgos'!$O$17),"")</f>
        <v/>
      </c>
      <c r="P26" s="62" t="str">
        <f>IF(AND('Mapa de Riesgos'!$Y$12="Media",'Mapa de Riesgos'!$AA$12="Menor"),CONCATENATE("R1C",'Mapa de Riesgos'!$O$12),"")</f>
        <v/>
      </c>
      <c r="Q26" s="63" t="str">
        <f>IF(AND('Mapa de Riesgos'!$Y$13="Media",'Mapa de Riesgos'!$AA$13="Menor"),CONCATENATE("R1C",'Mapa de Riesgos'!$O$13),"")</f>
        <v/>
      </c>
      <c r="R26" s="63" t="str">
        <f>IF(AND('Mapa de Riesgos'!$Y$14="Media",'Mapa de Riesgos'!$AA$14="Menor"),CONCATENATE("R1C",'Mapa de Riesgos'!$O$14),"")</f>
        <v/>
      </c>
      <c r="S26" s="63" t="str">
        <f>IF(AND('Mapa de Riesgos'!$Y$15="Media",'Mapa de Riesgos'!$AA$15="Menor"),CONCATENATE("R1C",'Mapa de Riesgos'!$O$15),"")</f>
        <v/>
      </c>
      <c r="T26" s="63" t="str">
        <f>IF(AND('Mapa de Riesgos'!$Y$16="Media",'Mapa de Riesgos'!$AA$16="Menor"),CONCATENATE("R1C",'Mapa de Riesgos'!$O$16),"")</f>
        <v/>
      </c>
      <c r="U26" s="64" t="str">
        <f>IF(AND('Mapa de Riesgos'!$Y$17="Media",'Mapa de Riesgos'!$AA$17="Menor"),CONCATENATE("R1C",'Mapa de Riesgos'!$O$17),"")</f>
        <v/>
      </c>
      <c r="V26" s="62" t="str">
        <f>IF(AND('Mapa de Riesgos'!$Y$12="Media",'Mapa de Riesgos'!$AA$12="Moderado"),CONCATENATE("R1C",'Mapa de Riesgos'!$O$12),"")</f>
        <v/>
      </c>
      <c r="W26" s="63" t="str">
        <f>IF(AND('Mapa de Riesgos'!$Y$13="Media",'Mapa de Riesgos'!$AA$13="Moderado"),CONCATENATE("R1C",'Mapa de Riesgos'!$O$13),"")</f>
        <v/>
      </c>
      <c r="X26" s="63" t="str">
        <f>IF(AND('Mapa de Riesgos'!$Y$14="Media",'Mapa de Riesgos'!$AA$14="Moderado"),CONCATENATE("R1C",'Mapa de Riesgos'!$O$14),"")</f>
        <v/>
      </c>
      <c r="Y26" s="63" t="str">
        <f>IF(AND('Mapa de Riesgos'!$Y$15="Media",'Mapa de Riesgos'!$AA$15="Moderado"),CONCATENATE("R1C",'Mapa de Riesgos'!$O$15),"")</f>
        <v/>
      </c>
      <c r="Z26" s="63" t="str">
        <f>IF(AND('Mapa de Riesgos'!$Y$16="Media",'Mapa de Riesgos'!$AA$16="Moderado"),CONCATENATE("R1C",'Mapa de Riesgos'!$O$16),"")</f>
        <v/>
      </c>
      <c r="AA26" s="64" t="str">
        <f>IF(AND('Mapa de Riesgos'!$Y$17="Media",'Mapa de Riesgos'!$AA$17="Moderado"),CONCATENATE("R1C",'Mapa de Riesgos'!$O$17),"")</f>
        <v/>
      </c>
      <c r="AB26" s="44" t="str">
        <f>IF(AND('Mapa de Riesgos'!$Y$12="Media",'Mapa de Riesgos'!$AA$12="Mayor"),CONCATENATE("R1C",'Mapa de Riesgos'!$O$12),"")</f>
        <v>R1C1</v>
      </c>
      <c r="AC26" s="45" t="str">
        <f>IF(AND('Mapa de Riesgos'!$Y$13="Media",'Mapa de Riesgos'!$AA$13="Mayor"),CONCATENATE("R1C",'Mapa de Riesgos'!$O$13),"")</f>
        <v/>
      </c>
      <c r="AD26" s="45" t="str">
        <f>IF(AND('Mapa de Riesgos'!$Y$14="Media",'Mapa de Riesgos'!$AA$14="Mayor"),CONCATENATE("R1C",'Mapa de Riesgos'!$O$14),"")</f>
        <v/>
      </c>
      <c r="AE26" s="45" t="str">
        <f>IF(AND('Mapa de Riesgos'!$Y$15="Media",'Mapa de Riesgos'!$AA$15="Mayor"),CONCATENATE("R1C",'Mapa de Riesgos'!$O$15),"")</f>
        <v/>
      </c>
      <c r="AF26" s="45" t="str">
        <f>IF(AND('Mapa de Riesgos'!$Y$16="Media",'Mapa de Riesgos'!$AA$16="Mayor"),CONCATENATE("R1C",'Mapa de Riesgos'!$O$16),"")</f>
        <v/>
      </c>
      <c r="AG26" s="46" t="str">
        <f>IF(AND('Mapa de Riesgos'!$Y$17="Media",'Mapa de Riesgos'!$AA$17="Mayor"),CONCATENATE("R1C",'Mapa de Riesgos'!$O$17),"")</f>
        <v/>
      </c>
      <c r="AH26" s="47" t="str">
        <f>IF(AND('Mapa de Riesgos'!$Y$12="Media",'Mapa de Riesgos'!$AA$12="Catastrófico"),CONCATENATE("R1C",'Mapa de Riesgos'!$O$12),"")</f>
        <v/>
      </c>
      <c r="AI26" s="48" t="str">
        <f>IF(AND('Mapa de Riesgos'!$Y$13="Media",'Mapa de Riesgos'!$AA$13="Catastrófico"),CONCATENATE("R1C",'Mapa de Riesgos'!$O$13),"")</f>
        <v/>
      </c>
      <c r="AJ26" s="48" t="str">
        <f>IF(AND('Mapa de Riesgos'!$Y$14="Media",'Mapa de Riesgos'!$AA$14="Catastrófico"),CONCATENATE("R1C",'Mapa de Riesgos'!$O$14),"")</f>
        <v/>
      </c>
      <c r="AK26" s="48" t="str">
        <f>IF(AND('Mapa de Riesgos'!$Y$15="Media",'Mapa de Riesgos'!$AA$15="Catastrófico"),CONCATENATE("R1C",'Mapa de Riesgos'!$O$15),"")</f>
        <v/>
      </c>
      <c r="AL26" s="48" t="str">
        <f>IF(AND('Mapa de Riesgos'!$Y$16="Media",'Mapa de Riesgos'!$AA$16="Catastrófico"),CONCATENATE("R1C",'Mapa de Riesgos'!$O$16),"")</f>
        <v/>
      </c>
      <c r="AM26" s="49" t="str">
        <f>IF(AND('Mapa de Riesgos'!$Y$17="Media",'Mapa de Riesgos'!$AA$17="Catastrófico"),CONCATENATE("R1C",'Mapa de Riesgos'!$O$17),"")</f>
        <v/>
      </c>
      <c r="AN26" s="81"/>
      <c r="AO26" s="562" t="s">
        <v>220</v>
      </c>
      <c r="AP26" s="563"/>
      <c r="AQ26" s="563"/>
      <c r="AR26" s="563"/>
      <c r="AS26" s="563"/>
      <c r="AT26" s="564"/>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row>
    <row r="27" spans="1:76" ht="15" customHeight="1" x14ac:dyDescent="0.25">
      <c r="A27" s="81"/>
      <c r="B27" s="437"/>
      <c r="C27" s="437"/>
      <c r="D27" s="438"/>
      <c r="E27" s="534"/>
      <c r="F27" s="535"/>
      <c r="G27" s="535"/>
      <c r="H27" s="535"/>
      <c r="I27" s="551"/>
      <c r="J27" s="65" t="str">
        <f>IF(AND('Mapa de Riesgos'!$Y$18="Media",'Mapa de Riesgos'!$AA$18="Leve"),CONCATENATE("R2C",'Mapa de Riesgos'!$O$18),"")</f>
        <v/>
      </c>
      <c r="K27" s="66" t="str">
        <f>IF(AND('Mapa de Riesgos'!$Y$21="Media",'Mapa de Riesgos'!$AA$21="Leve"),CONCATENATE("R2C",'Mapa de Riesgos'!$O$21),"")</f>
        <v/>
      </c>
      <c r="L27" s="66" t="str">
        <f>IF(AND('Mapa de Riesgos'!$Y$22="Media",'Mapa de Riesgos'!$AA$22="Leve"),CONCATENATE("R2C",'Mapa de Riesgos'!$O$22),"")</f>
        <v/>
      </c>
      <c r="M27" s="66" t="str">
        <f>IF(AND('Mapa de Riesgos'!$Y$23="Media",'Mapa de Riesgos'!$AA$23="Leve"),CONCATENATE("R2C",'Mapa de Riesgos'!$O$23),"")</f>
        <v/>
      </c>
      <c r="N27" s="66" t="str">
        <f>IF(AND('Mapa de Riesgos'!$Y$24="Media",'Mapa de Riesgos'!$AA$24="Leve"),CONCATENATE("R2C",'Mapa de Riesgos'!$O$24),"")</f>
        <v/>
      </c>
      <c r="O27" s="67" t="str">
        <f>IF(AND('Mapa de Riesgos'!$Y$25="Media",'Mapa de Riesgos'!$AA$25="Leve"),CONCATENATE("R2C",'Mapa de Riesgos'!$O$25),"")</f>
        <v/>
      </c>
      <c r="P27" s="65" t="str">
        <f>IF(AND('Mapa de Riesgos'!$Y$18="Media",'Mapa de Riesgos'!$AA$18="Menor"),CONCATENATE("R2C",'Mapa de Riesgos'!$O$18),"")</f>
        <v/>
      </c>
      <c r="Q27" s="66" t="str">
        <f>IF(AND('Mapa de Riesgos'!$Y$21="Media",'Mapa de Riesgos'!$AA$21="Menor"),CONCATENATE("R2C",'Mapa de Riesgos'!$O$21),"")</f>
        <v/>
      </c>
      <c r="R27" s="66" t="str">
        <f>IF(AND('Mapa de Riesgos'!$Y$22="Media",'Mapa de Riesgos'!$AA$22="Menor"),CONCATENATE("R2C",'Mapa de Riesgos'!$O$22),"")</f>
        <v/>
      </c>
      <c r="S27" s="66" t="str">
        <f>IF(AND('Mapa de Riesgos'!$Y$23="Media",'Mapa de Riesgos'!$AA$23="Menor"),CONCATENATE("R2C",'Mapa de Riesgos'!$O$23),"")</f>
        <v/>
      </c>
      <c r="T27" s="66" t="str">
        <f>IF(AND('Mapa de Riesgos'!$Y$24="Media",'Mapa de Riesgos'!$AA$24="Menor"),CONCATENATE("R2C",'Mapa de Riesgos'!$O$24),"")</f>
        <v/>
      </c>
      <c r="U27" s="67" t="str">
        <f>IF(AND('Mapa de Riesgos'!$Y$25="Media",'Mapa de Riesgos'!$AA$25="Menor"),CONCATENATE("R2C",'Mapa de Riesgos'!$O$25),"")</f>
        <v/>
      </c>
      <c r="V27" s="65" t="str">
        <f>IF(AND('Mapa de Riesgos'!$Y$18="Media",'Mapa de Riesgos'!$AA$18="Moderado"),CONCATENATE("R2C",'Mapa de Riesgos'!$O$18),"")</f>
        <v/>
      </c>
      <c r="W27" s="66" t="str">
        <f>IF(AND('Mapa de Riesgos'!$Y$21="Media",'Mapa de Riesgos'!$AA$21="Moderado"),CONCATENATE("R2C",'Mapa de Riesgos'!$O$21),"")</f>
        <v/>
      </c>
      <c r="X27" s="66" t="str">
        <f>IF(AND('Mapa de Riesgos'!$Y$22="Media",'Mapa de Riesgos'!$AA$22="Moderado"),CONCATENATE("R2C",'Mapa de Riesgos'!$O$22),"")</f>
        <v/>
      </c>
      <c r="Y27" s="66" t="str">
        <f>IF(AND('Mapa de Riesgos'!$Y$23="Media",'Mapa de Riesgos'!$AA$23="Moderado"),CONCATENATE("R2C",'Mapa de Riesgos'!$O$23),"")</f>
        <v/>
      </c>
      <c r="Z27" s="66" t="str">
        <f>IF(AND('Mapa de Riesgos'!$Y$24="Media",'Mapa de Riesgos'!$AA$24="Moderado"),CONCATENATE("R2C",'Mapa de Riesgos'!$O$24),"")</f>
        <v/>
      </c>
      <c r="AA27" s="67" t="str">
        <f>IF(AND('Mapa de Riesgos'!$Y$25="Media",'Mapa de Riesgos'!$AA$25="Moderado"),CONCATENATE("R2C",'Mapa de Riesgos'!$O$25),"")</f>
        <v/>
      </c>
      <c r="AB27" s="50" t="str">
        <f>IF(AND('Mapa de Riesgos'!$Y$18="Media",'Mapa de Riesgos'!$AA$18="Mayor"),CONCATENATE("R2C",'Mapa de Riesgos'!$O$18),"")</f>
        <v/>
      </c>
      <c r="AC27" s="51" t="str">
        <f>IF(AND('Mapa de Riesgos'!$Y$21="Media",'Mapa de Riesgos'!$AA$21="Mayor"),CONCATENATE("R2C",'Mapa de Riesgos'!$O$21),"")</f>
        <v/>
      </c>
      <c r="AD27" s="51" t="str">
        <f>IF(AND('Mapa de Riesgos'!$Y$22="Media",'Mapa de Riesgos'!$AA$22="Mayor"),CONCATENATE("R2C",'Mapa de Riesgos'!$O$22),"")</f>
        <v/>
      </c>
      <c r="AE27" s="51" t="str">
        <f>IF(AND('Mapa de Riesgos'!$Y$23="Media",'Mapa de Riesgos'!$AA$23="Mayor"),CONCATENATE("R2C",'Mapa de Riesgos'!$O$23),"")</f>
        <v/>
      </c>
      <c r="AF27" s="51" t="str">
        <f>IF(AND('Mapa de Riesgos'!$Y$24="Media",'Mapa de Riesgos'!$AA$24="Mayor"),CONCATENATE("R2C",'Mapa de Riesgos'!$O$24),"")</f>
        <v/>
      </c>
      <c r="AG27" s="52" t="str">
        <f>IF(AND('Mapa de Riesgos'!$Y$25="Media",'Mapa de Riesgos'!$AA$25="Mayor"),CONCATENATE("R2C",'Mapa de Riesgos'!$O$25),"")</f>
        <v/>
      </c>
      <c r="AH27" s="53" t="str">
        <f>IF(AND('Mapa de Riesgos'!$Y$18="Media",'Mapa de Riesgos'!$AA$18="Catastrófico"),CONCATENATE("R2C",'Mapa de Riesgos'!$O$18),"")</f>
        <v/>
      </c>
      <c r="AI27" s="54" t="str">
        <f>IF(AND('Mapa de Riesgos'!$Y$21="Media",'Mapa de Riesgos'!$AA$21="Catastrófico"),CONCATENATE("R2C",'Mapa de Riesgos'!$O$21),"")</f>
        <v/>
      </c>
      <c r="AJ27" s="54" t="str">
        <f>IF(AND('Mapa de Riesgos'!$Y$22="Media",'Mapa de Riesgos'!$AA$22="Catastrófico"),CONCATENATE("R2C",'Mapa de Riesgos'!$O$22),"")</f>
        <v/>
      </c>
      <c r="AK27" s="54" t="str">
        <f>IF(AND('Mapa de Riesgos'!$Y$23="Media",'Mapa de Riesgos'!$AA$23="Catastrófico"),CONCATENATE("R2C",'Mapa de Riesgos'!$O$23),"")</f>
        <v/>
      </c>
      <c r="AL27" s="54" t="str">
        <f>IF(AND('Mapa de Riesgos'!$Y$24="Media",'Mapa de Riesgos'!$AA$24="Catastrófico"),CONCATENATE("R2C",'Mapa de Riesgos'!$O$24),"")</f>
        <v/>
      </c>
      <c r="AM27" s="55" t="str">
        <f>IF(AND('Mapa de Riesgos'!$Y$25="Media",'Mapa de Riesgos'!$AA$25="Catastrófico"),CONCATENATE("R2C",'Mapa de Riesgos'!$O$25),"")</f>
        <v/>
      </c>
      <c r="AN27" s="81"/>
      <c r="AO27" s="565"/>
      <c r="AP27" s="566"/>
      <c r="AQ27" s="566"/>
      <c r="AR27" s="566"/>
      <c r="AS27" s="566"/>
      <c r="AT27" s="567"/>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row>
    <row r="28" spans="1:76" ht="15" customHeight="1" x14ac:dyDescent="0.25">
      <c r="A28" s="81"/>
      <c r="B28" s="437"/>
      <c r="C28" s="437"/>
      <c r="D28" s="438"/>
      <c r="E28" s="536"/>
      <c r="F28" s="535"/>
      <c r="G28" s="535"/>
      <c r="H28" s="535"/>
      <c r="I28" s="551"/>
      <c r="J28" s="65" t="str">
        <f>IF(AND('Mapa de Riesgos'!$Y$26="Media",'Mapa de Riesgos'!$AA$26="Leve"),CONCATENATE("R3C",'Mapa de Riesgos'!$O$26),"")</f>
        <v/>
      </c>
      <c r="K28" s="66" t="str">
        <f>IF(AND('Mapa de Riesgos'!$Y$27="Media",'Mapa de Riesgos'!$AA$27="Leve"),CONCATENATE("R3C",'Mapa de Riesgos'!$O$27),"")</f>
        <v/>
      </c>
      <c r="L28" s="66" t="str">
        <f>IF(AND('Mapa de Riesgos'!$Y$28="Media",'Mapa de Riesgos'!$AA$28="Leve"),CONCATENATE("R3C",'Mapa de Riesgos'!$O$28),"")</f>
        <v/>
      </c>
      <c r="M28" s="66" t="str">
        <f>IF(AND('Mapa de Riesgos'!$Y$29="Media",'Mapa de Riesgos'!$AA$29="Leve"),CONCATENATE("R3C",'Mapa de Riesgos'!$O$29),"")</f>
        <v/>
      </c>
      <c r="N28" s="66" t="str">
        <f>IF(AND('Mapa de Riesgos'!$Y$30="Media",'Mapa de Riesgos'!$AA$30="Leve"),CONCATENATE("R3C",'Mapa de Riesgos'!$O$30),"")</f>
        <v/>
      </c>
      <c r="O28" s="67" t="str">
        <f>IF(AND('Mapa de Riesgos'!$Y$31="Media",'Mapa de Riesgos'!$AA$31="Leve"),CONCATENATE("R3C",'Mapa de Riesgos'!$O$31),"")</f>
        <v/>
      </c>
      <c r="P28" s="65" t="str">
        <f>IF(AND('Mapa de Riesgos'!$Y$26="Media",'Mapa de Riesgos'!$AA$26="Menor"),CONCATENATE("R3C",'Mapa de Riesgos'!$O$26),"")</f>
        <v/>
      </c>
      <c r="Q28" s="66" t="str">
        <f>IF(AND('Mapa de Riesgos'!$Y$27="Media",'Mapa de Riesgos'!$AA$27="Menor"),CONCATENATE("R3C",'Mapa de Riesgos'!$O$27),"")</f>
        <v/>
      </c>
      <c r="R28" s="66" t="str">
        <f>IF(AND('Mapa de Riesgos'!$Y$28="Media",'Mapa de Riesgos'!$AA$28="Menor"),CONCATENATE("R3C",'Mapa de Riesgos'!$O$28),"")</f>
        <v/>
      </c>
      <c r="S28" s="66" t="str">
        <f>IF(AND('Mapa de Riesgos'!$Y$29="Media",'Mapa de Riesgos'!$AA$29="Menor"),CONCATENATE("R3C",'Mapa de Riesgos'!$O$29),"")</f>
        <v/>
      </c>
      <c r="T28" s="66" t="str">
        <f>IF(AND('Mapa de Riesgos'!$Y$30="Media",'Mapa de Riesgos'!$AA$30="Menor"),CONCATENATE("R3C",'Mapa de Riesgos'!$O$30),"")</f>
        <v/>
      </c>
      <c r="U28" s="67" t="str">
        <f>IF(AND('Mapa de Riesgos'!$Y$31="Media",'Mapa de Riesgos'!$AA$31="Menor"),CONCATENATE("R3C",'Mapa de Riesgos'!$O$31),"")</f>
        <v/>
      </c>
      <c r="V28" s="65" t="str">
        <f>IF(AND('Mapa de Riesgos'!$Y$26="Media",'Mapa de Riesgos'!$AA$26="Moderado"),CONCATENATE("R3C",'Mapa de Riesgos'!$O$26),"")</f>
        <v/>
      </c>
      <c r="W28" s="66" t="str">
        <f>IF(AND('Mapa de Riesgos'!$Y$27="Media",'Mapa de Riesgos'!$AA$27="Moderado"),CONCATENATE("R3C",'Mapa de Riesgos'!$O$27),"")</f>
        <v/>
      </c>
      <c r="X28" s="66" t="str">
        <f>IF(AND('Mapa de Riesgos'!$Y$28="Media",'Mapa de Riesgos'!$AA$28="Moderado"),CONCATENATE("R3C",'Mapa de Riesgos'!$O$28),"")</f>
        <v/>
      </c>
      <c r="Y28" s="66" t="str">
        <f>IF(AND('Mapa de Riesgos'!$Y$29="Media",'Mapa de Riesgos'!$AA$29="Moderado"),CONCATENATE("R3C",'Mapa de Riesgos'!$O$29),"")</f>
        <v/>
      </c>
      <c r="Z28" s="66" t="str">
        <f>IF(AND('Mapa de Riesgos'!$Y$30="Media",'Mapa de Riesgos'!$AA$30="Moderado"),CONCATENATE("R3C",'Mapa de Riesgos'!$O$30),"")</f>
        <v/>
      </c>
      <c r="AA28" s="67" t="str">
        <f>IF(AND('Mapa de Riesgos'!$Y$31="Media",'Mapa de Riesgos'!$AA$31="Moderado"),CONCATENATE("R3C",'Mapa de Riesgos'!$O$31),"")</f>
        <v/>
      </c>
      <c r="AB28" s="50" t="str">
        <f>IF(AND('Mapa de Riesgos'!$Y$26="Media",'Mapa de Riesgos'!$AA$26="Mayor"),CONCATENATE("R3C",'Mapa de Riesgos'!$O$26),"")</f>
        <v/>
      </c>
      <c r="AC28" s="51" t="str">
        <f>IF(AND('Mapa de Riesgos'!$Y$27="Media",'Mapa de Riesgos'!$AA$27="Mayor"),CONCATENATE("R3C",'Mapa de Riesgos'!$O$27),"")</f>
        <v/>
      </c>
      <c r="AD28" s="51" t="str">
        <f>IF(AND('Mapa de Riesgos'!$Y$28="Media",'Mapa de Riesgos'!$AA$28="Mayor"),CONCATENATE("R3C",'Mapa de Riesgos'!$O$28),"")</f>
        <v/>
      </c>
      <c r="AE28" s="51" t="str">
        <f>IF(AND('Mapa de Riesgos'!$Y$29="Media",'Mapa de Riesgos'!$AA$29="Mayor"),CONCATENATE("R3C",'Mapa de Riesgos'!$O$29),"")</f>
        <v/>
      </c>
      <c r="AF28" s="51" t="str">
        <f>IF(AND('Mapa de Riesgos'!$Y$30="Media",'Mapa de Riesgos'!$AA$30="Mayor"),CONCATENATE("R3C",'Mapa de Riesgos'!$O$30),"")</f>
        <v/>
      </c>
      <c r="AG28" s="52" t="str">
        <f>IF(AND('Mapa de Riesgos'!$Y$31="Media",'Mapa de Riesgos'!$AA$31="Mayor"),CONCATENATE("R3C",'Mapa de Riesgos'!$O$31),"")</f>
        <v/>
      </c>
      <c r="AH28" s="53" t="str">
        <f>IF(AND('Mapa de Riesgos'!$Y$26="Media",'Mapa de Riesgos'!$AA$26="Catastrófico"),CONCATENATE("R3C",'Mapa de Riesgos'!$O$26),"")</f>
        <v/>
      </c>
      <c r="AI28" s="54" t="str">
        <f>IF(AND('Mapa de Riesgos'!$Y$27="Media",'Mapa de Riesgos'!$AA$27="Catastrófico"),CONCATENATE("R3C",'Mapa de Riesgos'!$O$27),"")</f>
        <v/>
      </c>
      <c r="AJ28" s="54" t="str">
        <f>IF(AND('Mapa de Riesgos'!$Y$28="Media",'Mapa de Riesgos'!$AA$28="Catastrófico"),CONCATENATE("R3C",'Mapa de Riesgos'!$O$28),"")</f>
        <v/>
      </c>
      <c r="AK28" s="54" t="str">
        <f>IF(AND('Mapa de Riesgos'!$Y$29="Media",'Mapa de Riesgos'!$AA$29="Catastrófico"),CONCATENATE("R3C",'Mapa de Riesgos'!$O$29),"")</f>
        <v/>
      </c>
      <c r="AL28" s="54" t="str">
        <f>IF(AND('Mapa de Riesgos'!$Y$30="Media",'Mapa de Riesgos'!$AA$30="Catastrófico"),CONCATENATE("R3C",'Mapa de Riesgos'!$O$30),"")</f>
        <v/>
      </c>
      <c r="AM28" s="55" t="str">
        <f>IF(AND('Mapa de Riesgos'!$Y$31="Media",'Mapa de Riesgos'!$AA$31="Catastrófico"),CONCATENATE("R3C",'Mapa de Riesgos'!$O$31),"")</f>
        <v/>
      </c>
      <c r="AN28" s="81"/>
      <c r="AO28" s="565"/>
      <c r="AP28" s="566"/>
      <c r="AQ28" s="566"/>
      <c r="AR28" s="566"/>
      <c r="AS28" s="566"/>
      <c r="AT28" s="567"/>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row>
    <row r="29" spans="1:76" ht="15" customHeight="1" x14ac:dyDescent="0.25">
      <c r="A29" s="81"/>
      <c r="B29" s="437"/>
      <c r="C29" s="437"/>
      <c r="D29" s="438"/>
      <c r="E29" s="536"/>
      <c r="F29" s="535"/>
      <c r="G29" s="535"/>
      <c r="H29" s="535"/>
      <c r="I29" s="551"/>
      <c r="J29" s="65" t="str">
        <f>IF(AND('Mapa de Riesgos'!$Y$32="Media",'Mapa de Riesgos'!$AA$32="Leve"),CONCATENATE("R4C",'Mapa de Riesgos'!$O$32),"")</f>
        <v/>
      </c>
      <c r="K29" s="66" t="str">
        <f>IF(AND('Mapa de Riesgos'!$Y$33="Media",'Mapa de Riesgos'!$AA$33="Leve"),CONCATENATE("R4C",'Mapa de Riesgos'!$O$33),"")</f>
        <v/>
      </c>
      <c r="L29" s="66" t="str">
        <f>IF(AND('Mapa de Riesgos'!$Y$34="Media",'Mapa de Riesgos'!$AA$34="Leve"),CONCATENATE("R4C",'Mapa de Riesgos'!$O$34),"")</f>
        <v/>
      </c>
      <c r="M29" s="66" t="str">
        <f>IF(AND('Mapa de Riesgos'!$Y$35="Media",'Mapa de Riesgos'!$AA$35="Leve"),CONCATENATE("R4C",'Mapa de Riesgos'!$O$35),"")</f>
        <v/>
      </c>
      <c r="N29" s="66" t="str">
        <f>IF(AND('Mapa de Riesgos'!$Y$36="Media",'Mapa de Riesgos'!$AA$36="Leve"),CONCATENATE("R4C",'Mapa de Riesgos'!$O$36),"")</f>
        <v/>
      </c>
      <c r="O29" s="67" t="str">
        <f>IF(AND('Mapa de Riesgos'!$Y$37="Media",'Mapa de Riesgos'!$AA$37="Leve"),CONCATENATE("R4C",'Mapa de Riesgos'!$O$37),"")</f>
        <v/>
      </c>
      <c r="P29" s="65" t="str">
        <f>IF(AND('Mapa de Riesgos'!$Y$32="Media",'Mapa de Riesgos'!$AA$32="Menor"),CONCATENATE("R4C",'Mapa de Riesgos'!$O$32),"")</f>
        <v/>
      </c>
      <c r="Q29" s="66" t="str">
        <f>IF(AND('Mapa de Riesgos'!$Y$33="Media",'Mapa de Riesgos'!$AA$33="Menor"),CONCATENATE("R4C",'Mapa de Riesgos'!$O$33),"")</f>
        <v/>
      </c>
      <c r="R29" s="66" t="str">
        <f>IF(AND('Mapa de Riesgos'!$Y$34="Media",'Mapa de Riesgos'!$AA$34="Menor"),CONCATENATE("R4C",'Mapa de Riesgos'!$O$34),"")</f>
        <v/>
      </c>
      <c r="S29" s="66" t="str">
        <f>IF(AND('Mapa de Riesgos'!$Y$35="Media",'Mapa de Riesgos'!$AA$35="Menor"),CONCATENATE("R4C",'Mapa de Riesgos'!$O$35),"")</f>
        <v/>
      </c>
      <c r="T29" s="66" t="str">
        <f>IF(AND('Mapa de Riesgos'!$Y$36="Media",'Mapa de Riesgos'!$AA$36="Menor"),CONCATENATE("R4C",'Mapa de Riesgos'!$O$36),"")</f>
        <v/>
      </c>
      <c r="U29" s="67" t="str">
        <f>IF(AND('Mapa de Riesgos'!$Y$37="Media",'Mapa de Riesgos'!$AA$37="Menor"),CONCATENATE("R4C",'Mapa de Riesgos'!$O$37),"")</f>
        <v/>
      </c>
      <c r="V29" s="65" t="str">
        <f>IF(AND('Mapa de Riesgos'!$Y$32="Media",'Mapa de Riesgos'!$AA$32="Moderado"),CONCATENATE("R4C",'Mapa de Riesgos'!$O$32),"")</f>
        <v/>
      </c>
      <c r="W29" s="66" t="str">
        <f>IF(AND('Mapa de Riesgos'!$Y$33="Media",'Mapa de Riesgos'!$AA$33="Moderado"),CONCATENATE("R4C",'Mapa de Riesgos'!$O$33),"")</f>
        <v/>
      </c>
      <c r="X29" s="66" t="str">
        <f>IF(AND('Mapa de Riesgos'!$Y$34="Media",'Mapa de Riesgos'!$AA$34="Moderado"),CONCATENATE("R4C",'Mapa de Riesgos'!$O$34),"")</f>
        <v/>
      </c>
      <c r="Y29" s="66" t="str">
        <f>IF(AND('Mapa de Riesgos'!$Y$35="Media",'Mapa de Riesgos'!$AA$35="Moderado"),CONCATENATE("R4C",'Mapa de Riesgos'!$O$35),"")</f>
        <v/>
      </c>
      <c r="Z29" s="66" t="str">
        <f>IF(AND('Mapa de Riesgos'!$Y$36="Media",'Mapa de Riesgos'!$AA$36="Moderado"),CONCATENATE("R4C",'Mapa de Riesgos'!$O$36),"")</f>
        <v/>
      </c>
      <c r="AA29" s="67" t="str">
        <f>IF(AND('Mapa de Riesgos'!$Y$37="Media",'Mapa de Riesgos'!$AA$37="Moderado"),CONCATENATE("R4C",'Mapa de Riesgos'!$O$37),"")</f>
        <v/>
      </c>
      <c r="AB29" s="50" t="str">
        <f>IF(AND('Mapa de Riesgos'!$Y$32="Media",'Mapa de Riesgos'!$AA$32="Mayor"),CONCATENATE("R4C",'Mapa de Riesgos'!$O$32),"")</f>
        <v/>
      </c>
      <c r="AC29" s="51" t="str">
        <f>IF(AND('Mapa de Riesgos'!$Y$33="Media",'Mapa de Riesgos'!$AA$33="Mayor"),CONCATENATE("R4C",'Mapa de Riesgos'!$O$33),"")</f>
        <v/>
      </c>
      <c r="AD29" s="51" t="str">
        <f>IF(AND('Mapa de Riesgos'!$Y$34="Media",'Mapa de Riesgos'!$AA$34="Mayor"),CONCATENATE("R4C",'Mapa de Riesgos'!$O$34),"")</f>
        <v/>
      </c>
      <c r="AE29" s="51" t="str">
        <f>IF(AND('Mapa de Riesgos'!$Y$35="Media",'Mapa de Riesgos'!$AA$35="Mayor"),CONCATENATE("R4C",'Mapa de Riesgos'!$O$35),"")</f>
        <v/>
      </c>
      <c r="AF29" s="51" t="str">
        <f>IF(AND('Mapa de Riesgos'!$Y$36="Media",'Mapa de Riesgos'!$AA$36="Mayor"),CONCATENATE("R4C",'Mapa de Riesgos'!$O$36),"")</f>
        <v/>
      </c>
      <c r="AG29" s="52" t="str">
        <f>IF(AND('Mapa de Riesgos'!$Y$37="Media",'Mapa de Riesgos'!$AA$37="Mayor"),CONCATENATE("R4C",'Mapa de Riesgos'!$O$37),"")</f>
        <v/>
      </c>
      <c r="AH29" s="53" t="str">
        <f>IF(AND('Mapa de Riesgos'!$Y$32="Media",'Mapa de Riesgos'!$AA$32="Catastrófico"),CONCATENATE("R4C",'Mapa de Riesgos'!$O$32),"")</f>
        <v/>
      </c>
      <c r="AI29" s="54" t="str">
        <f>IF(AND('Mapa de Riesgos'!$Y$33="Media",'Mapa de Riesgos'!$AA$33="Catastrófico"),CONCATENATE("R4C",'Mapa de Riesgos'!$O$33),"")</f>
        <v/>
      </c>
      <c r="AJ29" s="54" t="str">
        <f>IF(AND('Mapa de Riesgos'!$Y$34="Media",'Mapa de Riesgos'!$AA$34="Catastrófico"),CONCATENATE("R4C",'Mapa de Riesgos'!$O$34),"")</f>
        <v/>
      </c>
      <c r="AK29" s="54" t="str">
        <f>IF(AND('Mapa de Riesgos'!$Y$35="Media",'Mapa de Riesgos'!$AA$35="Catastrófico"),CONCATENATE("R4C",'Mapa de Riesgos'!$O$35),"")</f>
        <v/>
      </c>
      <c r="AL29" s="54" t="str">
        <f>IF(AND('Mapa de Riesgos'!$Y$36="Media",'Mapa de Riesgos'!$AA$36="Catastrófico"),CONCATENATE("R4C",'Mapa de Riesgos'!$O$36),"")</f>
        <v/>
      </c>
      <c r="AM29" s="55" t="str">
        <f>IF(AND('Mapa de Riesgos'!$Y$37="Media",'Mapa de Riesgos'!$AA$37="Catastrófico"),CONCATENATE("R4C",'Mapa de Riesgos'!$O$37),"")</f>
        <v/>
      </c>
      <c r="AN29" s="81"/>
      <c r="AO29" s="565"/>
      <c r="AP29" s="566"/>
      <c r="AQ29" s="566"/>
      <c r="AR29" s="566"/>
      <c r="AS29" s="566"/>
      <c r="AT29" s="567"/>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row>
    <row r="30" spans="1:76" ht="15" customHeight="1" x14ac:dyDescent="0.25">
      <c r="A30" s="81"/>
      <c r="B30" s="437"/>
      <c r="C30" s="437"/>
      <c r="D30" s="438"/>
      <c r="E30" s="536"/>
      <c r="F30" s="535"/>
      <c r="G30" s="535"/>
      <c r="H30" s="535"/>
      <c r="I30" s="551"/>
      <c r="J30" s="65" t="str">
        <f>IF(AND('Mapa de Riesgos'!$Y$38="Media",'Mapa de Riesgos'!$AA$38="Leve"),CONCATENATE("R5C",'Mapa de Riesgos'!$O$38),"")</f>
        <v/>
      </c>
      <c r="K30" s="66" t="str">
        <f>IF(AND('Mapa de Riesgos'!$Y$39="Media",'Mapa de Riesgos'!$AA$39="Leve"),CONCATENATE("R5C",'Mapa de Riesgos'!$O$39),"")</f>
        <v/>
      </c>
      <c r="L30" s="66" t="str">
        <f>IF(AND('Mapa de Riesgos'!$Y$40="Media",'Mapa de Riesgos'!$AA$40="Leve"),CONCATENATE("R5C",'Mapa de Riesgos'!$O$40),"")</f>
        <v/>
      </c>
      <c r="M30" s="66" t="str">
        <f>IF(AND('Mapa de Riesgos'!$Y$41="Media",'Mapa de Riesgos'!$AA$41="Leve"),CONCATENATE("R5C",'Mapa de Riesgos'!$O$41),"")</f>
        <v/>
      </c>
      <c r="N30" s="66" t="str">
        <f>IF(AND('Mapa de Riesgos'!$Y$42="Media",'Mapa de Riesgos'!$AA$42="Leve"),CONCATENATE("R5C",'Mapa de Riesgos'!$O$42),"")</f>
        <v/>
      </c>
      <c r="O30" s="67" t="str">
        <f>IF(AND('Mapa de Riesgos'!$Y$43="Media",'Mapa de Riesgos'!$AA$43="Leve"),CONCATENATE("R5C",'Mapa de Riesgos'!$O$43),"")</f>
        <v/>
      </c>
      <c r="P30" s="65" t="str">
        <f>IF(AND('Mapa de Riesgos'!$Y$38="Media",'Mapa de Riesgos'!$AA$38="Menor"),CONCATENATE("R5C",'Mapa de Riesgos'!$O$38),"")</f>
        <v/>
      </c>
      <c r="Q30" s="66" t="str">
        <f>IF(AND('Mapa de Riesgos'!$Y$39="Media",'Mapa de Riesgos'!$AA$39="Menor"),CONCATENATE("R5C",'Mapa de Riesgos'!$O$39),"")</f>
        <v/>
      </c>
      <c r="R30" s="66" t="str">
        <f>IF(AND('Mapa de Riesgos'!$Y$40="Media",'Mapa de Riesgos'!$AA$40="Menor"),CONCATENATE("R5C",'Mapa de Riesgos'!$O$40),"")</f>
        <v/>
      </c>
      <c r="S30" s="66" t="str">
        <f>IF(AND('Mapa de Riesgos'!$Y$41="Media",'Mapa de Riesgos'!$AA$41="Menor"),CONCATENATE("R5C",'Mapa de Riesgos'!$O$41),"")</f>
        <v/>
      </c>
      <c r="T30" s="66" t="str">
        <f>IF(AND('Mapa de Riesgos'!$Y$42="Media",'Mapa de Riesgos'!$AA$42="Menor"),CONCATENATE("R5C",'Mapa de Riesgos'!$O$42),"")</f>
        <v/>
      </c>
      <c r="U30" s="67" t="str">
        <f>IF(AND('Mapa de Riesgos'!$Y$43="Media",'Mapa de Riesgos'!$AA$43="Menor"),CONCATENATE("R5C",'Mapa de Riesgos'!$O$43),"")</f>
        <v/>
      </c>
      <c r="V30" s="65" t="str">
        <f>IF(AND('Mapa de Riesgos'!$Y$38="Media",'Mapa de Riesgos'!$AA$38="Moderado"),CONCATENATE("R5C",'Mapa de Riesgos'!$O$38),"")</f>
        <v/>
      </c>
      <c r="W30" s="66" t="str">
        <f>IF(AND('Mapa de Riesgos'!$Y$39="Media",'Mapa de Riesgos'!$AA$39="Moderado"),CONCATENATE("R5C",'Mapa de Riesgos'!$O$39),"")</f>
        <v/>
      </c>
      <c r="X30" s="66" t="str">
        <f>IF(AND('Mapa de Riesgos'!$Y$40="Media",'Mapa de Riesgos'!$AA$40="Moderado"),CONCATENATE("R5C",'Mapa de Riesgos'!$O$40),"")</f>
        <v/>
      </c>
      <c r="Y30" s="66" t="str">
        <f>IF(AND('Mapa de Riesgos'!$Y$41="Media",'Mapa de Riesgos'!$AA$41="Moderado"),CONCATENATE("R5C",'Mapa de Riesgos'!$O$41),"")</f>
        <v/>
      </c>
      <c r="Z30" s="66" t="str">
        <f>IF(AND('Mapa de Riesgos'!$Y$42="Media",'Mapa de Riesgos'!$AA$42="Moderado"),CONCATENATE("R5C",'Mapa de Riesgos'!$O$42),"")</f>
        <v/>
      </c>
      <c r="AA30" s="67" t="str">
        <f>IF(AND('Mapa de Riesgos'!$Y$43="Media",'Mapa de Riesgos'!$AA$43="Moderado"),CONCATENATE("R5C",'Mapa de Riesgos'!$O$43),"")</f>
        <v/>
      </c>
      <c r="AB30" s="50" t="str">
        <f>IF(AND('Mapa de Riesgos'!$Y$38="Media",'Mapa de Riesgos'!$AA$38="Mayor"),CONCATENATE("R5C",'Mapa de Riesgos'!$O$38),"")</f>
        <v/>
      </c>
      <c r="AC30" s="51" t="str">
        <f>IF(AND('Mapa de Riesgos'!$Y$39="Media",'Mapa de Riesgos'!$AA$39="Mayor"),CONCATENATE("R5C",'Mapa de Riesgos'!$O$39),"")</f>
        <v/>
      </c>
      <c r="AD30" s="51" t="str">
        <f>IF(AND('Mapa de Riesgos'!$Y$40="Media",'Mapa de Riesgos'!$AA$40="Mayor"),CONCATENATE("R5C",'Mapa de Riesgos'!$O$40),"")</f>
        <v/>
      </c>
      <c r="AE30" s="51" t="str">
        <f>IF(AND('Mapa de Riesgos'!$Y$41="Media",'Mapa de Riesgos'!$AA$41="Mayor"),CONCATENATE("R5C",'Mapa de Riesgos'!$O$41),"")</f>
        <v/>
      </c>
      <c r="AF30" s="51" t="str">
        <f>IF(AND('Mapa de Riesgos'!$Y$42="Media",'Mapa de Riesgos'!$AA$42="Mayor"),CONCATENATE("R5C",'Mapa de Riesgos'!$O$42),"")</f>
        <v/>
      </c>
      <c r="AG30" s="52" t="str">
        <f>IF(AND('Mapa de Riesgos'!$Y$43="Media",'Mapa de Riesgos'!$AA$43="Mayor"),CONCATENATE("R5C",'Mapa de Riesgos'!$O$43),"")</f>
        <v/>
      </c>
      <c r="AH30" s="53" t="str">
        <f>IF(AND('Mapa de Riesgos'!$Y$38="Media",'Mapa de Riesgos'!$AA$38="Catastrófico"),CONCATENATE("R5C",'Mapa de Riesgos'!$O$38),"")</f>
        <v/>
      </c>
      <c r="AI30" s="54" t="str">
        <f>IF(AND('Mapa de Riesgos'!$Y$39="Media",'Mapa de Riesgos'!$AA$39="Catastrófico"),CONCATENATE("R5C",'Mapa de Riesgos'!$O$39),"")</f>
        <v/>
      </c>
      <c r="AJ30" s="54" t="str">
        <f>IF(AND('Mapa de Riesgos'!$Y$40="Media",'Mapa de Riesgos'!$AA$40="Catastrófico"),CONCATENATE("R5C",'Mapa de Riesgos'!$O$40),"")</f>
        <v/>
      </c>
      <c r="AK30" s="54" t="str">
        <f>IF(AND('Mapa de Riesgos'!$Y$41="Media",'Mapa de Riesgos'!$AA$41="Catastrófico"),CONCATENATE("R5C",'Mapa de Riesgos'!$O$41),"")</f>
        <v/>
      </c>
      <c r="AL30" s="54" t="str">
        <f>IF(AND('Mapa de Riesgos'!$Y$42="Media",'Mapa de Riesgos'!$AA$42="Catastrófico"),CONCATENATE("R5C",'Mapa de Riesgos'!$O$42),"")</f>
        <v/>
      </c>
      <c r="AM30" s="55" t="str">
        <f>IF(AND('Mapa de Riesgos'!$Y$43="Media",'Mapa de Riesgos'!$AA$43="Catastrófico"),CONCATENATE("R5C",'Mapa de Riesgos'!$O$43),"")</f>
        <v/>
      </c>
      <c r="AN30" s="81"/>
      <c r="AO30" s="565"/>
      <c r="AP30" s="566"/>
      <c r="AQ30" s="566"/>
      <c r="AR30" s="566"/>
      <c r="AS30" s="566"/>
      <c r="AT30" s="567"/>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row>
    <row r="31" spans="1:76" ht="15" customHeight="1" x14ac:dyDescent="0.25">
      <c r="A31" s="81"/>
      <c r="B31" s="437"/>
      <c r="C31" s="437"/>
      <c r="D31" s="438"/>
      <c r="E31" s="536"/>
      <c r="F31" s="535"/>
      <c r="G31" s="535"/>
      <c r="H31" s="535"/>
      <c r="I31" s="551"/>
      <c r="J31" s="65" t="str">
        <f>IF(AND('Mapa de Riesgos'!$Y$44="Media",'Mapa de Riesgos'!$AA$44="Leve"),CONCATENATE("R6C",'Mapa de Riesgos'!$O$44),"")</f>
        <v/>
      </c>
      <c r="K31" s="66" t="str">
        <f>IF(AND('Mapa de Riesgos'!$Y$45="Media",'Mapa de Riesgos'!$AA$45="Leve"),CONCATENATE("R6C",'Mapa de Riesgos'!$O$45),"")</f>
        <v/>
      </c>
      <c r="L31" s="66" t="str">
        <f>IF(AND('Mapa de Riesgos'!$Y$46="Media",'Mapa de Riesgos'!$AA$46="Leve"),CONCATENATE("R6C",'Mapa de Riesgos'!$O$46),"")</f>
        <v/>
      </c>
      <c r="M31" s="66" t="str">
        <f>IF(AND('Mapa de Riesgos'!$Y$47="Media",'Mapa de Riesgos'!$AA$47="Leve"),CONCATENATE("R6C",'Mapa de Riesgos'!$O$47),"")</f>
        <v/>
      </c>
      <c r="N31" s="66" t="str">
        <f>IF(AND('Mapa de Riesgos'!$Y$48="Media",'Mapa de Riesgos'!$AA$48="Leve"),CONCATENATE("R6C",'Mapa de Riesgos'!$O$48),"")</f>
        <v/>
      </c>
      <c r="O31" s="67" t="str">
        <f>IF(AND('Mapa de Riesgos'!$Y$49="Media",'Mapa de Riesgos'!$AA$49="Leve"),CONCATENATE("R6C",'Mapa de Riesgos'!$O$49),"")</f>
        <v/>
      </c>
      <c r="P31" s="65" t="str">
        <f>IF(AND('Mapa de Riesgos'!$Y$44="Media",'Mapa de Riesgos'!$AA$44="Menor"),CONCATENATE("R6C",'Mapa de Riesgos'!$O$44),"")</f>
        <v/>
      </c>
      <c r="Q31" s="66" t="str">
        <f>IF(AND('Mapa de Riesgos'!$Y$45="Media",'Mapa de Riesgos'!$AA$45="Menor"),CONCATENATE("R6C",'Mapa de Riesgos'!$O$45),"")</f>
        <v/>
      </c>
      <c r="R31" s="66" t="str">
        <f>IF(AND('Mapa de Riesgos'!$Y$46="Media",'Mapa de Riesgos'!$AA$46="Menor"),CONCATENATE("R6C",'Mapa de Riesgos'!$O$46),"")</f>
        <v/>
      </c>
      <c r="S31" s="66" t="str">
        <f>IF(AND('Mapa de Riesgos'!$Y$47="Media",'Mapa de Riesgos'!$AA$47="Menor"),CONCATENATE("R6C",'Mapa de Riesgos'!$O$47),"")</f>
        <v/>
      </c>
      <c r="T31" s="66" t="str">
        <f>IF(AND('Mapa de Riesgos'!$Y$48="Media",'Mapa de Riesgos'!$AA$48="Menor"),CONCATENATE("R6C",'Mapa de Riesgos'!$O$48),"")</f>
        <v/>
      </c>
      <c r="U31" s="67" t="str">
        <f>IF(AND('Mapa de Riesgos'!$Y$49="Media",'Mapa de Riesgos'!$AA$49="Menor"),CONCATENATE("R6C",'Mapa de Riesgos'!$O$49),"")</f>
        <v/>
      </c>
      <c r="V31" s="65" t="str">
        <f>IF(AND('Mapa de Riesgos'!$Y$44="Media",'Mapa de Riesgos'!$AA$44="Moderado"),CONCATENATE("R6C",'Mapa de Riesgos'!$O$44),"")</f>
        <v/>
      </c>
      <c r="W31" s="66" t="str">
        <f>IF(AND('Mapa de Riesgos'!$Y$45="Media",'Mapa de Riesgos'!$AA$45="Moderado"),CONCATENATE("R6C",'Mapa de Riesgos'!$O$45),"")</f>
        <v/>
      </c>
      <c r="X31" s="66" t="str">
        <f>IF(AND('Mapa de Riesgos'!$Y$46="Media",'Mapa de Riesgos'!$AA$46="Moderado"),CONCATENATE("R6C",'Mapa de Riesgos'!$O$46),"")</f>
        <v/>
      </c>
      <c r="Y31" s="66" t="str">
        <f>IF(AND('Mapa de Riesgos'!$Y$47="Media",'Mapa de Riesgos'!$AA$47="Moderado"),CONCATENATE("R6C",'Mapa de Riesgos'!$O$47),"")</f>
        <v/>
      </c>
      <c r="Z31" s="66" t="str">
        <f>IF(AND('Mapa de Riesgos'!$Y$48="Media",'Mapa de Riesgos'!$AA$48="Moderado"),CONCATENATE("R6C",'Mapa de Riesgos'!$O$48),"")</f>
        <v/>
      </c>
      <c r="AA31" s="67" t="str">
        <f>IF(AND('Mapa de Riesgos'!$Y$49="Media",'Mapa de Riesgos'!$AA$49="Moderado"),CONCATENATE("R6C",'Mapa de Riesgos'!$O$49),"")</f>
        <v/>
      </c>
      <c r="AB31" s="50" t="str">
        <f>IF(AND('Mapa de Riesgos'!$Y$44="Media",'Mapa de Riesgos'!$AA$44="Mayor"),CONCATENATE("R6C",'Mapa de Riesgos'!$O$44),"")</f>
        <v/>
      </c>
      <c r="AC31" s="51" t="str">
        <f>IF(AND('Mapa de Riesgos'!$Y$45="Media",'Mapa de Riesgos'!$AA$45="Mayor"),CONCATENATE("R6C",'Mapa de Riesgos'!$O$45),"")</f>
        <v/>
      </c>
      <c r="AD31" s="51" t="str">
        <f>IF(AND('Mapa de Riesgos'!$Y$46="Media",'Mapa de Riesgos'!$AA$46="Mayor"),CONCATENATE("R6C",'Mapa de Riesgos'!$O$46),"")</f>
        <v/>
      </c>
      <c r="AE31" s="51" t="str">
        <f>IF(AND('Mapa de Riesgos'!$Y$47="Media",'Mapa de Riesgos'!$AA$47="Mayor"),CONCATENATE("R6C",'Mapa de Riesgos'!$O$47),"")</f>
        <v/>
      </c>
      <c r="AF31" s="51" t="str">
        <f>IF(AND('Mapa de Riesgos'!$Y$48="Media",'Mapa de Riesgos'!$AA$48="Mayor"),CONCATENATE("R6C",'Mapa de Riesgos'!$O$48),"")</f>
        <v/>
      </c>
      <c r="AG31" s="52" t="str">
        <f>IF(AND('Mapa de Riesgos'!$Y$49="Media",'Mapa de Riesgos'!$AA$49="Mayor"),CONCATENATE("R6C",'Mapa de Riesgos'!$O$49),"")</f>
        <v/>
      </c>
      <c r="AH31" s="53" t="str">
        <f>IF(AND('Mapa de Riesgos'!$Y$44="Media",'Mapa de Riesgos'!$AA$44="Catastrófico"),CONCATENATE("R6C",'Mapa de Riesgos'!$O$44),"")</f>
        <v/>
      </c>
      <c r="AI31" s="54" t="str">
        <f>IF(AND('Mapa de Riesgos'!$Y$45="Media",'Mapa de Riesgos'!$AA$45="Catastrófico"),CONCATENATE("R6C",'Mapa de Riesgos'!$O$45),"")</f>
        <v/>
      </c>
      <c r="AJ31" s="54" t="str">
        <f>IF(AND('Mapa de Riesgos'!$Y$46="Media",'Mapa de Riesgos'!$AA$46="Catastrófico"),CONCATENATE("R6C",'Mapa de Riesgos'!$O$46),"")</f>
        <v/>
      </c>
      <c r="AK31" s="54" t="str">
        <f>IF(AND('Mapa de Riesgos'!$Y$47="Media",'Mapa de Riesgos'!$AA$47="Catastrófico"),CONCATENATE("R6C",'Mapa de Riesgos'!$O$47),"")</f>
        <v/>
      </c>
      <c r="AL31" s="54" t="str">
        <f>IF(AND('Mapa de Riesgos'!$Y$48="Media",'Mapa de Riesgos'!$AA$48="Catastrófico"),CONCATENATE("R6C",'Mapa de Riesgos'!$O$48),"")</f>
        <v/>
      </c>
      <c r="AM31" s="55" t="str">
        <f>IF(AND('Mapa de Riesgos'!$Y$49="Media",'Mapa de Riesgos'!$AA$49="Catastrófico"),CONCATENATE("R6C",'Mapa de Riesgos'!$O$49),"")</f>
        <v/>
      </c>
      <c r="AN31" s="81"/>
      <c r="AO31" s="565"/>
      <c r="AP31" s="566"/>
      <c r="AQ31" s="566"/>
      <c r="AR31" s="566"/>
      <c r="AS31" s="566"/>
      <c r="AT31" s="567"/>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row>
    <row r="32" spans="1:76" ht="15" customHeight="1" x14ac:dyDescent="0.25">
      <c r="A32" s="81"/>
      <c r="B32" s="437"/>
      <c r="C32" s="437"/>
      <c r="D32" s="438"/>
      <c r="E32" s="536"/>
      <c r="F32" s="535"/>
      <c r="G32" s="535"/>
      <c r="H32" s="535"/>
      <c r="I32" s="551"/>
      <c r="J32" s="65" t="str">
        <f>IF(AND('Mapa de Riesgos'!$Y$50="Media",'Mapa de Riesgos'!$AA$50="Leve"),CONCATENATE("R7C",'Mapa de Riesgos'!$O$50),"")</f>
        <v/>
      </c>
      <c r="K32" s="66" t="str">
        <f>IF(AND('Mapa de Riesgos'!$Y$51="Media",'Mapa de Riesgos'!$AA$51="Leve"),CONCATENATE("R7C",'Mapa de Riesgos'!$O$51),"")</f>
        <v/>
      </c>
      <c r="L32" s="66" t="str">
        <f>IF(AND('Mapa de Riesgos'!$Y$52="Media",'Mapa de Riesgos'!$AA$52="Leve"),CONCATENATE("R7C",'Mapa de Riesgos'!$O$52),"")</f>
        <v/>
      </c>
      <c r="M32" s="66" t="str">
        <f>IF(AND('Mapa de Riesgos'!$Y$53="Media",'Mapa de Riesgos'!$AA$53="Leve"),CONCATENATE("R7C",'Mapa de Riesgos'!$O$53),"")</f>
        <v/>
      </c>
      <c r="N32" s="66" t="str">
        <f>IF(AND('Mapa de Riesgos'!$Y$54="Media",'Mapa de Riesgos'!$AA$54="Leve"),CONCATENATE("R7C",'Mapa de Riesgos'!$O$54),"")</f>
        <v/>
      </c>
      <c r="O32" s="67" t="str">
        <f>IF(AND('Mapa de Riesgos'!$Y$55="Media",'Mapa de Riesgos'!$AA$55="Leve"),CONCATENATE("R7C",'Mapa de Riesgos'!$O$55),"")</f>
        <v/>
      </c>
      <c r="P32" s="65" t="str">
        <f>IF(AND('Mapa de Riesgos'!$Y$50="Media",'Mapa de Riesgos'!$AA$50="Menor"),CONCATENATE("R7C",'Mapa de Riesgos'!$O$50),"")</f>
        <v/>
      </c>
      <c r="Q32" s="66" t="str">
        <f>IF(AND('Mapa de Riesgos'!$Y$51="Media",'Mapa de Riesgos'!$AA$51="Menor"),CONCATENATE("R7C",'Mapa de Riesgos'!$O$51),"")</f>
        <v/>
      </c>
      <c r="R32" s="66" t="str">
        <f>IF(AND('Mapa de Riesgos'!$Y$52="Media",'Mapa de Riesgos'!$AA$52="Menor"),CONCATENATE("R7C",'Mapa de Riesgos'!$O$52),"")</f>
        <v/>
      </c>
      <c r="S32" s="66" t="str">
        <f>IF(AND('Mapa de Riesgos'!$Y$53="Media",'Mapa de Riesgos'!$AA$53="Menor"),CONCATENATE("R7C",'Mapa de Riesgos'!$O$53),"")</f>
        <v/>
      </c>
      <c r="T32" s="66" t="str">
        <f>IF(AND('Mapa de Riesgos'!$Y$54="Media",'Mapa de Riesgos'!$AA$54="Menor"),CONCATENATE("R7C",'Mapa de Riesgos'!$O$54),"")</f>
        <v/>
      </c>
      <c r="U32" s="67" t="str">
        <f>IF(AND('Mapa de Riesgos'!$Y$55="Media",'Mapa de Riesgos'!$AA$55="Menor"),CONCATENATE("R7C",'Mapa de Riesgos'!$O$55),"")</f>
        <v/>
      </c>
      <c r="V32" s="65" t="str">
        <f>IF(AND('Mapa de Riesgos'!$Y$50="Media",'Mapa de Riesgos'!$AA$50="Moderado"),CONCATENATE("R7C",'Mapa de Riesgos'!$O$50),"")</f>
        <v/>
      </c>
      <c r="W32" s="66" t="str">
        <f>IF(AND('Mapa de Riesgos'!$Y$51="Media",'Mapa de Riesgos'!$AA$51="Moderado"),CONCATENATE("R7C",'Mapa de Riesgos'!$O$51),"")</f>
        <v/>
      </c>
      <c r="X32" s="66" t="str">
        <f>IF(AND('Mapa de Riesgos'!$Y$52="Media",'Mapa de Riesgos'!$AA$52="Moderado"),CONCATENATE("R7C",'Mapa de Riesgos'!$O$52),"")</f>
        <v/>
      </c>
      <c r="Y32" s="66" t="str">
        <f>IF(AND('Mapa de Riesgos'!$Y$53="Media",'Mapa de Riesgos'!$AA$53="Moderado"),CONCATENATE("R7C",'Mapa de Riesgos'!$O$53),"")</f>
        <v/>
      </c>
      <c r="Z32" s="66" t="str">
        <f>IF(AND('Mapa de Riesgos'!$Y$54="Media",'Mapa de Riesgos'!$AA$54="Moderado"),CONCATENATE("R7C",'Mapa de Riesgos'!$O$54),"")</f>
        <v/>
      </c>
      <c r="AA32" s="67" t="str">
        <f>IF(AND('Mapa de Riesgos'!$Y$55="Media",'Mapa de Riesgos'!$AA$55="Moderado"),CONCATENATE("R7C",'Mapa de Riesgos'!$O$55),"")</f>
        <v/>
      </c>
      <c r="AB32" s="50" t="str">
        <f>IF(AND('Mapa de Riesgos'!$Y$50="Media",'Mapa de Riesgos'!$AA$50="Mayor"),CONCATENATE("R7C",'Mapa de Riesgos'!$O$50),"")</f>
        <v/>
      </c>
      <c r="AC32" s="51" t="str">
        <f>IF(AND('Mapa de Riesgos'!$Y$51="Media",'Mapa de Riesgos'!$AA$51="Mayor"),CONCATENATE("R7C",'Mapa de Riesgos'!$O$51),"")</f>
        <v/>
      </c>
      <c r="AD32" s="51" t="str">
        <f>IF(AND('Mapa de Riesgos'!$Y$52="Media",'Mapa de Riesgos'!$AA$52="Mayor"),CONCATENATE("R7C",'Mapa de Riesgos'!$O$52),"")</f>
        <v/>
      </c>
      <c r="AE32" s="51" t="str">
        <f>IF(AND('Mapa de Riesgos'!$Y$53="Media",'Mapa de Riesgos'!$AA$53="Mayor"),CONCATENATE("R7C",'Mapa de Riesgos'!$O$53),"")</f>
        <v/>
      </c>
      <c r="AF32" s="51" t="str">
        <f>IF(AND('Mapa de Riesgos'!$Y$54="Media",'Mapa de Riesgos'!$AA$54="Mayor"),CONCATENATE("R7C",'Mapa de Riesgos'!$O$54),"")</f>
        <v/>
      </c>
      <c r="AG32" s="52" t="str">
        <f>IF(AND('Mapa de Riesgos'!$Y$55="Media",'Mapa de Riesgos'!$AA$55="Mayor"),CONCATENATE("R7C",'Mapa de Riesgos'!$O$55),"")</f>
        <v/>
      </c>
      <c r="AH32" s="53" t="str">
        <f>IF(AND('Mapa de Riesgos'!$Y$50="Media",'Mapa de Riesgos'!$AA$50="Catastrófico"),CONCATENATE("R7C",'Mapa de Riesgos'!$O$50),"")</f>
        <v/>
      </c>
      <c r="AI32" s="54" t="str">
        <f>IF(AND('Mapa de Riesgos'!$Y$51="Media",'Mapa de Riesgos'!$AA$51="Catastrófico"),CONCATENATE("R7C",'Mapa de Riesgos'!$O$51),"")</f>
        <v/>
      </c>
      <c r="AJ32" s="54" t="str">
        <f>IF(AND('Mapa de Riesgos'!$Y$52="Media",'Mapa de Riesgos'!$AA$52="Catastrófico"),CONCATENATE("R7C",'Mapa de Riesgos'!$O$52),"")</f>
        <v/>
      </c>
      <c r="AK32" s="54" t="str">
        <f>IF(AND('Mapa de Riesgos'!$Y$53="Media",'Mapa de Riesgos'!$AA$53="Catastrófico"),CONCATENATE("R7C",'Mapa de Riesgos'!$O$53),"")</f>
        <v/>
      </c>
      <c r="AL32" s="54" t="str">
        <f>IF(AND('Mapa de Riesgos'!$Y$54="Media",'Mapa de Riesgos'!$AA$54="Catastrófico"),CONCATENATE("R7C",'Mapa de Riesgos'!$O$54),"")</f>
        <v/>
      </c>
      <c r="AM32" s="55" t="str">
        <f>IF(AND('Mapa de Riesgos'!$Y$55="Media",'Mapa de Riesgos'!$AA$55="Catastrófico"),CONCATENATE("R7C",'Mapa de Riesgos'!$O$55),"")</f>
        <v/>
      </c>
      <c r="AN32" s="81"/>
      <c r="AO32" s="565"/>
      <c r="AP32" s="566"/>
      <c r="AQ32" s="566"/>
      <c r="AR32" s="566"/>
      <c r="AS32" s="566"/>
      <c r="AT32" s="567"/>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row>
    <row r="33" spans="1:80" ht="15" customHeight="1" x14ac:dyDescent="0.25">
      <c r="A33" s="81"/>
      <c r="B33" s="437"/>
      <c r="C33" s="437"/>
      <c r="D33" s="438"/>
      <c r="E33" s="536"/>
      <c r="F33" s="535"/>
      <c r="G33" s="535"/>
      <c r="H33" s="535"/>
      <c r="I33" s="551"/>
      <c r="J33" s="65" t="str">
        <f>IF(AND('Mapa de Riesgos'!$Y$56="Media",'Mapa de Riesgos'!$AA$56="Leve"),CONCATENATE("R8C",'Mapa de Riesgos'!$O$56),"")</f>
        <v/>
      </c>
      <c r="K33" s="66" t="str">
        <f>IF(AND('Mapa de Riesgos'!$Y$57="Media",'Mapa de Riesgos'!$AA$57="Leve"),CONCATENATE("R8C",'Mapa de Riesgos'!$O$57),"")</f>
        <v/>
      </c>
      <c r="L33" s="66" t="str">
        <f>IF(AND('Mapa de Riesgos'!$Y$58="Media",'Mapa de Riesgos'!$AA$58="Leve"),CONCATENATE("R8C",'Mapa de Riesgos'!$O$58),"")</f>
        <v/>
      </c>
      <c r="M33" s="66" t="str">
        <f>IF(AND('Mapa de Riesgos'!$Y$59="Media",'Mapa de Riesgos'!$AA$59="Leve"),CONCATENATE("R8C",'Mapa de Riesgos'!$O$59),"")</f>
        <v/>
      </c>
      <c r="N33" s="66" t="str">
        <f>IF(AND('Mapa de Riesgos'!$Y$60="Media",'Mapa de Riesgos'!$AA$60="Leve"),CONCATENATE("R8C",'Mapa de Riesgos'!$O$60),"")</f>
        <v/>
      </c>
      <c r="O33" s="67" t="str">
        <f>IF(AND('Mapa de Riesgos'!$Y$61="Media",'Mapa de Riesgos'!$AA$61="Leve"),CONCATENATE("R8C",'Mapa de Riesgos'!$O$61),"")</f>
        <v/>
      </c>
      <c r="P33" s="65" t="str">
        <f>IF(AND('Mapa de Riesgos'!$Y$56="Media",'Mapa de Riesgos'!$AA$56="Menor"),CONCATENATE("R8C",'Mapa de Riesgos'!$O$56),"")</f>
        <v/>
      </c>
      <c r="Q33" s="66" t="str">
        <f>IF(AND('Mapa de Riesgos'!$Y$57="Media",'Mapa de Riesgos'!$AA$57="Menor"),CONCATENATE("R8C",'Mapa de Riesgos'!$O$57),"")</f>
        <v/>
      </c>
      <c r="R33" s="66" t="str">
        <f>IF(AND('Mapa de Riesgos'!$Y$58="Media",'Mapa de Riesgos'!$AA$58="Menor"),CONCATENATE("R8C",'Mapa de Riesgos'!$O$58),"")</f>
        <v/>
      </c>
      <c r="S33" s="66" t="str">
        <f>IF(AND('Mapa de Riesgos'!$Y$59="Media",'Mapa de Riesgos'!$AA$59="Menor"),CONCATENATE("R8C",'Mapa de Riesgos'!$O$59),"")</f>
        <v/>
      </c>
      <c r="T33" s="66" t="str">
        <f>IF(AND('Mapa de Riesgos'!$Y$60="Media",'Mapa de Riesgos'!$AA$60="Menor"),CONCATENATE("R8C",'Mapa de Riesgos'!$O$60),"")</f>
        <v/>
      </c>
      <c r="U33" s="67" t="str">
        <f>IF(AND('Mapa de Riesgos'!$Y$61="Media",'Mapa de Riesgos'!$AA$61="Menor"),CONCATENATE("R8C",'Mapa de Riesgos'!$O$61),"")</f>
        <v/>
      </c>
      <c r="V33" s="65" t="str">
        <f>IF(AND('Mapa de Riesgos'!$Y$56="Media",'Mapa de Riesgos'!$AA$56="Moderado"),CONCATENATE("R8C",'Mapa de Riesgos'!$O$56),"")</f>
        <v/>
      </c>
      <c r="W33" s="66" t="str">
        <f>IF(AND('Mapa de Riesgos'!$Y$57="Media",'Mapa de Riesgos'!$AA$57="Moderado"),CONCATENATE("R8C",'Mapa de Riesgos'!$O$57),"")</f>
        <v/>
      </c>
      <c r="X33" s="66" t="str">
        <f>IF(AND('Mapa de Riesgos'!$Y$58="Media",'Mapa de Riesgos'!$AA$58="Moderado"),CONCATENATE("R8C",'Mapa de Riesgos'!$O$58),"")</f>
        <v/>
      </c>
      <c r="Y33" s="66" t="str">
        <f>IF(AND('Mapa de Riesgos'!$Y$59="Media",'Mapa de Riesgos'!$AA$59="Moderado"),CONCATENATE("R8C",'Mapa de Riesgos'!$O$59),"")</f>
        <v/>
      </c>
      <c r="Z33" s="66" t="str">
        <f>IF(AND('Mapa de Riesgos'!$Y$60="Media",'Mapa de Riesgos'!$AA$60="Moderado"),CONCATENATE("R8C",'Mapa de Riesgos'!$O$60),"")</f>
        <v/>
      </c>
      <c r="AA33" s="67" t="str">
        <f>IF(AND('Mapa de Riesgos'!$Y$61="Media",'Mapa de Riesgos'!$AA$61="Moderado"),CONCATENATE("R8C",'Mapa de Riesgos'!$O$61),"")</f>
        <v/>
      </c>
      <c r="AB33" s="50" t="str">
        <f>IF(AND('Mapa de Riesgos'!$Y$56="Media",'Mapa de Riesgos'!$AA$56="Mayor"),CONCATENATE("R8C",'Mapa de Riesgos'!$O$56),"")</f>
        <v/>
      </c>
      <c r="AC33" s="51" t="str">
        <f>IF(AND('Mapa de Riesgos'!$Y$57="Media",'Mapa de Riesgos'!$AA$57="Mayor"),CONCATENATE("R8C",'Mapa de Riesgos'!$O$57),"")</f>
        <v/>
      </c>
      <c r="AD33" s="51" t="str">
        <f>IF(AND('Mapa de Riesgos'!$Y$58="Media",'Mapa de Riesgos'!$AA$58="Mayor"),CONCATENATE("R8C",'Mapa de Riesgos'!$O$58),"")</f>
        <v/>
      </c>
      <c r="AE33" s="51" t="str">
        <f>IF(AND('Mapa de Riesgos'!$Y$59="Media",'Mapa de Riesgos'!$AA$59="Mayor"),CONCATENATE("R8C",'Mapa de Riesgos'!$O$59),"")</f>
        <v/>
      </c>
      <c r="AF33" s="51" t="str">
        <f>IF(AND('Mapa de Riesgos'!$Y$60="Media",'Mapa de Riesgos'!$AA$60="Mayor"),CONCATENATE("R8C",'Mapa de Riesgos'!$O$60),"")</f>
        <v/>
      </c>
      <c r="AG33" s="52" t="str">
        <f>IF(AND('Mapa de Riesgos'!$Y$61="Media",'Mapa de Riesgos'!$AA$61="Mayor"),CONCATENATE("R8C",'Mapa de Riesgos'!$O$61),"")</f>
        <v/>
      </c>
      <c r="AH33" s="53" t="str">
        <f>IF(AND('Mapa de Riesgos'!$Y$56="Media",'Mapa de Riesgos'!$AA$56="Catastrófico"),CONCATENATE("R8C",'Mapa de Riesgos'!$O$56),"")</f>
        <v/>
      </c>
      <c r="AI33" s="54" t="str">
        <f>IF(AND('Mapa de Riesgos'!$Y$57="Media",'Mapa de Riesgos'!$AA$57="Catastrófico"),CONCATENATE("R8C",'Mapa de Riesgos'!$O$57),"")</f>
        <v/>
      </c>
      <c r="AJ33" s="54" t="str">
        <f>IF(AND('Mapa de Riesgos'!$Y$58="Media",'Mapa de Riesgos'!$AA$58="Catastrófico"),CONCATENATE("R8C",'Mapa de Riesgos'!$O$58),"")</f>
        <v/>
      </c>
      <c r="AK33" s="54" t="str">
        <f>IF(AND('Mapa de Riesgos'!$Y$59="Media",'Mapa de Riesgos'!$AA$59="Catastrófico"),CONCATENATE("R8C",'Mapa de Riesgos'!$O$59),"")</f>
        <v/>
      </c>
      <c r="AL33" s="54" t="str">
        <f>IF(AND('Mapa de Riesgos'!$Y$60="Media",'Mapa de Riesgos'!$AA$60="Catastrófico"),CONCATENATE("R8C",'Mapa de Riesgos'!$O$60),"")</f>
        <v/>
      </c>
      <c r="AM33" s="55" t="str">
        <f>IF(AND('Mapa de Riesgos'!$Y$61="Media",'Mapa de Riesgos'!$AA$61="Catastrófico"),CONCATENATE("R8C",'Mapa de Riesgos'!$O$61),"")</f>
        <v/>
      </c>
      <c r="AN33" s="81"/>
      <c r="AO33" s="565"/>
      <c r="AP33" s="566"/>
      <c r="AQ33" s="566"/>
      <c r="AR33" s="566"/>
      <c r="AS33" s="566"/>
      <c r="AT33" s="567"/>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row>
    <row r="34" spans="1:80" ht="15" customHeight="1" x14ac:dyDescent="0.25">
      <c r="A34" s="81"/>
      <c r="B34" s="437"/>
      <c r="C34" s="437"/>
      <c r="D34" s="438"/>
      <c r="E34" s="536"/>
      <c r="F34" s="535"/>
      <c r="G34" s="535"/>
      <c r="H34" s="535"/>
      <c r="I34" s="551"/>
      <c r="J34" s="65" t="str">
        <f>IF(AND('Mapa de Riesgos'!$Y$62="Media",'Mapa de Riesgos'!$AA$62="Leve"),CONCATENATE("R9C",'Mapa de Riesgos'!$O$62),"")</f>
        <v/>
      </c>
      <c r="K34" s="66" t="str">
        <f>IF(AND('Mapa de Riesgos'!$Y$63="Media",'Mapa de Riesgos'!$AA$63="Leve"),CONCATENATE("R9C",'Mapa de Riesgos'!$O$63),"")</f>
        <v/>
      </c>
      <c r="L34" s="66" t="str">
        <f>IF(AND('Mapa de Riesgos'!$Y$64="Media",'Mapa de Riesgos'!$AA$64="Leve"),CONCATENATE("R9C",'Mapa de Riesgos'!$O$64),"")</f>
        <v/>
      </c>
      <c r="M34" s="66" t="str">
        <f>IF(AND('Mapa de Riesgos'!$Y$65="Media",'Mapa de Riesgos'!$AA$65="Leve"),CONCATENATE("R9C",'Mapa de Riesgos'!$O$65),"")</f>
        <v/>
      </c>
      <c r="N34" s="66" t="str">
        <f>IF(AND('Mapa de Riesgos'!$Y$66="Media",'Mapa de Riesgos'!$AA$66="Leve"),CONCATENATE("R9C",'Mapa de Riesgos'!$O$66),"")</f>
        <v/>
      </c>
      <c r="O34" s="67" t="str">
        <f>IF(AND('Mapa de Riesgos'!$Y$67="Media",'Mapa de Riesgos'!$AA$67="Leve"),CONCATENATE("R9C",'Mapa de Riesgos'!$O$67),"")</f>
        <v/>
      </c>
      <c r="P34" s="65" t="str">
        <f>IF(AND('Mapa de Riesgos'!$Y$62="Media",'Mapa de Riesgos'!$AA$62="Menor"),CONCATENATE("R9C",'Mapa de Riesgos'!$O$62),"")</f>
        <v/>
      </c>
      <c r="Q34" s="66" t="str">
        <f>IF(AND('Mapa de Riesgos'!$Y$63="Media",'Mapa de Riesgos'!$AA$63="Menor"),CONCATENATE("R9C",'Mapa de Riesgos'!$O$63),"")</f>
        <v/>
      </c>
      <c r="R34" s="66" t="str">
        <f>IF(AND('Mapa de Riesgos'!$Y$64="Media",'Mapa de Riesgos'!$AA$64="Menor"),CONCATENATE("R9C",'Mapa de Riesgos'!$O$64),"")</f>
        <v/>
      </c>
      <c r="S34" s="66" t="str">
        <f>IF(AND('Mapa de Riesgos'!$Y$65="Media",'Mapa de Riesgos'!$AA$65="Menor"),CONCATENATE("R9C",'Mapa de Riesgos'!$O$65),"")</f>
        <v/>
      </c>
      <c r="T34" s="66" t="str">
        <f>IF(AND('Mapa de Riesgos'!$Y$66="Media",'Mapa de Riesgos'!$AA$66="Menor"),CONCATENATE("R9C",'Mapa de Riesgos'!$O$66),"")</f>
        <v/>
      </c>
      <c r="U34" s="67" t="str">
        <f>IF(AND('Mapa de Riesgos'!$Y$67="Media",'Mapa de Riesgos'!$AA$67="Menor"),CONCATENATE("R9C",'Mapa de Riesgos'!$O$67),"")</f>
        <v/>
      </c>
      <c r="V34" s="65" t="str">
        <f>IF(AND('Mapa de Riesgos'!$Y$62="Media",'Mapa de Riesgos'!$AA$62="Moderado"),CONCATENATE("R9C",'Mapa de Riesgos'!$O$62),"")</f>
        <v/>
      </c>
      <c r="W34" s="66" t="str">
        <f>IF(AND('Mapa de Riesgos'!$Y$63="Media",'Mapa de Riesgos'!$AA$63="Moderado"),CONCATENATE("R9C",'Mapa de Riesgos'!$O$63),"")</f>
        <v/>
      </c>
      <c r="X34" s="66" t="str">
        <f>IF(AND('Mapa de Riesgos'!$Y$64="Media",'Mapa de Riesgos'!$AA$64="Moderado"),CONCATENATE("R9C",'Mapa de Riesgos'!$O$64),"")</f>
        <v/>
      </c>
      <c r="Y34" s="66" t="str">
        <f>IF(AND('Mapa de Riesgos'!$Y$65="Media",'Mapa de Riesgos'!$AA$65="Moderado"),CONCATENATE("R9C",'Mapa de Riesgos'!$O$65),"")</f>
        <v/>
      </c>
      <c r="Z34" s="66" t="str">
        <f>IF(AND('Mapa de Riesgos'!$Y$66="Media",'Mapa de Riesgos'!$AA$66="Moderado"),CONCATENATE("R9C",'Mapa de Riesgos'!$O$66),"")</f>
        <v/>
      </c>
      <c r="AA34" s="67" t="str">
        <f>IF(AND('Mapa de Riesgos'!$Y$67="Media",'Mapa de Riesgos'!$AA$67="Moderado"),CONCATENATE("R9C",'Mapa de Riesgos'!$O$67),"")</f>
        <v/>
      </c>
      <c r="AB34" s="50" t="str">
        <f>IF(AND('Mapa de Riesgos'!$Y$62="Media",'Mapa de Riesgos'!$AA$62="Mayor"),CONCATENATE("R9C",'Mapa de Riesgos'!$O$62),"")</f>
        <v/>
      </c>
      <c r="AC34" s="51" t="str">
        <f>IF(AND('Mapa de Riesgos'!$Y$63="Media",'Mapa de Riesgos'!$AA$63="Mayor"),CONCATENATE("R9C",'Mapa de Riesgos'!$O$63),"")</f>
        <v/>
      </c>
      <c r="AD34" s="51" t="str">
        <f>IF(AND('Mapa de Riesgos'!$Y$64="Media",'Mapa de Riesgos'!$AA$64="Mayor"),CONCATENATE("R9C",'Mapa de Riesgos'!$O$64),"")</f>
        <v/>
      </c>
      <c r="AE34" s="51" t="str">
        <f>IF(AND('Mapa de Riesgos'!$Y$65="Media",'Mapa de Riesgos'!$AA$65="Mayor"),CONCATENATE("R9C",'Mapa de Riesgos'!$O$65),"")</f>
        <v/>
      </c>
      <c r="AF34" s="51" t="str">
        <f>IF(AND('Mapa de Riesgos'!$Y$66="Media",'Mapa de Riesgos'!$AA$66="Mayor"),CONCATENATE("R9C",'Mapa de Riesgos'!$O$66),"")</f>
        <v/>
      </c>
      <c r="AG34" s="52" t="str">
        <f>IF(AND('Mapa de Riesgos'!$Y$67="Media",'Mapa de Riesgos'!$AA$67="Mayor"),CONCATENATE("R9C",'Mapa de Riesgos'!$O$67),"")</f>
        <v/>
      </c>
      <c r="AH34" s="53" t="str">
        <f>IF(AND('Mapa de Riesgos'!$Y$62="Media",'Mapa de Riesgos'!$AA$62="Catastrófico"),CONCATENATE("R9C",'Mapa de Riesgos'!$O$62),"")</f>
        <v/>
      </c>
      <c r="AI34" s="54" t="str">
        <f>IF(AND('Mapa de Riesgos'!$Y$63="Media",'Mapa de Riesgos'!$AA$63="Catastrófico"),CONCATENATE("R9C",'Mapa de Riesgos'!$O$63),"")</f>
        <v/>
      </c>
      <c r="AJ34" s="54" t="str">
        <f>IF(AND('Mapa de Riesgos'!$Y$64="Media",'Mapa de Riesgos'!$AA$64="Catastrófico"),CONCATENATE("R9C",'Mapa de Riesgos'!$O$64),"")</f>
        <v/>
      </c>
      <c r="AK34" s="54" t="str">
        <f>IF(AND('Mapa de Riesgos'!$Y$65="Media",'Mapa de Riesgos'!$AA$65="Catastrófico"),CONCATENATE("R9C",'Mapa de Riesgos'!$O$65),"")</f>
        <v/>
      </c>
      <c r="AL34" s="54" t="str">
        <f>IF(AND('Mapa de Riesgos'!$Y$66="Media",'Mapa de Riesgos'!$AA$66="Catastrófico"),CONCATENATE("R9C",'Mapa de Riesgos'!$O$66),"")</f>
        <v/>
      </c>
      <c r="AM34" s="55" t="str">
        <f>IF(AND('Mapa de Riesgos'!$Y$67="Media",'Mapa de Riesgos'!$AA$67="Catastrófico"),CONCATENATE("R9C",'Mapa de Riesgos'!$O$67),"")</f>
        <v/>
      </c>
      <c r="AN34" s="81"/>
      <c r="AO34" s="565"/>
      <c r="AP34" s="566"/>
      <c r="AQ34" s="566"/>
      <c r="AR34" s="566"/>
      <c r="AS34" s="566"/>
      <c r="AT34" s="567"/>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row>
    <row r="35" spans="1:80" ht="15.75" customHeight="1" thickBot="1" x14ac:dyDescent="0.3">
      <c r="A35" s="81"/>
      <c r="B35" s="437"/>
      <c r="C35" s="437"/>
      <c r="D35" s="438"/>
      <c r="E35" s="537"/>
      <c r="F35" s="538"/>
      <c r="G35" s="538"/>
      <c r="H35" s="538"/>
      <c r="I35" s="552"/>
      <c r="J35" s="65" t="str">
        <f>IF(AND('Mapa de Riesgos'!$Y$68="Media",'Mapa de Riesgos'!$AA$68="Leve"),CONCATENATE("R10C",'Mapa de Riesgos'!$O$68),"")</f>
        <v/>
      </c>
      <c r="K35" s="66" t="str">
        <f>IF(AND('Mapa de Riesgos'!$Y$69="Media",'Mapa de Riesgos'!$AA$69="Leve"),CONCATENATE("R10C",'Mapa de Riesgos'!$O$69),"")</f>
        <v/>
      </c>
      <c r="L35" s="66" t="str">
        <f>IF(AND('Mapa de Riesgos'!$Y$70="Media",'Mapa de Riesgos'!$AA$70="Leve"),CONCATENATE("R10C",'Mapa de Riesgos'!$O$70),"")</f>
        <v/>
      </c>
      <c r="M35" s="66" t="str">
        <f>IF(AND('Mapa de Riesgos'!$Y$71="Media",'Mapa de Riesgos'!$AA$71="Leve"),CONCATENATE("R10C",'Mapa de Riesgos'!$O$71),"")</f>
        <v/>
      </c>
      <c r="N35" s="66" t="str">
        <f>IF(AND('Mapa de Riesgos'!$Y$72="Media",'Mapa de Riesgos'!$AA$72="Leve"),CONCATENATE("R10C",'Mapa de Riesgos'!$O$72),"")</f>
        <v/>
      </c>
      <c r="O35" s="67" t="str">
        <f>IF(AND('Mapa de Riesgos'!$Y$73="Media",'Mapa de Riesgos'!$AA$73="Leve"),CONCATENATE("R10C",'Mapa de Riesgos'!$O$73),"")</f>
        <v/>
      </c>
      <c r="P35" s="65" t="str">
        <f>IF(AND('Mapa de Riesgos'!$Y$68="Media",'Mapa de Riesgos'!$AA$68="Menor"),CONCATENATE("R10C",'Mapa de Riesgos'!$O$68),"")</f>
        <v/>
      </c>
      <c r="Q35" s="66" t="str">
        <f>IF(AND('Mapa de Riesgos'!$Y$69="Media",'Mapa de Riesgos'!$AA$69="Menor"),CONCATENATE("R10C",'Mapa de Riesgos'!$O$69),"")</f>
        <v/>
      </c>
      <c r="R35" s="66" t="str">
        <f>IF(AND('Mapa de Riesgos'!$Y$70="Media",'Mapa de Riesgos'!$AA$70="Menor"),CONCATENATE("R10C",'Mapa de Riesgos'!$O$70),"")</f>
        <v/>
      </c>
      <c r="S35" s="66" t="str">
        <f>IF(AND('Mapa de Riesgos'!$Y$71="Media",'Mapa de Riesgos'!$AA$71="Menor"),CONCATENATE("R10C",'Mapa de Riesgos'!$O$71),"")</f>
        <v/>
      </c>
      <c r="T35" s="66" t="str">
        <f>IF(AND('Mapa de Riesgos'!$Y$72="Media",'Mapa de Riesgos'!$AA$72="Menor"),CONCATENATE("R10C",'Mapa de Riesgos'!$O$72),"")</f>
        <v/>
      </c>
      <c r="U35" s="67" t="str">
        <f>IF(AND('Mapa de Riesgos'!$Y$73="Media",'Mapa de Riesgos'!$AA$73="Menor"),CONCATENATE("R10C",'Mapa de Riesgos'!$O$73),"")</f>
        <v/>
      </c>
      <c r="V35" s="65" t="str">
        <f>IF(AND('Mapa de Riesgos'!$Y$68="Media",'Mapa de Riesgos'!$AA$68="Moderado"),CONCATENATE("R10C",'Mapa de Riesgos'!$O$68),"")</f>
        <v/>
      </c>
      <c r="W35" s="66" t="str">
        <f>IF(AND('Mapa de Riesgos'!$Y$69="Media",'Mapa de Riesgos'!$AA$69="Moderado"),CONCATENATE("R10C",'Mapa de Riesgos'!$O$69),"")</f>
        <v/>
      </c>
      <c r="X35" s="66" t="str">
        <f>IF(AND('Mapa de Riesgos'!$Y$70="Media",'Mapa de Riesgos'!$AA$70="Moderado"),CONCATENATE("R10C",'Mapa de Riesgos'!$O$70),"")</f>
        <v/>
      </c>
      <c r="Y35" s="66" t="str">
        <f>IF(AND('Mapa de Riesgos'!$Y$71="Media",'Mapa de Riesgos'!$AA$71="Moderado"),CONCATENATE("R10C",'Mapa de Riesgos'!$O$71),"")</f>
        <v/>
      </c>
      <c r="Z35" s="66" t="str">
        <f>IF(AND('Mapa de Riesgos'!$Y$72="Media",'Mapa de Riesgos'!$AA$72="Moderado"),CONCATENATE("R10C",'Mapa de Riesgos'!$O$72),"")</f>
        <v/>
      </c>
      <c r="AA35" s="67" t="str">
        <f>IF(AND('Mapa de Riesgos'!$Y$73="Media",'Mapa de Riesgos'!$AA$73="Moderado"),CONCATENATE("R10C",'Mapa de Riesgos'!$O$73),"")</f>
        <v/>
      </c>
      <c r="AB35" s="56" t="str">
        <f>IF(AND('Mapa de Riesgos'!$Y$68="Media",'Mapa de Riesgos'!$AA$68="Mayor"),CONCATENATE("R10C",'Mapa de Riesgos'!$O$68),"")</f>
        <v/>
      </c>
      <c r="AC35" s="57" t="str">
        <f>IF(AND('Mapa de Riesgos'!$Y$69="Media",'Mapa de Riesgos'!$AA$69="Mayor"),CONCATENATE("R10C",'Mapa de Riesgos'!$O$69),"")</f>
        <v/>
      </c>
      <c r="AD35" s="57" t="str">
        <f>IF(AND('Mapa de Riesgos'!$Y$70="Media",'Mapa de Riesgos'!$AA$70="Mayor"),CONCATENATE("R10C",'Mapa de Riesgos'!$O$70),"")</f>
        <v/>
      </c>
      <c r="AE35" s="57" t="str">
        <f>IF(AND('Mapa de Riesgos'!$Y$71="Media",'Mapa de Riesgos'!$AA$71="Mayor"),CONCATENATE("R10C",'Mapa de Riesgos'!$O$71),"")</f>
        <v/>
      </c>
      <c r="AF35" s="57" t="str">
        <f>IF(AND('Mapa de Riesgos'!$Y$72="Media",'Mapa de Riesgos'!$AA$72="Mayor"),CONCATENATE("R10C",'Mapa de Riesgos'!$O$72),"")</f>
        <v/>
      </c>
      <c r="AG35" s="58" t="str">
        <f>IF(AND('Mapa de Riesgos'!$Y$73="Media",'Mapa de Riesgos'!$AA$73="Mayor"),CONCATENATE("R10C",'Mapa de Riesgos'!$O$73),"")</f>
        <v/>
      </c>
      <c r="AH35" s="59" t="str">
        <f>IF(AND('Mapa de Riesgos'!$Y$68="Media",'Mapa de Riesgos'!$AA$68="Catastrófico"),CONCATENATE("R10C",'Mapa de Riesgos'!$O$68),"")</f>
        <v/>
      </c>
      <c r="AI35" s="60" t="str">
        <f>IF(AND('Mapa de Riesgos'!$Y$69="Media",'Mapa de Riesgos'!$AA$69="Catastrófico"),CONCATENATE("R10C",'Mapa de Riesgos'!$O$69),"")</f>
        <v/>
      </c>
      <c r="AJ35" s="60" t="str">
        <f>IF(AND('Mapa de Riesgos'!$Y$70="Media",'Mapa de Riesgos'!$AA$70="Catastrófico"),CONCATENATE("R10C",'Mapa de Riesgos'!$O$70),"")</f>
        <v/>
      </c>
      <c r="AK35" s="60" t="str">
        <f>IF(AND('Mapa de Riesgos'!$Y$71="Media",'Mapa de Riesgos'!$AA$71="Catastrófico"),CONCATENATE("R10C",'Mapa de Riesgos'!$O$71),"")</f>
        <v/>
      </c>
      <c r="AL35" s="60" t="str">
        <f>IF(AND('Mapa de Riesgos'!$Y$72="Media",'Mapa de Riesgos'!$AA$72="Catastrófico"),CONCATENATE("R10C",'Mapa de Riesgos'!$O$72),"")</f>
        <v/>
      </c>
      <c r="AM35" s="61" t="str">
        <f>IF(AND('Mapa de Riesgos'!$Y$73="Media",'Mapa de Riesgos'!$AA$73="Catastrófico"),CONCATENATE("R10C",'Mapa de Riesgos'!$O$73),"")</f>
        <v/>
      </c>
      <c r="AN35" s="81"/>
      <c r="AO35" s="568"/>
      <c r="AP35" s="569"/>
      <c r="AQ35" s="569"/>
      <c r="AR35" s="569"/>
      <c r="AS35" s="569"/>
      <c r="AT35" s="570"/>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row>
    <row r="36" spans="1:80" ht="15" customHeight="1" x14ac:dyDescent="0.25">
      <c r="A36" s="81"/>
      <c r="B36" s="437"/>
      <c r="C36" s="437"/>
      <c r="D36" s="438"/>
      <c r="E36" s="532" t="s">
        <v>221</v>
      </c>
      <c r="F36" s="533"/>
      <c r="G36" s="533"/>
      <c r="H36" s="533"/>
      <c r="I36" s="533"/>
      <c r="J36" s="71" t="str">
        <f>IF(AND('Mapa de Riesgos'!$Y$12="Baja",'Mapa de Riesgos'!$AA$12="Leve"),CONCATENATE("R1C",'Mapa de Riesgos'!$O$12),"")</f>
        <v/>
      </c>
      <c r="K36" s="72" t="str">
        <f>IF(AND('Mapa de Riesgos'!$Y$13="Baja",'Mapa de Riesgos'!$AA$13="Leve"),CONCATENATE("R1C",'Mapa de Riesgos'!$O$13),"")</f>
        <v/>
      </c>
      <c r="L36" s="72" t="str">
        <f>IF(AND('Mapa de Riesgos'!$Y$14="Baja",'Mapa de Riesgos'!$AA$14="Leve"),CONCATENATE("R1C",'Mapa de Riesgos'!$O$14),"")</f>
        <v/>
      </c>
      <c r="M36" s="72" t="str">
        <f>IF(AND('Mapa de Riesgos'!$Y$15="Baja",'Mapa de Riesgos'!$AA$15="Leve"),CONCATENATE("R1C",'Mapa de Riesgos'!$O$15),"")</f>
        <v/>
      </c>
      <c r="N36" s="72" t="str">
        <f>IF(AND('Mapa de Riesgos'!$Y$16="Baja",'Mapa de Riesgos'!$AA$16="Leve"),CONCATENATE("R1C",'Mapa de Riesgos'!$O$16),"")</f>
        <v/>
      </c>
      <c r="O36" s="73" t="str">
        <f>IF(AND('Mapa de Riesgos'!$Y$17="Baja",'Mapa de Riesgos'!$AA$17="Leve"),CONCATENATE("R1C",'Mapa de Riesgos'!$O$17),"")</f>
        <v/>
      </c>
      <c r="P36" s="62" t="str">
        <f>IF(AND('Mapa de Riesgos'!$Y$12="Baja",'Mapa de Riesgos'!$AA$12="Menor"),CONCATENATE("R1C",'Mapa de Riesgos'!$O$12),"")</f>
        <v/>
      </c>
      <c r="Q36" s="63" t="str">
        <f>IF(AND('Mapa de Riesgos'!$Y$13="Baja",'Mapa de Riesgos'!$AA$13="Menor"),CONCATENATE("R1C",'Mapa de Riesgos'!$O$13),"")</f>
        <v/>
      </c>
      <c r="R36" s="63" t="str">
        <f>IF(AND('Mapa de Riesgos'!$Y$14="Baja",'Mapa de Riesgos'!$AA$14="Menor"),CONCATENATE("R1C",'Mapa de Riesgos'!$O$14),"")</f>
        <v/>
      </c>
      <c r="S36" s="63" t="str">
        <f>IF(AND('Mapa de Riesgos'!$Y$15="Baja",'Mapa de Riesgos'!$AA$15="Menor"),CONCATENATE("R1C",'Mapa de Riesgos'!$O$15),"")</f>
        <v/>
      </c>
      <c r="T36" s="63" t="str">
        <f>IF(AND('Mapa de Riesgos'!$Y$16="Baja",'Mapa de Riesgos'!$AA$16="Menor"),CONCATENATE("R1C",'Mapa de Riesgos'!$O$16),"")</f>
        <v/>
      </c>
      <c r="U36" s="64" t="str">
        <f>IF(AND('Mapa de Riesgos'!$Y$17="Baja",'Mapa de Riesgos'!$AA$17="Menor"),CONCATENATE("R1C",'Mapa de Riesgos'!$O$17),"")</f>
        <v/>
      </c>
      <c r="V36" s="62" t="str">
        <f>IF(AND('Mapa de Riesgos'!$Y$12="Baja",'Mapa de Riesgos'!$AA$12="Moderado"),CONCATENATE("R1C",'Mapa de Riesgos'!$O$12),"")</f>
        <v/>
      </c>
      <c r="W36" s="63" t="str">
        <f>IF(AND('Mapa de Riesgos'!$Y$13="Baja",'Mapa de Riesgos'!$AA$13="Moderado"),CONCATENATE("R1C",'Mapa de Riesgos'!$O$13),"")</f>
        <v/>
      </c>
      <c r="X36" s="63" t="str">
        <f>IF(AND('Mapa de Riesgos'!$Y$14="Baja",'Mapa de Riesgos'!$AA$14="Moderado"),CONCATENATE("R1C",'Mapa de Riesgos'!$O$14),"")</f>
        <v/>
      </c>
      <c r="Y36" s="63" t="str">
        <f>IF(AND('Mapa de Riesgos'!$Y$15="Baja",'Mapa de Riesgos'!$AA$15="Moderado"),CONCATENATE("R1C",'Mapa de Riesgos'!$O$15),"")</f>
        <v/>
      </c>
      <c r="Z36" s="63" t="str">
        <f>IF(AND('Mapa de Riesgos'!$Y$16="Baja",'Mapa de Riesgos'!$AA$16="Moderado"),CONCATENATE("R1C",'Mapa de Riesgos'!$O$16),"")</f>
        <v/>
      </c>
      <c r="AA36" s="64" t="str">
        <f>IF(AND('Mapa de Riesgos'!$Y$17="Baja",'Mapa de Riesgos'!$AA$17="Moderado"),CONCATENATE("R1C",'Mapa de Riesgos'!$O$17),"")</f>
        <v/>
      </c>
      <c r="AB36" s="44" t="str">
        <f>IF(AND('Mapa de Riesgos'!$Y$12="Baja",'Mapa de Riesgos'!$AA$12="Mayor"),CONCATENATE("R1C",'Mapa de Riesgos'!$O$12),"")</f>
        <v/>
      </c>
      <c r="AC36" s="45" t="str">
        <f>IF(AND('Mapa de Riesgos'!$Y$13="Baja",'Mapa de Riesgos'!$AA$13="Mayor"),CONCATENATE("R1C",'Mapa de Riesgos'!$O$13),"")</f>
        <v/>
      </c>
      <c r="AD36" s="45" t="str">
        <f>IF(AND('Mapa de Riesgos'!$Y$14="Baja",'Mapa de Riesgos'!$AA$14="Mayor"),CONCATENATE("R1C",'Mapa de Riesgos'!$O$14),"")</f>
        <v/>
      </c>
      <c r="AE36" s="45" t="str">
        <f>IF(AND('Mapa de Riesgos'!$Y$15="Baja",'Mapa de Riesgos'!$AA$15="Mayor"),CONCATENATE("R1C",'Mapa de Riesgos'!$O$15),"")</f>
        <v/>
      </c>
      <c r="AF36" s="45" t="str">
        <f>IF(AND('Mapa de Riesgos'!$Y$16="Baja",'Mapa de Riesgos'!$AA$16="Mayor"),CONCATENATE("R1C",'Mapa de Riesgos'!$O$16),"")</f>
        <v/>
      </c>
      <c r="AG36" s="46" t="str">
        <f>IF(AND('Mapa de Riesgos'!$Y$17="Baja",'Mapa de Riesgos'!$AA$17="Mayor"),CONCATENATE("R1C",'Mapa de Riesgos'!$O$17),"")</f>
        <v/>
      </c>
      <c r="AH36" s="47" t="str">
        <f>IF(AND('Mapa de Riesgos'!$Y$12="Baja",'Mapa de Riesgos'!$AA$12="Catastrófico"),CONCATENATE("R1C",'Mapa de Riesgos'!$O$12),"")</f>
        <v/>
      </c>
      <c r="AI36" s="48" t="str">
        <f>IF(AND('Mapa de Riesgos'!$Y$13="Baja",'Mapa de Riesgos'!$AA$13="Catastrófico"),CONCATENATE("R1C",'Mapa de Riesgos'!$O$13),"")</f>
        <v/>
      </c>
      <c r="AJ36" s="48" t="str">
        <f>IF(AND('Mapa de Riesgos'!$Y$14="Baja",'Mapa de Riesgos'!$AA$14="Catastrófico"),CONCATENATE("R1C",'Mapa de Riesgos'!$O$14),"")</f>
        <v/>
      </c>
      <c r="AK36" s="48" t="str">
        <f>IF(AND('Mapa de Riesgos'!$Y$15="Baja",'Mapa de Riesgos'!$AA$15="Catastrófico"),CONCATENATE("R1C",'Mapa de Riesgos'!$O$15),"")</f>
        <v/>
      </c>
      <c r="AL36" s="48" t="str">
        <f>IF(AND('Mapa de Riesgos'!$Y$16="Baja",'Mapa de Riesgos'!$AA$16="Catastrófico"),CONCATENATE("R1C",'Mapa de Riesgos'!$O$16),"")</f>
        <v/>
      </c>
      <c r="AM36" s="49" t="str">
        <f>IF(AND('Mapa de Riesgos'!$Y$17="Baja",'Mapa de Riesgos'!$AA$17="Catastrófico"),CONCATENATE("R1C",'Mapa de Riesgos'!$O$17),"")</f>
        <v/>
      </c>
      <c r="AN36" s="81"/>
      <c r="AO36" s="553" t="s">
        <v>222</v>
      </c>
      <c r="AP36" s="554"/>
      <c r="AQ36" s="554"/>
      <c r="AR36" s="554"/>
      <c r="AS36" s="554"/>
      <c r="AT36" s="555"/>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row>
    <row r="37" spans="1:80" ht="15" customHeight="1" x14ac:dyDescent="0.25">
      <c r="A37" s="81"/>
      <c r="B37" s="437"/>
      <c r="C37" s="437"/>
      <c r="D37" s="438"/>
      <c r="E37" s="534"/>
      <c r="F37" s="535"/>
      <c r="G37" s="535"/>
      <c r="H37" s="535"/>
      <c r="I37" s="535"/>
      <c r="J37" s="74" t="str">
        <f>IF(AND('Mapa de Riesgos'!$Y$18="Baja",'Mapa de Riesgos'!$AA$18="Leve"),CONCATENATE("R2C",'Mapa de Riesgos'!$O$18),"")</f>
        <v/>
      </c>
      <c r="K37" s="75" t="str">
        <f>IF(AND('Mapa de Riesgos'!$Y$21="Baja",'Mapa de Riesgos'!$AA$21="Leve"),CONCATENATE("R2C",'Mapa de Riesgos'!$O$21),"")</f>
        <v/>
      </c>
      <c r="L37" s="75" t="str">
        <f>IF(AND('Mapa de Riesgos'!$Y$22="Baja",'Mapa de Riesgos'!$AA$22="Leve"),CONCATENATE("R2C",'Mapa de Riesgos'!$O$22),"")</f>
        <v/>
      </c>
      <c r="M37" s="75" t="str">
        <f>IF(AND('Mapa de Riesgos'!$Y$23="Baja",'Mapa de Riesgos'!$AA$23="Leve"),CONCATENATE("R2C",'Mapa de Riesgos'!$O$23),"")</f>
        <v/>
      </c>
      <c r="N37" s="75" t="str">
        <f>IF(AND('Mapa de Riesgos'!$Y$24="Baja",'Mapa de Riesgos'!$AA$24="Leve"),CONCATENATE("R2C",'Mapa de Riesgos'!$O$24),"")</f>
        <v/>
      </c>
      <c r="O37" s="76" t="str">
        <f>IF(AND('Mapa de Riesgos'!$Y$25="Baja",'Mapa de Riesgos'!$AA$25="Leve"),CONCATENATE("R2C",'Mapa de Riesgos'!$O$25),"")</f>
        <v/>
      </c>
      <c r="P37" s="65" t="str">
        <f>IF(AND('Mapa de Riesgos'!$Y$18="Baja",'Mapa de Riesgos'!$AA$18="Menor"),CONCATENATE("R2C",'Mapa de Riesgos'!$O$18),"")</f>
        <v/>
      </c>
      <c r="Q37" s="66" t="str">
        <f>IF(AND('Mapa de Riesgos'!$Y$21="Baja",'Mapa de Riesgos'!$AA$21="Menor"),CONCATENATE("R2C",'Mapa de Riesgos'!$O$21),"")</f>
        <v/>
      </c>
      <c r="R37" s="66" t="str">
        <f>IF(AND('Mapa de Riesgos'!$Y$22="Baja",'Mapa de Riesgos'!$AA$22="Menor"),CONCATENATE("R2C",'Mapa de Riesgos'!$O$22),"")</f>
        <v/>
      </c>
      <c r="S37" s="66" t="str">
        <f>IF(AND('Mapa de Riesgos'!$Y$23="Baja",'Mapa de Riesgos'!$AA$23="Menor"),CONCATENATE("R2C",'Mapa de Riesgos'!$O$23),"")</f>
        <v/>
      </c>
      <c r="T37" s="66" t="str">
        <f>IF(AND('Mapa de Riesgos'!$Y$24="Baja",'Mapa de Riesgos'!$AA$24="Menor"),CONCATENATE("R2C",'Mapa de Riesgos'!$O$24),"")</f>
        <v/>
      </c>
      <c r="U37" s="67" t="str">
        <f>IF(AND('Mapa de Riesgos'!$Y$25="Baja",'Mapa de Riesgos'!$AA$25="Menor"),CONCATENATE("R2C",'Mapa de Riesgos'!$O$25),"")</f>
        <v/>
      </c>
      <c r="V37" s="65" t="str">
        <f>IF(AND('Mapa de Riesgos'!$Y$18="Baja",'Mapa de Riesgos'!$AA$18="Moderado"),CONCATENATE("R2C",'Mapa de Riesgos'!$O$18),"")</f>
        <v>R2C1</v>
      </c>
      <c r="W37" s="66" t="str">
        <f>IF(AND('Mapa de Riesgos'!$Y$21="Baja",'Mapa de Riesgos'!$AA$21="Moderado"),CONCATENATE("R2C",'Mapa de Riesgos'!$O$21),"")</f>
        <v/>
      </c>
      <c r="X37" s="66" t="str">
        <f>IF(AND('Mapa de Riesgos'!$Y$22="Baja",'Mapa de Riesgos'!$AA$22="Moderado"),CONCATENATE("R2C",'Mapa de Riesgos'!$O$22),"")</f>
        <v/>
      </c>
      <c r="Y37" s="66" t="str">
        <f>IF(AND('Mapa de Riesgos'!$Y$23="Baja",'Mapa de Riesgos'!$AA$23="Moderado"),CONCATENATE("R2C",'Mapa de Riesgos'!$O$23),"")</f>
        <v/>
      </c>
      <c r="Z37" s="66" t="str">
        <f>IF(AND('Mapa de Riesgos'!$Y$24="Baja",'Mapa de Riesgos'!$AA$24="Moderado"),CONCATENATE("R2C",'Mapa de Riesgos'!$O$24),"")</f>
        <v/>
      </c>
      <c r="AA37" s="67" t="str">
        <f>IF(AND('Mapa de Riesgos'!$Y$25="Baja",'Mapa de Riesgos'!$AA$25="Moderado"),CONCATENATE("R2C",'Mapa de Riesgos'!$O$25),"")</f>
        <v/>
      </c>
      <c r="AB37" s="50" t="str">
        <f>IF(AND('Mapa de Riesgos'!$Y$18="Baja",'Mapa de Riesgos'!$AA$18="Mayor"),CONCATENATE("R2C",'Mapa de Riesgos'!$O$18),"")</f>
        <v/>
      </c>
      <c r="AC37" s="51" t="str">
        <f>IF(AND('Mapa de Riesgos'!$Y$21="Baja",'Mapa de Riesgos'!$AA$21="Mayor"),CONCATENATE("R2C",'Mapa de Riesgos'!$O$21),"")</f>
        <v/>
      </c>
      <c r="AD37" s="51" t="str">
        <f>IF(AND('Mapa de Riesgos'!$Y$22="Baja",'Mapa de Riesgos'!$AA$22="Mayor"),CONCATENATE("R2C",'Mapa de Riesgos'!$O$22),"")</f>
        <v/>
      </c>
      <c r="AE37" s="51" t="str">
        <f>IF(AND('Mapa de Riesgos'!$Y$23="Baja",'Mapa de Riesgos'!$AA$23="Mayor"),CONCATENATE("R2C",'Mapa de Riesgos'!$O$23),"")</f>
        <v/>
      </c>
      <c r="AF37" s="51" t="str">
        <f>IF(AND('Mapa de Riesgos'!$Y$24="Baja",'Mapa de Riesgos'!$AA$24="Mayor"),CONCATENATE("R2C",'Mapa de Riesgos'!$O$24),"")</f>
        <v/>
      </c>
      <c r="AG37" s="52" t="str">
        <f>IF(AND('Mapa de Riesgos'!$Y$25="Baja",'Mapa de Riesgos'!$AA$25="Mayor"),CONCATENATE("R2C",'Mapa de Riesgos'!$O$25),"")</f>
        <v/>
      </c>
      <c r="AH37" s="53" t="str">
        <f>IF(AND('Mapa de Riesgos'!$Y$18="Baja",'Mapa de Riesgos'!$AA$18="Catastrófico"),CONCATENATE("R2C",'Mapa de Riesgos'!$O$18),"")</f>
        <v/>
      </c>
      <c r="AI37" s="54" t="str">
        <f>IF(AND('Mapa de Riesgos'!$Y$21="Baja",'Mapa de Riesgos'!$AA$21="Catastrófico"),CONCATENATE("R2C",'Mapa de Riesgos'!$O$21),"")</f>
        <v/>
      </c>
      <c r="AJ37" s="54" t="str">
        <f>IF(AND('Mapa de Riesgos'!$Y$22="Baja",'Mapa de Riesgos'!$AA$22="Catastrófico"),CONCATENATE("R2C",'Mapa de Riesgos'!$O$22),"")</f>
        <v/>
      </c>
      <c r="AK37" s="54" t="str">
        <f>IF(AND('Mapa de Riesgos'!$Y$23="Baja",'Mapa de Riesgos'!$AA$23="Catastrófico"),CONCATENATE("R2C",'Mapa de Riesgos'!$O$23),"")</f>
        <v/>
      </c>
      <c r="AL37" s="54" t="str">
        <f>IF(AND('Mapa de Riesgos'!$Y$24="Baja",'Mapa de Riesgos'!$AA$24="Catastrófico"),CONCATENATE("R2C",'Mapa de Riesgos'!$O$24),"")</f>
        <v/>
      </c>
      <c r="AM37" s="55" t="str">
        <f>IF(AND('Mapa de Riesgos'!$Y$25="Baja",'Mapa de Riesgos'!$AA$25="Catastrófico"),CONCATENATE("R2C",'Mapa de Riesgos'!$O$25),"")</f>
        <v/>
      </c>
      <c r="AN37" s="81"/>
      <c r="AO37" s="556"/>
      <c r="AP37" s="557"/>
      <c r="AQ37" s="557"/>
      <c r="AR37" s="557"/>
      <c r="AS37" s="557"/>
      <c r="AT37" s="558"/>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row>
    <row r="38" spans="1:80" ht="15" customHeight="1" x14ac:dyDescent="0.25">
      <c r="A38" s="81"/>
      <c r="B38" s="437"/>
      <c r="C38" s="437"/>
      <c r="D38" s="438"/>
      <c r="E38" s="536"/>
      <c r="F38" s="535"/>
      <c r="G38" s="535"/>
      <c r="H38" s="535"/>
      <c r="I38" s="535"/>
      <c r="J38" s="74" t="str">
        <f>IF(AND('Mapa de Riesgos'!$Y$26="Baja",'Mapa de Riesgos'!$AA$26="Leve"),CONCATENATE("R3C",'Mapa de Riesgos'!$O$26),"")</f>
        <v/>
      </c>
      <c r="K38" s="75" t="str">
        <f>IF(AND('Mapa de Riesgos'!$Y$27="Baja",'Mapa de Riesgos'!$AA$27="Leve"),CONCATENATE("R3C",'Mapa de Riesgos'!$O$27),"")</f>
        <v/>
      </c>
      <c r="L38" s="75" t="str">
        <f>IF(AND('Mapa de Riesgos'!$Y$28="Baja",'Mapa de Riesgos'!$AA$28="Leve"),CONCATENATE("R3C",'Mapa de Riesgos'!$O$28),"")</f>
        <v/>
      </c>
      <c r="M38" s="75" t="str">
        <f>IF(AND('Mapa de Riesgos'!$Y$29="Baja",'Mapa de Riesgos'!$AA$29="Leve"),CONCATENATE("R3C",'Mapa de Riesgos'!$O$29),"")</f>
        <v/>
      </c>
      <c r="N38" s="75" t="str">
        <f>IF(AND('Mapa de Riesgos'!$Y$30="Baja",'Mapa de Riesgos'!$AA$30="Leve"),CONCATENATE("R3C",'Mapa de Riesgos'!$O$30),"")</f>
        <v/>
      </c>
      <c r="O38" s="76" t="str">
        <f>IF(AND('Mapa de Riesgos'!$Y$31="Baja",'Mapa de Riesgos'!$AA$31="Leve"),CONCATENATE("R3C",'Mapa de Riesgos'!$O$31),"")</f>
        <v/>
      </c>
      <c r="P38" s="65" t="str">
        <f>IF(AND('Mapa de Riesgos'!$Y$26="Baja",'Mapa de Riesgos'!$AA$26="Menor"),CONCATENATE("R3C",'Mapa de Riesgos'!$O$26),"")</f>
        <v/>
      </c>
      <c r="Q38" s="66" t="str">
        <f>IF(AND('Mapa de Riesgos'!$Y$27="Baja",'Mapa de Riesgos'!$AA$27="Menor"),CONCATENATE("R3C",'Mapa de Riesgos'!$O$27),"")</f>
        <v/>
      </c>
      <c r="R38" s="66" t="str">
        <f>IF(AND('Mapa de Riesgos'!$Y$28="Baja",'Mapa de Riesgos'!$AA$28="Menor"),CONCATENATE("R3C",'Mapa de Riesgos'!$O$28),"")</f>
        <v/>
      </c>
      <c r="S38" s="66" t="str">
        <f>IF(AND('Mapa de Riesgos'!$Y$29="Baja",'Mapa de Riesgos'!$AA$29="Menor"),CONCATENATE("R3C",'Mapa de Riesgos'!$O$29),"")</f>
        <v/>
      </c>
      <c r="T38" s="66" t="str">
        <f>IF(AND('Mapa de Riesgos'!$Y$30="Baja",'Mapa de Riesgos'!$AA$30="Menor"),CONCATENATE("R3C",'Mapa de Riesgos'!$O$30),"")</f>
        <v/>
      </c>
      <c r="U38" s="67" t="str">
        <f>IF(AND('Mapa de Riesgos'!$Y$31="Baja",'Mapa de Riesgos'!$AA$31="Menor"),CONCATENATE("R3C",'Mapa de Riesgos'!$O$31),"")</f>
        <v/>
      </c>
      <c r="V38" s="65" t="str">
        <f>IF(AND('Mapa de Riesgos'!$Y$26="Baja",'Mapa de Riesgos'!$AA$26="Moderado"),CONCATENATE("R3C",'Mapa de Riesgos'!$O$26),"")</f>
        <v>R3C1</v>
      </c>
      <c r="W38" s="66" t="str">
        <f>IF(AND('Mapa de Riesgos'!$Y$27="Baja",'Mapa de Riesgos'!$AA$27="Moderado"),CONCATENATE("R3C",'Mapa de Riesgos'!$O$27),"")</f>
        <v/>
      </c>
      <c r="X38" s="66" t="str">
        <f>IF(AND('Mapa de Riesgos'!$Y$28="Baja",'Mapa de Riesgos'!$AA$28="Moderado"),CONCATENATE("R3C",'Mapa de Riesgos'!$O$28),"")</f>
        <v/>
      </c>
      <c r="Y38" s="66" t="str">
        <f>IF(AND('Mapa de Riesgos'!$Y$29="Baja",'Mapa de Riesgos'!$AA$29="Moderado"),CONCATENATE("R3C",'Mapa de Riesgos'!$O$29),"")</f>
        <v/>
      </c>
      <c r="Z38" s="66" t="str">
        <f>IF(AND('Mapa de Riesgos'!$Y$30="Baja",'Mapa de Riesgos'!$AA$30="Moderado"),CONCATENATE("R3C",'Mapa de Riesgos'!$O$30),"")</f>
        <v/>
      </c>
      <c r="AA38" s="67" t="str">
        <f>IF(AND('Mapa de Riesgos'!$Y$31="Baja",'Mapa de Riesgos'!$AA$31="Moderado"),CONCATENATE("R3C",'Mapa de Riesgos'!$O$31),"")</f>
        <v/>
      </c>
      <c r="AB38" s="50" t="str">
        <f>IF(AND('Mapa de Riesgos'!$Y$26="Baja",'Mapa de Riesgos'!$AA$26="Mayor"),CONCATENATE("R3C",'Mapa de Riesgos'!$O$26),"")</f>
        <v/>
      </c>
      <c r="AC38" s="51" t="str">
        <f>IF(AND('Mapa de Riesgos'!$Y$27="Baja",'Mapa de Riesgos'!$AA$27="Mayor"),CONCATENATE("R3C",'Mapa de Riesgos'!$O$27),"")</f>
        <v/>
      </c>
      <c r="AD38" s="51" t="str">
        <f>IF(AND('Mapa de Riesgos'!$Y$28="Baja",'Mapa de Riesgos'!$AA$28="Mayor"),CONCATENATE("R3C",'Mapa de Riesgos'!$O$28),"")</f>
        <v/>
      </c>
      <c r="AE38" s="51" t="str">
        <f>IF(AND('Mapa de Riesgos'!$Y$29="Baja",'Mapa de Riesgos'!$AA$29="Mayor"),CONCATENATE("R3C",'Mapa de Riesgos'!$O$29),"")</f>
        <v/>
      </c>
      <c r="AF38" s="51" t="str">
        <f>IF(AND('Mapa de Riesgos'!$Y$30="Baja",'Mapa de Riesgos'!$AA$30="Mayor"),CONCATENATE("R3C",'Mapa de Riesgos'!$O$30),"")</f>
        <v/>
      </c>
      <c r="AG38" s="52" t="str">
        <f>IF(AND('Mapa de Riesgos'!$Y$31="Baja",'Mapa de Riesgos'!$AA$31="Mayor"),CONCATENATE("R3C",'Mapa de Riesgos'!$O$31),"")</f>
        <v/>
      </c>
      <c r="AH38" s="53" t="str">
        <f>IF(AND('Mapa de Riesgos'!$Y$26="Baja",'Mapa de Riesgos'!$AA$26="Catastrófico"),CONCATENATE("R3C",'Mapa de Riesgos'!$O$26),"")</f>
        <v/>
      </c>
      <c r="AI38" s="54" t="str">
        <f>IF(AND('Mapa de Riesgos'!$Y$27="Baja",'Mapa de Riesgos'!$AA$27="Catastrófico"),CONCATENATE("R3C",'Mapa de Riesgos'!$O$27),"")</f>
        <v/>
      </c>
      <c r="AJ38" s="54" t="str">
        <f>IF(AND('Mapa de Riesgos'!$Y$28="Baja",'Mapa de Riesgos'!$AA$28="Catastrófico"),CONCATENATE("R3C",'Mapa de Riesgos'!$O$28),"")</f>
        <v/>
      </c>
      <c r="AK38" s="54" t="str">
        <f>IF(AND('Mapa de Riesgos'!$Y$29="Baja",'Mapa de Riesgos'!$AA$29="Catastrófico"),CONCATENATE("R3C",'Mapa de Riesgos'!$O$29),"")</f>
        <v/>
      </c>
      <c r="AL38" s="54" t="str">
        <f>IF(AND('Mapa de Riesgos'!$Y$30="Baja",'Mapa de Riesgos'!$AA$30="Catastrófico"),CONCATENATE("R3C",'Mapa de Riesgos'!$O$30),"")</f>
        <v/>
      </c>
      <c r="AM38" s="55" t="str">
        <f>IF(AND('Mapa de Riesgos'!$Y$31="Baja",'Mapa de Riesgos'!$AA$31="Catastrófico"),CONCATENATE("R3C",'Mapa de Riesgos'!$O$31),"")</f>
        <v/>
      </c>
      <c r="AN38" s="81"/>
      <c r="AO38" s="556"/>
      <c r="AP38" s="557"/>
      <c r="AQ38" s="557"/>
      <c r="AR38" s="557"/>
      <c r="AS38" s="557"/>
      <c r="AT38" s="558"/>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row>
    <row r="39" spans="1:80" ht="15" customHeight="1" x14ac:dyDescent="0.25">
      <c r="A39" s="81"/>
      <c r="B39" s="437"/>
      <c r="C39" s="437"/>
      <c r="D39" s="438"/>
      <c r="E39" s="536"/>
      <c r="F39" s="535"/>
      <c r="G39" s="535"/>
      <c r="H39" s="535"/>
      <c r="I39" s="535"/>
      <c r="J39" s="74" t="str">
        <f>IF(AND('Mapa de Riesgos'!$Y$32="Baja",'Mapa de Riesgos'!$AA$32="Leve"),CONCATENATE("R4C",'Mapa de Riesgos'!$O$32),"")</f>
        <v/>
      </c>
      <c r="K39" s="75" t="str">
        <f>IF(AND('Mapa de Riesgos'!$Y$33="Baja",'Mapa de Riesgos'!$AA$33="Leve"),CONCATENATE("R4C",'Mapa de Riesgos'!$O$33),"")</f>
        <v/>
      </c>
      <c r="L39" s="75" t="str">
        <f>IF(AND('Mapa de Riesgos'!$Y$34="Baja",'Mapa de Riesgos'!$AA$34="Leve"),CONCATENATE("R4C",'Mapa de Riesgos'!$O$34),"")</f>
        <v/>
      </c>
      <c r="M39" s="75" t="str">
        <f>IF(AND('Mapa de Riesgos'!$Y$35="Baja",'Mapa de Riesgos'!$AA$35="Leve"),CONCATENATE("R4C",'Mapa de Riesgos'!$O$35),"")</f>
        <v/>
      </c>
      <c r="N39" s="75" t="str">
        <f>IF(AND('Mapa de Riesgos'!$Y$36="Baja",'Mapa de Riesgos'!$AA$36="Leve"),CONCATENATE("R4C",'Mapa de Riesgos'!$O$36),"")</f>
        <v/>
      </c>
      <c r="O39" s="76" t="str">
        <f>IF(AND('Mapa de Riesgos'!$Y$37="Baja",'Mapa de Riesgos'!$AA$37="Leve"),CONCATENATE("R4C",'Mapa de Riesgos'!$O$37),"")</f>
        <v/>
      </c>
      <c r="P39" s="65" t="str">
        <f>IF(AND('Mapa de Riesgos'!$Y$32="Baja",'Mapa de Riesgos'!$AA$32="Menor"),CONCATENATE("R4C",'Mapa de Riesgos'!$O$32),"")</f>
        <v/>
      </c>
      <c r="Q39" s="66" t="str">
        <f>IF(AND('Mapa de Riesgos'!$Y$33="Baja",'Mapa de Riesgos'!$AA$33="Menor"),CONCATENATE("R4C",'Mapa de Riesgos'!$O$33),"")</f>
        <v/>
      </c>
      <c r="R39" s="66" t="str">
        <f>IF(AND('Mapa de Riesgos'!$Y$34="Baja",'Mapa de Riesgos'!$AA$34="Menor"),CONCATENATE("R4C",'Mapa de Riesgos'!$O$34),"")</f>
        <v/>
      </c>
      <c r="S39" s="66" t="str">
        <f>IF(AND('Mapa de Riesgos'!$Y$35="Baja",'Mapa de Riesgos'!$AA$35="Menor"),CONCATENATE("R4C",'Mapa de Riesgos'!$O$35),"")</f>
        <v/>
      </c>
      <c r="T39" s="66" t="str">
        <f>IF(AND('Mapa de Riesgos'!$Y$36="Baja",'Mapa de Riesgos'!$AA$36="Menor"),CONCATENATE("R4C",'Mapa de Riesgos'!$O$36),"")</f>
        <v/>
      </c>
      <c r="U39" s="67" t="str">
        <f>IF(AND('Mapa de Riesgos'!$Y$37="Baja",'Mapa de Riesgos'!$AA$37="Menor"),CONCATENATE("R4C",'Mapa de Riesgos'!$O$37),"")</f>
        <v/>
      </c>
      <c r="V39" s="65" t="str">
        <f>IF(AND('Mapa de Riesgos'!$Y$32="Baja",'Mapa de Riesgos'!$AA$32="Moderado"),CONCATENATE("R4C",'Mapa de Riesgos'!$O$32),"")</f>
        <v/>
      </c>
      <c r="W39" s="66" t="str">
        <f>IF(AND('Mapa de Riesgos'!$Y$33="Baja",'Mapa de Riesgos'!$AA$33="Moderado"),CONCATENATE("R4C",'Mapa de Riesgos'!$O$33),"")</f>
        <v/>
      </c>
      <c r="X39" s="66" t="str">
        <f>IF(AND('Mapa de Riesgos'!$Y$34="Baja",'Mapa de Riesgos'!$AA$34="Moderado"),CONCATENATE("R4C",'Mapa de Riesgos'!$O$34),"")</f>
        <v/>
      </c>
      <c r="Y39" s="66" t="str">
        <f>IF(AND('Mapa de Riesgos'!$Y$35="Baja",'Mapa de Riesgos'!$AA$35="Moderado"),CONCATENATE("R4C",'Mapa de Riesgos'!$O$35),"")</f>
        <v/>
      </c>
      <c r="Z39" s="66" t="str">
        <f>IF(AND('Mapa de Riesgos'!$Y$36="Baja",'Mapa de Riesgos'!$AA$36="Moderado"),CONCATENATE("R4C",'Mapa de Riesgos'!$O$36),"")</f>
        <v/>
      </c>
      <c r="AA39" s="67" t="str">
        <f>IF(AND('Mapa de Riesgos'!$Y$37="Baja",'Mapa de Riesgos'!$AA$37="Moderado"),CONCATENATE("R4C",'Mapa de Riesgos'!$O$37),"")</f>
        <v/>
      </c>
      <c r="AB39" s="50" t="str">
        <f>IF(AND('Mapa de Riesgos'!$Y$32="Baja",'Mapa de Riesgos'!$AA$32="Mayor"),CONCATENATE("R4C",'Mapa de Riesgos'!$O$32),"")</f>
        <v/>
      </c>
      <c r="AC39" s="51" t="str">
        <f>IF(AND('Mapa de Riesgos'!$Y$33="Baja",'Mapa de Riesgos'!$AA$33="Mayor"),CONCATENATE("R4C",'Mapa de Riesgos'!$O$33),"")</f>
        <v/>
      </c>
      <c r="AD39" s="51" t="str">
        <f>IF(AND('Mapa de Riesgos'!$Y$34="Baja",'Mapa de Riesgos'!$AA$34="Mayor"),CONCATENATE("R4C",'Mapa de Riesgos'!$O$34),"")</f>
        <v/>
      </c>
      <c r="AE39" s="51" t="str">
        <f>IF(AND('Mapa de Riesgos'!$Y$35="Baja",'Mapa de Riesgos'!$AA$35="Mayor"),CONCATENATE("R4C",'Mapa de Riesgos'!$O$35),"")</f>
        <v/>
      </c>
      <c r="AF39" s="51" t="str">
        <f>IF(AND('Mapa de Riesgos'!$Y$36="Baja",'Mapa de Riesgos'!$AA$36="Mayor"),CONCATENATE("R4C",'Mapa de Riesgos'!$O$36),"")</f>
        <v/>
      </c>
      <c r="AG39" s="52" t="str">
        <f>IF(AND('Mapa de Riesgos'!$Y$37="Baja",'Mapa de Riesgos'!$AA$37="Mayor"),CONCATENATE("R4C",'Mapa de Riesgos'!$O$37),"")</f>
        <v/>
      </c>
      <c r="AH39" s="53" t="str">
        <f>IF(AND('Mapa de Riesgos'!$Y$32="Baja",'Mapa de Riesgos'!$AA$32="Catastrófico"),CONCATENATE("R4C",'Mapa de Riesgos'!$O$32),"")</f>
        <v/>
      </c>
      <c r="AI39" s="54" t="str">
        <f>IF(AND('Mapa de Riesgos'!$Y$33="Baja",'Mapa de Riesgos'!$AA$33="Catastrófico"),CONCATENATE("R4C",'Mapa de Riesgos'!$O$33),"")</f>
        <v/>
      </c>
      <c r="AJ39" s="54" t="str">
        <f>IF(AND('Mapa de Riesgos'!$Y$34="Baja",'Mapa de Riesgos'!$AA$34="Catastrófico"),CONCATENATE("R4C",'Mapa de Riesgos'!$O$34),"")</f>
        <v/>
      </c>
      <c r="AK39" s="54" t="str">
        <f>IF(AND('Mapa de Riesgos'!$Y$35="Baja",'Mapa de Riesgos'!$AA$35="Catastrófico"),CONCATENATE("R4C",'Mapa de Riesgos'!$O$35),"")</f>
        <v/>
      </c>
      <c r="AL39" s="54" t="str">
        <f>IF(AND('Mapa de Riesgos'!$Y$36="Baja",'Mapa de Riesgos'!$AA$36="Catastrófico"),CONCATENATE("R4C",'Mapa de Riesgos'!$O$36),"")</f>
        <v/>
      </c>
      <c r="AM39" s="55" t="str">
        <f>IF(AND('Mapa de Riesgos'!$Y$37="Baja",'Mapa de Riesgos'!$AA$37="Catastrófico"),CONCATENATE("R4C",'Mapa de Riesgos'!$O$37),"")</f>
        <v/>
      </c>
      <c r="AN39" s="81"/>
      <c r="AO39" s="556"/>
      <c r="AP39" s="557"/>
      <c r="AQ39" s="557"/>
      <c r="AR39" s="557"/>
      <c r="AS39" s="557"/>
      <c r="AT39" s="558"/>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row>
    <row r="40" spans="1:80" ht="15" customHeight="1" x14ac:dyDescent="0.25">
      <c r="A40" s="81"/>
      <c r="B40" s="437"/>
      <c r="C40" s="437"/>
      <c r="D40" s="438"/>
      <c r="E40" s="536"/>
      <c r="F40" s="535"/>
      <c r="G40" s="535"/>
      <c r="H40" s="535"/>
      <c r="I40" s="535"/>
      <c r="J40" s="74" t="str">
        <f>IF(AND('Mapa de Riesgos'!$Y$38="Baja",'Mapa de Riesgos'!$AA$38="Leve"),CONCATENATE("R5C",'Mapa de Riesgos'!$O$38),"")</f>
        <v/>
      </c>
      <c r="K40" s="75" t="str">
        <f>IF(AND('Mapa de Riesgos'!$Y$39="Baja",'Mapa de Riesgos'!$AA$39="Leve"),CONCATENATE("R5C",'Mapa de Riesgos'!$O$39),"")</f>
        <v/>
      </c>
      <c r="L40" s="75" t="str">
        <f>IF(AND('Mapa de Riesgos'!$Y$40="Baja",'Mapa de Riesgos'!$AA$40="Leve"),CONCATENATE("R5C",'Mapa de Riesgos'!$O$40),"")</f>
        <v/>
      </c>
      <c r="M40" s="75" t="str">
        <f>IF(AND('Mapa de Riesgos'!$Y$41="Baja",'Mapa de Riesgos'!$AA$41="Leve"),CONCATENATE("R5C",'Mapa de Riesgos'!$O$41),"")</f>
        <v/>
      </c>
      <c r="N40" s="75" t="str">
        <f>IF(AND('Mapa de Riesgos'!$Y$42="Baja",'Mapa de Riesgos'!$AA$42="Leve"),CONCATENATE("R5C",'Mapa de Riesgos'!$O$42),"")</f>
        <v/>
      </c>
      <c r="O40" s="76" t="str">
        <f>IF(AND('Mapa de Riesgos'!$Y$43="Baja",'Mapa de Riesgos'!$AA$43="Leve"),CONCATENATE("R5C",'Mapa de Riesgos'!$O$43),"")</f>
        <v/>
      </c>
      <c r="P40" s="65" t="str">
        <f>IF(AND('Mapa de Riesgos'!$Y$38="Baja",'Mapa de Riesgos'!$AA$38="Menor"),CONCATENATE("R5C",'Mapa de Riesgos'!$O$38),"")</f>
        <v/>
      </c>
      <c r="Q40" s="66" t="str">
        <f>IF(AND('Mapa de Riesgos'!$Y$39="Baja",'Mapa de Riesgos'!$AA$39="Menor"),CONCATENATE("R5C",'Mapa de Riesgos'!$O$39),"")</f>
        <v/>
      </c>
      <c r="R40" s="66" t="str">
        <f>IF(AND('Mapa de Riesgos'!$Y$40="Baja",'Mapa de Riesgos'!$AA$40="Menor"),CONCATENATE("R5C",'Mapa de Riesgos'!$O$40),"")</f>
        <v/>
      </c>
      <c r="S40" s="66" t="str">
        <f>IF(AND('Mapa de Riesgos'!$Y$41="Baja",'Mapa de Riesgos'!$AA$41="Menor"),CONCATENATE("R5C",'Mapa de Riesgos'!$O$41),"")</f>
        <v/>
      </c>
      <c r="T40" s="66" t="str">
        <f>IF(AND('Mapa de Riesgos'!$Y$42="Baja",'Mapa de Riesgos'!$AA$42="Menor"),CONCATENATE("R5C",'Mapa de Riesgos'!$O$42),"")</f>
        <v/>
      </c>
      <c r="U40" s="67" t="str">
        <f>IF(AND('Mapa de Riesgos'!$Y$43="Baja",'Mapa de Riesgos'!$AA$43="Menor"),CONCATENATE("R5C",'Mapa de Riesgos'!$O$43),"")</f>
        <v/>
      </c>
      <c r="V40" s="65" t="str">
        <f>IF(AND('Mapa de Riesgos'!$Y$38="Baja",'Mapa de Riesgos'!$AA$38="Moderado"),CONCATENATE("R5C",'Mapa de Riesgos'!$O$38),"")</f>
        <v/>
      </c>
      <c r="W40" s="66" t="str">
        <f>IF(AND('Mapa de Riesgos'!$Y$39="Baja",'Mapa de Riesgos'!$AA$39="Moderado"),CONCATENATE("R5C",'Mapa de Riesgos'!$O$39),"")</f>
        <v/>
      </c>
      <c r="X40" s="66" t="str">
        <f>IF(AND('Mapa de Riesgos'!$Y$40="Baja",'Mapa de Riesgos'!$AA$40="Moderado"),CONCATENATE("R5C",'Mapa de Riesgos'!$O$40),"")</f>
        <v/>
      </c>
      <c r="Y40" s="66" t="str">
        <f>IF(AND('Mapa de Riesgos'!$Y$41="Baja",'Mapa de Riesgos'!$AA$41="Moderado"),CONCATENATE("R5C",'Mapa de Riesgos'!$O$41),"")</f>
        <v/>
      </c>
      <c r="Z40" s="66" t="str">
        <f>IF(AND('Mapa de Riesgos'!$Y$42="Baja",'Mapa de Riesgos'!$AA$42="Moderado"),CONCATENATE("R5C",'Mapa de Riesgos'!$O$42),"")</f>
        <v/>
      </c>
      <c r="AA40" s="67" t="str">
        <f>IF(AND('Mapa de Riesgos'!$Y$43="Baja",'Mapa de Riesgos'!$AA$43="Moderado"),CONCATENATE("R5C",'Mapa de Riesgos'!$O$43),"")</f>
        <v/>
      </c>
      <c r="AB40" s="50" t="str">
        <f>IF(AND('Mapa de Riesgos'!$Y$38="Baja",'Mapa de Riesgos'!$AA$38="Mayor"),CONCATENATE("R5C",'Mapa de Riesgos'!$O$38),"")</f>
        <v/>
      </c>
      <c r="AC40" s="51" t="str">
        <f>IF(AND('Mapa de Riesgos'!$Y$39="Baja",'Mapa de Riesgos'!$AA$39="Mayor"),CONCATENATE("R5C",'Mapa de Riesgos'!$O$39),"")</f>
        <v/>
      </c>
      <c r="AD40" s="51" t="str">
        <f>IF(AND('Mapa de Riesgos'!$Y$40="Baja",'Mapa de Riesgos'!$AA$40="Mayor"),CONCATENATE("R5C",'Mapa de Riesgos'!$O$40),"")</f>
        <v/>
      </c>
      <c r="AE40" s="51" t="str">
        <f>IF(AND('Mapa de Riesgos'!$Y$41="Baja",'Mapa de Riesgos'!$AA$41="Mayor"),CONCATENATE("R5C",'Mapa de Riesgos'!$O$41),"")</f>
        <v/>
      </c>
      <c r="AF40" s="51" t="str">
        <f>IF(AND('Mapa de Riesgos'!$Y$42="Baja",'Mapa de Riesgos'!$AA$42="Mayor"),CONCATENATE("R5C",'Mapa de Riesgos'!$O$42),"")</f>
        <v/>
      </c>
      <c r="AG40" s="52" t="str">
        <f>IF(AND('Mapa de Riesgos'!$Y$43="Baja",'Mapa de Riesgos'!$AA$43="Mayor"),CONCATENATE("R5C",'Mapa de Riesgos'!$O$43),"")</f>
        <v/>
      </c>
      <c r="AH40" s="53" t="str">
        <f>IF(AND('Mapa de Riesgos'!$Y$38="Baja",'Mapa de Riesgos'!$AA$38="Catastrófico"),CONCATENATE("R5C",'Mapa de Riesgos'!$O$38),"")</f>
        <v/>
      </c>
      <c r="AI40" s="54" t="str">
        <f>IF(AND('Mapa de Riesgos'!$Y$39="Baja",'Mapa de Riesgos'!$AA$39="Catastrófico"),CONCATENATE("R5C",'Mapa de Riesgos'!$O$39),"")</f>
        <v/>
      </c>
      <c r="AJ40" s="54" t="str">
        <f>IF(AND('Mapa de Riesgos'!$Y$40="Baja",'Mapa de Riesgos'!$AA$40="Catastrófico"),CONCATENATE("R5C",'Mapa de Riesgos'!$O$40),"")</f>
        <v/>
      </c>
      <c r="AK40" s="54" t="str">
        <f>IF(AND('Mapa de Riesgos'!$Y$41="Baja",'Mapa de Riesgos'!$AA$41="Catastrófico"),CONCATENATE("R5C",'Mapa de Riesgos'!$O$41),"")</f>
        <v/>
      </c>
      <c r="AL40" s="54" t="str">
        <f>IF(AND('Mapa de Riesgos'!$Y$42="Baja",'Mapa de Riesgos'!$AA$42="Catastrófico"),CONCATENATE("R5C",'Mapa de Riesgos'!$O$42),"")</f>
        <v/>
      </c>
      <c r="AM40" s="55" t="str">
        <f>IF(AND('Mapa de Riesgos'!$Y$43="Baja",'Mapa de Riesgos'!$AA$43="Catastrófico"),CONCATENATE("R5C",'Mapa de Riesgos'!$O$43),"")</f>
        <v/>
      </c>
      <c r="AN40" s="81"/>
      <c r="AO40" s="556"/>
      <c r="AP40" s="557"/>
      <c r="AQ40" s="557"/>
      <c r="AR40" s="557"/>
      <c r="AS40" s="557"/>
      <c r="AT40" s="558"/>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row>
    <row r="41" spans="1:80" ht="15" customHeight="1" x14ac:dyDescent="0.25">
      <c r="A41" s="81"/>
      <c r="B41" s="437"/>
      <c r="C41" s="437"/>
      <c r="D41" s="438"/>
      <c r="E41" s="536"/>
      <c r="F41" s="535"/>
      <c r="G41" s="535"/>
      <c r="H41" s="535"/>
      <c r="I41" s="535"/>
      <c r="J41" s="74" t="str">
        <f>IF(AND('Mapa de Riesgos'!$Y$44="Baja",'Mapa de Riesgos'!$AA$44="Leve"),CONCATENATE("R6C",'Mapa de Riesgos'!$O$44),"")</f>
        <v/>
      </c>
      <c r="K41" s="75" t="str">
        <f>IF(AND('Mapa de Riesgos'!$Y$45="Baja",'Mapa de Riesgos'!$AA$45="Leve"),CONCATENATE("R6C",'Mapa de Riesgos'!$O$45),"")</f>
        <v/>
      </c>
      <c r="L41" s="75" t="str">
        <f>IF(AND('Mapa de Riesgos'!$Y$46="Baja",'Mapa de Riesgos'!$AA$46="Leve"),CONCATENATE("R6C",'Mapa de Riesgos'!$O$46),"")</f>
        <v/>
      </c>
      <c r="M41" s="75" t="str">
        <f>IF(AND('Mapa de Riesgos'!$Y$47="Baja",'Mapa de Riesgos'!$AA$47="Leve"),CONCATENATE("R6C",'Mapa de Riesgos'!$O$47),"")</f>
        <v/>
      </c>
      <c r="N41" s="75" t="str">
        <f>IF(AND('Mapa de Riesgos'!$Y$48="Baja",'Mapa de Riesgos'!$AA$48="Leve"),CONCATENATE("R6C",'Mapa de Riesgos'!$O$48),"")</f>
        <v/>
      </c>
      <c r="O41" s="76" t="str">
        <f>IF(AND('Mapa de Riesgos'!$Y$49="Baja",'Mapa de Riesgos'!$AA$49="Leve"),CONCATENATE("R6C",'Mapa de Riesgos'!$O$49),"")</f>
        <v/>
      </c>
      <c r="P41" s="65" t="str">
        <f>IF(AND('Mapa de Riesgos'!$Y$44="Baja",'Mapa de Riesgos'!$AA$44="Menor"),CONCATENATE("R6C",'Mapa de Riesgos'!$O$44),"")</f>
        <v/>
      </c>
      <c r="Q41" s="66" t="str">
        <f>IF(AND('Mapa de Riesgos'!$Y$45="Baja",'Mapa de Riesgos'!$AA$45="Menor"),CONCATENATE("R6C",'Mapa de Riesgos'!$O$45),"")</f>
        <v/>
      </c>
      <c r="R41" s="66" t="str">
        <f>IF(AND('Mapa de Riesgos'!$Y$46="Baja",'Mapa de Riesgos'!$AA$46="Menor"),CONCATENATE("R6C",'Mapa de Riesgos'!$O$46),"")</f>
        <v/>
      </c>
      <c r="S41" s="66" t="str">
        <f>IF(AND('Mapa de Riesgos'!$Y$47="Baja",'Mapa de Riesgos'!$AA$47="Menor"),CONCATENATE("R6C",'Mapa de Riesgos'!$O$47),"")</f>
        <v/>
      </c>
      <c r="T41" s="66" t="str">
        <f>IF(AND('Mapa de Riesgos'!$Y$48="Baja",'Mapa de Riesgos'!$AA$48="Menor"),CONCATENATE("R6C",'Mapa de Riesgos'!$O$48),"")</f>
        <v/>
      </c>
      <c r="U41" s="67" t="str">
        <f>IF(AND('Mapa de Riesgos'!$Y$49="Baja",'Mapa de Riesgos'!$AA$49="Menor"),CONCATENATE("R6C",'Mapa de Riesgos'!$O$49),"")</f>
        <v/>
      </c>
      <c r="V41" s="65" t="str">
        <f>IF(AND('Mapa de Riesgos'!$Y$44="Baja",'Mapa de Riesgos'!$AA$44="Moderado"),CONCATENATE("R6C",'Mapa de Riesgos'!$O$44),"")</f>
        <v/>
      </c>
      <c r="W41" s="66" t="str">
        <f>IF(AND('Mapa de Riesgos'!$Y$45="Baja",'Mapa de Riesgos'!$AA$45="Moderado"),CONCATENATE("R6C",'Mapa de Riesgos'!$O$45),"")</f>
        <v/>
      </c>
      <c r="X41" s="66" t="str">
        <f>IF(AND('Mapa de Riesgos'!$Y$46="Baja",'Mapa de Riesgos'!$AA$46="Moderado"),CONCATENATE("R6C",'Mapa de Riesgos'!$O$46),"")</f>
        <v/>
      </c>
      <c r="Y41" s="66" t="str">
        <f>IF(AND('Mapa de Riesgos'!$Y$47="Baja",'Mapa de Riesgos'!$AA$47="Moderado"),CONCATENATE("R6C",'Mapa de Riesgos'!$O$47),"")</f>
        <v/>
      </c>
      <c r="Z41" s="66" t="str">
        <f>IF(AND('Mapa de Riesgos'!$Y$48="Baja",'Mapa de Riesgos'!$AA$48="Moderado"),CONCATENATE("R6C",'Mapa de Riesgos'!$O$48),"")</f>
        <v/>
      </c>
      <c r="AA41" s="67" t="str">
        <f>IF(AND('Mapa de Riesgos'!$Y$49="Baja",'Mapa de Riesgos'!$AA$49="Moderado"),CONCATENATE("R6C",'Mapa de Riesgos'!$O$49),"")</f>
        <v/>
      </c>
      <c r="AB41" s="50" t="str">
        <f>IF(AND('Mapa de Riesgos'!$Y$44="Baja",'Mapa de Riesgos'!$AA$44="Mayor"),CONCATENATE("R6C",'Mapa de Riesgos'!$O$44),"")</f>
        <v/>
      </c>
      <c r="AC41" s="51" t="str">
        <f>IF(AND('Mapa de Riesgos'!$Y$45="Baja",'Mapa de Riesgos'!$AA$45="Mayor"),CONCATENATE("R6C",'Mapa de Riesgos'!$O$45),"")</f>
        <v/>
      </c>
      <c r="AD41" s="51" t="str">
        <f>IF(AND('Mapa de Riesgos'!$Y$46="Baja",'Mapa de Riesgos'!$AA$46="Mayor"),CONCATENATE("R6C",'Mapa de Riesgos'!$O$46),"")</f>
        <v/>
      </c>
      <c r="AE41" s="51" t="str">
        <f>IF(AND('Mapa de Riesgos'!$Y$47="Baja",'Mapa de Riesgos'!$AA$47="Mayor"),CONCATENATE("R6C",'Mapa de Riesgos'!$O$47),"")</f>
        <v/>
      </c>
      <c r="AF41" s="51" t="str">
        <f>IF(AND('Mapa de Riesgos'!$Y$48="Baja",'Mapa de Riesgos'!$AA$48="Mayor"),CONCATENATE("R6C",'Mapa de Riesgos'!$O$48),"")</f>
        <v/>
      </c>
      <c r="AG41" s="52" t="str">
        <f>IF(AND('Mapa de Riesgos'!$Y$49="Baja",'Mapa de Riesgos'!$AA$49="Mayor"),CONCATENATE("R6C",'Mapa de Riesgos'!$O$49),"")</f>
        <v/>
      </c>
      <c r="AH41" s="53" t="str">
        <f>IF(AND('Mapa de Riesgos'!$Y$44="Baja",'Mapa de Riesgos'!$AA$44="Catastrófico"),CONCATENATE("R6C",'Mapa de Riesgos'!$O$44),"")</f>
        <v/>
      </c>
      <c r="AI41" s="54" t="str">
        <f>IF(AND('Mapa de Riesgos'!$Y$45="Baja",'Mapa de Riesgos'!$AA$45="Catastrófico"),CONCATENATE("R6C",'Mapa de Riesgos'!$O$45),"")</f>
        <v/>
      </c>
      <c r="AJ41" s="54" t="str">
        <f>IF(AND('Mapa de Riesgos'!$Y$46="Baja",'Mapa de Riesgos'!$AA$46="Catastrófico"),CONCATENATE("R6C",'Mapa de Riesgos'!$O$46),"")</f>
        <v/>
      </c>
      <c r="AK41" s="54" t="str">
        <f>IF(AND('Mapa de Riesgos'!$Y$47="Baja",'Mapa de Riesgos'!$AA$47="Catastrófico"),CONCATENATE("R6C",'Mapa de Riesgos'!$O$47),"")</f>
        <v/>
      </c>
      <c r="AL41" s="54" t="str">
        <f>IF(AND('Mapa de Riesgos'!$Y$48="Baja",'Mapa de Riesgos'!$AA$48="Catastrófico"),CONCATENATE("R6C",'Mapa de Riesgos'!$O$48),"")</f>
        <v/>
      </c>
      <c r="AM41" s="55" t="str">
        <f>IF(AND('Mapa de Riesgos'!$Y$49="Baja",'Mapa de Riesgos'!$AA$49="Catastrófico"),CONCATENATE("R6C",'Mapa de Riesgos'!$O$49),"")</f>
        <v/>
      </c>
      <c r="AN41" s="81"/>
      <c r="AO41" s="556"/>
      <c r="AP41" s="557"/>
      <c r="AQ41" s="557"/>
      <c r="AR41" s="557"/>
      <c r="AS41" s="557"/>
      <c r="AT41" s="558"/>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row>
    <row r="42" spans="1:80" ht="15" customHeight="1" x14ac:dyDescent="0.25">
      <c r="A42" s="81"/>
      <c r="B42" s="437"/>
      <c r="C42" s="437"/>
      <c r="D42" s="438"/>
      <c r="E42" s="536"/>
      <c r="F42" s="535"/>
      <c r="G42" s="535"/>
      <c r="H42" s="535"/>
      <c r="I42" s="535"/>
      <c r="J42" s="74" t="str">
        <f>IF(AND('Mapa de Riesgos'!$Y$50="Baja",'Mapa de Riesgos'!$AA$50="Leve"),CONCATENATE("R7C",'Mapa de Riesgos'!$O$50),"")</f>
        <v/>
      </c>
      <c r="K42" s="75" t="str">
        <f>IF(AND('Mapa de Riesgos'!$Y$51="Baja",'Mapa de Riesgos'!$AA$51="Leve"),CONCATENATE("R7C",'Mapa de Riesgos'!$O$51),"")</f>
        <v/>
      </c>
      <c r="L42" s="75" t="str">
        <f>IF(AND('Mapa de Riesgos'!$Y$52="Baja",'Mapa de Riesgos'!$AA$52="Leve"),CONCATENATE("R7C",'Mapa de Riesgos'!$O$52),"")</f>
        <v/>
      </c>
      <c r="M42" s="75" t="str">
        <f>IF(AND('Mapa de Riesgos'!$Y$53="Baja",'Mapa de Riesgos'!$AA$53="Leve"),CONCATENATE("R7C",'Mapa de Riesgos'!$O$53),"")</f>
        <v/>
      </c>
      <c r="N42" s="75" t="str">
        <f>IF(AND('Mapa de Riesgos'!$Y$54="Baja",'Mapa de Riesgos'!$AA$54="Leve"),CONCATENATE("R7C",'Mapa de Riesgos'!$O$54),"")</f>
        <v/>
      </c>
      <c r="O42" s="76" t="str">
        <f>IF(AND('Mapa de Riesgos'!$Y$55="Baja",'Mapa de Riesgos'!$AA$55="Leve"),CONCATENATE("R7C",'Mapa de Riesgos'!$O$55),"")</f>
        <v/>
      </c>
      <c r="P42" s="65" t="str">
        <f>IF(AND('Mapa de Riesgos'!$Y$50="Baja",'Mapa de Riesgos'!$AA$50="Menor"),CONCATENATE("R7C",'Mapa de Riesgos'!$O$50),"")</f>
        <v/>
      </c>
      <c r="Q42" s="66" t="str">
        <f>IF(AND('Mapa de Riesgos'!$Y$51="Baja",'Mapa de Riesgos'!$AA$51="Menor"),CONCATENATE("R7C",'Mapa de Riesgos'!$O$51),"")</f>
        <v/>
      </c>
      <c r="R42" s="66" t="str">
        <f>IF(AND('Mapa de Riesgos'!$Y$52="Baja",'Mapa de Riesgos'!$AA$52="Menor"),CONCATENATE("R7C",'Mapa de Riesgos'!$O$52),"")</f>
        <v/>
      </c>
      <c r="S42" s="66" t="str">
        <f>IF(AND('Mapa de Riesgos'!$Y$53="Baja",'Mapa de Riesgos'!$AA$53="Menor"),CONCATENATE("R7C",'Mapa de Riesgos'!$O$53),"")</f>
        <v/>
      </c>
      <c r="T42" s="66" t="str">
        <f>IF(AND('Mapa de Riesgos'!$Y$54="Baja",'Mapa de Riesgos'!$AA$54="Menor"),CONCATENATE("R7C",'Mapa de Riesgos'!$O$54),"")</f>
        <v/>
      </c>
      <c r="U42" s="67" t="str">
        <f>IF(AND('Mapa de Riesgos'!$Y$55="Baja",'Mapa de Riesgos'!$AA$55="Menor"),CONCATENATE("R7C",'Mapa de Riesgos'!$O$55),"")</f>
        <v/>
      </c>
      <c r="V42" s="65" t="str">
        <f>IF(AND('Mapa de Riesgos'!$Y$50="Baja",'Mapa de Riesgos'!$AA$50="Moderado"),CONCATENATE("R7C",'Mapa de Riesgos'!$O$50),"")</f>
        <v/>
      </c>
      <c r="W42" s="66" t="str">
        <f>IF(AND('Mapa de Riesgos'!$Y$51="Baja",'Mapa de Riesgos'!$AA$51="Moderado"),CONCATENATE("R7C",'Mapa de Riesgos'!$O$51),"")</f>
        <v/>
      </c>
      <c r="X42" s="66" t="str">
        <f>IF(AND('Mapa de Riesgos'!$Y$52="Baja",'Mapa de Riesgos'!$AA$52="Moderado"),CONCATENATE("R7C",'Mapa de Riesgos'!$O$52),"")</f>
        <v/>
      </c>
      <c r="Y42" s="66" t="str">
        <f>IF(AND('Mapa de Riesgos'!$Y$53="Baja",'Mapa de Riesgos'!$AA$53="Moderado"),CONCATENATE("R7C",'Mapa de Riesgos'!$O$53),"")</f>
        <v/>
      </c>
      <c r="Z42" s="66" t="str">
        <f>IF(AND('Mapa de Riesgos'!$Y$54="Baja",'Mapa de Riesgos'!$AA$54="Moderado"),CONCATENATE("R7C",'Mapa de Riesgos'!$O$54),"")</f>
        <v/>
      </c>
      <c r="AA42" s="67" t="str">
        <f>IF(AND('Mapa de Riesgos'!$Y$55="Baja",'Mapa de Riesgos'!$AA$55="Moderado"),CONCATENATE("R7C",'Mapa de Riesgos'!$O$55),"")</f>
        <v/>
      </c>
      <c r="AB42" s="50" t="str">
        <f>IF(AND('Mapa de Riesgos'!$Y$50="Baja",'Mapa de Riesgos'!$AA$50="Mayor"),CONCATENATE("R7C",'Mapa de Riesgos'!$O$50),"")</f>
        <v/>
      </c>
      <c r="AC42" s="51" t="str">
        <f>IF(AND('Mapa de Riesgos'!$Y$51="Baja",'Mapa de Riesgos'!$AA$51="Mayor"),CONCATENATE("R7C",'Mapa de Riesgos'!$O$51),"")</f>
        <v/>
      </c>
      <c r="AD42" s="51" t="str">
        <f>IF(AND('Mapa de Riesgos'!$Y$52="Baja",'Mapa de Riesgos'!$AA$52="Mayor"),CONCATENATE("R7C",'Mapa de Riesgos'!$O$52),"")</f>
        <v/>
      </c>
      <c r="AE42" s="51" t="str">
        <f>IF(AND('Mapa de Riesgos'!$Y$53="Baja",'Mapa de Riesgos'!$AA$53="Mayor"),CONCATENATE("R7C",'Mapa de Riesgos'!$O$53),"")</f>
        <v/>
      </c>
      <c r="AF42" s="51" t="str">
        <f>IF(AND('Mapa de Riesgos'!$Y$54="Baja",'Mapa de Riesgos'!$AA$54="Mayor"),CONCATENATE("R7C",'Mapa de Riesgos'!$O$54),"")</f>
        <v/>
      </c>
      <c r="AG42" s="52" t="str">
        <f>IF(AND('Mapa de Riesgos'!$Y$55="Baja",'Mapa de Riesgos'!$AA$55="Mayor"),CONCATENATE("R7C",'Mapa de Riesgos'!$O$55),"")</f>
        <v/>
      </c>
      <c r="AH42" s="53" t="str">
        <f>IF(AND('Mapa de Riesgos'!$Y$50="Baja",'Mapa de Riesgos'!$AA$50="Catastrófico"),CONCATENATE("R7C",'Mapa de Riesgos'!$O$50),"")</f>
        <v/>
      </c>
      <c r="AI42" s="54" t="str">
        <f>IF(AND('Mapa de Riesgos'!$Y$51="Baja",'Mapa de Riesgos'!$AA$51="Catastrófico"),CONCATENATE("R7C",'Mapa de Riesgos'!$O$51),"")</f>
        <v/>
      </c>
      <c r="AJ42" s="54" t="str">
        <f>IF(AND('Mapa de Riesgos'!$Y$52="Baja",'Mapa de Riesgos'!$AA$52="Catastrófico"),CONCATENATE("R7C",'Mapa de Riesgos'!$O$52),"")</f>
        <v/>
      </c>
      <c r="AK42" s="54" t="str">
        <f>IF(AND('Mapa de Riesgos'!$Y$53="Baja",'Mapa de Riesgos'!$AA$53="Catastrófico"),CONCATENATE("R7C",'Mapa de Riesgos'!$O$53),"")</f>
        <v/>
      </c>
      <c r="AL42" s="54" t="str">
        <f>IF(AND('Mapa de Riesgos'!$Y$54="Baja",'Mapa de Riesgos'!$AA$54="Catastrófico"),CONCATENATE("R7C",'Mapa de Riesgos'!$O$54),"")</f>
        <v/>
      </c>
      <c r="AM42" s="55" t="str">
        <f>IF(AND('Mapa de Riesgos'!$Y$55="Baja",'Mapa de Riesgos'!$AA$55="Catastrófico"),CONCATENATE("R7C",'Mapa de Riesgos'!$O$55),"")</f>
        <v/>
      </c>
      <c r="AN42" s="81"/>
      <c r="AO42" s="556"/>
      <c r="AP42" s="557"/>
      <c r="AQ42" s="557"/>
      <c r="AR42" s="557"/>
      <c r="AS42" s="557"/>
      <c r="AT42" s="558"/>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row>
    <row r="43" spans="1:80" ht="15" customHeight="1" x14ac:dyDescent="0.25">
      <c r="A43" s="81"/>
      <c r="B43" s="437"/>
      <c r="C43" s="437"/>
      <c r="D43" s="438"/>
      <c r="E43" s="536"/>
      <c r="F43" s="535"/>
      <c r="G43" s="535"/>
      <c r="H43" s="535"/>
      <c r="I43" s="535"/>
      <c r="J43" s="74" t="str">
        <f>IF(AND('Mapa de Riesgos'!$Y$56="Baja",'Mapa de Riesgos'!$AA$56="Leve"),CONCATENATE("R8C",'Mapa de Riesgos'!$O$56),"")</f>
        <v/>
      </c>
      <c r="K43" s="75" t="str">
        <f>IF(AND('Mapa de Riesgos'!$Y$57="Baja",'Mapa de Riesgos'!$AA$57="Leve"),CONCATENATE("R8C",'Mapa de Riesgos'!$O$57),"")</f>
        <v/>
      </c>
      <c r="L43" s="75" t="str">
        <f>IF(AND('Mapa de Riesgos'!$Y$58="Baja",'Mapa de Riesgos'!$AA$58="Leve"),CONCATENATE("R8C",'Mapa de Riesgos'!$O$58),"")</f>
        <v/>
      </c>
      <c r="M43" s="75" t="str">
        <f>IF(AND('Mapa de Riesgos'!$Y$59="Baja",'Mapa de Riesgos'!$AA$59="Leve"),CONCATENATE("R8C",'Mapa de Riesgos'!$O$59),"")</f>
        <v/>
      </c>
      <c r="N43" s="75" t="str">
        <f>IF(AND('Mapa de Riesgos'!$Y$60="Baja",'Mapa de Riesgos'!$AA$60="Leve"),CONCATENATE("R8C",'Mapa de Riesgos'!$O$60),"")</f>
        <v/>
      </c>
      <c r="O43" s="76" t="str">
        <f>IF(AND('Mapa de Riesgos'!$Y$61="Baja",'Mapa de Riesgos'!$AA$61="Leve"),CONCATENATE("R8C",'Mapa de Riesgos'!$O$61),"")</f>
        <v/>
      </c>
      <c r="P43" s="65" t="str">
        <f>IF(AND('Mapa de Riesgos'!$Y$56="Baja",'Mapa de Riesgos'!$AA$56="Menor"),CONCATENATE("R8C",'Mapa de Riesgos'!$O$56),"")</f>
        <v/>
      </c>
      <c r="Q43" s="66" t="str">
        <f>IF(AND('Mapa de Riesgos'!$Y$57="Baja",'Mapa de Riesgos'!$AA$57="Menor"),CONCATENATE("R8C",'Mapa de Riesgos'!$O$57),"")</f>
        <v/>
      </c>
      <c r="R43" s="66" t="str">
        <f>IF(AND('Mapa de Riesgos'!$Y$58="Baja",'Mapa de Riesgos'!$AA$58="Menor"),CONCATENATE("R8C",'Mapa de Riesgos'!$O$58),"")</f>
        <v/>
      </c>
      <c r="S43" s="66" t="str">
        <f>IF(AND('Mapa de Riesgos'!$Y$59="Baja",'Mapa de Riesgos'!$AA$59="Menor"),CONCATENATE("R8C",'Mapa de Riesgos'!$O$59),"")</f>
        <v/>
      </c>
      <c r="T43" s="66" t="str">
        <f>IF(AND('Mapa de Riesgos'!$Y$60="Baja",'Mapa de Riesgos'!$AA$60="Menor"),CONCATENATE("R8C",'Mapa de Riesgos'!$O$60),"")</f>
        <v/>
      </c>
      <c r="U43" s="67" t="str">
        <f>IF(AND('Mapa de Riesgos'!$Y$61="Baja",'Mapa de Riesgos'!$AA$61="Menor"),CONCATENATE("R8C",'Mapa de Riesgos'!$O$61),"")</f>
        <v/>
      </c>
      <c r="V43" s="65" t="str">
        <f>IF(AND('Mapa de Riesgos'!$Y$56="Baja",'Mapa de Riesgos'!$AA$56="Moderado"),CONCATENATE("R8C",'Mapa de Riesgos'!$O$56),"")</f>
        <v/>
      </c>
      <c r="W43" s="66" t="str">
        <f>IF(AND('Mapa de Riesgos'!$Y$57="Baja",'Mapa de Riesgos'!$AA$57="Moderado"),CONCATENATE("R8C",'Mapa de Riesgos'!$O$57),"")</f>
        <v/>
      </c>
      <c r="X43" s="66" t="str">
        <f>IF(AND('Mapa de Riesgos'!$Y$58="Baja",'Mapa de Riesgos'!$AA$58="Moderado"),CONCATENATE("R8C",'Mapa de Riesgos'!$O$58),"")</f>
        <v/>
      </c>
      <c r="Y43" s="66" t="str">
        <f>IF(AND('Mapa de Riesgos'!$Y$59="Baja",'Mapa de Riesgos'!$AA$59="Moderado"),CONCATENATE("R8C",'Mapa de Riesgos'!$O$59),"")</f>
        <v/>
      </c>
      <c r="Z43" s="66" t="str">
        <f>IF(AND('Mapa de Riesgos'!$Y$60="Baja",'Mapa de Riesgos'!$AA$60="Moderado"),CONCATENATE("R8C",'Mapa de Riesgos'!$O$60),"")</f>
        <v/>
      </c>
      <c r="AA43" s="67" t="str">
        <f>IF(AND('Mapa de Riesgos'!$Y$61="Baja",'Mapa de Riesgos'!$AA$61="Moderado"),CONCATENATE("R8C",'Mapa de Riesgos'!$O$61),"")</f>
        <v/>
      </c>
      <c r="AB43" s="50" t="str">
        <f>IF(AND('Mapa de Riesgos'!$Y$56="Baja",'Mapa de Riesgos'!$AA$56="Mayor"),CONCATENATE("R8C",'Mapa de Riesgos'!$O$56),"")</f>
        <v/>
      </c>
      <c r="AC43" s="51" t="str">
        <f>IF(AND('Mapa de Riesgos'!$Y$57="Baja",'Mapa de Riesgos'!$AA$57="Mayor"),CONCATENATE("R8C",'Mapa de Riesgos'!$O$57),"")</f>
        <v/>
      </c>
      <c r="AD43" s="51" t="str">
        <f>IF(AND('Mapa de Riesgos'!$Y$58="Baja",'Mapa de Riesgos'!$AA$58="Mayor"),CONCATENATE("R8C",'Mapa de Riesgos'!$O$58),"")</f>
        <v/>
      </c>
      <c r="AE43" s="51" t="str">
        <f>IF(AND('Mapa de Riesgos'!$Y$59="Baja",'Mapa de Riesgos'!$AA$59="Mayor"),CONCATENATE("R8C",'Mapa de Riesgos'!$O$59),"")</f>
        <v/>
      </c>
      <c r="AF43" s="51" t="str">
        <f>IF(AND('Mapa de Riesgos'!$Y$60="Baja",'Mapa de Riesgos'!$AA$60="Mayor"),CONCATENATE("R8C",'Mapa de Riesgos'!$O$60),"")</f>
        <v/>
      </c>
      <c r="AG43" s="52" t="str">
        <f>IF(AND('Mapa de Riesgos'!$Y$61="Baja",'Mapa de Riesgos'!$AA$61="Mayor"),CONCATENATE("R8C",'Mapa de Riesgos'!$O$61),"")</f>
        <v/>
      </c>
      <c r="AH43" s="53" t="str">
        <f>IF(AND('Mapa de Riesgos'!$Y$56="Baja",'Mapa de Riesgos'!$AA$56="Catastrófico"),CONCATENATE("R8C",'Mapa de Riesgos'!$O$56),"")</f>
        <v/>
      </c>
      <c r="AI43" s="54" t="str">
        <f>IF(AND('Mapa de Riesgos'!$Y$57="Baja",'Mapa de Riesgos'!$AA$57="Catastrófico"),CONCATENATE("R8C",'Mapa de Riesgos'!$O$57),"")</f>
        <v/>
      </c>
      <c r="AJ43" s="54" t="str">
        <f>IF(AND('Mapa de Riesgos'!$Y$58="Baja",'Mapa de Riesgos'!$AA$58="Catastrófico"),CONCATENATE("R8C",'Mapa de Riesgos'!$O$58),"")</f>
        <v/>
      </c>
      <c r="AK43" s="54" t="str">
        <f>IF(AND('Mapa de Riesgos'!$Y$59="Baja",'Mapa de Riesgos'!$AA$59="Catastrófico"),CONCATENATE("R8C",'Mapa de Riesgos'!$O$59),"")</f>
        <v/>
      </c>
      <c r="AL43" s="54" t="str">
        <f>IF(AND('Mapa de Riesgos'!$Y$60="Baja",'Mapa de Riesgos'!$AA$60="Catastrófico"),CONCATENATE("R8C",'Mapa de Riesgos'!$O$60),"")</f>
        <v/>
      </c>
      <c r="AM43" s="55" t="str">
        <f>IF(AND('Mapa de Riesgos'!$Y$61="Baja",'Mapa de Riesgos'!$AA$61="Catastrófico"),CONCATENATE("R8C",'Mapa de Riesgos'!$O$61),"")</f>
        <v/>
      </c>
      <c r="AN43" s="81"/>
      <c r="AO43" s="556"/>
      <c r="AP43" s="557"/>
      <c r="AQ43" s="557"/>
      <c r="AR43" s="557"/>
      <c r="AS43" s="557"/>
      <c r="AT43" s="558"/>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row>
    <row r="44" spans="1:80" ht="15" customHeight="1" x14ac:dyDescent="0.25">
      <c r="A44" s="81"/>
      <c r="B44" s="437"/>
      <c r="C44" s="437"/>
      <c r="D44" s="438"/>
      <c r="E44" s="536"/>
      <c r="F44" s="535"/>
      <c r="G44" s="535"/>
      <c r="H44" s="535"/>
      <c r="I44" s="535"/>
      <c r="J44" s="74" t="str">
        <f>IF(AND('Mapa de Riesgos'!$Y$62="Baja",'Mapa de Riesgos'!$AA$62="Leve"),CONCATENATE("R9C",'Mapa de Riesgos'!$O$62),"")</f>
        <v/>
      </c>
      <c r="K44" s="75" t="str">
        <f>IF(AND('Mapa de Riesgos'!$Y$63="Baja",'Mapa de Riesgos'!$AA$63="Leve"),CONCATENATE("R9C",'Mapa de Riesgos'!$O$63),"")</f>
        <v/>
      </c>
      <c r="L44" s="75" t="str">
        <f>IF(AND('Mapa de Riesgos'!$Y$64="Baja",'Mapa de Riesgos'!$AA$64="Leve"),CONCATENATE("R9C",'Mapa de Riesgos'!$O$64),"")</f>
        <v/>
      </c>
      <c r="M44" s="75" t="str">
        <f>IF(AND('Mapa de Riesgos'!$Y$65="Baja",'Mapa de Riesgos'!$AA$65="Leve"),CONCATENATE("R9C",'Mapa de Riesgos'!$O$65),"")</f>
        <v/>
      </c>
      <c r="N44" s="75" t="str">
        <f>IF(AND('Mapa de Riesgos'!$Y$66="Baja",'Mapa de Riesgos'!$AA$66="Leve"),CONCATENATE("R9C",'Mapa de Riesgos'!$O$66),"")</f>
        <v/>
      </c>
      <c r="O44" s="76" t="str">
        <f>IF(AND('Mapa de Riesgos'!$Y$67="Baja",'Mapa de Riesgos'!$AA$67="Leve"),CONCATENATE("R9C",'Mapa de Riesgos'!$O$67),"")</f>
        <v/>
      </c>
      <c r="P44" s="65" t="str">
        <f>IF(AND('Mapa de Riesgos'!$Y$62="Baja",'Mapa de Riesgos'!$AA$62="Menor"),CONCATENATE("R9C",'Mapa de Riesgos'!$O$62),"")</f>
        <v/>
      </c>
      <c r="Q44" s="66" t="str">
        <f>IF(AND('Mapa de Riesgos'!$Y$63="Baja",'Mapa de Riesgos'!$AA$63="Menor"),CONCATENATE("R9C",'Mapa de Riesgos'!$O$63),"")</f>
        <v/>
      </c>
      <c r="R44" s="66" t="str">
        <f>IF(AND('Mapa de Riesgos'!$Y$64="Baja",'Mapa de Riesgos'!$AA$64="Menor"),CONCATENATE("R9C",'Mapa de Riesgos'!$O$64),"")</f>
        <v/>
      </c>
      <c r="S44" s="66" t="str">
        <f>IF(AND('Mapa de Riesgos'!$Y$65="Baja",'Mapa de Riesgos'!$AA$65="Menor"),CONCATENATE("R9C",'Mapa de Riesgos'!$O$65),"")</f>
        <v/>
      </c>
      <c r="T44" s="66" t="str">
        <f>IF(AND('Mapa de Riesgos'!$Y$66="Baja",'Mapa de Riesgos'!$AA$66="Menor"),CONCATENATE("R9C",'Mapa de Riesgos'!$O$66),"")</f>
        <v/>
      </c>
      <c r="U44" s="67" t="str">
        <f>IF(AND('Mapa de Riesgos'!$Y$67="Baja",'Mapa de Riesgos'!$AA$67="Menor"),CONCATENATE("R9C",'Mapa de Riesgos'!$O$67),"")</f>
        <v/>
      </c>
      <c r="V44" s="65" t="str">
        <f>IF(AND('Mapa de Riesgos'!$Y$62="Baja",'Mapa de Riesgos'!$AA$62="Moderado"),CONCATENATE("R9C",'Mapa de Riesgos'!$O$62),"")</f>
        <v/>
      </c>
      <c r="W44" s="66" t="str">
        <f>IF(AND('Mapa de Riesgos'!$Y$63="Baja",'Mapa de Riesgos'!$AA$63="Moderado"),CONCATENATE("R9C",'Mapa de Riesgos'!$O$63),"")</f>
        <v/>
      </c>
      <c r="X44" s="66" t="str">
        <f>IF(AND('Mapa de Riesgos'!$Y$64="Baja",'Mapa de Riesgos'!$AA$64="Moderado"),CONCATENATE("R9C",'Mapa de Riesgos'!$O$64),"")</f>
        <v/>
      </c>
      <c r="Y44" s="66" t="str">
        <f>IF(AND('Mapa de Riesgos'!$Y$65="Baja",'Mapa de Riesgos'!$AA$65="Moderado"),CONCATENATE("R9C",'Mapa de Riesgos'!$O$65),"")</f>
        <v/>
      </c>
      <c r="Z44" s="66" t="str">
        <f>IF(AND('Mapa de Riesgos'!$Y$66="Baja",'Mapa de Riesgos'!$AA$66="Moderado"),CONCATENATE("R9C",'Mapa de Riesgos'!$O$66),"")</f>
        <v/>
      </c>
      <c r="AA44" s="67" t="str">
        <f>IF(AND('Mapa de Riesgos'!$Y$67="Baja",'Mapa de Riesgos'!$AA$67="Moderado"),CONCATENATE("R9C",'Mapa de Riesgos'!$O$67),"")</f>
        <v/>
      </c>
      <c r="AB44" s="50" t="str">
        <f>IF(AND('Mapa de Riesgos'!$Y$62="Baja",'Mapa de Riesgos'!$AA$62="Mayor"),CONCATENATE("R9C",'Mapa de Riesgos'!$O$62),"")</f>
        <v/>
      </c>
      <c r="AC44" s="51" t="str">
        <f>IF(AND('Mapa de Riesgos'!$Y$63="Baja",'Mapa de Riesgos'!$AA$63="Mayor"),CONCATENATE("R9C",'Mapa de Riesgos'!$O$63),"")</f>
        <v/>
      </c>
      <c r="AD44" s="51" t="str">
        <f>IF(AND('Mapa de Riesgos'!$Y$64="Baja",'Mapa de Riesgos'!$AA$64="Mayor"),CONCATENATE("R9C",'Mapa de Riesgos'!$O$64),"")</f>
        <v/>
      </c>
      <c r="AE44" s="51" t="str">
        <f>IF(AND('Mapa de Riesgos'!$Y$65="Baja",'Mapa de Riesgos'!$AA$65="Mayor"),CONCATENATE("R9C",'Mapa de Riesgos'!$O$65),"")</f>
        <v/>
      </c>
      <c r="AF44" s="51" t="str">
        <f>IF(AND('Mapa de Riesgos'!$Y$66="Baja",'Mapa de Riesgos'!$AA$66="Mayor"),CONCATENATE("R9C",'Mapa de Riesgos'!$O$66),"")</f>
        <v/>
      </c>
      <c r="AG44" s="52" t="str">
        <f>IF(AND('Mapa de Riesgos'!$Y$67="Baja",'Mapa de Riesgos'!$AA$67="Mayor"),CONCATENATE("R9C",'Mapa de Riesgos'!$O$67),"")</f>
        <v/>
      </c>
      <c r="AH44" s="53" t="str">
        <f>IF(AND('Mapa de Riesgos'!$Y$62="Baja",'Mapa de Riesgos'!$AA$62="Catastrófico"),CONCATENATE("R9C",'Mapa de Riesgos'!$O$62),"")</f>
        <v/>
      </c>
      <c r="AI44" s="54" t="str">
        <f>IF(AND('Mapa de Riesgos'!$Y$63="Baja",'Mapa de Riesgos'!$AA$63="Catastrófico"),CONCATENATE("R9C",'Mapa de Riesgos'!$O$63),"")</f>
        <v/>
      </c>
      <c r="AJ44" s="54" t="str">
        <f>IF(AND('Mapa de Riesgos'!$Y$64="Baja",'Mapa de Riesgos'!$AA$64="Catastrófico"),CONCATENATE("R9C",'Mapa de Riesgos'!$O$64),"")</f>
        <v/>
      </c>
      <c r="AK44" s="54" t="str">
        <f>IF(AND('Mapa de Riesgos'!$Y$65="Baja",'Mapa de Riesgos'!$AA$65="Catastrófico"),CONCATENATE("R9C",'Mapa de Riesgos'!$O$65),"")</f>
        <v/>
      </c>
      <c r="AL44" s="54" t="str">
        <f>IF(AND('Mapa de Riesgos'!$Y$66="Baja",'Mapa de Riesgos'!$AA$66="Catastrófico"),CONCATENATE("R9C",'Mapa de Riesgos'!$O$66),"")</f>
        <v/>
      </c>
      <c r="AM44" s="55" t="str">
        <f>IF(AND('Mapa de Riesgos'!$Y$67="Baja",'Mapa de Riesgos'!$AA$67="Catastrófico"),CONCATENATE("R9C",'Mapa de Riesgos'!$O$67),"")</f>
        <v/>
      </c>
      <c r="AN44" s="81"/>
      <c r="AO44" s="556"/>
      <c r="AP44" s="557"/>
      <c r="AQ44" s="557"/>
      <c r="AR44" s="557"/>
      <c r="AS44" s="557"/>
      <c r="AT44" s="558"/>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0" ht="15.75" customHeight="1" thickBot="1" x14ac:dyDescent="0.3">
      <c r="A45" s="81"/>
      <c r="B45" s="437"/>
      <c r="C45" s="437"/>
      <c r="D45" s="438"/>
      <c r="E45" s="537"/>
      <c r="F45" s="538"/>
      <c r="G45" s="538"/>
      <c r="H45" s="538"/>
      <c r="I45" s="538"/>
      <c r="J45" s="77" t="str">
        <f>IF(AND('Mapa de Riesgos'!$Y$68="Baja",'Mapa de Riesgos'!$AA$68="Leve"),CONCATENATE("R10C",'Mapa de Riesgos'!$O$68),"")</f>
        <v/>
      </c>
      <c r="K45" s="78" t="str">
        <f>IF(AND('Mapa de Riesgos'!$Y$69="Baja",'Mapa de Riesgos'!$AA$69="Leve"),CONCATENATE("R10C",'Mapa de Riesgos'!$O$69),"")</f>
        <v/>
      </c>
      <c r="L45" s="78" t="str">
        <f>IF(AND('Mapa de Riesgos'!$Y$70="Baja",'Mapa de Riesgos'!$AA$70="Leve"),CONCATENATE("R10C",'Mapa de Riesgos'!$O$70),"")</f>
        <v/>
      </c>
      <c r="M45" s="78" t="str">
        <f>IF(AND('Mapa de Riesgos'!$Y$71="Baja",'Mapa de Riesgos'!$AA$71="Leve"),CONCATENATE("R10C",'Mapa de Riesgos'!$O$71),"")</f>
        <v/>
      </c>
      <c r="N45" s="78" t="str">
        <f>IF(AND('Mapa de Riesgos'!$Y$72="Baja",'Mapa de Riesgos'!$AA$72="Leve"),CONCATENATE("R10C",'Mapa de Riesgos'!$O$72),"")</f>
        <v/>
      </c>
      <c r="O45" s="79" t="str">
        <f>IF(AND('Mapa de Riesgos'!$Y$73="Baja",'Mapa de Riesgos'!$AA$73="Leve"),CONCATENATE("R10C",'Mapa de Riesgos'!$O$73),"")</f>
        <v/>
      </c>
      <c r="P45" s="65" t="str">
        <f>IF(AND('Mapa de Riesgos'!$Y$68="Baja",'Mapa de Riesgos'!$AA$68="Menor"),CONCATENATE("R10C",'Mapa de Riesgos'!$O$68),"")</f>
        <v/>
      </c>
      <c r="Q45" s="66" t="str">
        <f>IF(AND('Mapa de Riesgos'!$Y$69="Baja",'Mapa de Riesgos'!$AA$69="Menor"),CONCATENATE("R10C",'Mapa de Riesgos'!$O$69),"")</f>
        <v/>
      </c>
      <c r="R45" s="66" t="str">
        <f>IF(AND('Mapa de Riesgos'!$Y$70="Baja",'Mapa de Riesgos'!$AA$70="Menor"),CONCATENATE("R10C",'Mapa de Riesgos'!$O$70),"")</f>
        <v/>
      </c>
      <c r="S45" s="66" t="str">
        <f>IF(AND('Mapa de Riesgos'!$Y$71="Baja",'Mapa de Riesgos'!$AA$71="Menor"),CONCATENATE("R10C",'Mapa de Riesgos'!$O$71),"")</f>
        <v/>
      </c>
      <c r="T45" s="66" t="str">
        <f>IF(AND('Mapa de Riesgos'!$Y$72="Baja",'Mapa de Riesgos'!$AA$72="Menor"),CONCATENATE("R10C",'Mapa de Riesgos'!$O$72),"")</f>
        <v/>
      </c>
      <c r="U45" s="67" t="str">
        <f>IF(AND('Mapa de Riesgos'!$Y$73="Baja",'Mapa de Riesgos'!$AA$73="Menor"),CONCATENATE("R10C",'Mapa de Riesgos'!$O$73),"")</f>
        <v/>
      </c>
      <c r="V45" s="68" t="str">
        <f>IF(AND('Mapa de Riesgos'!$Y$68="Baja",'Mapa de Riesgos'!$AA$68="Moderado"),CONCATENATE("R10C",'Mapa de Riesgos'!$O$68),"")</f>
        <v/>
      </c>
      <c r="W45" s="69" t="str">
        <f>IF(AND('Mapa de Riesgos'!$Y$69="Baja",'Mapa de Riesgos'!$AA$69="Moderado"),CONCATENATE("R10C",'Mapa de Riesgos'!$O$69),"")</f>
        <v/>
      </c>
      <c r="X45" s="69" t="str">
        <f>IF(AND('Mapa de Riesgos'!$Y$70="Baja",'Mapa de Riesgos'!$AA$70="Moderado"),CONCATENATE("R10C",'Mapa de Riesgos'!$O$70),"")</f>
        <v/>
      </c>
      <c r="Y45" s="69" t="str">
        <f>IF(AND('Mapa de Riesgos'!$Y$71="Baja",'Mapa de Riesgos'!$AA$71="Moderado"),CONCATENATE("R10C",'Mapa de Riesgos'!$O$71),"")</f>
        <v/>
      </c>
      <c r="Z45" s="69" t="str">
        <f>IF(AND('Mapa de Riesgos'!$Y$72="Baja",'Mapa de Riesgos'!$AA$72="Moderado"),CONCATENATE("R10C",'Mapa de Riesgos'!$O$72),"")</f>
        <v/>
      </c>
      <c r="AA45" s="70" t="str">
        <f>IF(AND('Mapa de Riesgos'!$Y$73="Baja",'Mapa de Riesgos'!$AA$73="Moderado"),CONCATENATE("R10C",'Mapa de Riesgos'!$O$73),"")</f>
        <v/>
      </c>
      <c r="AB45" s="56" t="str">
        <f>IF(AND('Mapa de Riesgos'!$Y$68="Baja",'Mapa de Riesgos'!$AA$68="Mayor"),CONCATENATE("R10C",'Mapa de Riesgos'!$O$68),"")</f>
        <v/>
      </c>
      <c r="AC45" s="57" t="str">
        <f>IF(AND('Mapa de Riesgos'!$Y$69="Baja",'Mapa de Riesgos'!$AA$69="Mayor"),CONCATENATE("R10C",'Mapa de Riesgos'!$O$69),"")</f>
        <v/>
      </c>
      <c r="AD45" s="57" t="str">
        <f>IF(AND('Mapa de Riesgos'!$Y$70="Baja",'Mapa de Riesgos'!$AA$70="Mayor"),CONCATENATE("R10C",'Mapa de Riesgos'!$O$70),"")</f>
        <v/>
      </c>
      <c r="AE45" s="57" t="str">
        <f>IF(AND('Mapa de Riesgos'!$Y$71="Baja",'Mapa de Riesgos'!$AA$71="Mayor"),CONCATENATE("R10C",'Mapa de Riesgos'!$O$71),"")</f>
        <v/>
      </c>
      <c r="AF45" s="57" t="str">
        <f>IF(AND('Mapa de Riesgos'!$Y$72="Baja",'Mapa de Riesgos'!$AA$72="Mayor"),CONCATENATE("R10C",'Mapa de Riesgos'!$O$72),"")</f>
        <v/>
      </c>
      <c r="AG45" s="58" t="str">
        <f>IF(AND('Mapa de Riesgos'!$Y$73="Baja",'Mapa de Riesgos'!$AA$73="Mayor"),CONCATENATE("R10C",'Mapa de Riesgos'!$O$73),"")</f>
        <v/>
      </c>
      <c r="AH45" s="59" t="str">
        <f>IF(AND('Mapa de Riesgos'!$Y$68="Baja",'Mapa de Riesgos'!$AA$68="Catastrófico"),CONCATENATE("R10C",'Mapa de Riesgos'!$O$68),"")</f>
        <v/>
      </c>
      <c r="AI45" s="60" t="str">
        <f>IF(AND('Mapa de Riesgos'!$Y$69="Baja",'Mapa de Riesgos'!$AA$69="Catastrófico"),CONCATENATE("R10C",'Mapa de Riesgos'!$O$69),"")</f>
        <v/>
      </c>
      <c r="AJ45" s="60" t="str">
        <f>IF(AND('Mapa de Riesgos'!$Y$70="Baja",'Mapa de Riesgos'!$AA$70="Catastrófico"),CONCATENATE("R10C",'Mapa de Riesgos'!$O$70),"")</f>
        <v/>
      </c>
      <c r="AK45" s="60" t="str">
        <f>IF(AND('Mapa de Riesgos'!$Y$71="Baja",'Mapa de Riesgos'!$AA$71="Catastrófico"),CONCATENATE("R10C",'Mapa de Riesgos'!$O$71),"")</f>
        <v/>
      </c>
      <c r="AL45" s="60" t="str">
        <f>IF(AND('Mapa de Riesgos'!$Y$72="Baja",'Mapa de Riesgos'!$AA$72="Catastrófico"),CONCATENATE("R10C",'Mapa de Riesgos'!$O$72),"")</f>
        <v/>
      </c>
      <c r="AM45" s="61" t="str">
        <f>IF(AND('Mapa de Riesgos'!$Y$73="Baja",'Mapa de Riesgos'!$AA$73="Catastrófico"),CONCATENATE("R10C",'Mapa de Riesgos'!$O$73),"")</f>
        <v/>
      </c>
      <c r="AN45" s="81"/>
      <c r="AO45" s="559"/>
      <c r="AP45" s="560"/>
      <c r="AQ45" s="560"/>
      <c r="AR45" s="560"/>
      <c r="AS45" s="560"/>
      <c r="AT45" s="561"/>
    </row>
    <row r="46" spans="1:80" ht="46.5" customHeight="1" x14ac:dyDescent="0.35">
      <c r="A46" s="81"/>
      <c r="B46" s="437"/>
      <c r="C46" s="437"/>
      <c r="D46" s="438"/>
      <c r="E46" s="532" t="s">
        <v>223</v>
      </c>
      <c r="F46" s="533"/>
      <c r="G46" s="533"/>
      <c r="H46" s="533"/>
      <c r="I46" s="550"/>
      <c r="J46" s="71" t="str">
        <f>IF(AND('Mapa de Riesgos'!$Y$12="Muy Baja",'Mapa de Riesgos'!$AA$12="Leve"),CONCATENATE("R1C",'Mapa de Riesgos'!$O$12),"")</f>
        <v/>
      </c>
      <c r="K46" s="72" t="str">
        <f>IF(AND('Mapa de Riesgos'!$Y$13="Muy Baja",'Mapa de Riesgos'!$AA$13="Leve"),CONCATENATE("R1C",'Mapa de Riesgos'!$O$13),"")</f>
        <v/>
      </c>
      <c r="L46" s="72" t="str">
        <f>IF(AND('Mapa de Riesgos'!$Y$14="Muy Baja",'Mapa de Riesgos'!$AA$14="Leve"),CONCATENATE("R1C",'Mapa de Riesgos'!$O$14),"")</f>
        <v/>
      </c>
      <c r="M46" s="72" t="str">
        <f>IF(AND('Mapa de Riesgos'!$Y$15="Muy Baja",'Mapa de Riesgos'!$AA$15="Leve"),CONCATENATE("R1C",'Mapa de Riesgos'!$O$15),"")</f>
        <v/>
      </c>
      <c r="N46" s="72" t="str">
        <f>IF(AND('Mapa de Riesgos'!$Y$16="Muy Baja",'Mapa de Riesgos'!$AA$16="Leve"),CONCATENATE("R1C",'Mapa de Riesgos'!$O$16),"")</f>
        <v/>
      </c>
      <c r="O46" s="73" t="str">
        <f>IF(AND('Mapa de Riesgos'!$Y$17="Muy Baja",'Mapa de Riesgos'!$AA$17="Leve"),CONCATENATE("R1C",'Mapa de Riesgos'!$O$17),"")</f>
        <v/>
      </c>
      <c r="P46" s="71" t="str">
        <f>IF(AND('Mapa de Riesgos'!$Y$12="Muy Baja",'Mapa de Riesgos'!$AA$12="Menor"),CONCATENATE("R1C",'Mapa de Riesgos'!$O$12),"")</f>
        <v/>
      </c>
      <c r="Q46" s="72" t="str">
        <f>IF(AND('Mapa de Riesgos'!$Y$13="Muy Baja",'Mapa de Riesgos'!$AA$13="Menor"),CONCATENATE("R1C",'Mapa de Riesgos'!$O$13),"")</f>
        <v/>
      </c>
      <c r="R46" s="72" t="str">
        <f>IF(AND('Mapa de Riesgos'!$Y$14="Muy Baja",'Mapa de Riesgos'!$AA$14="Menor"),CONCATENATE("R1C",'Mapa de Riesgos'!$O$14),"")</f>
        <v/>
      </c>
      <c r="S46" s="72" t="str">
        <f>IF(AND('Mapa de Riesgos'!$Y$15="Muy Baja",'Mapa de Riesgos'!$AA$15="Menor"),CONCATENATE("R1C",'Mapa de Riesgos'!$O$15),"")</f>
        <v/>
      </c>
      <c r="T46" s="72" t="str">
        <f>IF(AND('Mapa de Riesgos'!$Y$16="Muy Baja",'Mapa de Riesgos'!$AA$16="Menor"),CONCATENATE("R1C",'Mapa de Riesgos'!$O$16),"")</f>
        <v/>
      </c>
      <c r="U46" s="73" t="str">
        <f>IF(AND('Mapa de Riesgos'!$Y$17="Muy Baja",'Mapa de Riesgos'!$AA$17="Menor"),CONCATENATE("R1C",'Mapa de Riesgos'!$O$17),"")</f>
        <v/>
      </c>
      <c r="V46" s="62" t="str">
        <f>IF(AND('Mapa de Riesgos'!$Y$12="Muy Baja",'Mapa de Riesgos'!$AA$12="Moderado"),CONCATENATE("R1C",'Mapa de Riesgos'!$O$12),"")</f>
        <v/>
      </c>
      <c r="W46" s="80" t="str">
        <f>IF(AND('Mapa de Riesgos'!$Y$13="Muy Baja",'Mapa de Riesgos'!$AA$13="Moderado"),CONCATENATE("R1C",'Mapa de Riesgos'!$O$13),"")</f>
        <v/>
      </c>
      <c r="X46" s="63" t="str">
        <f>IF(AND('Mapa de Riesgos'!$Y$14="Muy Baja",'Mapa de Riesgos'!$AA$14="Moderado"),CONCATENATE("R1C",'Mapa de Riesgos'!$O$14),"")</f>
        <v/>
      </c>
      <c r="Y46" s="63" t="str">
        <f>IF(AND('Mapa de Riesgos'!$Y$15="Muy Baja",'Mapa de Riesgos'!$AA$15="Moderado"),CONCATENATE("R1C",'Mapa de Riesgos'!$O$15),"")</f>
        <v/>
      </c>
      <c r="Z46" s="63" t="str">
        <f>IF(AND('Mapa de Riesgos'!$Y$16="Muy Baja",'Mapa de Riesgos'!$AA$16="Moderado"),CONCATENATE("R1C",'Mapa de Riesgos'!$O$16),"")</f>
        <v/>
      </c>
      <c r="AA46" s="64" t="str">
        <f>IF(AND('Mapa de Riesgos'!$Y$17="Muy Baja",'Mapa de Riesgos'!$AA$17="Moderado"),CONCATENATE("R1C",'Mapa de Riesgos'!$O$17),"")</f>
        <v/>
      </c>
      <c r="AB46" s="44" t="str">
        <f>IF(AND('Mapa de Riesgos'!$Y$12="Muy Baja",'Mapa de Riesgos'!$AA$12="Mayor"),CONCATENATE("R1C",'Mapa de Riesgos'!$O$12),"")</f>
        <v/>
      </c>
      <c r="AC46" s="45" t="str">
        <f>IF(AND('Mapa de Riesgos'!$Y$13="Muy Baja",'Mapa de Riesgos'!$AA$13="Mayor"),CONCATENATE("R1C",'Mapa de Riesgos'!$O$13),"")</f>
        <v/>
      </c>
      <c r="AD46" s="45" t="str">
        <f>IF(AND('Mapa de Riesgos'!$Y$14="Muy Baja",'Mapa de Riesgos'!$AA$14="Mayor"),CONCATENATE("R1C",'Mapa de Riesgos'!$O$14),"")</f>
        <v/>
      </c>
      <c r="AE46" s="45" t="str">
        <f>IF(AND('Mapa de Riesgos'!$Y$15="Muy Baja",'Mapa de Riesgos'!$AA$15="Mayor"),CONCATENATE("R1C",'Mapa de Riesgos'!$O$15),"")</f>
        <v/>
      </c>
      <c r="AF46" s="45" t="str">
        <f>IF(AND('Mapa de Riesgos'!$Y$16="Muy Baja",'Mapa de Riesgos'!$AA$16="Mayor"),CONCATENATE("R1C",'Mapa de Riesgos'!$O$16),"")</f>
        <v/>
      </c>
      <c r="AG46" s="46" t="str">
        <f>IF(AND('Mapa de Riesgos'!$Y$17="Muy Baja",'Mapa de Riesgos'!$AA$17="Mayor"),CONCATENATE("R1C",'Mapa de Riesgos'!$O$17),"")</f>
        <v/>
      </c>
      <c r="AH46" s="47" t="str">
        <f>IF(AND('Mapa de Riesgos'!$Y$12="Muy Baja",'Mapa de Riesgos'!$AA$12="Catastrófico"),CONCATENATE("R1C",'Mapa de Riesgos'!$O$12),"")</f>
        <v/>
      </c>
      <c r="AI46" s="48" t="str">
        <f>IF(AND('Mapa de Riesgos'!$Y$13="Muy Baja",'Mapa de Riesgos'!$AA$13="Catastrófico"),CONCATENATE("R1C",'Mapa de Riesgos'!$O$13),"")</f>
        <v/>
      </c>
      <c r="AJ46" s="48" t="str">
        <f>IF(AND('Mapa de Riesgos'!$Y$14="Muy Baja",'Mapa de Riesgos'!$AA$14="Catastrófico"),CONCATENATE("R1C",'Mapa de Riesgos'!$O$14),"")</f>
        <v/>
      </c>
      <c r="AK46" s="48" t="str">
        <f>IF(AND('Mapa de Riesgos'!$Y$15="Muy Baja",'Mapa de Riesgos'!$AA$15="Catastrófico"),CONCATENATE("R1C",'Mapa de Riesgos'!$O$15),"")</f>
        <v/>
      </c>
      <c r="AL46" s="48" t="str">
        <f>IF(AND('Mapa de Riesgos'!$Y$16="Muy Baja",'Mapa de Riesgos'!$AA$16="Catastrófico"),CONCATENATE("R1C",'Mapa de Riesgos'!$O$16),"")</f>
        <v/>
      </c>
      <c r="AM46" s="49" t="str">
        <f>IF(AND('Mapa de Riesgos'!$Y$17="Muy Baja",'Mapa de Riesgos'!$AA$17="Catastrófico"),CONCATENATE("R1C",'Mapa de Riesgos'!$O$17),"")</f>
        <v/>
      </c>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ht="46.5" customHeight="1" x14ac:dyDescent="0.25">
      <c r="A47" s="81"/>
      <c r="B47" s="437"/>
      <c r="C47" s="437"/>
      <c r="D47" s="438"/>
      <c r="E47" s="534"/>
      <c r="F47" s="535"/>
      <c r="G47" s="535"/>
      <c r="H47" s="535"/>
      <c r="I47" s="551"/>
      <c r="J47" s="74" t="str">
        <f>IF(AND('Mapa de Riesgos'!$Y$18="Muy Baja",'Mapa de Riesgos'!$AA$18="Leve"),CONCATENATE("R2C",'Mapa de Riesgos'!$O$18),"")</f>
        <v/>
      </c>
      <c r="K47" s="75" t="str">
        <f>IF(AND('Mapa de Riesgos'!$Y$21="Muy Baja",'Mapa de Riesgos'!$AA$21="Leve"),CONCATENATE("R2C",'Mapa de Riesgos'!$O$21),"")</f>
        <v/>
      </c>
      <c r="L47" s="75" t="str">
        <f>IF(AND('Mapa de Riesgos'!$Y$22="Muy Baja",'Mapa de Riesgos'!$AA$22="Leve"),CONCATENATE("R2C",'Mapa de Riesgos'!$O$22),"")</f>
        <v/>
      </c>
      <c r="M47" s="75" t="str">
        <f>IF(AND('Mapa de Riesgos'!$Y$23="Muy Baja",'Mapa de Riesgos'!$AA$23="Leve"),CONCATENATE("R2C",'Mapa de Riesgos'!$O$23),"")</f>
        <v/>
      </c>
      <c r="N47" s="75" t="str">
        <f>IF(AND('Mapa de Riesgos'!$Y$24="Muy Baja",'Mapa de Riesgos'!$AA$24="Leve"),CONCATENATE("R2C",'Mapa de Riesgos'!$O$24),"")</f>
        <v/>
      </c>
      <c r="O47" s="76" t="str">
        <f>IF(AND('Mapa de Riesgos'!$Y$25="Muy Baja",'Mapa de Riesgos'!$AA$25="Leve"),CONCATENATE("R2C",'Mapa de Riesgos'!$O$25),"")</f>
        <v/>
      </c>
      <c r="P47" s="74" t="str">
        <f>IF(AND('Mapa de Riesgos'!$Y$18="Muy Baja",'Mapa de Riesgos'!$AA$18="Menor"),CONCATENATE("R2C",'Mapa de Riesgos'!$O$18),"")</f>
        <v/>
      </c>
      <c r="Q47" s="75" t="str">
        <f>IF(AND('Mapa de Riesgos'!$Y$21="Muy Baja",'Mapa de Riesgos'!$AA$21="Menor"),CONCATENATE("R2C",'Mapa de Riesgos'!$O$21),"")</f>
        <v/>
      </c>
      <c r="R47" s="75" t="str">
        <f>IF(AND('Mapa de Riesgos'!$Y$22="Muy Baja",'Mapa de Riesgos'!$AA$22="Menor"),CONCATENATE("R2C",'Mapa de Riesgos'!$O$22),"")</f>
        <v/>
      </c>
      <c r="S47" s="75" t="str">
        <f>IF(AND('Mapa de Riesgos'!$Y$23="Muy Baja",'Mapa de Riesgos'!$AA$23="Menor"),CONCATENATE("R2C",'Mapa de Riesgos'!$O$23),"")</f>
        <v/>
      </c>
      <c r="T47" s="75" t="str">
        <f>IF(AND('Mapa de Riesgos'!$Y$24="Muy Baja",'Mapa de Riesgos'!$AA$24="Menor"),CONCATENATE("R2C",'Mapa de Riesgos'!$O$24),"")</f>
        <v/>
      </c>
      <c r="U47" s="76" t="str">
        <f>IF(AND('Mapa de Riesgos'!$Y$25="Muy Baja",'Mapa de Riesgos'!$AA$25="Menor"),CONCATENATE("R2C",'Mapa de Riesgos'!$O$25),"")</f>
        <v/>
      </c>
      <c r="V47" s="65" t="str">
        <f>IF(AND('Mapa de Riesgos'!$Y$18="Muy Baja",'Mapa de Riesgos'!$AA$18="Moderado"),CONCATENATE("R2C",'Mapa de Riesgos'!$O$18),"")</f>
        <v/>
      </c>
      <c r="W47" s="66" t="str">
        <f>IF(AND('Mapa de Riesgos'!$Y$21="Muy Baja",'Mapa de Riesgos'!$AA$21="Moderado"),CONCATENATE("R2C",'Mapa de Riesgos'!$O$21),"")</f>
        <v/>
      </c>
      <c r="X47" s="66" t="str">
        <f>IF(AND('Mapa de Riesgos'!$Y$22="Muy Baja",'Mapa de Riesgos'!$AA$22="Moderado"),CONCATENATE("R2C",'Mapa de Riesgos'!$O$22),"")</f>
        <v/>
      </c>
      <c r="Y47" s="66" t="str">
        <f>IF(AND('Mapa de Riesgos'!$Y$23="Muy Baja",'Mapa de Riesgos'!$AA$23="Moderado"),CONCATENATE("R2C",'Mapa de Riesgos'!$O$23),"")</f>
        <v/>
      </c>
      <c r="Z47" s="66" t="str">
        <f>IF(AND('Mapa de Riesgos'!$Y$24="Muy Baja",'Mapa de Riesgos'!$AA$24="Moderado"),CONCATENATE("R2C",'Mapa de Riesgos'!$O$24),"")</f>
        <v/>
      </c>
      <c r="AA47" s="67" t="str">
        <f>IF(AND('Mapa de Riesgos'!$Y$25="Muy Baja",'Mapa de Riesgos'!$AA$25="Moderado"),CONCATENATE("R2C",'Mapa de Riesgos'!$O$25),"")</f>
        <v/>
      </c>
      <c r="AB47" s="50" t="str">
        <f>IF(AND('Mapa de Riesgos'!$Y$18="Muy Baja",'Mapa de Riesgos'!$AA$18="Mayor"),CONCATENATE("R2C",'Mapa de Riesgos'!$O$18),"")</f>
        <v/>
      </c>
      <c r="AC47" s="51" t="str">
        <f>IF(AND('Mapa de Riesgos'!$Y$21="Muy Baja",'Mapa de Riesgos'!$AA$21="Mayor"),CONCATENATE("R2C",'Mapa de Riesgos'!$O$21),"")</f>
        <v/>
      </c>
      <c r="AD47" s="51" t="str">
        <f>IF(AND('Mapa de Riesgos'!$Y$22="Muy Baja",'Mapa de Riesgos'!$AA$22="Mayor"),CONCATENATE("R2C",'Mapa de Riesgos'!$O$22),"")</f>
        <v/>
      </c>
      <c r="AE47" s="51" t="str">
        <f>IF(AND('Mapa de Riesgos'!$Y$23="Muy Baja",'Mapa de Riesgos'!$AA$23="Mayor"),CONCATENATE("R2C",'Mapa de Riesgos'!$O$23),"")</f>
        <v/>
      </c>
      <c r="AF47" s="51" t="str">
        <f>IF(AND('Mapa de Riesgos'!$Y$24="Muy Baja",'Mapa de Riesgos'!$AA$24="Mayor"),CONCATENATE("R2C",'Mapa de Riesgos'!$O$24),"")</f>
        <v/>
      </c>
      <c r="AG47" s="52" t="str">
        <f>IF(AND('Mapa de Riesgos'!$Y$25="Muy Baja",'Mapa de Riesgos'!$AA$25="Mayor"),CONCATENATE("R2C",'Mapa de Riesgos'!$O$25),"")</f>
        <v/>
      </c>
      <c r="AH47" s="53" t="str">
        <f>IF(AND('Mapa de Riesgos'!$Y$18="Muy Baja",'Mapa de Riesgos'!$AA$18="Catastrófico"),CONCATENATE("R2C",'Mapa de Riesgos'!$O$18),"")</f>
        <v/>
      </c>
      <c r="AI47" s="54" t="str">
        <f>IF(AND('Mapa de Riesgos'!$Y$21="Muy Baja",'Mapa de Riesgos'!$AA$21="Catastrófico"),CONCATENATE("R2C",'Mapa de Riesgos'!$O$21),"")</f>
        <v/>
      </c>
      <c r="AJ47" s="54" t="str">
        <f>IF(AND('Mapa de Riesgos'!$Y$22="Muy Baja",'Mapa de Riesgos'!$AA$22="Catastrófico"),CONCATENATE("R2C",'Mapa de Riesgos'!$O$22),"")</f>
        <v/>
      </c>
      <c r="AK47" s="54" t="str">
        <f>IF(AND('Mapa de Riesgos'!$Y$23="Muy Baja",'Mapa de Riesgos'!$AA$23="Catastrófico"),CONCATENATE("R2C",'Mapa de Riesgos'!$O$23),"")</f>
        <v/>
      </c>
      <c r="AL47" s="54" t="str">
        <f>IF(AND('Mapa de Riesgos'!$Y$24="Muy Baja",'Mapa de Riesgos'!$AA$24="Catastrófico"),CONCATENATE("R2C",'Mapa de Riesgos'!$O$24),"")</f>
        <v/>
      </c>
      <c r="AM47" s="55" t="str">
        <f>IF(AND('Mapa de Riesgos'!$Y$25="Muy Baja",'Mapa de Riesgos'!$AA$25="Catastrófico"),CONCATENATE("R2C",'Mapa de Riesgos'!$O$25),"")</f>
        <v/>
      </c>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ht="15" customHeight="1" x14ac:dyDescent="0.25">
      <c r="A48" s="81"/>
      <c r="B48" s="437"/>
      <c r="C48" s="437"/>
      <c r="D48" s="438"/>
      <c r="E48" s="534"/>
      <c r="F48" s="535"/>
      <c r="G48" s="535"/>
      <c r="H48" s="535"/>
      <c r="I48" s="551"/>
      <c r="J48" s="74" t="str">
        <f>IF(AND('Mapa de Riesgos'!$Y$26="Muy Baja",'Mapa de Riesgos'!$AA$26="Leve"),CONCATENATE("R3C",'Mapa de Riesgos'!$O$26),"")</f>
        <v/>
      </c>
      <c r="K48" s="75" t="str">
        <f>IF(AND('Mapa de Riesgos'!$Y$27="Muy Baja",'Mapa de Riesgos'!$AA$27="Leve"),CONCATENATE("R3C",'Mapa de Riesgos'!$O$27),"")</f>
        <v/>
      </c>
      <c r="L48" s="75" t="str">
        <f>IF(AND('Mapa de Riesgos'!$Y$28="Muy Baja",'Mapa de Riesgos'!$AA$28="Leve"),CONCATENATE("R3C",'Mapa de Riesgos'!$O$28),"")</f>
        <v/>
      </c>
      <c r="M48" s="75" t="str">
        <f>IF(AND('Mapa de Riesgos'!$Y$29="Muy Baja",'Mapa de Riesgos'!$AA$29="Leve"),CONCATENATE("R3C",'Mapa de Riesgos'!$O$29),"")</f>
        <v/>
      </c>
      <c r="N48" s="75" t="str">
        <f>IF(AND('Mapa de Riesgos'!$Y$30="Muy Baja",'Mapa de Riesgos'!$AA$30="Leve"),CONCATENATE("R3C",'Mapa de Riesgos'!$O$30),"")</f>
        <v/>
      </c>
      <c r="O48" s="76" t="str">
        <f>IF(AND('Mapa de Riesgos'!$Y$31="Muy Baja",'Mapa de Riesgos'!$AA$31="Leve"),CONCATENATE("R3C",'Mapa de Riesgos'!$O$31),"")</f>
        <v/>
      </c>
      <c r="P48" s="74" t="str">
        <f>IF(AND('Mapa de Riesgos'!$Y$26="Muy Baja",'Mapa de Riesgos'!$AA$26="Menor"),CONCATENATE("R3C",'Mapa de Riesgos'!$O$26),"")</f>
        <v/>
      </c>
      <c r="Q48" s="75" t="str">
        <f>IF(AND('Mapa de Riesgos'!$Y$27="Muy Baja",'Mapa de Riesgos'!$AA$27="Menor"),CONCATENATE("R3C",'Mapa de Riesgos'!$O$27),"")</f>
        <v/>
      </c>
      <c r="R48" s="75" t="str">
        <f>IF(AND('Mapa de Riesgos'!$Y$28="Muy Baja",'Mapa de Riesgos'!$AA$28="Menor"),CONCATENATE("R3C",'Mapa de Riesgos'!$O$28),"")</f>
        <v/>
      </c>
      <c r="S48" s="75" t="str">
        <f>IF(AND('Mapa de Riesgos'!$Y$29="Muy Baja",'Mapa de Riesgos'!$AA$29="Menor"),CONCATENATE("R3C",'Mapa de Riesgos'!$O$29),"")</f>
        <v/>
      </c>
      <c r="T48" s="75" t="str">
        <f>IF(AND('Mapa de Riesgos'!$Y$30="Muy Baja",'Mapa de Riesgos'!$AA$30="Menor"),CONCATENATE("R3C",'Mapa de Riesgos'!$O$30),"")</f>
        <v/>
      </c>
      <c r="U48" s="76" t="str">
        <f>IF(AND('Mapa de Riesgos'!$Y$31="Muy Baja",'Mapa de Riesgos'!$AA$31="Menor"),CONCATENATE("R3C",'Mapa de Riesgos'!$O$31),"")</f>
        <v/>
      </c>
      <c r="V48" s="65" t="str">
        <f>IF(AND('Mapa de Riesgos'!$Y$26="Muy Baja",'Mapa de Riesgos'!$AA$26="Moderado"),CONCATENATE("R3C",'Mapa de Riesgos'!$O$26),"")</f>
        <v/>
      </c>
      <c r="W48" s="66" t="str">
        <f>IF(AND('Mapa de Riesgos'!$Y$27="Muy Baja",'Mapa de Riesgos'!$AA$27="Moderado"),CONCATENATE("R3C",'Mapa de Riesgos'!$O$27),"")</f>
        <v/>
      </c>
      <c r="X48" s="66" t="str">
        <f>IF(AND('Mapa de Riesgos'!$Y$28="Muy Baja",'Mapa de Riesgos'!$AA$28="Moderado"),CONCATENATE("R3C",'Mapa de Riesgos'!$O$28),"")</f>
        <v/>
      </c>
      <c r="Y48" s="66" t="str">
        <f>IF(AND('Mapa de Riesgos'!$Y$29="Muy Baja",'Mapa de Riesgos'!$AA$29="Moderado"),CONCATENATE("R3C",'Mapa de Riesgos'!$O$29),"")</f>
        <v/>
      </c>
      <c r="Z48" s="66" t="str">
        <f>IF(AND('Mapa de Riesgos'!$Y$30="Muy Baja",'Mapa de Riesgos'!$AA$30="Moderado"),CONCATENATE("R3C",'Mapa de Riesgos'!$O$30),"")</f>
        <v/>
      </c>
      <c r="AA48" s="67" t="str">
        <f>IF(AND('Mapa de Riesgos'!$Y$31="Muy Baja",'Mapa de Riesgos'!$AA$31="Moderado"),CONCATENATE("R3C",'Mapa de Riesgos'!$O$31),"")</f>
        <v/>
      </c>
      <c r="AB48" s="50" t="str">
        <f>IF(AND('Mapa de Riesgos'!$Y$26="Muy Baja",'Mapa de Riesgos'!$AA$26="Mayor"),CONCATENATE("R3C",'Mapa de Riesgos'!$O$26),"")</f>
        <v/>
      </c>
      <c r="AC48" s="51" t="str">
        <f>IF(AND('Mapa de Riesgos'!$Y$27="Muy Baja",'Mapa de Riesgos'!$AA$27="Mayor"),CONCATENATE("R3C",'Mapa de Riesgos'!$O$27),"")</f>
        <v/>
      </c>
      <c r="AD48" s="51" t="str">
        <f>IF(AND('Mapa de Riesgos'!$Y$28="Muy Baja",'Mapa de Riesgos'!$AA$28="Mayor"),CONCATENATE("R3C",'Mapa de Riesgos'!$O$28),"")</f>
        <v/>
      </c>
      <c r="AE48" s="51" t="str">
        <f>IF(AND('Mapa de Riesgos'!$Y$29="Muy Baja",'Mapa de Riesgos'!$AA$29="Mayor"),CONCATENATE("R3C",'Mapa de Riesgos'!$O$29),"")</f>
        <v/>
      </c>
      <c r="AF48" s="51" t="str">
        <f>IF(AND('Mapa de Riesgos'!$Y$30="Muy Baja",'Mapa de Riesgos'!$AA$30="Mayor"),CONCATENATE("R3C",'Mapa de Riesgos'!$O$30),"")</f>
        <v/>
      </c>
      <c r="AG48" s="52" t="str">
        <f>IF(AND('Mapa de Riesgos'!$Y$31="Muy Baja",'Mapa de Riesgos'!$AA$31="Mayor"),CONCATENATE("R3C",'Mapa de Riesgos'!$O$31),"")</f>
        <v/>
      </c>
      <c r="AH48" s="53" t="str">
        <f>IF(AND('Mapa de Riesgos'!$Y$26="Muy Baja",'Mapa de Riesgos'!$AA$26="Catastrófico"),CONCATENATE("R3C",'Mapa de Riesgos'!$O$26),"")</f>
        <v/>
      </c>
      <c r="AI48" s="54" t="str">
        <f>IF(AND('Mapa de Riesgos'!$Y$27="Muy Baja",'Mapa de Riesgos'!$AA$27="Catastrófico"),CONCATENATE("R3C",'Mapa de Riesgos'!$O$27),"")</f>
        <v/>
      </c>
      <c r="AJ48" s="54" t="str">
        <f>IF(AND('Mapa de Riesgos'!$Y$28="Muy Baja",'Mapa de Riesgos'!$AA$28="Catastrófico"),CONCATENATE("R3C",'Mapa de Riesgos'!$O$28),"")</f>
        <v/>
      </c>
      <c r="AK48" s="54" t="str">
        <f>IF(AND('Mapa de Riesgos'!$Y$29="Muy Baja",'Mapa de Riesgos'!$AA$29="Catastrófico"),CONCATENATE("R3C",'Mapa de Riesgos'!$O$29),"")</f>
        <v/>
      </c>
      <c r="AL48" s="54" t="str">
        <f>IF(AND('Mapa de Riesgos'!$Y$30="Muy Baja",'Mapa de Riesgos'!$AA$30="Catastrófico"),CONCATENATE("R3C",'Mapa de Riesgos'!$O$30),"")</f>
        <v/>
      </c>
      <c r="AM48" s="55" t="str">
        <f>IF(AND('Mapa de Riesgos'!$Y$31="Muy Baja",'Mapa de Riesgos'!$AA$31="Catastrófico"),CONCATENATE("R3C",'Mapa de Riesgos'!$O$31),"")</f>
        <v/>
      </c>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ht="15" customHeight="1" x14ac:dyDescent="0.25">
      <c r="A49" s="81"/>
      <c r="B49" s="437"/>
      <c r="C49" s="437"/>
      <c r="D49" s="438"/>
      <c r="E49" s="536"/>
      <c r="F49" s="535"/>
      <c r="G49" s="535"/>
      <c r="H49" s="535"/>
      <c r="I49" s="551"/>
      <c r="J49" s="74" t="str">
        <f>IF(AND('Mapa de Riesgos'!$Y$32="Muy Baja",'Mapa de Riesgos'!$AA$32="Leve"),CONCATENATE("R4C",'Mapa de Riesgos'!$O$32),"")</f>
        <v/>
      </c>
      <c r="K49" s="75" t="str">
        <f>IF(AND('Mapa de Riesgos'!$Y$33="Muy Baja",'Mapa de Riesgos'!$AA$33="Leve"),CONCATENATE("R4C",'Mapa de Riesgos'!$O$33),"")</f>
        <v/>
      </c>
      <c r="L49" s="75" t="str">
        <f>IF(AND('Mapa de Riesgos'!$Y$34="Muy Baja",'Mapa de Riesgos'!$AA$34="Leve"),CONCATENATE("R4C",'Mapa de Riesgos'!$O$34),"")</f>
        <v/>
      </c>
      <c r="M49" s="75" t="str">
        <f>IF(AND('Mapa de Riesgos'!$Y$35="Muy Baja",'Mapa de Riesgos'!$AA$35="Leve"),CONCATENATE("R4C",'Mapa de Riesgos'!$O$35),"")</f>
        <v/>
      </c>
      <c r="N49" s="75" t="str">
        <f>IF(AND('Mapa de Riesgos'!$Y$36="Muy Baja",'Mapa de Riesgos'!$AA$36="Leve"),CONCATENATE("R4C",'Mapa de Riesgos'!$O$36),"")</f>
        <v/>
      </c>
      <c r="O49" s="76" t="str">
        <f>IF(AND('Mapa de Riesgos'!$Y$37="Muy Baja",'Mapa de Riesgos'!$AA$37="Leve"),CONCATENATE("R4C",'Mapa de Riesgos'!$O$37),"")</f>
        <v/>
      </c>
      <c r="P49" s="74" t="str">
        <f>IF(AND('Mapa de Riesgos'!$Y$32="Muy Baja",'Mapa de Riesgos'!$AA$32="Menor"),CONCATENATE("R4C",'Mapa de Riesgos'!$O$32),"")</f>
        <v/>
      </c>
      <c r="Q49" s="75" t="str">
        <f>IF(AND('Mapa de Riesgos'!$Y$33="Muy Baja",'Mapa de Riesgos'!$AA$33="Menor"),CONCATENATE("R4C",'Mapa de Riesgos'!$O$33),"")</f>
        <v/>
      </c>
      <c r="R49" s="75" t="str">
        <f>IF(AND('Mapa de Riesgos'!$Y$34="Muy Baja",'Mapa de Riesgos'!$AA$34="Menor"),CONCATENATE("R4C",'Mapa de Riesgos'!$O$34),"")</f>
        <v/>
      </c>
      <c r="S49" s="75" t="str">
        <f>IF(AND('Mapa de Riesgos'!$Y$35="Muy Baja",'Mapa de Riesgos'!$AA$35="Menor"),CONCATENATE("R4C",'Mapa de Riesgos'!$O$35),"")</f>
        <v/>
      </c>
      <c r="T49" s="75" t="str">
        <f>IF(AND('Mapa de Riesgos'!$Y$36="Muy Baja",'Mapa de Riesgos'!$AA$36="Menor"),CONCATENATE("R4C",'Mapa de Riesgos'!$O$36),"")</f>
        <v/>
      </c>
      <c r="U49" s="76" t="str">
        <f>IF(AND('Mapa de Riesgos'!$Y$37="Muy Baja",'Mapa de Riesgos'!$AA$37="Menor"),CONCATENATE("R4C",'Mapa de Riesgos'!$O$37),"")</f>
        <v/>
      </c>
      <c r="V49" s="65" t="str">
        <f>IF(AND('Mapa de Riesgos'!$Y$32="Muy Baja",'Mapa de Riesgos'!$AA$32="Moderado"),CONCATENATE("R4C",'Mapa de Riesgos'!$O$32),"")</f>
        <v>R4C1</v>
      </c>
      <c r="W49" s="66" t="str">
        <f>IF(AND('Mapa de Riesgos'!$Y$33="Muy Baja",'Mapa de Riesgos'!$AA$33="Moderado"),CONCATENATE("R4C",'Mapa de Riesgos'!$O$33),"")</f>
        <v/>
      </c>
      <c r="X49" s="66" t="str">
        <f>IF(AND('Mapa de Riesgos'!$Y$34="Muy Baja",'Mapa de Riesgos'!$AA$34="Moderado"),CONCATENATE("R4C",'Mapa de Riesgos'!$O$34),"")</f>
        <v/>
      </c>
      <c r="Y49" s="66" t="str">
        <f>IF(AND('Mapa de Riesgos'!$Y$35="Muy Baja",'Mapa de Riesgos'!$AA$35="Moderado"),CONCATENATE("R4C",'Mapa de Riesgos'!$O$35),"")</f>
        <v/>
      </c>
      <c r="Z49" s="66" t="str">
        <f>IF(AND('Mapa de Riesgos'!$Y$36="Muy Baja",'Mapa de Riesgos'!$AA$36="Moderado"),CONCATENATE("R4C",'Mapa de Riesgos'!$O$36),"")</f>
        <v/>
      </c>
      <c r="AA49" s="67" t="str">
        <f>IF(AND('Mapa de Riesgos'!$Y$37="Muy Baja",'Mapa de Riesgos'!$AA$37="Moderado"),CONCATENATE("R4C",'Mapa de Riesgos'!$O$37),"")</f>
        <v/>
      </c>
      <c r="AB49" s="50" t="str">
        <f>IF(AND('Mapa de Riesgos'!$Y$32="Muy Baja",'Mapa de Riesgos'!$AA$32="Mayor"),CONCATENATE("R4C",'Mapa de Riesgos'!$O$32),"")</f>
        <v/>
      </c>
      <c r="AC49" s="51" t="str">
        <f>IF(AND('Mapa de Riesgos'!$Y$33="Muy Baja",'Mapa de Riesgos'!$AA$33="Mayor"),CONCATENATE("R4C",'Mapa de Riesgos'!$O$33),"")</f>
        <v/>
      </c>
      <c r="AD49" s="51" t="str">
        <f>IF(AND('Mapa de Riesgos'!$Y$34="Muy Baja",'Mapa de Riesgos'!$AA$34="Mayor"),CONCATENATE("R4C",'Mapa de Riesgos'!$O$34),"")</f>
        <v/>
      </c>
      <c r="AE49" s="51" t="str">
        <f>IF(AND('Mapa de Riesgos'!$Y$35="Muy Baja",'Mapa de Riesgos'!$AA$35="Mayor"),CONCATENATE("R4C",'Mapa de Riesgos'!$O$35),"")</f>
        <v/>
      </c>
      <c r="AF49" s="51" t="str">
        <f>IF(AND('Mapa de Riesgos'!$Y$36="Muy Baja",'Mapa de Riesgos'!$AA$36="Mayor"),CONCATENATE("R4C",'Mapa de Riesgos'!$O$36),"")</f>
        <v/>
      </c>
      <c r="AG49" s="52" t="str">
        <f>IF(AND('Mapa de Riesgos'!$Y$37="Muy Baja",'Mapa de Riesgos'!$AA$37="Mayor"),CONCATENATE("R4C",'Mapa de Riesgos'!$O$37),"")</f>
        <v/>
      </c>
      <c r="AH49" s="53" t="str">
        <f>IF(AND('Mapa de Riesgos'!$Y$32="Muy Baja",'Mapa de Riesgos'!$AA$32="Catastrófico"),CONCATENATE("R4C",'Mapa de Riesgos'!$O$32),"")</f>
        <v/>
      </c>
      <c r="AI49" s="54" t="str">
        <f>IF(AND('Mapa de Riesgos'!$Y$33="Muy Baja",'Mapa de Riesgos'!$AA$33="Catastrófico"),CONCATENATE("R4C",'Mapa de Riesgos'!$O$33),"")</f>
        <v/>
      </c>
      <c r="AJ49" s="54" t="str">
        <f>IF(AND('Mapa de Riesgos'!$Y$34="Muy Baja",'Mapa de Riesgos'!$AA$34="Catastrófico"),CONCATENATE("R4C",'Mapa de Riesgos'!$O$34),"")</f>
        <v/>
      </c>
      <c r="AK49" s="54" t="str">
        <f>IF(AND('Mapa de Riesgos'!$Y$35="Muy Baja",'Mapa de Riesgos'!$AA$35="Catastrófico"),CONCATENATE("R4C",'Mapa de Riesgos'!$O$35),"")</f>
        <v/>
      </c>
      <c r="AL49" s="54" t="str">
        <f>IF(AND('Mapa de Riesgos'!$Y$36="Muy Baja",'Mapa de Riesgos'!$AA$36="Catastrófico"),CONCATENATE("R4C",'Mapa de Riesgos'!$O$36),"")</f>
        <v/>
      </c>
      <c r="AM49" s="55" t="str">
        <f>IF(AND('Mapa de Riesgos'!$Y$37="Muy Baja",'Mapa de Riesgos'!$AA$37="Catastrófico"),CONCATENATE("R4C",'Mapa de Riesgos'!$O$37),"")</f>
        <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ht="15" customHeight="1" x14ac:dyDescent="0.25">
      <c r="A50" s="81"/>
      <c r="B50" s="437"/>
      <c r="C50" s="437"/>
      <c r="D50" s="438"/>
      <c r="E50" s="536"/>
      <c r="F50" s="535"/>
      <c r="G50" s="535"/>
      <c r="H50" s="535"/>
      <c r="I50" s="551"/>
      <c r="J50" s="74" t="str">
        <f>IF(AND('Mapa de Riesgos'!$Y$38="Muy Baja",'Mapa de Riesgos'!$AA$38="Leve"),CONCATENATE("R5C",'Mapa de Riesgos'!$O$38),"")</f>
        <v/>
      </c>
      <c r="K50" s="75" t="str">
        <f>IF(AND('Mapa de Riesgos'!$Y$39="Muy Baja",'Mapa de Riesgos'!$AA$39="Leve"),CONCATENATE("R5C",'Mapa de Riesgos'!$O$39),"")</f>
        <v/>
      </c>
      <c r="L50" s="75" t="str">
        <f>IF(AND('Mapa de Riesgos'!$Y$40="Muy Baja",'Mapa de Riesgos'!$AA$40="Leve"),CONCATENATE("R5C",'Mapa de Riesgos'!$O$40),"")</f>
        <v/>
      </c>
      <c r="M50" s="75" t="str">
        <f>IF(AND('Mapa de Riesgos'!$Y$41="Muy Baja",'Mapa de Riesgos'!$AA$41="Leve"),CONCATENATE("R5C",'Mapa de Riesgos'!$O$41),"")</f>
        <v/>
      </c>
      <c r="N50" s="75" t="str">
        <f>IF(AND('Mapa de Riesgos'!$Y$42="Muy Baja",'Mapa de Riesgos'!$AA$42="Leve"),CONCATENATE("R5C",'Mapa de Riesgos'!$O$42),"")</f>
        <v/>
      </c>
      <c r="O50" s="76" t="str">
        <f>IF(AND('Mapa de Riesgos'!$Y$43="Muy Baja",'Mapa de Riesgos'!$AA$43="Leve"),CONCATENATE("R5C",'Mapa de Riesgos'!$O$43),"")</f>
        <v/>
      </c>
      <c r="P50" s="74" t="str">
        <f>IF(AND('Mapa de Riesgos'!$Y$38="Muy Baja",'Mapa de Riesgos'!$AA$38="Menor"),CONCATENATE("R5C",'Mapa de Riesgos'!$O$38),"")</f>
        <v/>
      </c>
      <c r="Q50" s="75" t="str">
        <f>IF(AND('Mapa de Riesgos'!$Y$39="Muy Baja",'Mapa de Riesgos'!$AA$39="Menor"),CONCATENATE("R5C",'Mapa de Riesgos'!$O$39),"")</f>
        <v/>
      </c>
      <c r="R50" s="75" t="str">
        <f>IF(AND('Mapa de Riesgos'!$Y$40="Muy Baja",'Mapa de Riesgos'!$AA$40="Menor"),CONCATENATE("R5C",'Mapa de Riesgos'!$O$40),"")</f>
        <v/>
      </c>
      <c r="S50" s="75" t="str">
        <f>IF(AND('Mapa de Riesgos'!$Y$41="Muy Baja",'Mapa de Riesgos'!$AA$41="Menor"),CONCATENATE("R5C",'Mapa de Riesgos'!$O$41),"")</f>
        <v/>
      </c>
      <c r="T50" s="75" t="str">
        <f>IF(AND('Mapa de Riesgos'!$Y$42="Muy Baja",'Mapa de Riesgos'!$AA$42="Menor"),CONCATENATE("R5C",'Mapa de Riesgos'!$O$42),"")</f>
        <v/>
      </c>
      <c r="U50" s="76" t="str">
        <f>IF(AND('Mapa de Riesgos'!$Y$43="Muy Baja",'Mapa de Riesgos'!$AA$43="Menor"),CONCATENATE("R5C",'Mapa de Riesgos'!$O$43),"")</f>
        <v/>
      </c>
      <c r="V50" s="65" t="str">
        <f>IF(AND('Mapa de Riesgos'!$Y$38="Muy Baja",'Mapa de Riesgos'!$AA$38="Moderado"),CONCATENATE("R5C",'Mapa de Riesgos'!$O$38),"")</f>
        <v/>
      </c>
      <c r="W50" s="66" t="str">
        <f>IF(AND('Mapa de Riesgos'!$Y$39="Muy Baja",'Mapa de Riesgos'!$AA$39="Moderado"),CONCATENATE("R5C",'Mapa de Riesgos'!$O$39),"")</f>
        <v/>
      </c>
      <c r="X50" s="66" t="str">
        <f>IF(AND('Mapa de Riesgos'!$Y$40="Muy Baja",'Mapa de Riesgos'!$AA$40="Moderado"),CONCATENATE("R5C",'Mapa de Riesgos'!$O$40),"")</f>
        <v/>
      </c>
      <c r="Y50" s="66" t="str">
        <f>IF(AND('Mapa de Riesgos'!$Y$41="Muy Baja",'Mapa de Riesgos'!$AA$41="Moderado"),CONCATENATE("R5C",'Mapa de Riesgos'!$O$41),"")</f>
        <v/>
      </c>
      <c r="Z50" s="66" t="str">
        <f>IF(AND('Mapa de Riesgos'!$Y$42="Muy Baja",'Mapa de Riesgos'!$AA$42="Moderado"),CONCATENATE("R5C",'Mapa de Riesgos'!$O$42),"")</f>
        <v/>
      </c>
      <c r="AA50" s="67" t="str">
        <f>IF(AND('Mapa de Riesgos'!$Y$43="Muy Baja",'Mapa de Riesgos'!$AA$43="Moderado"),CONCATENATE("R5C",'Mapa de Riesgos'!$O$43),"")</f>
        <v/>
      </c>
      <c r="AB50" s="50" t="str">
        <f>IF(AND('Mapa de Riesgos'!$Y$38="Muy Baja",'Mapa de Riesgos'!$AA$38="Mayor"),CONCATENATE("R5C",'Mapa de Riesgos'!$O$38),"")</f>
        <v/>
      </c>
      <c r="AC50" s="51" t="str">
        <f>IF(AND('Mapa de Riesgos'!$Y$39="Muy Baja",'Mapa de Riesgos'!$AA$39="Mayor"),CONCATENATE("R5C",'Mapa de Riesgos'!$O$39),"")</f>
        <v/>
      </c>
      <c r="AD50" s="51" t="str">
        <f>IF(AND('Mapa de Riesgos'!$Y$40="Muy Baja",'Mapa de Riesgos'!$AA$40="Mayor"),CONCATENATE("R5C",'Mapa de Riesgos'!$O$40),"")</f>
        <v/>
      </c>
      <c r="AE50" s="51" t="str">
        <f>IF(AND('Mapa de Riesgos'!$Y$41="Muy Baja",'Mapa de Riesgos'!$AA$41="Mayor"),CONCATENATE("R5C",'Mapa de Riesgos'!$O$41),"")</f>
        <v/>
      </c>
      <c r="AF50" s="51" t="str">
        <f>IF(AND('Mapa de Riesgos'!$Y$42="Muy Baja",'Mapa de Riesgos'!$AA$42="Mayor"),CONCATENATE("R5C",'Mapa de Riesgos'!$O$42),"")</f>
        <v/>
      </c>
      <c r="AG50" s="52" t="str">
        <f>IF(AND('Mapa de Riesgos'!$Y$43="Muy Baja",'Mapa de Riesgos'!$AA$43="Mayor"),CONCATENATE("R5C",'Mapa de Riesgos'!$O$43),"")</f>
        <v/>
      </c>
      <c r="AH50" s="53" t="str">
        <f>IF(AND('Mapa de Riesgos'!$Y$38="Muy Baja",'Mapa de Riesgos'!$AA$38="Catastrófico"),CONCATENATE("R5C",'Mapa de Riesgos'!$O$38),"")</f>
        <v/>
      </c>
      <c r="AI50" s="54" t="str">
        <f>IF(AND('Mapa de Riesgos'!$Y$39="Muy Baja",'Mapa de Riesgos'!$AA$39="Catastrófico"),CONCATENATE("R5C",'Mapa de Riesgos'!$O$39),"")</f>
        <v/>
      </c>
      <c r="AJ50" s="54" t="str">
        <f>IF(AND('Mapa de Riesgos'!$Y$40="Muy Baja",'Mapa de Riesgos'!$AA$40="Catastrófico"),CONCATENATE("R5C",'Mapa de Riesgos'!$O$40),"")</f>
        <v/>
      </c>
      <c r="AK50" s="54" t="str">
        <f>IF(AND('Mapa de Riesgos'!$Y$41="Muy Baja",'Mapa de Riesgos'!$AA$41="Catastrófico"),CONCATENATE("R5C",'Mapa de Riesgos'!$O$41),"")</f>
        <v/>
      </c>
      <c r="AL50" s="54" t="str">
        <f>IF(AND('Mapa de Riesgos'!$Y$42="Muy Baja",'Mapa de Riesgos'!$AA$42="Catastrófico"),CONCATENATE("R5C",'Mapa de Riesgos'!$O$42),"")</f>
        <v/>
      </c>
      <c r="AM50" s="55" t="str">
        <f>IF(AND('Mapa de Riesgos'!$Y$43="Muy Baja",'Mapa de Riesgos'!$AA$43="Catastrófico"),CONCATENATE("R5C",'Mapa de Riesgos'!$O$43),"")</f>
        <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 customHeight="1" x14ac:dyDescent="0.25">
      <c r="A51" s="81"/>
      <c r="B51" s="437"/>
      <c r="C51" s="437"/>
      <c r="D51" s="438"/>
      <c r="E51" s="536"/>
      <c r="F51" s="535"/>
      <c r="G51" s="535"/>
      <c r="H51" s="535"/>
      <c r="I51" s="551"/>
      <c r="J51" s="74" t="str">
        <f>IF(AND('Mapa de Riesgos'!$Y$44="Muy Baja",'Mapa de Riesgos'!$AA$44="Leve"),CONCATENATE("R6C",'Mapa de Riesgos'!$O$44),"")</f>
        <v/>
      </c>
      <c r="K51" s="75" t="str">
        <f>IF(AND('Mapa de Riesgos'!$Y$45="Muy Baja",'Mapa de Riesgos'!$AA$45="Leve"),CONCATENATE("R6C",'Mapa de Riesgos'!$O$45),"")</f>
        <v/>
      </c>
      <c r="L51" s="75" t="str">
        <f>IF(AND('Mapa de Riesgos'!$Y$46="Muy Baja",'Mapa de Riesgos'!$AA$46="Leve"),CONCATENATE("R6C",'Mapa de Riesgos'!$O$46),"")</f>
        <v/>
      </c>
      <c r="M51" s="75" t="str">
        <f>IF(AND('Mapa de Riesgos'!$Y$47="Muy Baja",'Mapa de Riesgos'!$AA$47="Leve"),CONCATENATE("R6C",'Mapa de Riesgos'!$O$47),"")</f>
        <v/>
      </c>
      <c r="N51" s="75" t="str">
        <f>IF(AND('Mapa de Riesgos'!$Y$48="Muy Baja",'Mapa de Riesgos'!$AA$48="Leve"),CONCATENATE("R6C",'Mapa de Riesgos'!$O$48),"")</f>
        <v/>
      </c>
      <c r="O51" s="76" t="str">
        <f>IF(AND('Mapa de Riesgos'!$Y$49="Muy Baja",'Mapa de Riesgos'!$AA$49="Leve"),CONCATENATE("R6C",'Mapa de Riesgos'!$O$49),"")</f>
        <v/>
      </c>
      <c r="P51" s="74" t="str">
        <f>IF(AND('Mapa de Riesgos'!$Y$44="Muy Baja",'Mapa de Riesgos'!$AA$44="Menor"),CONCATENATE("R6C",'Mapa de Riesgos'!$O$44),"")</f>
        <v/>
      </c>
      <c r="Q51" s="75" t="str">
        <f>IF(AND('Mapa de Riesgos'!$Y$45="Muy Baja",'Mapa de Riesgos'!$AA$45="Menor"),CONCATENATE("R6C",'Mapa de Riesgos'!$O$45),"")</f>
        <v/>
      </c>
      <c r="R51" s="75" t="str">
        <f>IF(AND('Mapa de Riesgos'!$Y$46="Muy Baja",'Mapa de Riesgos'!$AA$46="Menor"),CONCATENATE("R6C",'Mapa de Riesgos'!$O$46),"")</f>
        <v/>
      </c>
      <c r="S51" s="75" t="str">
        <f>IF(AND('Mapa de Riesgos'!$Y$47="Muy Baja",'Mapa de Riesgos'!$AA$47="Menor"),CONCATENATE("R6C",'Mapa de Riesgos'!$O$47),"")</f>
        <v/>
      </c>
      <c r="T51" s="75" t="str">
        <f>IF(AND('Mapa de Riesgos'!$Y$48="Muy Baja",'Mapa de Riesgos'!$AA$48="Menor"),CONCATENATE("R6C",'Mapa de Riesgos'!$O$48),"")</f>
        <v/>
      </c>
      <c r="U51" s="76" t="str">
        <f>IF(AND('Mapa de Riesgos'!$Y$49="Muy Baja",'Mapa de Riesgos'!$AA$49="Menor"),CONCATENATE("R6C",'Mapa de Riesgos'!$O$49),"")</f>
        <v/>
      </c>
      <c r="V51" s="65" t="str">
        <f>IF(AND('Mapa de Riesgos'!$Y$44="Muy Baja",'Mapa de Riesgos'!$AA$44="Moderado"),CONCATENATE("R6C",'Mapa de Riesgos'!$O$44),"")</f>
        <v/>
      </c>
      <c r="W51" s="66" t="str">
        <f>IF(AND('Mapa de Riesgos'!$Y$45="Muy Baja",'Mapa de Riesgos'!$AA$45="Moderado"),CONCATENATE("R6C",'Mapa de Riesgos'!$O$45),"")</f>
        <v/>
      </c>
      <c r="X51" s="66" t="str">
        <f>IF(AND('Mapa de Riesgos'!$Y$46="Muy Baja",'Mapa de Riesgos'!$AA$46="Moderado"),CONCATENATE("R6C",'Mapa de Riesgos'!$O$46),"")</f>
        <v/>
      </c>
      <c r="Y51" s="66" t="str">
        <f>IF(AND('Mapa de Riesgos'!$Y$47="Muy Baja",'Mapa de Riesgos'!$AA$47="Moderado"),CONCATENATE("R6C",'Mapa de Riesgos'!$O$47),"")</f>
        <v/>
      </c>
      <c r="Z51" s="66" t="str">
        <f>IF(AND('Mapa de Riesgos'!$Y$48="Muy Baja",'Mapa de Riesgos'!$AA$48="Moderado"),CONCATENATE("R6C",'Mapa de Riesgos'!$O$48),"")</f>
        <v/>
      </c>
      <c r="AA51" s="67" t="str">
        <f>IF(AND('Mapa de Riesgos'!$Y$49="Muy Baja",'Mapa de Riesgos'!$AA$49="Moderado"),CONCATENATE("R6C",'Mapa de Riesgos'!$O$49),"")</f>
        <v/>
      </c>
      <c r="AB51" s="50" t="str">
        <f>IF(AND('Mapa de Riesgos'!$Y$44="Muy Baja",'Mapa de Riesgos'!$AA$44="Mayor"),CONCATENATE("R6C",'Mapa de Riesgos'!$O$44),"")</f>
        <v/>
      </c>
      <c r="AC51" s="51" t="str">
        <f>IF(AND('Mapa de Riesgos'!$Y$45="Muy Baja",'Mapa de Riesgos'!$AA$45="Mayor"),CONCATENATE("R6C",'Mapa de Riesgos'!$O$45),"")</f>
        <v/>
      </c>
      <c r="AD51" s="51" t="str">
        <f>IF(AND('Mapa de Riesgos'!$Y$46="Muy Baja",'Mapa de Riesgos'!$AA$46="Mayor"),CONCATENATE("R6C",'Mapa de Riesgos'!$O$46),"")</f>
        <v/>
      </c>
      <c r="AE51" s="51" t="str">
        <f>IF(AND('Mapa de Riesgos'!$Y$47="Muy Baja",'Mapa de Riesgos'!$AA$47="Mayor"),CONCATENATE("R6C",'Mapa de Riesgos'!$O$47),"")</f>
        <v/>
      </c>
      <c r="AF51" s="51" t="str">
        <f>IF(AND('Mapa de Riesgos'!$Y$48="Muy Baja",'Mapa de Riesgos'!$AA$48="Mayor"),CONCATENATE("R6C",'Mapa de Riesgos'!$O$48),"")</f>
        <v/>
      </c>
      <c r="AG51" s="52" t="str">
        <f>IF(AND('Mapa de Riesgos'!$Y$49="Muy Baja",'Mapa de Riesgos'!$AA$49="Mayor"),CONCATENATE("R6C",'Mapa de Riesgos'!$O$49),"")</f>
        <v/>
      </c>
      <c r="AH51" s="53" t="str">
        <f>IF(AND('Mapa de Riesgos'!$Y$44="Muy Baja",'Mapa de Riesgos'!$AA$44="Catastrófico"),CONCATENATE("R6C",'Mapa de Riesgos'!$O$44),"")</f>
        <v/>
      </c>
      <c r="AI51" s="54" t="str">
        <f>IF(AND('Mapa de Riesgos'!$Y$45="Muy Baja",'Mapa de Riesgos'!$AA$45="Catastrófico"),CONCATENATE("R6C",'Mapa de Riesgos'!$O$45),"")</f>
        <v/>
      </c>
      <c r="AJ51" s="54" t="str">
        <f>IF(AND('Mapa de Riesgos'!$Y$46="Muy Baja",'Mapa de Riesgos'!$AA$46="Catastrófico"),CONCATENATE("R6C",'Mapa de Riesgos'!$O$46),"")</f>
        <v/>
      </c>
      <c r="AK51" s="54" t="str">
        <f>IF(AND('Mapa de Riesgos'!$Y$47="Muy Baja",'Mapa de Riesgos'!$AA$47="Catastrófico"),CONCATENATE("R6C",'Mapa de Riesgos'!$O$47),"")</f>
        <v/>
      </c>
      <c r="AL51" s="54" t="str">
        <f>IF(AND('Mapa de Riesgos'!$Y$48="Muy Baja",'Mapa de Riesgos'!$AA$48="Catastrófico"),CONCATENATE("R6C",'Mapa de Riesgos'!$O$48),"")</f>
        <v/>
      </c>
      <c r="AM51" s="55" t="str">
        <f>IF(AND('Mapa de Riesgos'!$Y$49="Muy Baja",'Mapa de Riesgos'!$AA$49="Catastrófico"),CONCATENATE("R6C",'Mapa de Riesgos'!$O$49),"")</f>
        <v/>
      </c>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ht="15" customHeight="1" x14ac:dyDescent="0.25">
      <c r="A52" s="81"/>
      <c r="B52" s="437"/>
      <c r="C52" s="437"/>
      <c r="D52" s="438"/>
      <c r="E52" s="536"/>
      <c r="F52" s="535"/>
      <c r="G52" s="535"/>
      <c r="H52" s="535"/>
      <c r="I52" s="551"/>
      <c r="J52" s="74" t="str">
        <f>IF(AND('Mapa de Riesgos'!$Y$50="Muy Baja",'Mapa de Riesgos'!$AA$50="Leve"),CONCATENATE("R7C",'Mapa de Riesgos'!$O$50),"")</f>
        <v/>
      </c>
      <c r="K52" s="75" t="str">
        <f>IF(AND('Mapa de Riesgos'!$Y$51="Muy Baja",'Mapa de Riesgos'!$AA$51="Leve"),CONCATENATE("R7C",'Mapa de Riesgos'!$O$51),"")</f>
        <v/>
      </c>
      <c r="L52" s="75" t="str">
        <f>IF(AND('Mapa de Riesgos'!$Y$52="Muy Baja",'Mapa de Riesgos'!$AA$52="Leve"),CONCATENATE("R7C",'Mapa de Riesgos'!$O$52),"")</f>
        <v/>
      </c>
      <c r="M52" s="75" t="str">
        <f>IF(AND('Mapa de Riesgos'!$Y$53="Muy Baja",'Mapa de Riesgos'!$AA$53="Leve"),CONCATENATE("R7C",'Mapa de Riesgos'!$O$53),"")</f>
        <v/>
      </c>
      <c r="N52" s="75" t="str">
        <f>IF(AND('Mapa de Riesgos'!$Y$54="Muy Baja",'Mapa de Riesgos'!$AA$54="Leve"),CONCATENATE("R7C",'Mapa de Riesgos'!$O$54),"")</f>
        <v/>
      </c>
      <c r="O52" s="76" t="str">
        <f>IF(AND('Mapa de Riesgos'!$Y$55="Muy Baja",'Mapa de Riesgos'!$AA$55="Leve"),CONCATENATE("R7C",'Mapa de Riesgos'!$O$55),"")</f>
        <v/>
      </c>
      <c r="P52" s="74" t="str">
        <f>IF(AND('Mapa de Riesgos'!$Y$50="Muy Baja",'Mapa de Riesgos'!$AA$50="Menor"),CONCATENATE("R7C",'Mapa de Riesgos'!$O$50),"")</f>
        <v/>
      </c>
      <c r="Q52" s="75" t="str">
        <f>IF(AND('Mapa de Riesgos'!$Y$51="Muy Baja",'Mapa de Riesgos'!$AA$51="Menor"),CONCATENATE("R7C",'Mapa de Riesgos'!$O$51),"")</f>
        <v/>
      </c>
      <c r="R52" s="75" t="str">
        <f>IF(AND('Mapa de Riesgos'!$Y$52="Muy Baja",'Mapa de Riesgos'!$AA$52="Menor"),CONCATENATE("R7C",'Mapa de Riesgos'!$O$52),"")</f>
        <v/>
      </c>
      <c r="S52" s="75" t="str">
        <f>IF(AND('Mapa de Riesgos'!$Y$53="Muy Baja",'Mapa de Riesgos'!$AA$53="Menor"),CONCATENATE("R7C",'Mapa de Riesgos'!$O$53),"")</f>
        <v/>
      </c>
      <c r="T52" s="75" t="str">
        <f>IF(AND('Mapa de Riesgos'!$Y$54="Muy Baja",'Mapa de Riesgos'!$AA$54="Menor"),CONCATENATE("R7C",'Mapa de Riesgos'!$O$54),"")</f>
        <v/>
      </c>
      <c r="U52" s="76" t="str">
        <f>IF(AND('Mapa de Riesgos'!$Y$55="Muy Baja",'Mapa de Riesgos'!$AA$55="Menor"),CONCATENATE("R7C",'Mapa de Riesgos'!$O$55),"")</f>
        <v/>
      </c>
      <c r="V52" s="65" t="str">
        <f>IF(AND('Mapa de Riesgos'!$Y$50="Muy Baja",'Mapa de Riesgos'!$AA$50="Moderado"),CONCATENATE("R7C",'Mapa de Riesgos'!$O$50),"")</f>
        <v/>
      </c>
      <c r="W52" s="66" t="str">
        <f>IF(AND('Mapa de Riesgos'!$Y$51="Muy Baja",'Mapa de Riesgos'!$AA$51="Moderado"),CONCATENATE("R7C",'Mapa de Riesgos'!$O$51),"")</f>
        <v/>
      </c>
      <c r="X52" s="66" t="str">
        <f>IF(AND('Mapa de Riesgos'!$Y$52="Muy Baja",'Mapa de Riesgos'!$AA$52="Moderado"),CONCATENATE("R7C",'Mapa de Riesgos'!$O$52),"")</f>
        <v/>
      </c>
      <c r="Y52" s="66" t="str">
        <f>IF(AND('Mapa de Riesgos'!$Y$53="Muy Baja",'Mapa de Riesgos'!$AA$53="Moderado"),CONCATENATE("R7C",'Mapa de Riesgos'!$O$53),"")</f>
        <v/>
      </c>
      <c r="Z52" s="66" t="str">
        <f>IF(AND('Mapa de Riesgos'!$Y$54="Muy Baja",'Mapa de Riesgos'!$AA$54="Moderado"),CONCATENATE("R7C",'Mapa de Riesgos'!$O$54),"")</f>
        <v/>
      </c>
      <c r="AA52" s="67" t="str">
        <f>IF(AND('Mapa de Riesgos'!$Y$55="Muy Baja",'Mapa de Riesgos'!$AA$55="Moderado"),CONCATENATE("R7C",'Mapa de Riesgos'!$O$55),"")</f>
        <v/>
      </c>
      <c r="AB52" s="50" t="str">
        <f>IF(AND('Mapa de Riesgos'!$Y$50="Muy Baja",'Mapa de Riesgos'!$AA$50="Mayor"),CONCATENATE("R7C",'Mapa de Riesgos'!$O$50),"")</f>
        <v/>
      </c>
      <c r="AC52" s="51" t="str">
        <f>IF(AND('Mapa de Riesgos'!$Y$51="Muy Baja",'Mapa de Riesgos'!$AA$51="Mayor"),CONCATENATE("R7C",'Mapa de Riesgos'!$O$51),"")</f>
        <v/>
      </c>
      <c r="AD52" s="51" t="str">
        <f>IF(AND('Mapa de Riesgos'!$Y$52="Muy Baja",'Mapa de Riesgos'!$AA$52="Mayor"),CONCATENATE("R7C",'Mapa de Riesgos'!$O$52),"")</f>
        <v/>
      </c>
      <c r="AE52" s="51" t="str">
        <f>IF(AND('Mapa de Riesgos'!$Y$53="Muy Baja",'Mapa de Riesgos'!$AA$53="Mayor"),CONCATENATE("R7C",'Mapa de Riesgos'!$O$53),"")</f>
        <v/>
      </c>
      <c r="AF52" s="51" t="str">
        <f>IF(AND('Mapa de Riesgos'!$Y$54="Muy Baja",'Mapa de Riesgos'!$AA$54="Mayor"),CONCATENATE("R7C",'Mapa de Riesgos'!$O$54),"")</f>
        <v/>
      </c>
      <c r="AG52" s="52" t="str">
        <f>IF(AND('Mapa de Riesgos'!$Y$55="Muy Baja",'Mapa de Riesgos'!$AA$55="Mayor"),CONCATENATE("R7C",'Mapa de Riesgos'!$O$55),"")</f>
        <v/>
      </c>
      <c r="AH52" s="53" t="str">
        <f>IF(AND('Mapa de Riesgos'!$Y$50="Muy Baja",'Mapa de Riesgos'!$AA$50="Catastrófico"),CONCATENATE("R7C",'Mapa de Riesgos'!$O$50),"")</f>
        <v/>
      </c>
      <c r="AI52" s="54" t="str">
        <f>IF(AND('Mapa de Riesgos'!$Y$51="Muy Baja",'Mapa de Riesgos'!$AA$51="Catastrófico"),CONCATENATE("R7C",'Mapa de Riesgos'!$O$51),"")</f>
        <v/>
      </c>
      <c r="AJ52" s="54" t="str">
        <f>IF(AND('Mapa de Riesgos'!$Y$52="Muy Baja",'Mapa de Riesgos'!$AA$52="Catastrófico"),CONCATENATE("R7C",'Mapa de Riesgos'!$O$52),"")</f>
        <v/>
      </c>
      <c r="AK52" s="54" t="str">
        <f>IF(AND('Mapa de Riesgos'!$Y$53="Muy Baja",'Mapa de Riesgos'!$AA$53="Catastrófico"),CONCATENATE("R7C",'Mapa de Riesgos'!$O$53),"")</f>
        <v/>
      </c>
      <c r="AL52" s="54" t="str">
        <f>IF(AND('Mapa de Riesgos'!$Y$54="Muy Baja",'Mapa de Riesgos'!$AA$54="Catastrófico"),CONCATENATE("R7C",'Mapa de Riesgos'!$O$54),"")</f>
        <v/>
      </c>
      <c r="AM52" s="55" t="str">
        <f>IF(AND('Mapa de Riesgos'!$Y$55="Muy Baja",'Mapa de Riesgos'!$AA$55="Catastrófico"),CONCATENATE("R7C",'Mapa de Riesgos'!$O$55),"")</f>
        <v/>
      </c>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437"/>
      <c r="C53" s="437"/>
      <c r="D53" s="438"/>
      <c r="E53" s="536"/>
      <c r="F53" s="535"/>
      <c r="G53" s="535"/>
      <c r="H53" s="535"/>
      <c r="I53" s="551"/>
      <c r="J53" s="74" t="str">
        <f>IF(AND('Mapa de Riesgos'!$Y$56="Muy Baja",'Mapa de Riesgos'!$AA$56="Leve"),CONCATENATE("R8C",'Mapa de Riesgos'!$O$56),"")</f>
        <v/>
      </c>
      <c r="K53" s="75" t="str">
        <f>IF(AND('Mapa de Riesgos'!$Y$57="Muy Baja",'Mapa de Riesgos'!$AA$57="Leve"),CONCATENATE("R8C",'Mapa de Riesgos'!$O$57),"")</f>
        <v/>
      </c>
      <c r="L53" s="75" t="str">
        <f>IF(AND('Mapa de Riesgos'!$Y$58="Muy Baja",'Mapa de Riesgos'!$AA$58="Leve"),CONCATENATE("R8C",'Mapa de Riesgos'!$O$58),"")</f>
        <v/>
      </c>
      <c r="M53" s="75" t="str">
        <f>IF(AND('Mapa de Riesgos'!$Y$59="Muy Baja",'Mapa de Riesgos'!$AA$59="Leve"),CONCATENATE("R8C",'Mapa de Riesgos'!$O$59),"")</f>
        <v/>
      </c>
      <c r="N53" s="75" t="str">
        <f>IF(AND('Mapa de Riesgos'!$Y$60="Muy Baja",'Mapa de Riesgos'!$AA$60="Leve"),CONCATENATE("R8C",'Mapa de Riesgos'!$O$60),"")</f>
        <v/>
      </c>
      <c r="O53" s="76" t="str">
        <f>IF(AND('Mapa de Riesgos'!$Y$61="Muy Baja",'Mapa de Riesgos'!$AA$61="Leve"),CONCATENATE("R8C",'Mapa de Riesgos'!$O$61),"")</f>
        <v/>
      </c>
      <c r="P53" s="74" t="str">
        <f>IF(AND('Mapa de Riesgos'!$Y$56="Muy Baja",'Mapa de Riesgos'!$AA$56="Menor"),CONCATENATE("R8C",'Mapa de Riesgos'!$O$56),"")</f>
        <v/>
      </c>
      <c r="Q53" s="75" t="str">
        <f>IF(AND('Mapa de Riesgos'!$Y$57="Muy Baja",'Mapa de Riesgos'!$AA$57="Menor"),CONCATENATE("R8C",'Mapa de Riesgos'!$O$57),"")</f>
        <v/>
      </c>
      <c r="R53" s="75" t="str">
        <f>IF(AND('Mapa de Riesgos'!$Y$58="Muy Baja",'Mapa de Riesgos'!$AA$58="Menor"),CONCATENATE("R8C",'Mapa de Riesgos'!$O$58),"")</f>
        <v/>
      </c>
      <c r="S53" s="75" t="str">
        <f>IF(AND('Mapa de Riesgos'!$Y$59="Muy Baja",'Mapa de Riesgos'!$AA$59="Menor"),CONCATENATE("R8C",'Mapa de Riesgos'!$O$59),"")</f>
        <v/>
      </c>
      <c r="T53" s="75" t="str">
        <f>IF(AND('Mapa de Riesgos'!$Y$60="Muy Baja",'Mapa de Riesgos'!$AA$60="Menor"),CONCATENATE("R8C",'Mapa de Riesgos'!$O$60),"")</f>
        <v/>
      </c>
      <c r="U53" s="76" t="str">
        <f>IF(AND('Mapa de Riesgos'!$Y$61="Muy Baja",'Mapa de Riesgos'!$AA$61="Menor"),CONCATENATE("R8C",'Mapa de Riesgos'!$O$61),"")</f>
        <v/>
      </c>
      <c r="V53" s="65" t="str">
        <f>IF(AND('Mapa de Riesgos'!$Y$56="Muy Baja",'Mapa de Riesgos'!$AA$56="Moderado"),CONCATENATE("R8C",'Mapa de Riesgos'!$O$56),"")</f>
        <v/>
      </c>
      <c r="W53" s="66" t="str">
        <f>IF(AND('Mapa de Riesgos'!$Y$57="Muy Baja",'Mapa de Riesgos'!$AA$57="Moderado"),CONCATENATE("R8C",'Mapa de Riesgos'!$O$57),"")</f>
        <v/>
      </c>
      <c r="X53" s="66" t="str">
        <f>IF(AND('Mapa de Riesgos'!$Y$58="Muy Baja",'Mapa de Riesgos'!$AA$58="Moderado"),CONCATENATE("R8C",'Mapa de Riesgos'!$O$58),"")</f>
        <v/>
      </c>
      <c r="Y53" s="66" t="str">
        <f>IF(AND('Mapa de Riesgos'!$Y$59="Muy Baja",'Mapa de Riesgos'!$AA$59="Moderado"),CONCATENATE("R8C",'Mapa de Riesgos'!$O$59),"")</f>
        <v/>
      </c>
      <c r="Z53" s="66" t="str">
        <f>IF(AND('Mapa de Riesgos'!$Y$60="Muy Baja",'Mapa de Riesgos'!$AA$60="Moderado"),CONCATENATE("R8C",'Mapa de Riesgos'!$O$60),"")</f>
        <v/>
      </c>
      <c r="AA53" s="67" t="str">
        <f>IF(AND('Mapa de Riesgos'!$Y$61="Muy Baja",'Mapa de Riesgos'!$AA$61="Moderado"),CONCATENATE("R8C",'Mapa de Riesgos'!$O$61),"")</f>
        <v/>
      </c>
      <c r="AB53" s="50" t="str">
        <f>IF(AND('Mapa de Riesgos'!$Y$56="Muy Baja",'Mapa de Riesgos'!$AA$56="Mayor"),CONCATENATE("R8C",'Mapa de Riesgos'!$O$56),"")</f>
        <v/>
      </c>
      <c r="AC53" s="51" t="str">
        <f>IF(AND('Mapa de Riesgos'!$Y$57="Muy Baja",'Mapa de Riesgos'!$AA$57="Mayor"),CONCATENATE("R8C",'Mapa de Riesgos'!$O$57),"")</f>
        <v/>
      </c>
      <c r="AD53" s="51" t="str">
        <f>IF(AND('Mapa de Riesgos'!$Y$58="Muy Baja",'Mapa de Riesgos'!$AA$58="Mayor"),CONCATENATE("R8C",'Mapa de Riesgos'!$O$58),"")</f>
        <v/>
      </c>
      <c r="AE53" s="51" t="str">
        <f>IF(AND('Mapa de Riesgos'!$Y$59="Muy Baja",'Mapa de Riesgos'!$AA$59="Mayor"),CONCATENATE("R8C",'Mapa de Riesgos'!$O$59),"")</f>
        <v/>
      </c>
      <c r="AF53" s="51" t="str">
        <f>IF(AND('Mapa de Riesgos'!$Y$60="Muy Baja",'Mapa de Riesgos'!$AA$60="Mayor"),CONCATENATE("R8C",'Mapa de Riesgos'!$O$60),"")</f>
        <v/>
      </c>
      <c r="AG53" s="52" t="str">
        <f>IF(AND('Mapa de Riesgos'!$Y$61="Muy Baja",'Mapa de Riesgos'!$AA$61="Mayor"),CONCATENATE("R8C",'Mapa de Riesgos'!$O$61),"")</f>
        <v/>
      </c>
      <c r="AH53" s="53" t="str">
        <f>IF(AND('Mapa de Riesgos'!$Y$56="Muy Baja",'Mapa de Riesgos'!$AA$56="Catastrófico"),CONCATENATE("R8C",'Mapa de Riesgos'!$O$56),"")</f>
        <v/>
      </c>
      <c r="AI53" s="54" t="str">
        <f>IF(AND('Mapa de Riesgos'!$Y$57="Muy Baja",'Mapa de Riesgos'!$AA$57="Catastrófico"),CONCATENATE("R8C",'Mapa de Riesgos'!$O$57),"")</f>
        <v/>
      </c>
      <c r="AJ53" s="54" t="str">
        <f>IF(AND('Mapa de Riesgos'!$Y$58="Muy Baja",'Mapa de Riesgos'!$AA$58="Catastrófico"),CONCATENATE("R8C",'Mapa de Riesgos'!$O$58),"")</f>
        <v/>
      </c>
      <c r="AK53" s="54" t="str">
        <f>IF(AND('Mapa de Riesgos'!$Y$59="Muy Baja",'Mapa de Riesgos'!$AA$59="Catastrófico"),CONCATENATE("R8C",'Mapa de Riesgos'!$O$59),"")</f>
        <v/>
      </c>
      <c r="AL53" s="54" t="str">
        <f>IF(AND('Mapa de Riesgos'!$Y$60="Muy Baja",'Mapa de Riesgos'!$AA$60="Catastrófico"),CONCATENATE("R8C",'Mapa de Riesgos'!$O$60),"")</f>
        <v/>
      </c>
      <c r="AM53" s="55" t="str">
        <f>IF(AND('Mapa de Riesgos'!$Y$61="Muy Baja",'Mapa de Riesgos'!$AA$61="Catastrófico"),CONCATENATE("R8C",'Mapa de Riesgos'!$O$61),"")</f>
        <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437"/>
      <c r="C54" s="437"/>
      <c r="D54" s="438"/>
      <c r="E54" s="536"/>
      <c r="F54" s="535"/>
      <c r="G54" s="535"/>
      <c r="H54" s="535"/>
      <c r="I54" s="551"/>
      <c r="J54" s="74" t="str">
        <f>IF(AND('Mapa de Riesgos'!$Y$62="Muy Baja",'Mapa de Riesgos'!$AA$62="Leve"),CONCATENATE("R9C",'Mapa de Riesgos'!$O$62),"")</f>
        <v/>
      </c>
      <c r="K54" s="75" t="str">
        <f>IF(AND('Mapa de Riesgos'!$Y$63="Muy Baja",'Mapa de Riesgos'!$AA$63="Leve"),CONCATENATE("R9C",'Mapa de Riesgos'!$O$63),"")</f>
        <v/>
      </c>
      <c r="L54" s="75" t="str">
        <f>IF(AND('Mapa de Riesgos'!$Y$64="Muy Baja",'Mapa de Riesgos'!$AA$64="Leve"),CONCATENATE("R9C",'Mapa de Riesgos'!$O$64),"")</f>
        <v/>
      </c>
      <c r="M54" s="75" t="str">
        <f>IF(AND('Mapa de Riesgos'!$Y$65="Muy Baja",'Mapa de Riesgos'!$AA$65="Leve"),CONCATENATE("R9C",'Mapa de Riesgos'!$O$65),"")</f>
        <v/>
      </c>
      <c r="N54" s="75" t="str">
        <f>IF(AND('Mapa de Riesgos'!$Y$66="Muy Baja",'Mapa de Riesgos'!$AA$66="Leve"),CONCATENATE("R9C",'Mapa de Riesgos'!$O$66),"")</f>
        <v/>
      </c>
      <c r="O54" s="76" t="str">
        <f>IF(AND('Mapa de Riesgos'!$Y$67="Muy Baja",'Mapa de Riesgos'!$AA$67="Leve"),CONCATENATE("R9C",'Mapa de Riesgos'!$O$67),"")</f>
        <v/>
      </c>
      <c r="P54" s="74" t="str">
        <f>IF(AND('Mapa de Riesgos'!$Y$62="Muy Baja",'Mapa de Riesgos'!$AA$62="Menor"),CONCATENATE("R9C",'Mapa de Riesgos'!$O$62),"")</f>
        <v/>
      </c>
      <c r="Q54" s="75" t="str">
        <f>IF(AND('Mapa de Riesgos'!$Y$63="Muy Baja",'Mapa de Riesgos'!$AA$63="Menor"),CONCATENATE("R9C",'Mapa de Riesgos'!$O$63),"")</f>
        <v/>
      </c>
      <c r="R54" s="75" t="str">
        <f>IF(AND('Mapa de Riesgos'!$Y$64="Muy Baja",'Mapa de Riesgos'!$AA$64="Menor"),CONCATENATE("R9C",'Mapa de Riesgos'!$O$64),"")</f>
        <v/>
      </c>
      <c r="S54" s="75" t="str">
        <f>IF(AND('Mapa de Riesgos'!$Y$65="Muy Baja",'Mapa de Riesgos'!$AA$65="Menor"),CONCATENATE("R9C",'Mapa de Riesgos'!$O$65),"")</f>
        <v/>
      </c>
      <c r="T54" s="75" t="str">
        <f>IF(AND('Mapa de Riesgos'!$Y$66="Muy Baja",'Mapa de Riesgos'!$AA$66="Menor"),CONCATENATE("R9C",'Mapa de Riesgos'!$O$66),"")</f>
        <v/>
      </c>
      <c r="U54" s="76" t="str">
        <f>IF(AND('Mapa de Riesgos'!$Y$67="Muy Baja",'Mapa de Riesgos'!$AA$67="Menor"),CONCATENATE("R9C",'Mapa de Riesgos'!$O$67),"")</f>
        <v/>
      </c>
      <c r="V54" s="65" t="str">
        <f>IF(AND('Mapa de Riesgos'!$Y$62="Muy Baja",'Mapa de Riesgos'!$AA$62="Moderado"),CONCATENATE("R9C",'Mapa de Riesgos'!$O$62),"")</f>
        <v/>
      </c>
      <c r="W54" s="66" t="str">
        <f>IF(AND('Mapa de Riesgos'!$Y$63="Muy Baja",'Mapa de Riesgos'!$AA$63="Moderado"),CONCATENATE("R9C",'Mapa de Riesgos'!$O$63),"")</f>
        <v/>
      </c>
      <c r="X54" s="66" t="str">
        <f>IF(AND('Mapa de Riesgos'!$Y$64="Muy Baja",'Mapa de Riesgos'!$AA$64="Moderado"),CONCATENATE("R9C",'Mapa de Riesgos'!$O$64),"")</f>
        <v/>
      </c>
      <c r="Y54" s="66" t="str">
        <f>IF(AND('Mapa de Riesgos'!$Y$65="Muy Baja",'Mapa de Riesgos'!$AA$65="Moderado"),CONCATENATE("R9C",'Mapa de Riesgos'!$O$65),"")</f>
        <v/>
      </c>
      <c r="Z54" s="66" t="str">
        <f>IF(AND('Mapa de Riesgos'!$Y$66="Muy Baja",'Mapa de Riesgos'!$AA$66="Moderado"),CONCATENATE("R9C",'Mapa de Riesgos'!$O$66),"")</f>
        <v/>
      </c>
      <c r="AA54" s="67" t="str">
        <f>IF(AND('Mapa de Riesgos'!$Y$67="Muy Baja",'Mapa de Riesgos'!$AA$67="Moderado"),CONCATENATE("R9C",'Mapa de Riesgos'!$O$67),"")</f>
        <v/>
      </c>
      <c r="AB54" s="50" t="str">
        <f>IF(AND('Mapa de Riesgos'!$Y$62="Muy Baja",'Mapa de Riesgos'!$AA$62="Mayor"),CONCATENATE("R9C",'Mapa de Riesgos'!$O$62),"")</f>
        <v/>
      </c>
      <c r="AC54" s="51" t="str">
        <f>IF(AND('Mapa de Riesgos'!$Y$63="Muy Baja",'Mapa de Riesgos'!$AA$63="Mayor"),CONCATENATE("R9C",'Mapa de Riesgos'!$O$63),"")</f>
        <v/>
      </c>
      <c r="AD54" s="51" t="str">
        <f>IF(AND('Mapa de Riesgos'!$Y$64="Muy Baja",'Mapa de Riesgos'!$AA$64="Mayor"),CONCATENATE("R9C",'Mapa de Riesgos'!$O$64),"")</f>
        <v/>
      </c>
      <c r="AE54" s="51" t="str">
        <f>IF(AND('Mapa de Riesgos'!$Y$65="Muy Baja",'Mapa de Riesgos'!$AA$65="Mayor"),CONCATENATE("R9C",'Mapa de Riesgos'!$O$65),"")</f>
        <v/>
      </c>
      <c r="AF54" s="51" t="str">
        <f>IF(AND('Mapa de Riesgos'!$Y$66="Muy Baja",'Mapa de Riesgos'!$AA$66="Mayor"),CONCATENATE("R9C",'Mapa de Riesgos'!$O$66),"")</f>
        <v/>
      </c>
      <c r="AG54" s="52" t="str">
        <f>IF(AND('Mapa de Riesgos'!$Y$67="Muy Baja",'Mapa de Riesgos'!$AA$67="Mayor"),CONCATENATE("R9C",'Mapa de Riesgos'!$O$67),"")</f>
        <v/>
      </c>
      <c r="AH54" s="53" t="str">
        <f>IF(AND('Mapa de Riesgos'!$Y$62="Muy Baja",'Mapa de Riesgos'!$AA$62="Catastrófico"),CONCATENATE("R9C",'Mapa de Riesgos'!$O$62),"")</f>
        <v/>
      </c>
      <c r="AI54" s="54" t="str">
        <f>IF(AND('Mapa de Riesgos'!$Y$63="Muy Baja",'Mapa de Riesgos'!$AA$63="Catastrófico"),CONCATENATE("R9C",'Mapa de Riesgos'!$O$63),"")</f>
        <v/>
      </c>
      <c r="AJ54" s="54" t="str">
        <f>IF(AND('Mapa de Riesgos'!$Y$64="Muy Baja",'Mapa de Riesgos'!$AA$64="Catastrófico"),CONCATENATE("R9C",'Mapa de Riesgos'!$O$64),"")</f>
        <v/>
      </c>
      <c r="AK54" s="54" t="str">
        <f>IF(AND('Mapa de Riesgos'!$Y$65="Muy Baja",'Mapa de Riesgos'!$AA$65="Catastrófico"),CONCATENATE("R9C",'Mapa de Riesgos'!$O$65),"")</f>
        <v/>
      </c>
      <c r="AL54" s="54" t="str">
        <f>IF(AND('Mapa de Riesgos'!$Y$66="Muy Baja",'Mapa de Riesgos'!$AA$66="Catastrófico"),CONCATENATE("R9C",'Mapa de Riesgos'!$O$66),"")</f>
        <v/>
      </c>
      <c r="AM54" s="55" t="str">
        <f>IF(AND('Mapa de Riesgos'!$Y$67="Muy Baja",'Mapa de Riesgos'!$AA$67="Catastrófico"),CONCATENATE("R9C",'Mapa de Riesgos'!$O$67),"")</f>
        <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ht="15.75" customHeight="1" thickBot="1" x14ac:dyDescent="0.3">
      <c r="A55" s="81"/>
      <c r="B55" s="437"/>
      <c r="C55" s="437"/>
      <c r="D55" s="438"/>
      <c r="E55" s="537"/>
      <c r="F55" s="538"/>
      <c r="G55" s="538"/>
      <c r="H55" s="538"/>
      <c r="I55" s="552"/>
      <c r="J55" s="77" t="str">
        <f>IF(AND('Mapa de Riesgos'!$Y$68="Muy Baja",'Mapa de Riesgos'!$AA$68="Leve"),CONCATENATE("R10C",'Mapa de Riesgos'!$O$68),"")</f>
        <v/>
      </c>
      <c r="K55" s="78" t="str">
        <f>IF(AND('Mapa de Riesgos'!$Y$69="Muy Baja",'Mapa de Riesgos'!$AA$69="Leve"),CONCATENATE("R10C",'Mapa de Riesgos'!$O$69),"")</f>
        <v/>
      </c>
      <c r="L55" s="78" t="str">
        <f>IF(AND('Mapa de Riesgos'!$Y$70="Muy Baja",'Mapa de Riesgos'!$AA$70="Leve"),CONCATENATE("R10C",'Mapa de Riesgos'!$O$70),"")</f>
        <v/>
      </c>
      <c r="M55" s="78" t="str">
        <f>IF(AND('Mapa de Riesgos'!$Y$71="Muy Baja",'Mapa de Riesgos'!$AA$71="Leve"),CONCATENATE("R10C",'Mapa de Riesgos'!$O$71),"")</f>
        <v/>
      </c>
      <c r="N55" s="78" t="str">
        <f>IF(AND('Mapa de Riesgos'!$Y$72="Muy Baja",'Mapa de Riesgos'!$AA$72="Leve"),CONCATENATE("R10C",'Mapa de Riesgos'!$O$72),"")</f>
        <v/>
      </c>
      <c r="O55" s="79" t="str">
        <f>IF(AND('Mapa de Riesgos'!$Y$73="Muy Baja",'Mapa de Riesgos'!$AA$73="Leve"),CONCATENATE("R10C",'Mapa de Riesgos'!$O$73),"")</f>
        <v/>
      </c>
      <c r="P55" s="77" t="str">
        <f>IF(AND('Mapa de Riesgos'!$Y$68="Muy Baja",'Mapa de Riesgos'!$AA$68="Menor"),CONCATENATE("R10C",'Mapa de Riesgos'!$O$68),"")</f>
        <v/>
      </c>
      <c r="Q55" s="78" t="str">
        <f>IF(AND('Mapa de Riesgos'!$Y$69="Muy Baja",'Mapa de Riesgos'!$AA$69="Menor"),CONCATENATE("R10C",'Mapa de Riesgos'!$O$69),"")</f>
        <v/>
      </c>
      <c r="R55" s="78" t="str">
        <f>IF(AND('Mapa de Riesgos'!$Y$70="Muy Baja",'Mapa de Riesgos'!$AA$70="Menor"),CONCATENATE("R10C",'Mapa de Riesgos'!$O$70),"")</f>
        <v/>
      </c>
      <c r="S55" s="78" t="str">
        <f>IF(AND('Mapa de Riesgos'!$Y$71="Muy Baja",'Mapa de Riesgos'!$AA$71="Menor"),CONCATENATE("R10C",'Mapa de Riesgos'!$O$71),"")</f>
        <v/>
      </c>
      <c r="T55" s="78" t="str">
        <f>IF(AND('Mapa de Riesgos'!$Y$72="Muy Baja",'Mapa de Riesgos'!$AA$72="Menor"),CONCATENATE("R10C",'Mapa de Riesgos'!$O$72),"")</f>
        <v/>
      </c>
      <c r="U55" s="79" t="str">
        <f>IF(AND('Mapa de Riesgos'!$Y$73="Muy Baja",'Mapa de Riesgos'!$AA$73="Menor"),CONCATENATE("R10C",'Mapa de Riesgos'!$O$73),"")</f>
        <v/>
      </c>
      <c r="V55" s="68" t="str">
        <f>IF(AND('Mapa de Riesgos'!$Y$68="Muy Baja",'Mapa de Riesgos'!$AA$68="Moderado"),CONCATENATE("R10C",'Mapa de Riesgos'!$O$68),"")</f>
        <v/>
      </c>
      <c r="W55" s="69" t="str">
        <f>IF(AND('Mapa de Riesgos'!$Y$69="Muy Baja",'Mapa de Riesgos'!$AA$69="Moderado"),CONCATENATE("R10C",'Mapa de Riesgos'!$O$69),"")</f>
        <v/>
      </c>
      <c r="X55" s="69" t="str">
        <f>IF(AND('Mapa de Riesgos'!$Y$70="Muy Baja",'Mapa de Riesgos'!$AA$70="Moderado"),CONCATENATE("R10C",'Mapa de Riesgos'!$O$70),"")</f>
        <v/>
      </c>
      <c r="Y55" s="69" t="str">
        <f>IF(AND('Mapa de Riesgos'!$Y$71="Muy Baja",'Mapa de Riesgos'!$AA$71="Moderado"),CONCATENATE("R10C",'Mapa de Riesgos'!$O$71),"")</f>
        <v/>
      </c>
      <c r="Z55" s="69" t="str">
        <f>IF(AND('Mapa de Riesgos'!$Y$72="Muy Baja",'Mapa de Riesgos'!$AA$72="Moderado"),CONCATENATE("R10C",'Mapa de Riesgos'!$O$72),"")</f>
        <v/>
      </c>
      <c r="AA55" s="70" t="str">
        <f>IF(AND('Mapa de Riesgos'!$Y$73="Muy Baja",'Mapa de Riesgos'!$AA$73="Moderado"),CONCATENATE("R10C",'Mapa de Riesgos'!$O$73),"")</f>
        <v/>
      </c>
      <c r="AB55" s="56" t="str">
        <f>IF(AND('Mapa de Riesgos'!$Y$68="Muy Baja",'Mapa de Riesgos'!$AA$68="Mayor"),CONCATENATE("R10C",'Mapa de Riesgos'!$O$68),"")</f>
        <v/>
      </c>
      <c r="AC55" s="57" t="str">
        <f>IF(AND('Mapa de Riesgos'!$Y$69="Muy Baja",'Mapa de Riesgos'!$AA$69="Mayor"),CONCATENATE("R10C",'Mapa de Riesgos'!$O$69),"")</f>
        <v/>
      </c>
      <c r="AD55" s="57" t="str">
        <f>IF(AND('Mapa de Riesgos'!$Y$70="Muy Baja",'Mapa de Riesgos'!$AA$70="Mayor"),CONCATENATE("R10C",'Mapa de Riesgos'!$O$70),"")</f>
        <v/>
      </c>
      <c r="AE55" s="57" t="str">
        <f>IF(AND('Mapa de Riesgos'!$Y$71="Muy Baja",'Mapa de Riesgos'!$AA$71="Mayor"),CONCATENATE("R10C",'Mapa de Riesgos'!$O$71),"")</f>
        <v/>
      </c>
      <c r="AF55" s="57" t="str">
        <f>IF(AND('Mapa de Riesgos'!$Y$72="Muy Baja",'Mapa de Riesgos'!$AA$72="Mayor"),CONCATENATE("R10C",'Mapa de Riesgos'!$O$72),"")</f>
        <v/>
      </c>
      <c r="AG55" s="58" t="str">
        <f>IF(AND('Mapa de Riesgos'!$Y$73="Muy Baja",'Mapa de Riesgos'!$AA$73="Mayor"),CONCATENATE("R10C",'Mapa de Riesgos'!$O$73),"")</f>
        <v/>
      </c>
      <c r="AH55" s="59" t="str">
        <f>IF(AND('Mapa de Riesgos'!$Y$68="Muy Baja",'Mapa de Riesgos'!$AA$68="Catastrófico"),CONCATENATE("R10C",'Mapa de Riesgos'!$O$68),"")</f>
        <v/>
      </c>
      <c r="AI55" s="60" t="str">
        <f>IF(AND('Mapa de Riesgos'!$Y$69="Muy Baja",'Mapa de Riesgos'!$AA$69="Catastrófico"),CONCATENATE("R10C",'Mapa de Riesgos'!$O$69),"")</f>
        <v/>
      </c>
      <c r="AJ55" s="60" t="str">
        <f>IF(AND('Mapa de Riesgos'!$Y$70="Muy Baja",'Mapa de Riesgos'!$AA$70="Catastrófico"),CONCATENATE("R10C",'Mapa de Riesgos'!$O$70),"")</f>
        <v/>
      </c>
      <c r="AK55" s="60" t="str">
        <f>IF(AND('Mapa de Riesgos'!$Y$71="Muy Baja",'Mapa de Riesgos'!$AA$71="Catastrófico"),CONCATENATE("R10C",'Mapa de Riesgos'!$O$71),"")</f>
        <v/>
      </c>
      <c r="AL55" s="60" t="str">
        <f>IF(AND('Mapa de Riesgos'!$Y$72="Muy Baja",'Mapa de Riesgos'!$AA$72="Catastrófico"),CONCATENATE("R10C",'Mapa de Riesgos'!$O$72),"")</f>
        <v/>
      </c>
      <c r="AM55" s="61" t="str">
        <f>IF(AND('Mapa de Riesgos'!$Y$73="Muy Baja",'Mapa de Riesgos'!$AA$73="Catastrófico"),CONCATENATE("R10C",'Mapa de Riesgos'!$O$73),"")</f>
        <v/>
      </c>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532" t="s">
        <v>224</v>
      </c>
      <c r="K56" s="533"/>
      <c r="L56" s="533"/>
      <c r="M56" s="533"/>
      <c r="N56" s="533"/>
      <c r="O56" s="550"/>
      <c r="P56" s="532" t="s">
        <v>225</v>
      </c>
      <c r="Q56" s="533"/>
      <c r="R56" s="533"/>
      <c r="S56" s="533"/>
      <c r="T56" s="533"/>
      <c r="U56" s="550"/>
      <c r="V56" s="532" t="s">
        <v>226</v>
      </c>
      <c r="W56" s="533"/>
      <c r="X56" s="533"/>
      <c r="Y56" s="533"/>
      <c r="Z56" s="533"/>
      <c r="AA56" s="550"/>
      <c r="AB56" s="532" t="s">
        <v>227</v>
      </c>
      <c r="AC56" s="571"/>
      <c r="AD56" s="533"/>
      <c r="AE56" s="533"/>
      <c r="AF56" s="533"/>
      <c r="AG56" s="550"/>
      <c r="AH56" s="532" t="s">
        <v>228</v>
      </c>
      <c r="AI56" s="533"/>
      <c r="AJ56" s="533"/>
      <c r="AK56" s="533"/>
      <c r="AL56" s="533"/>
      <c r="AM56" s="550"/>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536"/>
      <c r="K57" s="535"/>
      <c r="L57" s="535"/>
      <c r="M57" s="535"/>
      <c r="N57" s="535"/>
      <c r="O57" s="551"/>
      <c r="P57" s="536"/>
      <c r="Q57" s="535"/>
      <c r="R57" s="535"/>
      <c r="S57" s="535"/>
      <c r="T57" s="535"/>
      <c r="U57" s="551"/>
      <c r="V57" s="536"/>
      <c r="W57" s="535"/>
      <c r="X57" s="535"/>
      <c r="Y57" s="535"/>
      <c r="Z57" s="535"/>
      <c r="AA57" s="551"/>
      <c r="AB57" s="536"/>
      <c r="AC57" s="535"/>
      <c r="AD57" s="535"/>
      <c r="AE57" s="535"/>
      <c r="AF57" s="535"/>
      <c r="AG57" s="551"/>
      <c r="AH57" s="536"/>
      <c r="AI57" s="535"/>
      <c r="AJ57" s="535"/>
      <c r="AK57" s="535"/>
      <c r="AL57" s="535"/>
      <c r="AM57" s="55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536"/>
      <c r="K58" s="535"/>
      <c r="L58" s="535"/>
      <c r="M58" s="535"/>
      <c r="N58" s="535"/>
      <c r="O58" s="551"/>
      <c r="P58" s="536"/>
      <c r="Q58" s="535"/>
      <c r="R58" s="535"/>
      <c r="S58" s="535"/>
      <c r="T58" s="535"/>
      <c r="U58" s="551"/>
      <c r="V58" s="536"/>
      <c r="W58" s="535"/>
      <c r="X58" s="535"/>
      <c r="Y58" s="535"/>
      <c r="Z58" s="535"/>
      <c r="AA58" s="551"/>
      <c r="AB58" s="536"/>
      <c r="AC58" s="535"/>
      <c r="AD58" s="535"/>
      <c r="AE58" s="535"/>
      <c r="AF58" s="535"/>
      <c r="AG58" s="551"/>
      <c r="AH58" s="536"/>
      <c r="AI58" s="535"/>
      <c r="AJ58" s="535"/>
      <c r="AK58" s="535"/>
      <c r="AL58" s="535"/>
      <c r="AM58" s="55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536"/>
      <c r="K59" s="535"/>
      <c r="L59" s="535"/>
      <c r="M59" s="535"/>
      <c r="N59" s="535"/>
      <c r="O59" s="551"/>
      <c r="P59" s="536"/>
      <c r="Q59" s="535"/>
      <c r="R59" s="535"/>
      <c r="S59" s="535"/>
      <c r="T59" s="535"/>
      <c r="U59" s="551"/>
      <c r="V59" s="536"/>
      <c r="W59" s="535"/>
      <c r="X59" s="535"/>
      <c r="Y59" s="535"/>
      <c r="Z59" s="535"/>
      <c r="AA59" s="551"/>
      <c r="AB59" s="536"/>
      <c r="AC59" s="535"/>
      <c r="AD59" s="535"/>
      <c r="AE59" s="535"/>
      <c r="AF59" s="535"/>
      <c r="AG59" s="551"/>
      <c r="AH59" s="536"/>
      <c r="AI59" s="535"/>
      <c r="AJ59" s="535"/>
      <c r="AK59" s="535"/>
      <c r="AL59" s="535"/>
      <c r="AM59" s="55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536"/>
      <c r="K60" s="535"/>
      <c r="L60" s="535"/>
      <c r="M60" s="535"/>
      <c r="N60" s="535"/>
      <c r="O60" s="551"/>
      <c r="P60" s="536"/>
      <c r="Q60" s="535"/>
      <c r="R60" s="535"/>
      <c r="S60" s="535"/>
      <c r="T60" s="535"/>
      <c r="U60" s="551"/>
      <c r="V60" s="536"/>
      <c r="W60" s="535"/>
      <c r="X60" s="535"/>
      <c r="Y60" s="535"/>
      <c r="Z60" s="535"/>
      <c r="AA60" s="551"/>
      <c r="AB60" s="536"/>
      <c r="AC60" s="535"/>
      <c r="AD60" s="535"/>
      <c r="AE60" s="535"/>
      <c r="AF60" s="535"/>
      <c r="AG60" s="551"/>
      <c r="AH60" s="536"/>
      <c r="AI60" s="535"/>
      <c r="AJ60" s="535"/>
      <c r="AK60" s="535"/>
      <c r="AL60" s="535"/>
      <c r="AM60" s="55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ht="15.75" thickBot="1" x14ac:dyDescent="0.3">
      <c r="A61" s="81"/>
      <c r="B61" s="81"/>
      <c r="C61" s="81"/>
      <c r="D61" s="81"/>
      <c r="E61" s="81"/>
      <c r="F61" s="81"/>
      <c r="G61" s="81"/>
      <c r="H61" s="81"/>
      <c r="I61" s="81"/>
      <c r="J61" s="537"/>
      <c r="K61" s="538"/>
      <c r="L61" s="538"/>
      <c r="M61" s="538"/>
      <c r="N61" s="538"/>
      <c r="O61" s="552"/>
      <c r="P61" s="537"/>
      <c r="Q61" s="538"/>
      <c r="R61" s="538"/>
      <c r="S61" s="538"/>
      <c r="T61" s="538"/>
      <c r="U61" s="552"/>
      <c r="V61" s="537"/>
      <c r="W61" s="538"/>
      <c r="X61" s="538"/>
      <c r="Y61" s="538"/>
      <c r="Z61" s="538"/>
      <c r="AA61" s="552"/>
      <c r="AB61" s="537"/>
      <c r="AC61" s="538"/>
      <c r="AD61" s="538"/>
      <c r="AE61" s="538"/>
      <c r="AF61" s="538"/>
      <c r="AG61" s="552"/>
      <c r="AH61" s="537"/>
      <c r="AI61" s="538"/>
      <c r="AJ61" s="538"/>
      <c r="AK61" s="538"/>
      <c r="AL61" s="538"/>
      <c r="AM61" s="552"/>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80" ht="15" customHeight="1" x14ac:dyDescent="0.25">
      <c r="A63" s="81"/>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1"/>
      <c r="AV63" s="81"/>
      <c r="AW63" s="81"/>
      <c r="AX63" s="81"/>
      <c r="AY63" s="81"/>
      <c r="AZ63" s="81"/>
      <c r="BA63" s="81"/>
      <c r="BB63" s="81"/>
      <c r="BC63" s="81"/>
      <c r="BD63" s="81"/>
      <c r="BE63" s="81"/>
      <c r="BF63" s="81"/>
      <c r="BG63" s="81"/>
      <c r="BH63" s="81"/>
    </row>
    <row r="64" spans="1:80" ht="15" customHeight="1" x14ac:dyDescent="0.25">
      <c r="A64" s="81"/>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1"/>
      <c r="AV64" s="81"/>
      <c r="AW64" s="81"/>
      <c r="AX64" s="81"/>
      <c r="AY64" s="81"/>
      <c r="AZ64" s="81"/>
      <c r="BA64" s="81"/>
      <c r="BB64" s="81"/>
      <c r="BC64" s="81"/>
      <c r="BD64" s="81"/>
      <c r="BE64" s="81"/>
      <c r="BF64" s="81"/>
      <c r="BG64" s="81"/>
      <c r="BH64" s="81"/>
    </row>
    <row r="65" spans="1:6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row>
    <row r="66" spans="1:6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row>
    <row r="67" spans="1:6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row>
    <row r="68" spans="1:6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row>
    <row r="72" spans="1:6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row>
    <row r="76" spans="1:6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row>
    <row r="78" spans="1:6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row>
    <row r="82" spans="1:60"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row>
    <row r="84" spans="1:60"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row>
    <row r="85" spans="1:60"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row>
    <row r="86" spans="1:60"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row>
    <row r="87" spans="1:60"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row>
    <row r="88" spans="1:60"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row>
    <row r="89" spans="1:60"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row>
    <row r="90" spans="1:60"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row>
    <row r="91" spans="1:60"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row>
    <row r="92" spans="1:60"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row>
    <row r="93" spans="1:60"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row>
    <row r="94" spans="1:60"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row>
    <row r="95" spans="1:60"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row>
    <row r="96" spans="1:60"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row>
    <row r="97" spans="1:60"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row>
    <row r="98" spans="1:60"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row>
    <row r="99" spans="1:60"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row>
    <row r="100" spans="1:60"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row>
    <row r="101" spans="1:60"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row>
    <row r="102" spans="1:60"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row>
    <row r="103" spans="1:60"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row>
    <row r="104" spans="1:60"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row>
    <row r="105" spans="1:60"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row>
    <row r="106" spans="1:60"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row>
    <row r="107" spans="1:60"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row>
    <row r="108" spans="1:60"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row>
    <row r="109" spans="1:60"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row>
    <row r="110" spans="1:60"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row>
    <row r="111" spans="1:60"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row>
    <row r="112" spans="1:60"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row>
    <row r="113" spans="1:60"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row>
    <row r="114" spans="1:60"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row>
    <row r="115" spans="1:60"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row>
    <row r="116" spans="1:60"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row>
    <row r="117" spans="1:60"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row>
    <row r="118" spans="1:60"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row>
    <row r="119" spans="1:60"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row>
    <row r="120" spans="1:60"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row>
    <row r="121" spans="1:60"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row>
    <row r="122" spans="1:60"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row>
    <row r="123" spans="1:60"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row>
    <row r="124" spans="1:60"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row>
    <row r="125" spans="1:60"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row>
    <row r="126" spans="1:60"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row>
    <row r="127" spans="1:60"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row>
    <row r="128" spans="1:60"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row>
    <row r="129" spans="1:60"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row>
    <row r="130" spans="1:60"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row>
    <row r="131" spans="1:60"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row>
    <row r="132" spans="1:60"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row>
    <row r="133" spans="1:60"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row>
    <row r="134" spans="1:60"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row>
    <row r="135" spans="1:60"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row>
    <row r="136" spans="1:60"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row>
    <row r="137" spans="1:60"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row>
    <row r="138" spans="1:60"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row>
    <row r="139" spans="1:60"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row>
    <row r="140" spans="1:60"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row>
    <row r="141" spans="1:60"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row>
    <row r="142" spans="1:60"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row>
    <row r="143" spans="1:60"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row>
    <row r="144" spans="1:60"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row>
    <row r="145" spans="1:60"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row>
    <row r="146" spans="1:60"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row>
    <row r="147" spans="1:60"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row>
    <row r="148" spans="1:60"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row>
    <row r="150" spans="1:60"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row>
    <row r="151" spans="1:60"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row>
    <row r="153" spans="1:60"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row>
    <row r="154" spans="1:60"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row>
    <row r="155" spans="1:60"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row>
    <row r="156" spans="1:60"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row>
    <row r="157" spans="1:60"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row>
    <row r="158" spans="1:60"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row>
    <row r="159" spans="1:60"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row>
    <row r="160" spans="1:60"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row>
    <row r="161" spans="1:60"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row>
    <row r="162" spans="1:60"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row>
    <row r="163" spans="1:60"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row>
    <row r="164" spans="1:60"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row>
    <row r="165" spans="1:60"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row>
    <row r="166" spans="1:60"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row>
    <row r="167" spans="1:60"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row>
    <row r="168" spans="1:60"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row>
    <row r="169" spans="1:60"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row>
    <row r="170" spans="1:60"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row>
    <row r="171" spans="1:60"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row>
    <row r="172" spans="1:60"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row>
    <row r="173" spans="1:60"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row>
    <row r="174" spans="1:60"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row>
    <row r="175" spans="1:60"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row>
    <row r="176" spans="1:60"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row>
    <row r="177" spans="1:60"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row>
    <row r="178" spans="1:60"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row>
    <row r="179" spans="1:60"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row>
    <row r="180" spans="1:60"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row>
    <row r="181" spans="1:60"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row>
    <row r="182" spans="1:60"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row>
    <row r="183" spans="1:60"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row>
    <row r="184" spans="1:60"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row>
    <row r="185" spans="1:60"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row>
    <row r="186" spans="1:60"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row>
    <row r="187" spans="1:60"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row>
    <row r="188" spans="1:60"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row>
    <row r="189" spans="1:60"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row>
    <row r="190" spans="1:60"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row>
    <row r="191" spans="1:60" x14ac:dyDescent="0.25">
      <c r="A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row>
    <row r="192" spans="1:60" x14ac:dyDescent="0.25">
      <c r="A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row>
    <row r="193" spans="1:60" x14ac:dyDescent="0.25">
      <c r="A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row>
    <row r="194" spans="1:60" x14ac:dyDescent="0.25">
      <c r="A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row>
    <row r="195" spans="1:60" x14ac:dyDescent="0.25">
      <c r="A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row>
    <row r="196" spans="1:60" x14ac:dyDescent="0.25">
      <c r="A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row>
    <row r="197" spans="1:60" x14ac:dyDescent="0.25">
      <c r="A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row>
    <row r="198" spans="1:60" x14ac:dyDescent="0.25">
      <c r="A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row>
    <row r="199" spans="1:60" x14ac:dyDescent="0.25">
      <c r="A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row>
    <row r="200" spans="1:60" x14ac:dyDescent="0.25">
      <c r="A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row>
    <row r="201" spans="1:60" x14ac:dyDescent="0.25">
      <c r="A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row>
    <row r="202" spans="1:60" x14ac:dyDescent="0.25">
      <c r="A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row>
    <row r="203" spans="1:60" x14ac:dyDescent="0.25">
      <c r="A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row>
    <row r="204" spans="1:60" x14ac:dyDescent="0.25">
      <c r="A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row>
    <row r="205" spans="1:60" x14ac:dyDescent="0.25">
      <c r="A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row>
    <row r="206" spans="1:60" x14ac:dyDescent="0.25">
      <c r="A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row>
    <row r="207" spans="1:60" x14ac:dyDescent="0.25">
      <c r="A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row>
    <row r="208" spans="1:60" x14ac:dyDescent="0.25">
      <c r="A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row>
    <row r="209" spans="1:60" x14ac:dyDescent="0.25">
      <c r="A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row>
    <row r="210" spans="1:60" x14ac:dyDescent="0.25">
      <c r="A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row>
    <row r="211" spans="1:60" x14ac:dyDescent="0.25">
      <c r="A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row>
    <row r="212" spans="1:60" x14ac:dyDescent="0.25">
      <c r="A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row>
    <row r="213" spans="1:60" x14ac:dyDescent="0.25">
      <c r="A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row>
    <row r="214" spans="1:60" x14ac:dyDescent="0.25">
      <c r="A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row>
    <row r="215" spans="1:60" x14ac:dyDescent="0.25">
      <c r="A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row>
    <row r="216" spans="1:60" x14ac:dyDescent="0.25">
      <c r="A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row>
    <row r="217" spans="1:60" x14ac:dyDescent="0.25">
      <c r="A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row>
    <row r="218" spans="1:60" x14ac:dyDescent="0.25">
      <c r="A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row>
    <row r="219" spans="1:60" x14ac:dyDescent="0.25">
      <c r="A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row>
    <row r="220" spans="1:60" x14ac:dyDescent="0.25">
      <c r="A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row>
    <row r="221" spans="1:60" x14ac:dyDescent="0.25">
      <c r="A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row>
    <row r="222" spans="1:60" x14ac:dyDescent="0.25">
      <c r="A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row>
    <row r="223" spans="1:60" x14ac:dyDescent="0.25">
      <c r="A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row>
    <row r="224" spans="1:60" x14ac:dyDescent="0.25">
      <c r="A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row>
    <row r="225" spans="1:60" x14ac:dyDescent="0.25">
      <c r="A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row>
    <row r="226" spans="1:60" x14ac:dyDescent="0.25">
      <c r="A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row>
    <row r="227" spans="1:60" x14ac:dyDescent="0.25">
      <c r="A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row>
    <row r="228" spans="1:60" x14ac:dyDescent="0.25">
      <c r="A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row>
    <row r="229" spans="1:60" x14ac:dyDescent="0.25">
      <c r="A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row>
    <row r="230" spans="1:60" x14ac:dyDescent="0.25">
      <c r="A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row>
    <row r="231" spans="1:60" x14ac:dyDescent="0.25">
      <c r="A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row>
    <row r="232" spans="1:60" x14ac:dyDescent="0.25">
      <c r="A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row>
    <row r="233" spans="1:60" x14ac:dyDescent="0.25">
      <c r="A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row>
    <row r="234" spans="1:60" x14ac:dyDescent="0.25">
      <c r="A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row>
    <row r="235" spans="1:60" x14ac:dyDescent="0.25">
      <c r="A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row>
    <row r="236" spans="1:60" x14ac:dyDescent="0.25">
      <c r="A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row>
    <row r="237" spans="1:60" x14ac:dyDescent="0.25">
      <c r="A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row>
    <row r="238" spans="1:60" x14ac:dyDescent="0.25">
      <c r="A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row>
    <row r="239" spans="1:60" x14ac:dyDescent="0.25">
      <c r="A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row>
    <row r="240" spans="1:60" x14ac:dyDescent="0.25">
      <c r="A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row>
    <row r="241" spans="1:60" x14ac:dyDescent="0.25">
      <c r="A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row>
    <row r="242" spans="1:60" x14ac:dyDescent="0.25">
      <c r="A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row>
    <row r="243" spans="1:60" x14ac:dyDescent="0.25">
      <c r="A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row>
    <row r="244" spans="1:60" x14ac:dyDescent="0.25">
      <c r="A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row>
    <row r="245" spans="1:60" x14ac:dyDescent="0.25">
      <c r="A245" s="81"/>
    </row>
    <row r="246" spans="1:60" x14ac:dyDescent="0.25">
      <c r="A246" s="81"/>
    </row>
    <row r="247" spans="1:60" x14ac:dyDescent="0.25">
      <c r="A247" s="81"/>
    </row>
    <row r="248" spans="1:60" x14ac:dyDescent="0.25">
      <c r="A248" s="81"/>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1"/>
      <c r="B1" s="572" t="s">
        <v>230</v>
      </c>
      <c r="C1" s="572"/>
      <c r="D1" s="572"/>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5.5" x14ac:dyDescent="0.25">
      <c r="A3" s="81"/>
      <c r="B3" s="10"/>
      <c r="C3" s="11" t="s">
        <v>231</v>
      </c>
      <c r="D3" s="11" t="s">
        <v>214</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51" x14ac:dyDescent="0.25">
      <c r="A4" s="81"/>
      <c r="B4" s="12" t="s">
        <v>232</v>
      </c>
      <c r="C4" s="13" t="s">
        <v>233</v>
      </c>
      <c r="D4" s="14">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51" x14ac:dyDescent="0.25">
      <c r="A5" s="81"/>
      <c r="B5" s="15" t="s">
        <v>234</v>
      </c>
      <c r="C5" s="16" t="s">
        <v>235</v>
      </c>
      <c r="D5" s="17">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51" x14ac:dyDescent="0.25">
      <c r="A6" s="81"/>
      <c r="B6" s="18" t="s">
        <v>236</v>
      </c>
      <c r="C6" s="16" t="s">
        <v>237</v>
      </c>
      <c r="D6" s="17">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6.5" x14ac:dyDescent="0.25">
      <c r="A7" s="81"/>
      <c r="B7" s="19" t="s">
        <v>238</v>
      </c>
      <c r="C7" s="16" t="s">
        <v>239</v>
      </c>
      <c r="D7" s="17">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51" x14ac:dyDescent="0.25">
      <c r="A8" s="81"/>
      <c r="B8" s="20" t="s">
        <v>240</v>
      </c>
      <c r="C8" s="16" t="s">
        <v>241</v>
      </c>
      <c r="D8" s="17">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x14ac:dyDescent="0.25">
      <c r="A9" s="81"/>
      <c r="B9" s="102"/>
      <c r="C9" s="102"/>
      <c r="D9" s="102"/>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ht="16.5" x14ac:dyDescent="0.25">
      <c r="A10" s="81"/>
      <c r="B10" s="103"/>
      <c r="C10" s="102"/>
      <c r="D10" s="102"/>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x14ac:dyDescent="0.25">
      <c r="A11" s="81"/>
      <c r="B11" s="102"/>
      <c r="C11" s="102"/>
      <c r="D11" s="102"/>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x14ac:dyDescent="0.25">
      <c r="A12" s="81"/>
      <c r="B12" s="102"/>
      <c r="C12" s="102"/>
      <c r="D12" s="102"/>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x14ac:dyDescent="0.25">
      <c r="A13" s="81"/>
      <c r="B13" s="102"/>
      <c r="C13" s="102"/>
      <c r="D13" s="102"/>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x14ac:dyDescent="0.25">
      <c r="A14" s="81"/>
      <c r="B14" s="102"/>
      <c r="C14" s="102"/>
      <c r="D14" s="102"/>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x14ac:dyDescent="0.25">
      <c r="A15" s="81"/>
      <c r="B15" s="102"/>
      <c r="C15" s="102"/>
      <c r="D15" s="102"/>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x14ac:dyDescent="0.25">
      <c r="A16" s="81"/>
      <c r="B16" s="102"/>
      <c r="C16" s="102"/>
      <c r="D16" s="102"/>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x14ac:dyDescent="0.25">
      <c r="A17" s="81"/>
      <c r="B17" s="102"/>
      <c r="C17" s="102"/>
      <c r="D17" s="102"/>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x14ac:dyDescent="0.25">
      <c r="A18" s="81"/>
      <c r="B18" s="102"/>
      <c r="C18" s="102"/>
      <c r="D18" s="102"/>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x14ac:dyDescent="0.2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x14ac:dyDescent="0.2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x14ac:dyDescent="0.2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2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2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x14ac:dyDescent="0.2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x14ac:dyDescent="0.2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x14ac:dyDescent="0.2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x14ac:dyDescent="0.2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x14ac:dyDescent="0.2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x14ac:dyDescent="0.25">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x14ac:dyDescent="0.25">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x14ac:dyDescent="0.25">
      <c r="A35" s="81"/>
    </row>
    <row r="36" spans="1:31" x14ac:dyDescent="0.25">
      <c r="A36" s="81"/>
    </row>
    <row r="37" spans="1:31" x14ac:dyDescent="0.25">
      <c r="A37" s="81"/>
    </row>
    <row r="38" spans="1:31" x14ac:dyDescent="0.25">
      <c r="A38" s="81"/>
    </row>
    <row r="39" spans="1:31" x14ac:dyDescent="0.25">
      <c r="A39" s="81"/>
    </row>
    <row r="40" spans="1:31" x14ac:dyDescent="0.25">
      <c r="A40" s="81"/>
    </row>
    <row r="41" spans="1:31" x14ac:dyDescent="0.25">
      <c r="A41" s="81"/>
    </row>
    <row r="42" spans="1:31" x14ac:dyDescent="0.25">
      <c r="A42" s="81"/>
    </row>
    <row r="43" spans="1:31" x14ac:dyDescent="0.25">
      <c r="A43" s="81"/>
    </row>
    <row r="44" spans="1:31" x14ac:dyDescent="0.25">
      <c r="A44" s="81"/>
    </row>
    <row r="45" spans="1:31" x14ac:dyDescent="0.25">
      <c r="A45" s="81"/>
    </row>
    <row r="46" spans="1:31" x14ac:dyDescent="0.25">
      <c r="A46" s="81"/>
    </row>
    <row r="47" spans="1:31" x14ac:dyDescent="0.25">
      <c r="A47" s="81"/>
    </row>
    <row r="48" spans="1:3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1"/>
      <c r="B1" s="573" t="s">
        <v>242</v>
      </c>
      <c r="C1" s="573"/>
      <c r="D1" s="573"/>
      <c r="E1" s="81"/>
      <c r="F1" s="81"/>
      <c r="G1" s="81"/>
      <c r="H1" s="81"/>
      <c r="I1" s="81"/>
      <c r="J1" s="81"/>
      <c r="K1" s="81"/>
      <c r="L1" s="81"/>
      <c r="M1" s="81"/>
      <c r="N1" s="81"/>
      <c r="O1" s="81"/>
      <c r="P1" s="81"/>
      <c r="Q1" s="81"/>
      <c r="R1" s="81"/>
      <c r="S1" s="81"/>
      <c r="T1" s="81"/>
      <c r="U1" s="81"/>
    </row>
    <row r="2" spans="1:21" x14ac:dyDescent="0.25">
      <c r="A2" s="81"/>
      <c r="B2" s="81"/>
      <c r="C2" s="81"/>
      <c r="D2" s="81"/>
      <c r="E2" s="81"/>
      <c r="F2" s="81"/>
      <c r="G2" s="81"/>
      <c r="H2" s="81"/>
      <c r="I2" s="81"/>
      <c r="J2" s="81"/>
      <c r="K2" s="81"/>
      <c r="L2" s="81"/>
      <c r="M2" s="81"/>
      <c r="N2" s="81"/>
      <c r="O2" s="81"/>
      <c r="P2" s="81"/>
      <c r="Q2" s="81"/>
      <c r="R2" s="81"/>
      <c r="S2" s="81"/>
      <c r="T2" s="81"/>
      <c r="U2" s="81"/>
    </row>
    <row r="3" spans="1:21" ht="30" x14ac:dyDescent="0.25">
      <c r="A3" s="81"/>
      <c r="B3" s="99"/>
      <c r="C3" s="34" t="s">
        <v>243</v>
      </c>
      <c r="D3" s="34" t="s">
        <v>244</v>
      </c>
      <c r="E3" s="81"/>
      <c r="F3" s="81"/>
      <c r="G3" s="81"/>
      <c r="H3" s="81"/>
      <c r="I3" s="81"/>
      <c r="J3" s="81"/>
      <c r="K3" s="81"/>
      <c r="L3" s="81"/>
      <c r="M3" s="81"/>
      <c r="N3" s="81"/>
      <c r="O3" s="81"/>
      <c r="P3" s="81"/>
      <c r="Q3" s="81"/>
      <c r="R3" s="81"/>
      <c r="S3" s="81"/>
      <c r="T3" s="81"/>
      <c r="U3" s="81"/>
    </row>
    <row r="4" spans="1:21" ht="33.75" x14ac:dyDescent="0.25">
      <c r="A4" s="98" t="s">
        <v>245</v>
      </c>
      <c r="B4" s="37" t="s">
        <v>246</v>
      </c>
      <c r="C4" s="42" t="s">
        <v>247</v>
      </c>
      <c r="D4" s="35" t="s">
        <v>248</v>
      </c>
      <c r="E4" s="81"/>
      <c r="F4" s="81"/>
      <c r="G4" s="81"/>
      <c r="H4" s="81"/>
      <c r="I4" s="81"/>
      <c r="J4" s="81"/>
      <c r="K4" s="81"/>
      <c r="L4" s="81"/>
      <c r="M4" s="81"/>
      <c r="N4" s="81"/>
      <c r="O4" s="81"/>
      <c r="P4" s="81"/>
      <c r="Q4" s="81"/>
      <c r="R4" s="81"/>
      <c r="S4" s="81"/>
      <c r="T4" s="81"/>
      <c r="U4" s="81"/>
    </row>
    <row r="5" spans="1:21" ht="67.5" x14ac:dyDescent="0.25">
      <c r="A5" s="98" t="s">
        <v>249</v>
      </c>
      <c r="B5" s="38" t="s">
        <v>250</v>
      </c>
      <c r="C5" s="43" t="s">
        <v>251</v>
      </c>
      <c r="D5" s="36" t="s">
        <v>252</v>
      </c>
      <c r="E5" s="81"/>
      <c r="F5" s="81"/>
      <c r="G5" s="81"/>
      <c r="H5" s="81"/>
      <c r="I5" s="81"/>
      <c r="J5" s="81"/>
      <c r="K5" s="81"/>
      <c r="L5" s="81"/>
      <c r="M5" s="81"/>
      <c r="N5" s="81"/>
      <c r="O5" s="81"/>
      <c r="P5" s="81"/>
      <c r="Q5" s="81"/>
      <c r="R5" s="81"/>
      <c r="S5" s="81"/>
      <c r="T5" s="81"/>
      <c r="U5" s="81"/>
    </row>
    <row r="6" spans="1:21" ht="67.5" x14ac:dyDescent="0.25">
      <c r="A6" s="98" t="s">
        <v>220</v>
      </c>
      <c r="B6" s="39" t="s">
        <v>253</v>
      </c>
      <c r="C6" s="43" t="s">
        <v>254</v>
      </c>
      <c r="D6" s="36" t="s">
        <v>255</v>
      </c>
      <c r="E6" s="81"/>
      <c r="F6" s="81"/>
      <c r="G6" s="81"/>
      <c r="H6" s="81"/>
      <c r="I6" s="81"/>
      <c r="J6" s="81"/>
      <c r="K6" s="81"/>
      <c r="L6" s="81"/>
      <c r="M6" s="81"/>
      <c r="N6" s="81"/>
      <c r="O6" s="81"/>
      <c r="P6" s="81"/>
      <c r="Q6" s="81"/>
      <c r="R6" s="81"/>
      <c r="S6" s="81"/>
      <c r="T6" s="81"/>
      <c r="U6" s="81"/>
    </row>
    <row r="7" spans="1:21" ht="101.25" x14ac:dyDescent="0.25">
      <c r="A7" s="98" t="s">
        <v>256</v>
      </c>
      <c r="B7" s="40" t="s">
        <v>257</v>
      </c>
      <c r="C7" s="43" t="s">
        <v>258</v>
      </c>
      <c r="D7" s="36" t="s">
        <v>259</v>
      </c>
      <c r="E7" s="81"/>
      <c r="F7" s="81"/>
      <c r="G7" s="81"/>
      <c r="H7" s="81"/>
      <c r="I7" s="81"/>
      <c r="J7" s="81"/>
      <c r="K7" s="81"/>
      <c r="L7" s="81"/>
      <c r="M7" s="81"/>
      <c r="N7" s="81"/>
      <c r="O7" s="81"/>
      <c r="P7" s="81"/>
      <c r="Q7" s="81"/>
      <c r="R7" s="81"/>
      <c r="S7" s="81"/>
      <c r="T7" s="81"/>
      <c r="U7" s="81"/>
    </row>
    <row r="8" spans="1:21" ht="67.5" x14ac:dyDescent="0.25">
      <c r="A8" s="98" t="s">
        <v>260</v>
      </c>
      <c r="B8" s="41" t="s">
        <v>261</v>
      </c>
      <c r="C8" s="43" t="s">
        <v>262</v>
      </c>
      <c r="D8" s="36" t="s">
        <v>263</v>
      </c>
      <c r="E8" s="81"/>
      <c r="F8" s="81"/>
      <c r="G8" s="81"/>
      <c r="H8" s="81"/>
      <c r="I8" s="81"/>
      <c r="J8" s="81"/>
      <c r="K8" s="81"/>
      <c r="L8" s="81"/>
      <c r="M8" s="81"/>
      <c r="N8" s="81"/>
      <c r="O8" s="81"/>
      <c r="P8" s="81"/>
      <c r="Q8" s="81"/>
      <c r="R8" s="81"/>
      <c r="S8" s="81"/>
      <c r="T8" s="81"/>
      <c r="U8" s="81"/>
    </row>
    <row r="9" spans="1:21" ht="20.25" x14ac:dyDescent="0.25">
      <c r="A9" s="98"/>
      <c r="B9" s="98"/>
      <c r="C9" s="100"/>
      <c r="D9" s="100"/>
      <c r="E9" s="81"/>
      <c r="F9" s="81"/>
      <c r="G9" s="81"/>
      <c r="H9" s="81"/>
      <c r="I9" s="81"/>
      <c r="J9" s="81"/>
      <c r="K9" s="81"/>
      <c r="L9" s="81"/>
      <c r="M9" s="81"/>
      <c r="N9" s="81"/>
      <c r="O9" s="81"/>
      <c r="P9" s="81"/>
      <c r="Q9" s="81"/>
      <c r="R9" s="81"/>
      <c r="S9" s="81"/>
      <c r="T9" s="81"/>
      <c r="U9" s="81"/>
    </row>
    <row r="10" spans="1:21" ht="16.5" x14ac:dyDescent="0.25">
      <c r="A10" s="98"/>
      <c r="B10" s="101"/>
      <c r="C10" s="101"/>
      <c r="D10" s="101"/>
      <c r="E10" s="81"/>
      <c r="F10" s="81"/>
      <c r="G10" s="81"/>
      <c r="H10" s="81"/>
      <c r="I10" s="81"/>
      <c r="J10" s="81"/>
      <c r="K10" s="81"/>
      <c r="L10" s="81"/>
      <c r="M10" s="81"/>
      <c r="N10" s="81"/>
      <c r="O10" s="81"/>
      <c r="P10" s="81"/>
      <c r="Q10" s="81"/>
      <c r="R10" s="81"/>
      <c r="S10" s="81"/>
      <c r="T10" s="81"/>
      <c r="U10" s="81"/>
    </row>
    <row r="11" spans="1:21" x14ac:dyDescent="0.25">
      <c r="A11" s="98"/>
      <c r="B11" s="98" t="s">
        <v>264</v>
      </c>
      <c r="C11" s="98" t="s">
        <v>265</v>
      </c>
      <c r="D11" s="98" t="s">
        <v>266</v>
      </c>
      <c r="E11" s="81"/>
      <c r="F11" s="81"/>
      <c r="G11" s="81"/>
      <c r="H11" s="81"/>
      <c r="I11" s="81"/>
      <c r="J11" s="81"/>
      <c r="K11" s="81"/>
      <c r="L11" s="81"/>
      <c r="M11" s="81"/>
      <c r="N11" s="81"/>
      <c r="O11" s="81"/>
      <c r="P11" s="81"/>
      <c r="Q11" s="81"/>
      <c r="R11" s="81"/>
      <c r="S11" s="81"/>
      <c r="T11" s="81"/>
      <c r="U11" s="81"/>
    </row>
    <row r="12" spans="1:21" x14ac:dyDescent="0.25">
      <c r="A12" s="98"/>
      <c r="B12" s="98" t="s">
        <v>267</v>
      </c>
      <c r="C12" s="98" t="s">
        <v>268</v>
      </c>
      <c r="D12" s="98" t="s">
        <v>269</v>
      </c>
      <c r="E12" s="81"/>
      <c r="F12" s="81"/>
      <c r="G12" s="81"/>
      <c r="H12" s="81"/>
      <c r="I12" s="81"/>
      <c r="J12" s="81"/>
      <c r="K12" s="81"/>
      <c r="L12" s="81"/>
      <c r="M12" s="81"/>
      <c r="N12" s="81"/>
      <c r="O12" s="81"/>
      <c r="P12" s="81"/>
      <c r="Q12" s="81"/>
      <c r="R12" s="81"/>
      <c r="S12" s="81"/>
      <c r="T12" s="81"/>
      <c r="U12" s="81"/>
    </row>
    <row r="13" spans="1:21" x14ac:dyDescent="0.25">
      <c r="A13" s="98"/>
      <c r="B13" s="98"/>
      <c r="C13" s="98" t="s">
        <v>270</v>
      </c>
      <c r="D13" s="98" t="s">
        <v>184</v>
      </c>
      <c r="E13" s="81"/>
      <c r="F13" s="81"/>
      <c r="G13" s="81"/>
      <c r="H13" s="81"/>
      <c r="I13" s="81"/>
      <c r="J13" s="81"/>
      <c r="K13" s="81"/>
      <c r="L13" s="81"/>
      <c r="M13" s="81"/>
      <c r="N13" s="81"/>
      <c r="O13" s="81"/>
      <c r="P13" s="81"/>
      <c r="Q13" s="81"/>
      <c r="R13" s="81"/>
      <c r="S13" s="81"/>
      <c r="T13" s="81"/>
      <c r="U13" s="81"/>
    </row>
    <row r="14" spans="1:21" x14ac:dyDescent="0.25">
      <c r="A14" s="98"/>
      <c r="B14" s="98"/>
      <c r="C14" s="98" t="s">
        <v>271</v>
      </c>
      <c r="D14" s="98" t="s">
        <v>170</v>
      </c>
      <c r="E14" s="81"/>
      <c r="F14" s="81"/>
      <c r="G14" s="81"/>
      <c r="H14" s="81"/>
      <c r="I14" s="81"/>
      <c r="J14" s="81"/>
      <c r="K14" s="81"/>
      <c r="L14" s="81"/>
      <c r="M14" s="81"/>
      <c r="N14" s="81"/>
      <c r="O14" s="81"/>
      <c r="P14" s="81"/>
      <c r="Q14" s="81"/>
      <c r="R14" s="81"/>
      <c r="S14" s="81"/>
      <c r="T14" s="81"/>
      <c r="U14" s="81"/>
    </row>
    <row r="15" spans="1:21" x14ac:dyDescent="0.25">
      <c r="A15" s="98"/>
      <c r="B15" s="98"/>
      <c r="C15" s="98" t="s">
        <v>272</v>
      </c>
      <c r="D15" s="98" t="s">
        <v>273</v>
      </c>
      <c r="E15" s="81"/>
      <c r="F15" s="81"/>
      <c r="G15" s="81"/>
      <c r="H15" s="81"/>
      <c r="I15" s="81"/>
      <c r="J15" s="81"/>
      <c r="K15" s="81"/>
      <c r="L15" s="81"/>
      <c r="M15" s="81"/>
      <c r="N15" s="81"/>
      <c r="O15" s="81"/>
      <c r="P15" s="81"/>
      <c r="Q15" s="81"/>
      <c r="R15" s="81"/>
      <c r="S15" s="81"/>
      <c r="T15" s="81"/>
      <c r="U15" s="81"/>
    </row>
    <row r="16" spans="1:21" x14ac:dyDescent="0.25">
      <c r="A16" s="98"/>
      <c r="B16" s="98"/>
      <c r="C16" s="98"/>
      <c r="D16" s="98"/>
      <c r="E16" s="81"/>
      <c r="F16" s="81"/>
      <c r="G16" s="81"/>
      <c r="H16" s="81"/>
      <c r="I16" s="81"/>
      <c r="J16" s="81"/>
      <c r="K16" s="81"/>
      <c r="L16" s="81"/>
      <c r="M16" s="81"/>
      <c r="N16" s="81"/>
      <c r="O16" s="81"/>
    </row>
    <row r="17" spans="1:15" x14ac:dyDescent="0.25">
      <c r="A17" s="98"/>
      <c r="B17" s="98"/>
      <c r="C17" s="98"/>
      <c r="D17" s="98"/>
      <c r="E17" s="81"/>
      <c r="F17" s="81"/>
      <c r="G17" s="81"/>
      <c r="H17" s="81"/>
      <c r="I17" s="81"/>
      <c r="J17" s="81"/>
      <c r="K17" s="81"/>
      <c r="L17" s="81"/>
      <c r="M17" s="81"/>
      <c r="N17" s="81"/>
      <c r="O17" s="81"/>
    </row>
    <row r="18" spans="1:15" x14ac:dyDescent="0.25">
      <c r="A18" s="98"/>
      <c r="B18" s="102"/>
      <c r="C18" s="102"/>
      <c r="D18" s="102"/>
      <c r="E18" s="81"/>
      <c r="F18" s="81"/>
      <c r="G18" s="81"/>
      <c r="H18" s="81"/>
      <c r="I18" s="81"/>
      <c r="J18" s="81"/>
      <c r="K18" s="81"/>
      <c r="L18" s="81"/>
      <c r="M18" s="81"/>
      <c r="N18" s="81"/>
      <c r="O18" s="81"/>
    </row>
    <row r="19" spans="1:15" x14ac:dyDescent="0.25">
      <c r="A19" s="98"/>
      <c r="B19" s="102"/>
      <c r="C19" s="102"/>
      <c r="D19" s="102"/>
      <c r="E19" s="81"/>
      <c r="F19" s="81"/>
      <c r="G19" s="81"/>
      <c r="H19" s="81"/>
      <c r="I19" s="81"/>
      <c r="J19" s="81"/>
      <c r="K19" s="81"/>
      <c r="L19" s="81"/>
      <c r="M19" s="81"/>
      <c r="N19" s="81"/>
      <c r="O19" s="81"/>
    </row>
    <row r="20" spans="1:15" x14ac:dyDescent="0.25">
      <c r="A20" s="98"/>
      <c r="B20" s="102"/>
      <c r="C20" s="102"/>
      <c r="D20" s="102"/>
      <c r="E20" s="81"/>
      <c r="F20" s="81"/>
      <c r="G20" s="81"/>
      <c r="H20" s="81"/>
      <c r="I20" s="81"/>
      <c r="J20" s="81"/>
      <c r="K20" s="81"/>
      <c r="L20" s="81"/>
      <c r="M20" s="81"/>
      <c r="N20" s="81"/>
      <c r="O20" s="81"/>
    </row>
    <row r="21" spans="1:15" x14ac:dyDescent="0.25">
      <c r="A21" s="98"/>
      <c r="B21" s="102"/>
      <c r="C21" s="102"/>
      <c r="D21" s="102"/>
      <c r="E21" s="81"/>
      <c r="F21" s="81"/>
      <c r="G21" s="81"/>
      <c r="H21" s="81"/>
      <c r="I21" s="81"/>
      <c r="J21" s="81"/>
      <c r="K21" s="81"/>
      <c r="L21" s="81"/>
      <c r="M21" s="81"/>
      <c r="N21" s="81"/>
      <c r="O21" s="81"/>
    </row>
    <row r="22" spans="1:15" ht="20.25" x14ac:dyDescent="0.25">
      <c r="A22" s="98"/>
      <c r="B22" s="98"/>
      <c r="C22" s="100"/>
      <c r="D22" s="100"/>
      <c r="E22" s="81"/>
      <c r="F22" s="81"/>
      <c r="G22" s="81"/>
      <c r="H22" s="81"/>
      <c r="I22" s="81"/>
      <c r="J22" s="81"/>
      <c r="K22" s="81"/>
      <c r="L22" s="81"/>
      <c r="M22" s="81"/>
      <c r="N22" s="81"/>
      <c r="O22" s="81"/>
    </row>
    <row r="23" spans="1:15" ht="20.25" x14ac:dyDescent="0.25">
      <c r="A23" s="98"/>
      <c r="B23" s="98"/>
      <c r="C23" s="100"/>
      <c r="D23" s="100"/>
      <c r="E23" s="81"/>
      <c r="F23" s="81"/>
      <c r="G23" s="81"/>
      <c r="H23" s="81"/>
      <c r="I23" s="81"/>
      <c r="J23" s="81"/>
      <c r="K23" s="81"/>
      <c r="L23" s="81"/>
      <c r="M23" s="81"/>
      <c r="N23" s="81"/>
      <c r="O23" s="81"/>
    </row>
    <row r="24" spans="1:15" ht="20.25" x14ac:dyDescent="0.25">
      <c r="A24" s="98"/>
      <c r="B24" s="98"/>
      <c r="C24" s="100"/>
      <c r="D24" s="100"/>
      <c r="E24" s="81"/>
      <c r="F24" s="81"/>
      <c r="G24" s="81"/>
      <c r="H24" s="81"/>
      <c r="I24" s="81"/>
      <c r="J24" s="81"/>
      <c r="K24" s="81"/>
      <c r="L24" s="81"/>
      <c r="M24" s="81"/>
      <c r="N24" s="81"/>
      <c r="O24" s="81"/>
    </row>
    <row r="25" spans="1:15" ht="20.25" x14ac:dyDescent="0.25">
      <c r="A25" s="98"/>
      <c r="B25" s="98"/>
      <c r="C25" s="100"/>
      <c r="D25" s="100"/>
      <c r="E25" s="81"/>
      <c r="F25" s="81"/>
      <c r="G25" s="81"/>
      <c r="H25" s="81"/>
      <c r="I25" s="81"/>
      <c r="J25" s="81"/>
      <c r="K25" s="81"/>
      <c r="L25" s="81"/>
      <c r="M25" s="81"/>
      <c r="N25" s="81"/>
      <c r="O25" s="81"/>
    </row>
    <row r="26" spans="1:15" ht="20.25" x14ac:dyDescent="0.25">
      <c r="A26" s="98"/>
      <c r="B26" s="98"/>
      <c r="C26" s="100"/>
      <c r="D26" s="100"/>
      <c r="E26" s="81"/>
      <c r="F26" s="81"/>
      <c r="G26" s="81"/>
      <c r="H26" s="81"/>
      <c r="I26" s="81"/>
      <c r="J26" s="81"/>
      <c r="K26" s="81"/>
      <c r="L26" s="81"/>
      <c r="M26" s="81"/>
      <c r="N26" s="81"/>
      <c r="O26" s="81"/>
    </row>
    <row r="27" spans="1:15" ht="20.25" x14ac:dyDescent="0.25">
      <c r="A27" s="98"/>
      <c r="B27" s="98"/>
      <c r="C27" s="100"/>
      <c r="D27" s="100"/>
      <c r="E27" s="81"/>
      <c r="F27" s="81"/>
      <c r="G27" s="81"/>
      <c r="H27" s="81"/>
      <c r="I27" s="81"/>
      <c r="J27" s="81"/>
      <c r="K27" s="81"/>
      <c r="L27" s="81"/>
      <c r="M27" s="81"/>
      <c r="N27" s="81"/>
      <c r="O27" s="81"/>
    </row>
    <row r="28" spans="1:15" ht="20.25" x14ac:dyDescent="0.25">
      <c r="A28" s="98"/>
      <c r="B28" s="98"/>
      <c r="C28" s="100"/>
      <c r="D28" s="100"/>
      <c r="E28" s="81"/>
      <c r="F28" s="81"/>
      <c r="G28" s="81"/>
      <c r="H28" s="81"/>
      <c r="I28" s="81"/>
      <c r="J28" s="81"/>
      <c r="K28" s="81"/>
      <c r="L28" s="81"/>
      <c r="M28" s="81"/>
      <c r="N28" s="81"/>
      <c r="O28" s="81"/>
    </row>
    <row r="29" spans="1:15" ht="20.25" x14ac:dyDescent="0.25">
      <c r="A29" s="98"/>
      <c r="B29" s="98"/>
      <c r="C29" s="100"/>
      <c r="D29" s="100"/>
      <c r="E29" s="81"/>
      <c r="F29" s="81"/>
      <c r="G29" s="81"/>
      <c r="H29" s="81"/>
      <c r="I29" s="81"/>
      <c r="J29" s="81"/>
      <c r="K29" s="81"/>
      <c r="L29" s="81"/>
      <c r="M29" s="81"/>
      <c r="N29" s="81"/>
      <c r="O29" s="81"/>
    </row>
    <row r="30" spans="1:15" ht="20.25" x14ac:dyDescent="0.25">
      <c r="A30" s="98"/>
      <c r="B30" s="98"/>
      <c r="C30" s="100"/>
      <c r="D30" s="100"/>
      <c r="E30" s="81"/>
      <c r="F30" s="81"/>
      <c r="G30" s="81"/>
      <c r="H30" s="81"/>
      <c r="I30" s="81"/>
      <c r="J30" s="81"/>
      <c r="K30" s="81"/>
      <c r="L30" s="81"/>
      <c r="M30" s="81"/>
      <c r="N30" s="81"/>
      <c r="O30" s="81"/>
    </row>
    <row r="31" spans="1:15" ht="20.25" x14ac:dyDescent="0.25">
      <c r="A31" s="98"/>
      <c r="B31" s="98"/>
      <c r="C31" s="100"/>
      <c r="D31" s="100"/>
      <c r="E31" s="81"/>
      <c r="F31" s="81"/>
      <c r="G31" s="81"/>
      <c r="H31" s="81"/>
      <c r="I31" s="81"/>
      <c r="J31" s="81"/>
      <c r="K31" s="81"/>
      <c r="L31" s="81"/>
      <c r="M31" s="81"/>
      <c r="N31" s="81"/>
      <c r="O31" s="81"/>
    </row>
    <row r="32" spans="1:15" ht="20.25" x14ac:dyDescent="0.25">
      <c r="A32" s="98"/>
      <c r="B32" s="98"/>
      <c r="C32" s="100"/>
      <c r="D32" s="100"/>
      <c r="E32" s="81"/>
      <c r="F32" s="81"/>
      <c r="G32" s="81"/>
      <c r="H32" s="81"/>
      <c r="I32" s="81"/>
      <c r="J32" s="81"/>
      <c r="K32" s="81"/>
      <c r="L32" s="81"/>
      <c r="M32" s="81"/>
      <c r="N32" s="81"/>
      <c r="O32" s="81"/>
    </row>
    <row r="33" spans="1:15" ht="20.25" x14ac:dyDescent="0.25">
      <c r="A33" s="98"/>
      <c r="B33" s="98"/>
      <c r="C33" s="100"/>
      <c r="D33" s="100"/>
      <c r="E33" s="81"/>
      <c r="F33" s="81"/>
      <c r="G33" s="81"/>
      <c r="H33" s="81"/>
      <c r="I33" s="81"/>
      <c r="J33" s="81"/>
      <c r="K33" s="81"/>
      <c r="L33" s="81"/>
      <c r="M33" s="81"/>
      <c r="N33" s="81"/>
      <c r="O33" s="81"/>
    </row>
    <row r="34" spans="1:15" ht="20.25" x14ac:dyDescent="0.25">
      <c r="A34" s="98"/>
      <c r="B34" s="98"/>
      <c r="C34" s="100"/>
      <c r="D34" s="100"/>
      <c r="E34" s="81"/>
      <c r="F34" s="81"/>
      <c r="G34" s="81"/>
      <c r="H34" s="81"/>
      <c r="I34" s="81"/>
      <c r="J34" s="81"/>
      <c r="K34" s="81"/>
      <c r="L34" s="81"/>
      <c r="M34" s="81"/>
      <c r="N34" s="81"/>
      <c r="O34" s="81"/>
    </row>
    <row r="35" spans="1:15" ht="20.25" x14ac:dyDescent="0.25">
      <c r="A35" s="98"/>
      <c r="B35" s="98"/>
      <c r="C35" s="100"/>
      <c r="D35" s="100"/>
      <c r="E35" s="81"/>
      <c r="F35" s="81"/>
      <c r="G35" s="81"/>
      <c r="H35" s="81"/>
      <c r="I35" s="81"/>
      <c r="J35" s="81"/>
      <c r="K35" s="81"/>
      <c r="L35" s="81"/>
      <c r="M35" s="81"/>
      <c r="N35" s="81"/>
      <c r="O35" s="81"/>
    </row>
    <row r="36" spans="1:15" ht="20.25" x14ac:dyDescent="0.25">
      <c r="A36" s="98"/>
      <c r="B36" s="98"/>
      <c r="C36" s="100"/>
      <c r="D36" s="100"/>
      <c r="E36" s="81"/>
      <c r="F36" s="81"/>
      <c r="G36" s="81"/>
      <c r="H36" s="81"/>
      <c r="I36" s="81"/>
      <c r="J36" s="81"/>
      <c r="K36" s="81"/>
      <c r="L36" s="81"/>
      <c r="M36" s="81"/>
      <c r="N36" s="81"/>
      <c r="O36" s="81"/>
    </row>
    <row r="37" spans="1:15" ht="20.25" x14ac:dyDescent="0.25">
      <c r="A37" s="98"/>
      <c r="B37" s="98"/>
      <c r="C37" s="100"/>
      <c r="D37" s="100"/>
      <c r="E37" s="81"/>
      <c r="F37" s="81"/>
      <c r="G37" s="81"/>
      <c r="H37" s="81"/>
      <c r="I37" s="81"/>
      <c r="J37" s="81"/>
      <c r="K37" s="81"/>
      <c r="L37" s="81"/>
      <c r="M37" s="81"/>
      <c r="N37" s="81"/>
      <c r="O37" s="81"/>
    </row>
    <row r="38" spans="1:15" ht="20.25" x14ac:dyDescent="0.25">
      <c r="A38" s="98"/>
      <c r="B38" s="98"/>
      <c r="C38" s="100"/>
      <c r="D38" s="100"/>
      <c r="E38" s="81"/>
      <c r="F38" s="81"/>
      <c r="G38" s="81"/>
      <c r="H38" s="81"/>
      <c r="I38" s="81"/>
      <c r="J38" s="81"/>
      <c r="K38" s="81"/>
      <c r="L38" s="81"/>
      <c r="M38" s="81"/>
      <c r="N38" s="81"/>
      <c r="O38" s="81"/>
    </row>
    <row r="39" spans="1:15" ht="20.25" x14ac:dyDescent="0.25">
      <c r="A39" s="98"/>
      <c r="B39" s="98"/>
      <c r="C39" s="100"/>
      <c r="D39" s="100"/>
      <c r="E39" s="81"/>
      <c r="F39" s="81"/>
      <c r="G39" s="81"/>
      <c r="H39" s="81"/>
      <c r="I39" s="81"/>
      <c r="J39" s="81"/>
      <c r="K39" s="81"/>
      <c r="L39" s="81"/>
      <c r="M39" s="81"/>
      <c r="N39" s="81"/>
      <c r="O39" s="81"/>
    </row>
    <row r="40" spans="1:15" ht="20.25" x14ac:dyDescent="0.25">
      <c r="A40" s="98"/>
      <c r="B40" s="98"/>
      <c r="C40" s="100"/>
      <c r="D40" s="100"/>
      <c r="E40" s="81"/>
      <c r="F40" s="81"/>
      <c r="G40" s="81"/>
      <c r="H40" s="81"/>
      <c r="I40" s="81"/>
      <c r="J40" s="81"/>
      <c r="K40" s="81"/>
      <c r="L40" s="81"/>
      <c r="M40" s="81"/>
      <c r="N40" s="81"/>
      <c r="O40" s="81"/>
    </row>
    <row r="41" spans="1:15" ht="20.25" x14ac:dyDescent="0.25">
      <c r="A41" s="98"/>
      <c r="B41" s="98"/>
      <c r="C41" s="100"/>
      <c r="D41" s="100"/>
      <c r="E41" s="81"/>
      <c r="F41" s="81"/>
      <c r="G41" s="81"/>
      <c r="H41" s="81"/>
      <c r="I41" s="81"/>
      <c r="J41" s="81"/>
      <c r="K41" s="81"/>
      <c r="L41" s="81"/>
      <c r="M41" s="81"/>
      <c r="N41" s="81"/>
      <c r="O41" s="81"/>
    </row>
    <row r="42" spans="1:15" ht="20.25" x14ac:dyDescent="0.25">
      <c r="A42" s="98"/>
      <c r="B42" s="98"/>
      <c r="C42" s="100"/>
      <c r="D42" s="100"/>
      <c r="E42" s="81"/>
      <c r="F42" s="81"/>
      <c r="G42" s="81"/>
      <c r="H42" s="81"/>
      <c r="I42" s="81"/>
      <c r="J42" s="81"/>
      <c r="K42" s="81"/>
      <c r="L42" s="81"/>
      <c r="M42" s="81"/>
      <c r="N42" s="81"/>
      <c r="O42" s="81"/>
    </row>
    <row r="43" spans="1:15" ht="20.25" x14ac:dyDescent="0.25">
      <c r="A43" s="98"/>
      <c r="B43" s="98"/>
      <c r="C43" s="100"/>
      <c r="D43" s="100"/>
      <c r="E43" s="81"/>
      <c r="F43" s="81"/>
      <c r="G43" s="81"/>
      <c r="H43" s="81"/>
      <c r="I43" s="81"/>
      <c r="J43" s="81"/>
      <c r="K43" s="81"/>
      <c r="L43" s="81"/>
      <c r="M43" s="81"/>
      <c r="N43" s="81"/>
      <c r="O43" s="81"/>
    </row>
    <row r="44" spans="1:15" ht="20.25" x14ac:dyDescent="0.25">
      <c r="A44" s="98"/>
      <c r="B44" s="98"/>
      <c r="C44" s="100"/>
      <c r="D44" s="100"/>
      <c r="E44" s="81"/>
      <c r="F44" s="81"/>
      <c r="G44" s="81"/>
      <c r="H44" s="81"/>
      <c r="I44" s="81"/>
      <c r="J44" s="81"/>
      <c r="K44" s="81"/>
      <c r="L44" s="81"/>
      <c r="M44" s="81"/>
      <c r="N44" s="81"/>
      <c r="O44" s="81"/>
    </row>
    <row r="45" spans="1:15" ht="20.25" x14ac:dyDescent="0.25">
      <c r="A45" s="98"/>
      <c r="B45" s="98"/>
      <c r="C45" s="100"/>
      <c r="D45" s="100"/>
      <c r="E45" s="81"/>
      <c r="F45" s="81"/>
      <c r="G45" s="81"/>
      <c r="H45" s="81"/>
      <c r="I45" s="81"/>
      <c r="J45" s="81"/>
      <c r="K45" s="81"/>
      <c r="L45" s="81"/>
      <c r="M45" s="81"/>
      <c r="N45" s="81"/>
      <c r="O45" s="81"/>
    </row>
    <row r="46" spans="1:15" ht="20.25" x14ac:dyDescent="0.25">
      <c r="A46" s="98"/>
      <c r="B46" s="98"/>
      <c r="C46" s="100"/>
      <c r="D46" s="100"/>
      <c r="E46" s="81"/>
      <c r="F46" s="81"/>
      <c r="G46" s="81"/>
      <c r="H46" s="81"/>
      <c r="I46" s="81"/>
      <c r="J46" s="81"/>
      <c r="K46" s="81"/>
      <c r="L46" s="81"/>
      <c r="M46" s="81"/>
      <c r="N46" s="81"/>
      <c r="O46" s="81"/>
    </row>
    <row r="47" spans="1:15" ht="20.25" x14ac:dyDescent="0.25">
      <c r="A47" s="98"/>
      <c r="B47" s="98"/>
      <c r="C47" s="100"/>
      <c r="D47" s="100"/>
      <c r="E47" s="81"/>
      <c r="F47" s="81"/>
      <c r="G47" s="81"/>
      <c r="H47" s="81"/>
      <c r="I47" s="81"/>
      <c r="J47" s="81"/>
      <c r="K47" s="81"/>
      <c r="L47" s="81"/>
      <c r="M47" s="81"/>
      <c r="N47" s="81"/>
      <c r="O47" s="81"/>
    </row>
    <row r="48" spans="1:15" ht="20.25" x14ac:dyDescent="0.25">
      <c r="A48" s="98"/>
      <c r="B48" s="98"/>
      <c r="C48" s="100"/>
      <c r="D48" s="100"/>
      <c r="E48" s="81"/>
      <c r="F48" s="81"/>
      <c r="G48" s="81"/>
      <c r="H48" s="81"/>
      <c r="I48" s="81"/>
      <c r="J48" s="81"/>
      <c r="K48" s="81"/>
      <c r="L48" s="81"/>
      <c r="M48" s="81"/>
      <c r="N48" s="81"/>
      <c r="O48" s="81"/>
    </row>
    <row r="49" spans="1:15" ht="20.25" x14ac:dyDescent="0.25">
      <c r="A49" s="98"/>
      <c r="B49" s="98"/>
      <c r="C49" s="100"/>
      <c r="D49" s="100"/>
      <c r="E49" s="81"/>
      <c r="F49" s="81"/>
      <c r="G49" s="81"/>
      <c r="H49" s="81"/>
      <c r="I49" s="81"/>
      <c r="J49" s="81"/>
      <c r="K49" s="81"/>
      <c r="L49" s="81"/>
      <c r="M49" s="81"/>
      <c r="N49" s="81"/>
      <c r="O49" s="81"/>
    </row>
    <row r="50" spans="1:15" ht="20.25" x14ac:dyDescent="0.25">
      <c r="A50" s="98"/>
      <c r="B50" s="98"/>
      <c r="C50" s="100"/>
      <c r="D50" s="100"/>
      <c r="E50" s="81"/>
      <c r="F50" s="81"/>
      <c r="G50" s="81"/>
      <c r="H50" s="81"/>
      <c r="I50" s="81"/>
      <c r="J50" s="81"/>
      <c r="K50" s="81"/>
      <c r="L50" s="81"/>
      <c r="M50" s="81"/>
      <c r="N50" s="81"/>
      <c r="O50" s="81"/>
    </row>
    <row r="51" spans="1:15" ht="20.25" x14ac:dyDescent="0.25">
      <c r="A51" s="98"/>
      <c r="B51" s="98"/>
      <c r="C51" s="100"/>
      <c r="D51" s="100"/>
      <c r="E51" s="81"/>
      <c r="F51" s="81"/>
      <c r="G51" s="81"/>
      <c r="H51" s="81"/>
      <c r="I51" s="81"/>
      <c r="J51" s="81"/>
      <c r="K51" s="81"/>
      <c r="L51" s="81"/>
      <c r="M51" s="81"/>
      <c r="N51" s="81"/>
      <c r="O51" s="81"/>
    </row>
    <row r="52" spans="1:15" ht="20.25" x14ac:dyDescent="0.25">
      <c r="A52" s="98"/>
      <c r="B52" s="22"/>
      <c r="C52" s="32"/>
      <c r="D52" s="32"/>
    </row>
    <row r="53" spans="1:15" ht="20.25" x14ac:dyDescent="0.25">
      <c r="A53" s="98"/>
      <c r="B53" s="22"/>
      <c r="C53" s="32"/>
      <c r="D53" s="32"/>
    </row>
    <row r="54" spans="1:15" ht="20.25" x14ac:dyDescent="0.25">
      <c r="A54" s="98"/>
      <c r="B54" s="22"/>
      <c r="C54" s="32"/>
      <c r="D54" s="32"/>
    </row>
    <row r="55" spans="1:15" ht="20.25" x14ac:dyDescent="0.25">
      <c r="A55" s="98"/>
      <c r="B55" s="22"/>
      <c r="C55" s="32"/>
      <c r="D55" s="32"/>
    </row>
    <row r="56" spans="1:15" ht="20.25" x14ac:dyDescent="0.25">
      <c r="A56" s="98"/>
      <c r="B56" s="22"/>
      <c r="C56" s="32"/>
      <c r="D56" s="32"/>
    </row>
    <row r="57" spans="1:15" ht="20.25" x14ac:dyDescent="0.25">
      <c r="A57" s="98"/>
      <c r="B57" s="22"/>
      <c r="C57" s="32"/>
      <c r="D57" s="32"/>
    </row>
    <row r="58" spans="1:15" ht="20.25" x14ac:dyDescent="0.25">
      <c r="A58" s="98"/>
      <c r="B58" s="22"/>
      <c r="C58" s="32"/>
      <c r="D58" s="32"/>
    </row>
    <row r="59" spans="1:15" ht="20.25" x14ac:dyDescent="0.25">
      <c r="A59" s="98"/>
      <c r="B59" s="22"/>
      <c r="C59" s="32"/>
      <c r="D59" s="32"/>
    </row>
    <row r="60" spans="1:15" ht="20.25" x14ac:dyDescent="0.25">
      <c r="A60" s="98"/>
      <c r="B60" s="22"/>
      <c r="C60" s="32"/>
      <c r="D60" s="32"/>
    </row>
    <row r="61" spans="1:15" ht="20.25" x14ac:dyDescent="0.25">
      <c r="A61" s="98"/>
      <c r="B61" s="22"/>
      <c r="C61" s="32"/>
      <c r="D61" s="32"/>
    </row>
    <row r="62" spans="1:15" ht="20.25" x14ac:dyDescent="0.25">
      <c r="A62" s="98"/>
      <c r="B62" s="22"/>
      <c r="C62" s="32"/>
      <c r="D62" s="32"/>
    </row>
    <row r="63" spans="1:15" ht="20.25" x14ac:dyDescent="0.25">
      <c r="A63" s="98"/>
      <c r="B63" s="22"/>
      <c r="C63" s="32"/>
      <c r="D63" s="32"/>
    </row>
    <row r="64" spans="1:15" ht="20.25" x14ac:dyDescent="0.25">
      <c r="A64" s="98"/>
      <c r="B64" s="22"/>
      <c r="C64" s="32"/>
      <c r="D64" s="32"/>
    </row>
    <row r="65" spans="1:4" ht="20.25" x14ac:dyDescent="0.25">
      <c r="A65" s="98"/>
      <c r="B65" s="22"/>
      <c r="C65" s="32"/>
      <c r="D65" s="32"/>
    </row>
    <row r="66" spans="1:4" ht="20.25" x14ac:dyDescent="0.25">
      <c r="A66" s="98"/>
      <c r="B66" s="22"/>
      <c r="C66" s="32"/>
      <c r="D66" s="32"/>
    </row>
    <row r="67" spans="1:4" ht="20.25" x14ac:dyDescent="0.25">
      <c r="A67" s="98"/>
      <c r="B67" s="22"/>
      <c r="C67" s="32"/>
      <c r="D67" s="32"/>
    </row>
    <row r="68" spans="1:4" ht="20.25" x14ac:dyDescent="0.25">
      <c r="A68" s="98"/>
      <c r="B68" s="22"/>
      <c r="C68" s="32"/>
      <c r="D68" s="32"/>
    </row>
    <row r="69" spans="1:4" ht="20.25" x14ac:dyDescent="0.25">
      <c r="A69" s="98"/>
      <c r="B69" s="22"/>
      <c r="C69" s="32"/>
      <c r="D69" s="32"/>
    </row>
    <row r="70" spans="1:4" ht="20.25" x14ac:dyDescent="0.25">
      <c r="A70" s="98"/>
      <c r="B70" s="22"/>
      <c r="C70" s="32"/>
      <c r="D70" s="32"/>
    </row>
    <row r="71" spans="1:4" ht="20.25" x14ac:dyDescent="0.25">
      <c r="A71" s="98"/>
      <c r="B71" s="22"/>
      <c r="C71" s="32"/>
      <c r="D71" s="32"/>
    </row>
    <row r="72" spans="1:4" ht="20.25" x14ac:dyDescent="0.25">
      <c r="A72" s="98"/>
      <c r="B72" s="22"/>
      <c r="C72" s="32"/>
      <c r="D72" s="32"/>
    </row>
    <row r="73" spans="1:4" ht="20.25" x14ac:dyDescent="0.25">
      <c r="A73" s="98"/>
      <c r="B73" s="22"/>
      <c r="C73" s="32"/>
      <c r="D73" s="32"/>
    </row>
    <row r="74" spans="1:4" ht="20.25" x14ac:dyDescent="0.25">
      <c r="A74" s="98"/>
      <c r="B74" s="22"/>
      <c r="C74" s="32"/>
      <c r="D74" s="32"/>
    </row>
    <row r="75" spans="1:4" ht="20.25" x14ac:dyDescent="0.25">
      <c r="A75" s="98"/>
      <c r="B75" s="22"/>
      <c r="C75" s="32"/>
      <c r="D75" s="32"/>
    </row>
    <row r="76" spans="1:4" ht="20.25" x14ac:dyDescent="0.25">
      <c r="A76" s="98"/>
      <c r="B76" s="22"/>
      <c r="C76" s="32"/>
      <c r="D76" s="32"/>
    </row>
    <row r="77" spans="1:4" ht="20.25" x14ac:dyDescent="0.25">
      <c r="A77" s="98"/>
      <c r="B77" s="22"/>
      <c r="C77" s="32"/>
      <c r="D77" s="32"/>
    </row>
    <row r="78" spans="1:4" ht="20.25" x14ac:dyDescent="0.25">
      <c r="A78" s="98"/>
      <c r="B78" s="22"/>
      <c r="C78" s="32"/>
      <c r="D78" s="32"/>
    </row>
    <row r="79" spans="1:4" ht="20.25" x14ac:dyDescent="0.25">
      <c r="A79" s="98"/>
      <c r="B79" s="22"/>
      <c r="C79" s="32"/>
      <c r="D79" s="32"/>
    </row>
    <row r="80" spans="1:4" ht="20.25" x14ac:dyDescent="0.25">
      <c r="A80" s="98"/>
      <c r="B80" s="22"/>
      <c r="C80" s="32"/>
      <c r="D80" s="32"/>
    </row>
    <row r="81" spans="1:4" ht="20.25" x14ac:dyDescent="0.25">
      <c r="A81" s="98"/>
      <c r="B81" s="22"/>
      <c r="C81" s="32"/>
      <c r="D81" s="32"/>
    </row>
    <row r="82" spans="1:4" ht="20.25" x14ac:dyDescent="0.25">
      <c r="A82" s="98"/>
      <c r="B82" s="22"/>
      <c r="C82" s="32"/>
      <c r="D82" s="32"/>
    </row>
    <row r="83" spans="1:4" ht="20.25" x14ac:dyDescent="0.25">
      <c r="A83" s="98"/>
      <c r="B83" s="22"/>
      <c r="C83" s="32"/>
      <c r="D83" s="32"/>
    </row>
    <row r="84" spans="1:4" ht="20.25" x14ac:dyDescent="0.25">
      <c r="A84" s="98"/>
      <c r="B84" s="22"/>
      <c r="C84" s="32"/>
      <c r="D84" s="32"/>
    </row>
    <row r="85" spans="1:4" ht="20.25" x14ac:dyDescent="0.25">
      <c r="A85" s="98"/>
      <c r="B85" s="22"/>
      <c r="C85" s="32"/>
      <c r="D85" s="32"/>
    </row>
    <row r="86" spans="1:4" ht="20.25" x14ac:dyDescent="0.25">
      <c r="A86" s="98"/>
      <c r="B86" s="22"/>
      <c r="C86" s="32"/>
      <c r="D86" s="32"/>
    </row>
    <row r="87" spans="1:4" ht="20.25" x14ac:dyDescent="0.25">
      <c r="A87" s="98"/>
      <c r="B87" s="22"/>
      <c r="C87" s="32"/>
      <c r="D87" s="32"/>
    </row>
    <row r="88" spans="1:4" ht="20.25" x14ac:dyDescent="0.25">
      <c r="A88" s="98"/>
      <c r="B88" s="22"/>
      <c r="C88" s="32"/>
      <c r="D88" s="32"/>
    </row>
    <row r="89" spans="1:4" ht="20.25" x14ac:dyDescent="0.25">
      <c r="A89" s="98"/>
      <c r="B89" s="22"/>
      <c r="C89" s="32"/>
      <c r="D89" s="32"/>
    </row>
    <row r="90" spans="1:4" ht="20.25" x14ac:dyDescent="0.25">
      <c r="A90" s="98"/>
      <c r="B90" s="22"/>
      <c r="C90" s="32"/>
      <c r="D90" s="32"/>
    </row>
    <row r="91" spans="1:4" ht="20.25" x14ac:dyDescent="0.25">
      <c r="A91" s="98"/>
      <c r="B91" s="22"/>
      <c r="C91" s="32"/>
      <c r="D91" s="32"/>
    </row>
    <row r="92" spans="1:4" ht="20.25" x14ac:dyDescent="0.25">
      <c r="A92" s="98"/>
      <c r="B92" s="22"/>
      <c r="C92" s="32"/>
      <c r="D92" s="32"/>
    </row>
    <row r="93" spans="1:4" ht="20.25" x14ac:dyDescent="0.25">
      <c r="A93" s="98"/>
      <c r="B93" s="22"/>
      <c r="C93" s="32"/>
      <c r="D93" s="32"/>
    </row>
    <row r="94" spans="1:4" ht="20.25" x14ac:dyDescent="0.25">
      <c r="A94" s="98"/>
      <c r="B94" s="22"/>
      <c r="C94" s="32"/>
      <c r="D94" s="32"/>
    </row>
    <row r="95" spans="1:4" ht="20.25" x14ac:dyDescent="0.25">
      <c r="A95" s="98"/>
      <c r="B95" s="22"/>
      <c r="C95" s="32"/>
      <c r="D95" s="32"/>
    </row>
    <row r="96" spans="1:4" ht="20.25" x14ac:dyDescent="0.25">
      <c r="A96" s="98"/>
      <c r="B96" s="22"/>
      <c r="C96" s="32"/>
      <c r="D96" s="32"/>
    </row>
    <row r="97" spans="1:4" ht="20.25" x14ac:dyDescent="0.25">
      <c r="A97" s="98"/>
      <c r="B97" s="22"/>
      <c r="C97" s="32"/>
      <c r="D97" s="32"/>
    </row>
    <row r="98" spans="1:4" ht="20.25" x14ac:dyDescent="0.25">
      <c r="A98" s="98"/>
      <c r="B98" s="22"/>
      <c r="C98" s="32"/>
      <c r="D98" s="32"/>
    </row>
    <row r="99" spans="1:4" ht="20.25" x14ac:dyDescent="0.25">
      <c r="A99" s="98"/>
      <c r="B99" s="22"/>
      <c r="C99" s="32"/>
      <c r="D99" s="32"/>
    </row>
    <row r="100" spans="1:4" ht="20.25" x14ac:dyDescent="0.25">
      <c r="A100" s="98"/>
      <c r="B100" s="22"/>
      <c r="C100" s="32"/>
      <c r="D100" s="32"/>
    </row>
    <row r="101" spans="1:4" ht="20.25" x14ac:dyDescent="0.25">
      <c r="A101" s="98"/>
      <c r="B101" s="22"/>
      <c r="C101" s="32"/>
      <c r="D101" s="32"/>
    </row>
    <row r="102" spans="1:4" ht="20.25" x14ac:dyDescent="0.25">
      <c r="A102" s="98"/>
      <c r="B102" s="22"/>
      <c r="C102" s="32"/>
      <c r="D102" s="32"/>
    </row>
    <row r="103" spans="1:4" ht="20.25" x14ac:dyDescent="0.25">
      <c r="A103" s="98"/>
      <c r="B103" s="22"/>
      <c r="C103" s="32"/>
      <c r="D103" s="32"/>
    </row>
    <row r="104" spans="1:4" ht="20.25" x14ac:dyDescent="0.25">
      <c r="A104" s="98"/>
      <c r="B104" s="22"/>
      <c r="C104" s="32"/>
      <c r="D104" s="32"/>
    </row>
    <row r="105" spans="1:4" ht="20.25" x14ac:dyDescent="0.25">
      <c r="A105" s="98"/>
      <c r="B105" s="22"/>
      <c r="C105" s="32"/>
      <c r="D105" s="32"/>
    </row>
    <row r="106" spans="1:4" ht="20.25" x14ac:dyDescent="0.25">
      <c r="A106" s="98"/>
      <c r="B106" s="22"/>
      <c r="C106" s="32"/>
      <c r="D106" s="32"/>
    </row>
    <row r="107" spans="1:4" ht="20.25" x14ac:dyDescent="0.25">
      <c r="A107" s="98"/>
      <c r="B107" s="22"/>
      <c r="C107" s="32"/>
      <c r="D107" s="32"/>
    </row>
    <row r="108" spans="1:4" ht="20.25" x14ac:dyDescent="0.25">
      <c r="A108" s="98"/>
      <c r="B108" s="22"/>
      <c r="C108" s="32"/>
      <c r="D108" s="32"/>
    </row>
    <row r="109" spans="1:4" ht="20.25" x14ac:dyDescent="0.25">
      <c r="A109" s="98"/>
      <c r="B109" s="22"/>
      <c r="C109" s="32"/>
      <c r="D109" s="32"/>
    </row>
    <row r="110" spans="1:4" ht="20.25" x14ac:dyDescent="0.25">
      <c r="A110" s="98"/>
      <c r="B110" s="22"/>
      <c r="C110" s="32"/>
      <c r="D110" s="32"/>
    </row>
    <row r="111" spans="1:4" ht="20.25" x14ac:dyDescent="0.25">
      <c r="A111" s="98"/>
      <c r="B111" s="22"/>
      <c r="C111" s="32"/>
      <c r="D111" s="32"/>
    </row>
    <row r="112" spans="1:4" ht="20.25" x14ac:dyDescent="0.25">
      <c r="A112" s="98"/>
      <c r="B112" s="22"/>
      <c r="C112" s="32"/>
      <c r="D112" s="32"/>
    </row>
    <row r="113" spans="1:4" ht="20.25" x14ac:dyDescent="0.25">
      <c r="A113" s="98"/>
      <c r="B113" s="22"/>
      <c r="C113" s="32"/>
      <c r="D113" s="32"/>
    </row>
    <row r="114" spans="1:4" ht="20.25" x14ac:dyDescent="0.25">
      <c r="A114" s="98"/>
      <c r="B114" s="22"/>
      <c r="C114" s="32"/>
      <c r="D114" s="32"/>
    </row>
    <row r="115" spans="1:4" ht="20.25" x14ac:dyDescent="0.25">
      <c r="A115" s="98"/>
      <c r="B115" s="22"/>
      <c r="C115" s="32"/>
      <c r="D115" s="32"/>
    </row>
    <row r="116" spans="1:4" ht="20.25" x14ac:dyDescent="0.25">
      <c r="A116" s="98"/>
      <c r="B116" s="22"/>
      <c r="C116" s="32"/>
      <c r="D116" s="32"/>
    </row>
    <row r="117" spans="1:4" ht="20.25" x14ac:dyDescent="0.25">
      <c r="A117" s="98"/>
      <c r="B117" s="22"/>
      <c r="C117" s="32"/>
      <c r="D117" s="32"/>
    </row>
    <row r="118" spans="1:4" ht="20.25" x14ac:dyDescent="0.25">
      <c r="A118" s="98"/>
      <c r="B118" s="22"/>
      <c r="C118" s="32"/>
      <c r="D118" s="32"/>
    </row>
    <row r="119" spans="1:4" ht="20.25" x14ac:dyDescent="0.25">
      <c r="A119" s="98"/>
      <c r="B119" s="22"/>
      <c r="C119" s="32"/>
      <c r="D119" s="32"/>
    </row>
    <row r="120" spans="1:4" ht="20.25" x14ac:dyDescent="0.25">
      <c r="A120" s="98"/>
      <c r="B120" s="22"/>
      <c r="C120" s="32"/>
      <c r="D120" s="32"/>
    </row>
    <row r="121" spans="1:4" ht="20.25" x14ac:dyDescent="0.25">
      <c r="A121" s="98"/>
      <c r="B121" s="22"/>
      <c r="C121" s="32"/>
      <c r="D121" s="32"/>
    </row>
    <row r="122" spans="1:4" ht="20.25" x14ac:dyDescent="0.25">
      <c r="A122" s="98"/>
      <c r="B122" s="22"/>
      <c r="C122" s="32"/>
      <c r="D122" s="32"/>
    </row>
    <row r="123" spans="1:4" ht="20.25" x14ac:dyDescent="0.25">
      <c r="A123" s="98"/>
      <c r="B123" s="22"/>
      <c r="C123" s="32"/>
      <c r="D123" s="32"/>
    </row>
    <row r="124" spans="1:4" ht="20.25" x14ac:dyDescent="0.25">
      <c r="A124" s="98"/>
      <c r="B124" s="22"/>
      <c r="C124" s="32"/>
      <c r="D124" s="32"/>
    </row>
    <row r="125" spans="1:4" ht="20.25" x14ac:dyDescent="0.25">
      <c r="A125" s="98"/>
      <c r="B125" s="22"/>
      <c r="C125" s="32"/>
      <c r="D125" s="32"/>
    </row>
    <row r="126" spans="1:4" ht="20.25" x14ac:dyDescent="0.25">
      <c r="A126" s="98"/>
      <c r="B126" s="22"/>
      <c r="C126" s="32"/>
      <c r="D126" s="32"/>
    </row>
    <row r="127" spans="1:4" ht="20.25" x14ac:dyDescent="0.25">
      <c r="A127" s="98"/>
      <c r="B127" s="22"/>
      <c r="C127" s="32"/>
      <c r="D127" s="32"/>
    </row>
    <row r="128" spans="1:4" ht="20.25" x14ac:dyDescent="0.25">
      <c r="A128" s="98"/>
      <c r="B128" s="22"/>
      <c r="C128" s="32"/>
      <c r="D128" s="32"/>
    </row>
    <row r="129" spans="1:4" ht="20.25" x14ac:dyDescent="0.25">
      <c r="A129" s="98"/>
      <c r="B129" s="22"/>
      <c r="C129" s="32"/>
      <c r="D129" s="32"/>
    </row>
    <row r="130" spans="1:4" ht="20.25" x14ac:dyDescent="0.25">
      <c r="A130" s="98"/>
      <c r="B130" s="22"/>
      <c r="C130" s="32"/>
      <c r="D130" s="32"/>
    </row>
    <row r="131" spans="1:4" ht="20.25" x14ac:dyDescent="0.25">
      <c r="A131" s="98"/>
      <c r="B131" s="22"/>
      <c r="C131" s="32"/>
      <c r="D131" s="32"/>
    </row>
    <row r="132" spans="1:4" ht="20.25" x14ac:dyDescent="0.25">
      <c r="A132" s="98"/>
      <c r="B132" s="22"/>
      <c r="C132" s="32"/>
      <c r="D132" s="32"/>
    </row>
    <row r="133" spans="1:4" ht="20.25" x14ac:dyDescent="0.25">
      <c r="A133" s="98"/>
      <c r="B133" s="22"/>
      <c r="C133" s="32"/>
      <c r="D133" s="32"/>
    </row>
    <row r="134" spans="1:4" ht="20.25" x14ac:dyDescent="0.25">
      <c r="A134" s="98"/>
      <c r="B134" s="22"/>
      <c r="C134" s="32"/>
      <c r="D134" s="32"/>
    </row>
    <row r="135" spans="1:4" ht="20.25" x14ac:dyDescent="0.25">
      <c r="A135" s="98"/>
      <c r="B135" s="22"/>
      <c r="C135" s="32"/>
      <c r="D135" s="32"/>
    </row>
    <row r="136" spans="1:4" ht="20.25" x14ac:dyDescent="0.25">
      <c r="A136" s="98"/>
      <c r="B136" s="22"/>
      <c r="C136" s="32"/>
      <c r="D136" s="32"/>
    </row>
    <row r="137" spans="1:4" ht="20.25" x14ac:dyDescent="0.25">
      <c r="A137" s="98"/>
      <c r="B137" s="22"/>
      <c r="C137" s="32"/>
      <c r="D137" s="32"/>
    </row>
    <row r="138" spans="1:4" ht="20.25" x14ac:dyDescent="0.25">
      <c r="A138" s="98"/>
      <c r="B138" s="22"/>
      <c r="C138" s="32"/>
      <c r="D138" s="32"/>
    </row>
    <row r="139" spans="1:4" ht="20.25" x14ac:dyDescent="0.25">
      <c r="A139" s="98"/>
      <c r="B139" s="22"/>
      <c r="C139" s="32"/>
      <c r="D139" s="32"/>
    </row>
    <row r="140" spans="1:4" ht="20.25" x14ac:dyDescent="0.25">
      <c r="A140" s="98"/>
      <c r="B140" s="22"/>
      <c r="C140" s="32"/>
      <c r="D140" s="32"/>
    </row>
    <row r="141" spans="1:4" ht="20.25" x14ac:dyDescent="0.25">
      <c r="A141" s="98"/>
      <c r="B141" s="22"/>
      <c r="C141" s="32"/>
      <c r="D141" s="32"/>
    </row>
    <row r="142" spans="1:4" ht="20.25" x14ac:dyDescent="0.25">
      <c r="A142" s="98"/>
      <c r="B142" s="22"/>
      <c r="C142" s="32"/>
      <c r="D142" s="32"/>
    </row>
    <row r="143" spans="1:4" ht="20.25" x14ac:dyDescent="0.25">
      <c r="A143" s="98"/>
      <c r="B143" s="22"/>
      <c r="C143" s="32"/>
      <c r="D143" s="32"/>
    </row>
    <row r="144" spans="1:4" ht="20.25" x14ac:dyDescent="0.25">
      <c r="A144" s="98"/>
      <c r="B144" s="22"/>
      <c r="C144" s="32"/>
      <c r="D144" s="32"/>
    </row>
    <row r="145" spans="1:4" ht="20.25" x14ac:dyDescent="0.25">
      <c r="A145" s="98"/>
      <c r="B145" s="22"/>
      <c r="C145" s="32"/>
      <c r="D145" s="32"/>
    </row>
    <row r="146" spans="1:4" ht="20.25" x14ac:dyDescent="0.25">
      <c r="A146" s="98"/>
      <c r="B146" s="22"/>
      <c r="C146" s="32"/>
      <c r="D146" s="32"/>
    </row>
    <row r="147" spans="1:4" ht="20.25" x14ac:dyDescent="0.25">
      <c r="A147" s="98"/>
      <c r="B147" s="22"/>
      <c r="C147" s="32"/>
      <c r="D147" s="32"/>
    </row>
    <row r="148" spans="1:4" ht="20.25" x14ac:dyDescent="0.25">
      <c r="A148" s="98"/>
      <c r="B148" s="22"/>
      <c r="C148" s="32"/>
      <c r="D148" s="32"/>
    </row>
    <row r="149" spans="1:4" ht="20.25" x14ac:dyDescent="0.25">
      <c r="A149" s="98"/>
      <c r="B149" s="22"/>
      <c r="C149" s="32"/>
      <c r="D149" s="32"/>
    </row>
    <row r="150" spans="1:4" ht="20.25" x14ac:dyDescent="0.25">
      <c r="A150" s="98"/>
      <c r="B150" s="22"/>
      <c r="C150" s="32"/>
      <c r="D150" s="32"/>
    </row>
    <row r="151" spans="1:4" ht="20.25" x14ac:dyDescent="0.25">
      <c r="A151" s="98"/>
      <c r="B151" s="22"/>
      <c r="C151" s="32"/>
      <c r="D151" s="32"/>
    </row>
    <row r="152" spans="1:4" ht="20.25" x14ac:dyDescent="0.25">
      <c r="A152" s="98"/>
      <c r="B152" s="22"/>
      <c r="C152" s="32"/>
      <c r="D152" s="32"/>
    </row>
    <row r="153" spans="1:4" ht="20.25" x14ac:dyDescent="0.25">
      <c r="A153" s="98"/>
      <c r="B153" s="22"/>
      <c r="C153" s="32"/>
      <c r="D153" s="32"/>
    </row>
    <row r="154" spans="1:4" ht="20.25" x14ac:dyDescent="0.25">
      <c r="A154" s="98"/>
      <c r="B154" s="22"/>
      <c r="C154" s="32"/>
      <c r="D154" s="32"/>
    </row>
    <row r="155" spans="1:4" ht="20.25" x14ac:dyDescent="0.25">
      <c r="A155" s="98"/>
      <c r="B155" s="22"/>
      <c r="C155" s="32"/>
      <c r="D155" s="32"/>
    </row>
    <row r="156" spans="1:4" ht="20.25" x14ac:dyDescent="0.25">
      <c r="A156" s="98"/>
      <c r="B156" s="22"/>
      <c r="C156" s="32"/>
      <c r="D156" s="32"/>
    </row>
    <row r="157" spans="1:4" ht="20.25" x14ac:dyDescent="0.25">
      <c r="A157" s="98"/>
      <c r="B157" s="22"/>
      <c r="C157" s="32"/>
      <c r="D157" s="32"/>
    </row>
    <row r="158" spans="1:4" ht="20.25" x14ac:dyDescent="0.25">
      <c r="A158" s="98"/>
      <c r="B158" s="22"/>
      <c r="C158" s="32"/>
      <c r="D158" s="32"/>
    </row>
    <row r="159" spans="1:4" ht="20.25" x14ac:dyDescent="0.25">
      <c r="A159" s="98"/>
      <c r="B159" s="22"/>
      <c r="C159" s="32"/>
      <c r="D159" s="32"/>
    </row>
    <row r="160" spans="1:4" ht="20.25" x14ac:dyDescent="0.25">
      <c r="A160" s="98"/>
      <c r="B160" s="22"/>
      <c r="C160" s="32"/>
      <c r="D160" s="32"/>
    </row>
    <row r="161" spans="1:4" ht="20.25" x14ac:dyDescent="0.25">
      <c r="A161" s="98"/>
      <c r="B161" s="22"/>
      <c r="C161" s="32"/>
      <c r="D161" s="32"/>
    </row>
    <row r="162" spans="1:4" ht="20.25" x14ac:dyDescent="0.25">
      <c r="A162" s="98"/>
      <c r="B162" s="22"/>
      <c r="C162" s="32"/>
      <c r="D162" s="32"/>
    </row>
    <row r="163" spans="1:4" ht="20.25" x14ac:dyDescent="0.25">
      <c r="A163" s="98"/>
      <c r="B163" s="22"/>
      <c r="C163" s="32"/>
      <c r="D163" s="32"/>
    </row>
    <row r="164" spans="1:4" ht="20.25" x14ac:dyDescent="0.25">
      <c r="A164" s="98"/>
      <c r="B164" s="22"/>
      <c r="C164" s="32"/>
      <c r="D164" s="32"/>
    </row>
    <row r="165" spans="1:4" ht="20.25" x14ac:dyDescent="0.25">
      <c r="A165" s="98"/>
      <c r="B165" s="22"/>
      <c r="C165" s="32"/>
      <c r="D165" s="32"/>
    </row>
    <row r="166" spans="1:4" ht="20.25" x14ac:dyDescent="0.25">
      <c r="A166" s="98"/>
      <c r="B166" s="22"/>
      <c r="C166" s="32"/>
      <c r="D166" s="32"/>
    </row>
    <row r="167" spans="1:4" ht="20.25" x14ac:dyDescent="0.25">
      <c r="A167" s="98"/>
      <c r="B167" s="22"/>
      <c r="C167" s="32"/>
      <c r="D167" s="32"/>
    </row>
    <row r="168" spans="1:4" ht="20.25" x14ac:dyDescent="0.25">
      <c r="A168" s="98"/>
      <c r="B168" s="22"/>
      <c r="C168" s="32"/>
      <c r="D168" s="32"/>
    </row>
    <row r="169" spans="1:4" ht="20.25" x14ac:dyDescent="0.25">
      <c r="A169" s="98"/>
      <c r="B169" s="22"/>
      <c r="C169" s="32"/>
      <c r="D169" s="32"/>
    </row>
    <row r="170" spans="1:4" ht="20.25" x14ac:dyDescent="0.25">
      <c r="A170" s="98"/>
      <c r="B170" s="22"/>
      <c r="C170" s="32"/>
      <c r="D170" s="32"/>
    </row>
    <row r="171" spans="1:4" ht="20.25" x14ac:dyDescent="0.25">
      <c r="A171" s="98"/>
      <c r="B171" s="22"/>
      <c r="C171" s="32"/>
      <c r="D171" s="32"/>
    </row>
    <row r="172" spans="1:4" ht="20.25" x14ac:dyDescent="0.25">
      <c r="A172" s="98"/>
      <c r="B172" s="22"/>
      <c r="C172" s="32"/>
      <c r="D172" s="32"/>
    </row>
    <row r="173" spans="1:4" ht="20.25" x14ac:dyDescent="0.25">
      <c r="A173" s="98"/>
      <c r="B173" s="22"/>
      <c r="C173" s="32"/>
      <c r="D173" s="32"/>
    </row>
    <row r="174" spans="1:4" ht="20.25" x14ac:dyDescent="0.25">
      <c r="A174" s="98"/>
      <c r="B174" s="22"/>
      <c r="C174" s="32"/>
      <c r="D174" s="32"/>
    </row>
    <row r="175" spans="1:4" ht="20.25" x14ac:dyDescent="0.25">
      <c r="A175" s="98"/>
      <c r="B175" s="22"/>
      <c r="C175" s="32"/>
      <c r="D175" s="32"/>
    </row>
    <row r="176" spans="1:4" ht="20.25" x14ac:dyDescent="0.25">
      <c r="A176" s="98"/>
      <c r="B176" s="22"/>
      <c r="C176" s="32"/>
      <c r="D176" s="32"/>
    </row>
    <row r="177" spans="1:4" ht="20.25" x14ac:dyDescent="0.25">
      <c r="A177" s="98"/>
      <c r="B177" s="22"/>
      <c r="C177" s="32"/>
      <c r="D177" s="32"/>
    </row>
    <row r="178" spans="1:4" ht="20.25" x14ac:dyDescent="0.25">
      <c r="A178" s="98"/>
      <c r="B178" s="22"/>
      <c r="C178" s="32"/>
      <c r="D178" s="32"/>
    </row>
    <row r="179" spans="1:4" ht="20.25" x14ac:dyDescent="0.25">
      <c r="A179" s="98"/>
      <c r="B179" s="22"/>
      <c r="C179" s="32"/>
      <c r="D179" s="32"/>
    </row>
    <row r="180" spans="1:4" ht="20.25" x14ac:dyDescent="0.25">
      <c r="A180" s="98"/>
      <c r="B180" s="22"/>
      <c r="C180" s="32"/>
      <c r="D180" s="32"/>
    </row>
    <row r="181" spans="1:4" ht="20.25" x14ac:dyDescent="0.25">
      <c r="A181" s="98"/>
      <c r="B181" s="22"/>
      <c r="C181" s="32"/>
      <c r="D181" s="32"/>
    </row>
    <row r="182" spans="1:4" ht="20.25" x14ac:dyDescent="0.25">
      <c r="A182" s="98"/>
      <c r="B182" s="22"/>
      <c r="C182" s="32"/>
      <c r="D182" s="32"/>
    </row>
    <row r="183" spans="1:4" ht="20.25" x14ac:dyDescent="0.25">
      <c r="A183" s="98"/>
      <c r="B183" s="22"/>
      <c r="C183" s="32"/>
      <c r="D183" s="32"/>
    </row>
    <row r="184" spans="1:4" ht="20.25" x14ac:dyDescent="0.25">
      <c r="A184" s="98"/>
      <c r="B184" s="22"/>
      <c r="C184" s="32"/>
      <c r="D184" s="32"/>
    </row>
    <row r="185" spans="1:4" ht="20.25" x14ac:dyDescent="0.25">
      <c r="A185" s="98"/>
      <c r="B185" s="22"/>
      <c r="C185" s="32"/>
      <c r="D185" s="32"/>
    </row>
    <row r="186" spans="1:4" ht="20.25" x14ac:dyDescent="0.25">
      <c r="A186" s="98"/>
      <c r="B186" s="22"/>
      <c r="C186" s="32"/>
      <c r="D186" s="32"/>
    </row>
    <row r="187" spans="1:4" ht="20.25" x14ac:dyDescent="0.25">
      <c r="A187" s="98"/>
      <c r="B187" s="22"/>
      <c r="C187" s="32"/>
      <c r="D187" s="32"/>
    </row>
    <row r="188" spans="1:4" ht="20.25" x14ac:dyDescent="0.25">
      <c r="A188" s="98"/>
      <c r="B188" s="22"/>
      <c r="C188" s="32"/>
      <c r="D188" s="32"/>
    </row>
    <row r="189" spans="1:4" ht="20.25" x14ac:dyDescent="0.25">
      <c r="A189" s="98"/>
      <c r="B189" s="22"/>
      <c r="C189" s="32"/>
      <c r="D189" s="32"/>
    </row>
    <row r="190" spans="1:4" ht="20.25" x14ac:dyDescent="0.25">
      <c r="A190" s="98"/>
      <c r="B190" s="22"/>
      <c r="C190" s="32"/>
      <c r="D190" s="32"/>
    </row>
    <row r="191" spans="1:4" ht="20.25" x14ac:dyDescent="0.25">
      <c r="A191" s="98"/>
      <c r="B191" s="22"/>
      <c r="C191" s="32"/>
      <c r="D191" s="32"/>
    </row>
    <row r="192" spans="1:4" ht="20.25" x14ac:dyDescent="0.25">
      <c r="A192" s="98"/>
      <c r="B192" s="22"/>
      <c r="C192" s="32"/>
      <c r="D192" s="32"/>
    </row>
    <row r="193" spans="1:4" ht="20.25" x14ac:dyDescent="0.25">
      <c r="A193" s="98"/>
      <c r="B193" s="22"/>
      <c r="C193" s="32"/>
      <c r="D193" s="32"/>
    </row>
    <row r="194" spans="1:4" ht="20.25" x14ac:dyDescent="0.25">
      <c r="A194" s="98"/>
      <c r="B194" s="22"/>
      <c r="C194" s="32"/>
      <c r="D194" s="32"/>
    </row>
    <row r="195" spans="1:4" ht="20.25" x14ac:dyDescent="0.25">
      <c r="A195" s="98"/>
      <c r="B195" s="22"/>
      <c r="C195" s="32"/>
      <c r="D195" s="32"/>
    </row>
    <row r="196" spans="1:4" ht="20.25" x14ac:dyDescent="0.25">
      <c r="A196" s="98"/>
      <c r="B196" s="22"/>
      <c r="C196" s="32"/>
      <c r="D196" s="32"/>
    </row>
    <row r="197" spans="1:4" ht="20.25" x14ac:dyDescent="0.25">
      <c r="A197" s="98"/>
      <c r="B197" s="22"/>
      <c r="C197" s="32"/>
      <c r="D197" s="32"/>
    </row>
    <row r="198" spans="1:4" ht="20.25" x14ac:dyDescent="0.25">
      <c r="A198" s="98"/>
      <c r="B198" s="22"/>
      <c r="C198" s="32"/>
      <c r="D198" s="32"/>
    </row>
    <row r="199" spans="1:4" ht="20.25" x14ac:dyDescent="0.25">
      <c r="A199" s="98"/>
      <c r="B199" s="22"/>
      <c r="C199" s="32"/>
      <c r="D199" s="32"/>
    </row>
    <row r="200" spans="1:4" ht="20.25" x14ac:dyDescent="0.25">
      <c r="A200" s="98"/>
      <c r="B200" s="22"/>
      <c r="C200" s="32"/>
      <c r="D200" s="32"/>
    </row>
    <row r="201" spans="1:4" ht="20.25" x14ac:dyDescent="0.25">
      <c r="A201" s="98"/>
      <c r="B201" s="22"/>
      <c r="C201" s="32"/>
      <c r="D201" s="32"/>
    </row>
    <row r="202" spans="1:4" ht="20.25" x14ac:dyDescent="0.25">
      <c r="A202" s="98"/>
      <c r="B202" s="22"/>
      <c r="C202" s="32"/>
      <c r="D202" s="32"/>
    </row>
    <row r="203" spans="1:4" ht="20.25" x14ac:dyDescent="0.25">
      <c r="A203" s="98"/>
      <c r="B203" s="22"/>
      <c r="C203" s="32"/>
      <c r="D203" s="32"/>
    </row>
    <row r="204" spans="1:4" ht="20.25" x14ac:dyDescent="0.25">
      <c r="A204" s="98"/>
      <c r="B204" s="22"/>
      <c r="C204" s="32"/>
      <c r="D204" s="32"/>
    </row>
    <row r="205" spans="1:4" ht="20.25" x14ac:dyDescent="0.25">
      <c r="A205" s="98"/>
      <c r="B205" s="22"/>
      <c r="C205" s="32"/>
      <c r="D205" s="32"/>
    </row>
    <row r="206" spans="1:4" ht="20.25" x14ac:dyDescent="0.25">
      <c r="A206" s="98"/>
      <c r="B206" s="22"/>
      <c r="C206" s="32"/>
      <c r="D206" s="32"/>
    </row>
    <row r="207" spans="1:4" ht="20.25" x14ac:dyDescent="0.25">
      <c r="A207" s="98"/>
      <c r="B207" s="22"/>
      <c r="C207" s="32"/>
      <c r="D207" s="32"/>
    </row>
    <row r="208" spans="1:4" x14ac:dyDescent="0.25">
      <c r="A208" s="81"/>
      <c r="B208" s="22"/>
      <c r="C208" s="22"/>
      <c r="D208" s="22"/>
    </row>
    <row r="209" spans="1:8" ht="20.25" x14ac:dyDescent="0.25">
      <c r="A209" s="81"/>
      <c r="B209" s="28" t="s">
        <v>274</v>
      </c>
      <c r="C209" s="28" t="s">
        <v>275</v>
      </c>
      <c r="D209" s="31" t="s">
        <v>274</v>
      </c>
      <c r="E209" s="31" t="s">
        <v>275</v>
      </c>
    </row>
    <row r="210" spans="1:8" ht="21" x14ac:dyDescent="0.35">
      <c r="A210" s="81"/>
      <c r="B210" s="29" t="s">
        <v>276</v>
      </c>
      <c r="C210" s="29" t="s">
        <v>277</v>
      </c>
      <c r="D210" t="s">
        <v>276</v>
      </c>
      <c r="F210" t="str">
        <f>IF(NOT(ISBLANK(D210)),D210,IF(NOT(ISBLANK(E210)),"     "&amp;E210,FALSE))</f>
        <v>Afectación Económica o presupuestal</v>
      </c>
      <c r="G210" t="s">
        <v>276</v>
      </c>
      <c r="H210" t="str">
        <f>IF(NOT(ISERROR(MATCH(G210,_xlfn.ANCHORARRAY(B221),0))),F223&amp;"Por favor no seleccionar los criterios de impacto",G210)</f>
        <v>❌Por favor no seleccionar los criterios de impacto</v>
      </c>
    </row>
    <row r="211" spans="1:8" ht="21" x14ac:dyDescent="0.35">
      <c r="A211" s="81"/>
      <c r="B211" s="29" t="s">
        <v>276</v>
      </c>
      <c r="C211" s="29" t="s">
        <v>251</v>
      </c>
      <c r="E211" t="s">
        <v>277</v>
      </c>
      <c r="F211" t="str">
        <f t="shared" ref="F211:F221" si="0">IF(NOT(ISBLANK(D211)),D211,IF(NOT(ISBLANK(E211)),"     "&amp;E211,FALSE))</f>
        <v xml:space="preserve">     Afectación menor a 10 SMLMV .</v>
      </c>
    </row>
    <row r="212" spans="1:8" ht="21" x14ac:dyDescent="0.35">
      <c r="A212" s="81"/>
      <c r="B212" s="29" t="s">
        <v>276</v>
      </c>
      <c r="C212" s="29" t="s">
        <v>254</v>
      </c>
      <c r="E212" t="s">
        <v>251</v>
      </c>
      <c r="F212" t="str">
        <f t="shared" si="0"/>
        <v xml:space="preserve">     Entre 10 y 50 SMLMV </v>
      </c>
    </row>
    <row r="213" spans="1:8" ht="21" x14ac:dyDescent="0.35">
      <c r="A213" s="81"/>
      <c r="B213" s="29" t="s">
        <v>276</v>
      </c>
      <c r="C213" s="29" t="s">
        <v>258</v>
      </c>
      <c r="E213" t="s">
        <v>254</v>
      </c>
      <c r="F213" t="str">
        <f t="shared" si="0"/>
        <v xml:space="preserve">     Entre 50 y 100 SMLMV </v>
      </c>
    </row>
    <row r="214" spans="1:8" ht="21" x14ac:dyDescent="0.35">
      <c r="A214" s="81"/>
      <c r="B214" s="29" t="s">
        <v>276</v>
      </c>
      <c r="C214" s="29" t="s">
        <v>262</v>
      </c>
      <c r="E214" t="s">
        <v>258</v>
      </c>
      <c r="F214" t="str">
        <f t="shared" si="0"/>
        <v xml:space="preserve">     Entre 100 y 500 SMLMV </v>
      </c>
    </row>
    <row r="215" spans="1:8" ht="21" x14ac:dyDescent="0.35">
      <c r="A215" s="81"/>
      <c r="B215" s="29" t="s">
        <v>244</v>
      </c>
      <c r="C215" s="29" t="s">
        <v>248</v>
      </c>
      <c r="E215" t="s">
        <v>262</v>
      </c>
      <c r="F215" t="str">
        <f t="shared" si="0"/>
        <v xml:space="preserve">     Mayor a 500 SMLMV </v>
      </c>
    </row>
    <row r="216" spans="1:8" ht="21" x14ac:dyDescent="0.35">
      <c r="A216" s="81"/>
      <c r="B216" s="29" t="s">
        <v>244</v>
      </c>
      <c r="C216" s="29" t="s">
        <v>252</v>
      </c>
      <c r="D216" t="s">
        <v>244</v>
      </c>
      <c r="F216" t="str">
        <f t="shared" si="0"/>
        <v>Pérdida Reputacional</v>
      </c>
    </row>
    <row r="217" spans="1:8" ht="21" x14ac:dyDescent="0.35">
      <c r="A217" s="81"/>
      <c r="B217" s="29" t="s">
        <v>244</v>
      </c>
      <c r="C217" s="29" t="s">
        <v>255</v>
      </c>
      <c r="E217" t="s">
        <v>248</v>
      </c>
      <c r="F217" t="str">
        <f t="shared" si="0"/>
        <v xml:space="preserve">     El riesgo afecta la imagen de alguna área de la organización</v>
      </c>
    </row>
    <row r="218" spans="1:8" ht="21" x14ac:dyDescent="0.35">
      <c r="A218" s="81"/>
      <c r="B218" s="29" t="s">
        <v>244</v>
      </c>
      <c r="C218" s="29" t="s">
        <v>259</v>
      </c>
      <c r="E218" t="s">
        <v>252</v>
      </c>
      <c r="F218" t="str">
        <f t="shared" si="0"/>
        <v xml:space="preserve">     El riesgo afecta la imagen de la entidad internamente, de conocimiento general, nivel interno, de junta dircetiva y accionistas y/o de provedores</v>
      </c>
    </row>
    <row r="219" spans="1:8" ht="21" x14ac:dyDescent="0.35">
      <c r="A219" s="81"/>
      <c r="B219" s="29" t="s">
        <v>244</v>
      </c>
      <c r="C219" s="29" t="s">
        <v>263</v>
      </c>
      <c r="E219" t="s">
        <v>255</v>
      </c>
      <c r="F219" t="str">
        <f t="shared" si="0"/>
        <v xml:space="preserve">     El riesgo afecta la imagen de la entidad con algunos usuarios de relevancia frente al logro de los objetivos</v>
      </c>
    </row>
    <row r="220" spans="1:8" x14ac:dyDescent="0.25">
      <c r="A220" s="81"/>
      <c r="B220" s="30"/>
      <c r="C220" s="30"/>
      <c r="E220" t="s">
        <v>259</v>
      </c>
      <c r="F220" t="str">
        <f t="shared" si="0"/>
        <v xml:space="preserve">     El riesgo afecta la imagen de de la entidad con efecto publicitario sostenido a nivel de sector administrativo, nivel departamental o municipal</v>
      </c>
    </row>
    <row r="221" spans="1:8" x14ac:dyDescent="0.25">
      <c r="A221" s="81"/>
      <c r="B221" s="30" t="str" cm="1">
        <f t="array" ref="B221:B223">_xlfn.UNIQUE(Tabla1[[#All],[Criterios]])</f>
        <v>Criterios</v>
      </c>
      <c r="C221" s="30"/>
      <c r="E221" t="s">
        <v>263</v>
      </c>
      <c r="F221" t="str">
        <f t="shared" si="0"/>
        <v xml:space="preserve">     El riesgo afecta la imagen de la entidad a nivel nacional, con efecto publicitarios sostenible a nivel país</v>
      </c>
    </row>
    <row r="222" spans="1:8" x14ac:dyDescent="0.25">
      <c r="A222" s="81"/>
      <c r="B222" s="30" t="str">
        <v>Afectación Económica o presupuestal</v>
      </c>
      <c r="C222" s="30"/>
    </row>
    <row r="223" spans="1:8" x14ac:dyDescent="0.25">
      <c r="B223" s="30" t="str">
        <v>Pérdida Reputacional</v>
      </c>
      <c r="C223" s="30"/>
      <c r="F223" s="33" t="s">
        <v>278</v>
      </c>
    </row>
    <row r="224" spans="1:8" x14ac:dyDescent="0.25">
      <c r="B224" s="21"/>
      <c r="C224" s="21"/>
      <c r="F224" s="33" t="s">
        <v>279</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3"/>
    <col min="3" max="3" width="17" style="83" customWidth="1"/>
    <col min="4" max="4" width="14.28515625" style="83"/>
    <col min="5" max="5" width="46" style="83" customWidth="1"/>
    <col min="6" max="16384" width="14.28515625" style="83"/>
  </cols>
  <sheetData>
    <row r="1" spans="2:6" ht="24" customHeight="1" thickBot="1" x14ac:dyDescent="0.25">
      <c r="B1" s="574" t="s">
        <v>280</v>
      </c>
      <c r="C1" s="575"/>
      <c r="D1" s="575"/>
      <c r="E1" s="575"/>
      <c r="F1" s="576"/>
    </row>
    <row r="2" spans="2:6" ht="16.5" thickBot="1" x14ac:dyDescent="0.3">
      <c r="B2" s="84"/>
      <c r="C2" s="84"/>
      <c r="D2" s="84"/>
      <c r="E2" s="84"/>
      <c r="F2" s="84"/>
    </row>
    <row r="3" spans="2:6" ht="16.5" thickBot="1" x14ac:dyDescent="0.25">
      <c r="B3" s="578" t="s">
        <v>281</v>
      </c>
      <c r="C3" s="579"/>
      <c r="D3" s="579"/>
      <c r="E3" s="96" t="s">
        <v>282</v>
      </c>
      <c r="F3" s="97" t="s">
        <v>283</v>
      </c>
    </row>
    <row r="4" spans="2:6" ht="31.5" x14ac:dyDescent="0.2">
      <c r="B4" s="580" t="s">
        <v>284</v>
      </c>
      <c r="C4" s="582" t="s">
        <v>159</v>
      </c>
      <c r="D4" s="85" t="s">
        <v>172</v>
      </c>
      <c r="E4" s="86" t="s">
        <v>285</v>
      </c>
      <c r="F4" s="87">
        <v>0.25</v>
      </c>
    </row>
    <row r="5" spans="2:6" ht="47.25" x14ac:dyDescent="0.2">
      <c r="B5" s="581"/>
      <c r="C5" s="583"/>
      <c r="D5" s="88" t="s">
        <v>286</v>
      </c>
      <c r="E5" s="89" t="s">
        <v>287</v>
      </c>
      <c r="F5" s="90">
        <v>0.15</v>
      </c>
    </row>
    <row r="6" spans="2:6" ht="47.25" x14ac:dyDescent="0.2">
      <c r="B6" s="581"/>
      <c r="C6" s="583"/>
      <c r="D6" s="88" t="s">
        <v>288</v>
      </c>
      <c r="E6" s="89" t="s">
        <v>289</v>
      </c>
      <c r="F6" s="90">
        <v>0.1</v>
      </c>
    </row>
    <row r="7" spans="2:6" ht="63" x14ac:dyDescent="0.2">
      <c r="B7" s="581"/>
      <c r="C7" s="583" t="s">
        <v>160</v>
      </c>
      <c r="D7" s="88" t="s">
        <v>290</v>
      </c>
      <c r="E7" s="89" t="s">
        <v>291</v>
      </c>
      <c r="F7" s="90">
        <v>0.25</v>
      </c>
    </row>
    <row r="8" spans="2:6" ht="31.5" x14ac:dyDescent="0.2">
      <c r="B8" s="581"/>
      <c r="C8" s="583"/>
      <c r="D8" s="88" t="s">
        <v>173</v>
      </c>
      <c r="E8" s="89" t="s">
        <v>292</v>
      </c>
      <c r="F8" s="90">
        <v>0.15</v>
      </c>
    </row>
    <row r="9" spans="2:6" ht="47.25" x14ac:dyDescent="0.2">
      <c r="B9" s="581" t="s">
        <v>293</v>
      </c>
      <c r="C9" s="583" t="s">
        <v>162</v>
      </c>
      <c r="D9" s="88" t="s">
        <v>174</v>
      </c>
      <c r="E9" s="89" t="s">
        <v>294</v>
      </c>
      <c r="F9" s="91" t="s">
        <v>295</v>
      </c>
    </row>
    <row r="10" spans="2:6" ht="63" x14ac:dyDescent="0.2">
      <c r="B10" s="581"/>
      <c r="C10" s="583"/>
      <c r="D10" s="88" t="s">
        <v>296</v>
      </c>
      <c r="E10" s="89" t="s">
        <v>297</v>
      </c>
      <c r="F10" s="91" t="s">
        <v>295</v>
      </c>
    </row>
    <row r="11" spans="2:6" ht="47.25" x14ac:dyDescent="0.2">
      <c r="B11" s="581"/>
      <c r="C11" s="583" t="s">
        <v>163</v>
      </c>
      <c r="D11" s="88" t="s">
        <v>175</v>
      </c>
      <c r="E11" s="89" t="s">
        <v>298</v>
      </c>
      <c r="F11" s="91" t="s">
        <v>295</v>
      </c>
    </row>
    <row r="12" spans="2:6" ht="47.25" x14ac:dyDescent="0.2">
      <c r="B12" s="581"/>
      <c r="C12" s="583"/>
      <c r="D12" s="88" t="s">
        <v>299</v>
      </c>
      <c r="E12" s="89" t="s">
        <v>300</v>
      </c>
      <c r="F12" s="91" t="s">
        <v>295</v>
      </c>
    </row>
    <row r="13" spans="2:6" ht="31.5" x14ac:dyDescent="0.2">
      <c r="B13" s="581"/>
      <c r="C13" s="583" t="s">
        <v>164</v>
      </c>
      <c r="D13" s="88" t="s">
        <v>176</v>
      </c>
      <c r="E13" s="89" t="s">
        <v>301</v>
      </c>
      <c r="F13" s="91" t="s">
        <v>295</v>
      </c>
    </row>
    <row r="14" spans="2:6" ht="32.25" thickBot="1" x14ac:dyDescent="0.25">
      <c r="B14" s="584"/>
      <c r="C14" s="585"/>
      <c r="D14" s="92" t="s">
        <v>302</v>
      </c>
      <c r="E14" s="93" t="s">
        <v>303</v>
      </c>
      <c r="F14" s="94" t="s">
        <v>295</v>
      </c>
    </row>
    <row r="15" spans="2:6" ht="49.5" customHeight="1" x14ac:dyDescent="0.2">
      <c r="B15" s="577" t="s">
        <v>304</v>
      </c>
      <c r="C15" s="577"/>
      <c r="D15" s="577"/>
      <c r="E15" s="577"/>
      <c r="F15" s="577"/>
    </row>
    <row r="16" spans="2:6" ht="27" customHeight="1" x14ac:dyDescent="0.25">
      <c r="B16" s="9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305</v>
      </c>
      <c r="E2" t="s">
        <v>306</v>
      </c>
    </row>
    <row r="3" spans="2:5" x14ac:dyDescent="0.25">
      <c r="B3" t="s">
        <v>307</v>
      </c>
      <c r="E3" t="s">
        <v>181</v>
      </c>
    </row>
    <row r="4" spans="2:5" x14ac:dyDescent="0.25">
      <c r="B4" t="s">
        <v>308</v>
      </c>
      <c r="E4" t="s">
        <v>309</v>
      </c>
    </row>
    <row r="5" spans="2:5" x14ac:dyDescent="0.25">
      <c r="B5" t="s">
        <v>177</v>
      </c>
    </row>
    <row r="8" spans="2:5" x14ac:dyDescent="0.25">
      <c r="B8" t="s">
        <v>310</v>
      </c>
    </row>
    <row r="9" spans="2:5" x14ac:dyDescent="0.25">
      <c r="B9" t="s">
        <v>311</v>
      </c>
    </row>
    <row r="10" spans="2:5" x14ac:dyDescent="0.25">
      <c r="B10" t="s">
        <v>312</v>
      </c>
    </row>
    <row r="13" spans="2:5" x14ac:dyDescent="0.25">
      <c r="B13" t="s">
        <v>313</v>
      </c>
    </row>
    <row r="14" spans="2:5" x14ac:dyDescent="0.25">
      <c r="B14" t="s">
        <v>169</v>
      </c>
    </row>
    <row r="15" spans="2:5" x14ac:dyDescent="0.25">
      <c r="B15" t="s">
        <v>314</v>
      </c>
    </row>
    <row r="16" spans="2:5" x14ac:dyDescent="0.25">
      <c r="B16" t="s">
        <v>315</v>
      </c>
    </row>
    <row r="17" spans="2:2" x14ac:dyDescent="0.25">
      <c r="B17" t="s">
        <v>316</v>
      </c>
    </row>
    <row r="18" spans="2:2" x14ac:dyDescent="0.25">
      <c r="B18" t="s">
        <v>317</v>
      </c>
    </row>
    <row r="19" spans="2:2" x14ac:dyDescent="0.25">
      <c r="B19" t="s">
        <v>318</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2025-04-24T22:46:01Z</dcterms:modified>
  <cp:category/>
  <cp:contentStatus/>
</cp:coreProperties>
</file>