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ADMINISTRATIVA\"/>
    </mc:Choice>
  </mc:AlternateContent>
  <xr:revisionPtr revIDLastSave="0" documentId="13_ncr:1_{EFCCAD29-0F82-4020-8FC7-765F488F0859}" xr6:coauthVersionLast="47" xr6:coauthVersionMax="47" xr10:uidLastSave="{00000000-0000-0000-0000-000000000000}"/>
  <bookViews>
    <workbookView xWindow="-120" yWindow="-120" windowWidth="20730" windowHeight="11040" tabRatio="882" firstSheet="1"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 l="1"/>
  <c r="T56" i="1"/>
  <c r="Q56" i="1"/>
  <c r="AB56" i="1" s="1"/>
  <c r="AA56" i="1" s="1"/>
  <c r="K56" i="1"/>
  <c r="AB55" i="1"/>
  <c r="AA55" i="1"/>
  <c r="X55" i="1"/>
  <c r="Z55" i="1" s="1"/>
  <c r="T55" i="1"/>
  <c r="Q55" i="1"/>
  <c r="X56" i="1" s="1"/>
  <c r="K55" i="1"/>
  <c r="AB54" i="1"/>
  <c r="AA54" i="1" s="1"/>
  <c r="X54" i="1"/>
  <c r="Z54" i="1" s="1"/>
  <c r="T54" i="1"/>
  <c r="Q54" i="1"/>
  <c r="K54" i="1"/>
  <c r="T53" i="1"/>
  <c r="Q53" i="1"/>
  <c r="AB53" i="1" s="1"/>
  <c r="AA53" i="1" s="1"/>
  <c r="K53" i="1"/>
  <c r="T52" i="1"/>
  <c r="Q52" i="1"/>
  <c r="X53" i="1" s="1"/>
  <c r="K52" i="1"/>
  <c r="T51" i="1"/>
  <c r="Q51" i="1"/>
  <c r="X52" i="1" s="1"/>
  <c r="K51" i="1"/>
  <c r="L51" i="1" s="1"/>
  <c r="M51" i="1" s="1"/>
  <c r="H51" i="1"/>
  <c r="N51" i="1" l="1"/>
  <c r="Y56" i="1"/>
  <c r="AC56" i="1" s="1"/>
  <c r="Z56" i="1"/>
  <c r="Z53" i="1"/>
  <c r="Y53" i="1"/>
  <c r="AC53" i="1" s="1"/>
  <c r="Y52" i="1"/>
  <c r="AC52" i="1" s="1"/>
  <c r="Z52" i="1"/>
  <c r="AB51" i="1"/>
  <c r="AA51" i="1" s="1"/>
  <c r="Y54" i="1"/>
  <c r="AC54" i="1" s="1"/>
  <c r="I51" i="1"/>
  <c r="X51" i="1" s="1"/>
  <c r="AB52" i="1"/>
  <c r="AA52" i="1" s="1"/>
  <c r="Y55" i="1"/>
  <c r="AC55" i="1" s="1"/>
  <c r="Z51" i="1" l="1"/>
  <c r="Y51" i="1"/>
  <c r="AC51" i="1" s="1"/>
  <c r="T50" i="1" l="1"/>
  <c r="Q50" i="1"/>
  <c r="K50" i="1"/>
  <c r="T49" i="1"/>
  <c r="Q49" i="1"/>
  <c r="K49" i="1"/>
  <c r="T48" i="1"/>
  <c r="Q48" i="1"/>
  <c r="AB49" i="1" s="1"/>
  <c r="AA49" i="1" s="1"/>
  <c r="K48" i="1"/>
  <c r="T47" i="1"/>
  <c r="Q47" i="1"/>
  <c r="AB48" i="1" s="1"/>
  <c r="AA48" i="1" s="1"/>
  <c r="K47" i="1"/>
  <c r="T46" i="1"/>
  <c r="Q46" i="1"/>
  <c r="K46" i="1"/>
  <c r="T43" i="1"/>
  <c r="Q43" i="1"/>
  <c r="AB46" i="1" s="1"/>
  <c r="AA46" i="1" s="1"/>
  <c r="K43" i="1"/>
  <c r="L43" i="1" s="1"/>
  <c r="M43" i="1" s="1"/>
  <c r="H43" i="1"/>
  <c r="AA42" i="1"/>
  <c r="Y42" i="1"/>
  <c r="T42" i="1"/>
  <c r="K42" i="1"/>
  <c r="AA41" i="1"/>
  <c r="Y41" i="1"/>
  <c r="T41" i="1"/>
  <c r="K41" i="1"/>
  <c r="AB40" i="1"/>
  <c r="AA40" i="1" s="1"/>
  <c r="Y40" i="1"/>
  <c r="T40" i="1"/>
  <c r="K40" i="1"/>
  <c r="AB39" i="1"/>
  <c r="AA39" i="1" s="1"/>
  <c r="Y39" i="1"/>
  <c r="T39" i="1"/>
  <c r="K39" i="1"/>
  <c r="AB38" i="1"/>
  <c r="AA38" i="1" s="1"/>
  <c r="Y38" i="1"/>
  <c r="T38" i="1"/>
  <c r="K38" i="1"/>
  <c r="T37" i="1"/>
  <c r="Q37" i="1"/>
  <c r="K37" i="1"/>
  <c r="L37" i="1" s="1"/>
  <c r="H37" i="1"/>
  <c r="I37" i="1" s="1"/>
  <c r="X37" i="1" s="1"/>
  <c r="AB50" i="1" l="1"/>
  <c r="AA50" i="1" s="1"/>
  <c r="AB47" i="1"/>
  <c r="AA47" i="1" s="1"/>
  <c r="X48" i="1"/>
  <c r="Z48" i="1" s="1"/>
  <c r="N43" i="1"/>
  <c r="AB43" i="1"/>
  <c r="AA43" i="1" s="1"/>
  <c r="X49" i="1"/>
  <c r="I43" i="1"/>
  <c r="X43" i="1" s="1"/>
  <c r="X46" i="1"/>
  <c r="X50" i="1"/>
  <c r="X47" i="1"/>
  <c r="AC39" i="1"/>
  <c r="AC41" i="1"/>
  <c r="AC42" i="1"/>
  <c r="AC38" i="1"/>
  <c r="AC40" i="1"/>
  <c r="M37" i="1"/>
  <c r="AB37" i="1" s="1"/>
  <c r="AA37" i="1" s="1"/>
  <c r="N37" i="1"/>
  <c r="Y37" i="1"/>
  <c r="Z37" i="1"/>
  <c r="AC37" i="1" l="1"/>
  <c r="Y48" i="1"/>
  <c r="AC48" i="1" s="1"/>
  <c r="Z43" i="1"/>
  <c r="Y43" i="1"/>
  <c r="AC43" i="1" s="1"/>
  <c r="Y46" i="1"/>
  <c r="AC46" i="1" s="1"/>
  <c r="Z46" i="1"/>
  <c r="Y50" i="1"/>
  <c r="AC50" i="1" s="1"/>
  <c r="Z50" i="1"/>
  <c r="Y47" i="1"/>
  <c r="AC47" i="1" s="1"/>
  <c r="Z47" i="1"/>
  <c r="Z49" i="1"/>
  <c r="Y49" i="1"/>
  <c r="AC49" i="1" s="1"/>
  <c r="C8" i="1" l="1"/>
  <c r="C7" i="1"/>
  <c r="T31" i="1"/>
  <c r="T24" i="1"/>
  <c r="T18" i="1"/>
  <c r="Q12" i="1" l="1"/>
  <c r="H63" i="1" l="1"/>
  <c r="I63" i="1" s="1"/>
  <c r="T69" i="1"/>
  <c r="T63" i="1"/>
  <c r="K64" i="1"/>
  <c r="Q64" i="1"/>
  <c r="T64" i="1"/>
  <c r="K65" i="1"/>
  <c r="Q65" i="1"/>
  <c r="T65" i="1"/>
  <c r="K66" i="1"/>
  <c r="Q66" i="1"/>
  <c r="T66" i="1"/>
  <c r="K67" i="1"/>
  <c r="Q67" i="1"/>
  <c r="T67" i="1"/>
  <c r="K68" i="1"/>
  <c r="Q68" i="1"/>
  <c r="T68" i="1"/>
  <c r="H69" i="1"/>
  <c r="I69" i="1" s="1"/>
  <c r="K70" i="1"/>
  <c r="Q70" i="1"/>
  <c r="T70" i="1"/>
  <c r="K71" i="1"/>
  <c r="Q71" i="1"/>
  <c r="T71" i="1"/>
  <c r="K72" i="1"/>
  <c r="Q72" i="1"/>
  <c r="T72" i="1"/>
  <c r="K73" i="1"/>
  <c r="Q73" i="1"/>
  <c r="T73" i="1"/>
  <c r="K74" i="1"/>
  <c r="Q74" i="1"/>
  <c r="T74" i="1"/>
  <c r="AB67" i="1" l="1"/>
  <c r="AA67" i="1" s="1"/>
  <c r="X71" i="1"/>
  <c r="Y71" i="1" s="1"/>
  <c r="AB66" i="1"/>
  <c r="AA66" i="1" s="1"/>
  <c r="AB70" i="1"/>
  <c r="AA70" i="1" s="1"/>
  <c r="AB69" i="1"/>
  <c r="AA69" i="1" s="1"/>
  <c r="X69" i="1"/>
  <c r="Z69" i="1" s="1"/>
  <c r="X65" i="1"/>
  <c r="Z65" i="1" s="1"/>
  <c r="X74" i="1"/>
  <c r="Z74" i="1" s="1"/>
  <c r="X70" i="1"/>
  <c r="Z70" i="1" s="1"/>
  <c r="X68" i="1"/>
  <c r="Y68" i="1" s="1"/>
  <c r="X66" i="1"/>
  <c r="Z66" i="1" s="1"/>
  <c r="X73" i="1"/>
  <c r="Y73" i="1" s="1"/>
  <c r="AB71" i="1"/>
  <c r="AA71" i="1" s="1"/>
  <c r="X67" i="1"/>
  <c r="Y67" i="1" s="1"/>
  <c r="X72" i="1"/>
  <c r="Z72" i="1" s="1"/>
  <c r="X63" i="1"/>
  <c r="AB73" i="1"/>
  <c r="AA73" i="1" s="1"/>
  <c r="AB65" i="1"/>
  <c r="AA65" i="1" s="1"/>
  <c r="AB74" i="1"/>
  <c r="AA74" i="1" s="1"/>
  <c r="AB72" i="1"/>
  <c r="AA72" i="1" s="1"/>
  <c r="AB64" i="1"/>
  <c r="AA64" i="1" s="1"/>
  <c r="AB68" i="1"/>
  <c r="AA68" i="1" s="1"/>
  <c r="X64" i="1"/>
  <c r="Z71" i="1" l="1"/>
  <c r="AC68" i="1"/>
  <c r="AC71" i="1"/>
  <c r="Y66" i="1"/>
  <c r="AC66" i="1" s="1"/>
  <c r="AC67" i="1"/>
  <c r="Y65" i="1"/>
  <c r="AC65" i="1" s="1"/>
  <c r="Z68" i="1"/>
  <c r="Y72" i="1"/>
  <c r="AC72" i="1" s="1"/>
  <c r="Y69" i="1"/>
  <c r="AC69" i="1" s="1"/>
  <c r="Y74" i="1"/>
  <c r="AC74" i="1" s="1"/>
  <c r="Y70" i="1"/>
  <c r="AC70" i="1" s="1"/>
  <c r="Z67" i="1"/>
  <c r="Z73" i="1"/>
  <c r="Y63" i="1"/>
  <c r="Z63" i="1"/>
  <c r="AC73" i="1"/>
  <c r="Y64" i="1"/>
  <c r="AC64" i="1" s="1"/>
  <c r="Z64" i="1"/>
  <c r="T12" i="1" l="1"/>
  <c r="H12" i="1" l="1"/>
  <c r="I12" i="1" s="1"/>
  <c r="K62" i="1"/>
  <c r="K34" i="1"/>
  <c r="K19" i="1"/>
  <c r="K32" i="1"/>
  <c r="K59" i="1"/>
  <c r="K33" i="1"/>
  <c r="K30" i="1"/>
  <c r="K61" i="1"/>
  <c r="K27" i="1"/>
  <c r="K23" i="1"/>
  <c r="K21" i="1"/>
  <c r="K60" i="1"/>
  <c r="K20" i="1"/>
  <c r="K35" i="1"/>
  <c r="K29" i="1"/>
  <c r="K36" i="1"/>
  <c r="K22" i="1"/>
  <c r="K26" i="1"/>
  <c r="K58" i="1"/>
  <c r="K28" i="1"/>
  <c r="F221" i="13" l="1"/>
  <c r="F211" i="13"/>
  <c r="F212" i="13"/>
  <c r="F213" i="13"/>
  <c r="F214" i="13"/>
  <c r="F215" i="13"/>
  <c r="F216" i="13"/>
  <c r="F217" i="13"/>
  <c r="F218" i="13"/>
  <c r="F219" i="13"/>
  <c r="F220" i="13"/>
  <c r="F210" i="13"/>
  <c r="K17" i="1"/>
  <c r="K16" i="1"/>
  <c r="K13" i="1"/>
  <c r="K14" i="1"/>
  <c r="B221" i="13" a="1"/>
  <c r="K15" i="1"/>
  <c r="B221" i="13" l="1"/>
  <c r="K63" i="1" l="1"/>
  <c r="L63" i="1" s="1"/>
  <c r="K69" i="1"/>
  <c r="L69"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9" i="1" l="1"/>
  <c r="N69" i="1"/>
  <c r="N63" i="1"/>
  <c r="M63" i="1"/>
  <c r="AB63" i="1" s="1"/>
  <c r="AA63" i="1" s="1"/>
  <c r="AC63" i="1" s="1"/>
  <c r="T62" i="1"/>
  <c r="Q62" i="1"/>
  <c r="T61" i="1"/>
  <c r="Q61" i="1"/>
  <c r="T60" i="1"/>
  <c r="Q60" i="1"/>
  <c r="T59" i="1"/>
  <c r="Q59" i="1"/>
  <c r="T58" i="1"/>
  <c r="Q58" i="1"/>
  <c r="T57" i="1"/>
  <c r="H57" i="1"/>
  <c r="I57" i="1" s="1"/>
  <c r="T36" i="1"/>
  <c r="Q36" i="1"/>
  <c r="T35" i="1"/>
  <c r="Q35" i="1"/>
  <c r="T34" i="1"/>
  <c r="Q34" i="1"/>
  <c r="T33" i="1"/>
  <c r="Q33" i="1"/>
  <c r="T32" i="1"/>
  <c r="Q32" i="1"/>
  <c r="Q31" i="1"/>
  <c r="H31" i="1"/>
  <c r="I31" i="1" s="1"/>
  <c r="T30" i="1"/>
  <c r="Q30" i="1"/>
  <c r="T29" i="1"/>
  <c r="Q29" i="1"/>
  <c r="T28" i="1"/>
  <c r="Q28" i="1"/>
  <c r="T27" i="1"/>
  <c r="Q27" i="1"/>
  <c r="T26" i="1"/>
  <c r="Q26" i="1"/>
  <c r="Q24" i="1"/>
  <c r="H24" i="1"/>
  <c r="I24" i="1" s="1"/>
  <c r="H18" i="1"/>
  <c r="Q17" i="1"/>
  <c r="Q16" i="1"/>
  <c r="T23" i="1"/>
  <c r="Q23" i="1"/>
  <c r="T22" i="1"/>
  <c r="Q22" i="1"/>
  <c r="T21" i="1"/>
  <c r="Q21" i="1"/>
  <c r="T20" i="1"/>
  <c r="Q20" i="1"/>
  <c r="T19" i="1"/>
  <c r="Q19" i="1"/>
  <c r="Q18" i="1"/>
  <c r="X31" i="1" l="1"/>
  <c r="X24" i="1"/>
  <c r="X57" i="1"/>
  <c r="X28" i="1"/>
  <c r="X61" i="1"/>
  <c r="X33" i="1"/>
  <c r="X30" i="1"/>
  <c r="X36" i="1"/>
  <c r="X35" i="1"/>
  <c r="X34" i="1"/>
  <c r="AB58" i="1"/>
  <c r="X59" i="1"/>
  <c r="X58" i="1"/>
  <c r="X32" i="1"/>
  <c r="X60" i="1"/>
  <c r="X62" i="1"/>
  <c r="X27" i="1"/>
  <c r="X29" i="1"/>
  <c r="AB32" i="1"/>
  <c r="I18" i="1"/>
  <c r="X18" i="1" s="1"/>
  <c r="Y31" i="1" l="1"/>
  <c r="Z31" i="1"/>
  <c r="Y24" i="1"/>
  <c r="Z24" i="1"/>
  <c r="Y18" i="1"/>
  <c r="Z18" i="1"/>
  <c r="Y57" i="1"/>
  <c r="Z57" i="1"/>
  <c r="Z58" i="1" s="1"/>
  <c r="Z32" i="1"/>
  <c r="Y33" i="1" s="1"/>
  <c r="X19" i="1"/>
  <c r="X26" i="1" l="1"/>
  <c r="Y26" i="1" s="1"/>
  <c r="Y58" i="1"/>
  <c r="Y32" i="1"/>
  <c r="Z59" i="1"/>
  <c r="Y59" i="1"/>
  <c r="Z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3" i="1"/>
  <c r="T16" i="1"/>
  <c r="T17" i="1"/>
  <c r="Z26" i="1" l="1"/>
  <c r="Y27" i="1" s="1"/>
  <c r="Y60" i="1"/>
  <c r="Z60" i="1"/>
  <c r="Z27" i="1"/>
  <c r="Z28" i="1" s="1"/>
  <c r="Y35" i="1"/>
  <c r="Y19" i="1"/>
  <c r="Z19" i="1"/>
  <c r="X20" i="1" s="1"/>
  <c r="Y20" i="1" s="1"/>
  <c r="Y61" i="1" l="1"/>
  <c r="Z61" i="1"/>
  <c r="Y28" i="1"/>
  <c r="Y34" i="1"/>
  <c r="Z34" i="1"/>
  <c r="Z35" i="1"/>
  <c r="Z20" i="1"/>
  <c r="X21" i="1" s="1"/>
  <c r="Y21" i="1" s="1"/>
  <c r="Y62" i="1" l="1"/>
  <c r="Z62" i="1"/>
  <c r="Y29" i="1"/>
  <c r="Z29" i="1"/>
  <c r="Y30" i="1" s="1"/>
  <c r="Y36" i="1"/>
  <c r="Z36" i="1"/>
  <c r="Z21" i="1"/>
  <c r="X22" i="1" s="1"/>
  <c r="Z22" i="1" s="1"/>
  <c r="X23" i="1" s="1"/>
  <c r="X12" i="1"/>
  <c r="Y12" i="1" s="1"/>
  <c r="Z30" i="1" l="1"/>
  <c r="Y22" i="1"/>
  <c r="Y23" i="1"/>
  <c r="Z23" i="1"/>
  <c r="Q13" i="1"/>
  <c r="Z12" i="1" l="1"/>
  <c r="X13" i="1" s="1"/>
  <c r="Y13" i="1" l="1"/>
  <c r="Z13" i="1" l="1"/>
  <c r="X16" i="1" l="1"/>
  <c r="Y16" i="1" l="1"/>
  <c r="Z16" i="1"/>
  <c r="X17" i="1" s="1"/>
  <c r="Y17" i="1" l="1"/>
  <c r="Z17" i="1"/>
  <c r="K31" i="1" l="1"/>
  <c r="L31" i="1" s="1"/>
  <c r="K24" i="1"/>
  <c r="L24" i="1" s="1"/>
  <c r="K57" i="1"/>
  <c r="L57"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7" i="1"/>
  <c r="AJ42" i="18"/>
  <c r="AJ18" i="18"/>
  <c r="AD26" i="18"/>
  <c r="L10" i="18"/>
  <c r="AD10" i="18"/>
  <c r="X18" i="18"/>
  <c r="AD42" i="18"/>
  <c r="L18" i="18"/>
  <c r="R10" i="18"/>
  <c r="N57"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AB24" i="1" s="1"/>
  <c r="AA24" i="1" s="1"/>
  <c r="AC24" i="1" s="1"/>
  <c r="Z30" i="18"/>
  <c r="AL38" i="18"/>
  <c r="AL14" i="18"/>
  <c r="AF6" i="18"/>
  <c r="AL22" i="18"/>
  <c r="T30" i="18"/>
  <c r="Z38" i="18"/>
  <c r="AF14" i="18"/>
  <c r="N30" i="18"/>
  <c r="N14" i="18"/>
  <c r="N22" i="18"/>
  <c r="AF38" i="18"/>
  <c r="T6" i="18"/>
  <c r="X32" i="18"/>
  <c r="AD32" i="18"/>
  <c r="AJ8" i="18"/>
  <c r="L16" i="18"/>
  <c r="R32" i="18"/>
  <c r="AJ32" i="18"/>
  <c r="R40" i="18"/>
  <c r="AJ40" i="18"/>
  <c r="AD24" i="18"/>
  <c r="AJ24" i="18"/>
  <c r="R24" i="18"/>
  <c r="AJ16" i="18"/>
  <c r="AD8" i="18"/>
  <c r="L32" i="18"/>
  <c r="L40" i="18"/>
  <c r="R16" i="18"/>
  <c r="L24" i="18"/>
  <c r="AD16" i="18"/>
  <c r="L8" i="18"/>
  <c r="R8" i="18"/>
  <c r="X40" i="18"/>
  <c r="X8" i="18"/>
  <c r="X16" i="18"/>
  <c r="AD40" i="18"/>
  <c r="X24" i="18"/>
  <c r="M31" i="1"/>
  <c r="AB31" i="1" s="1"/>
  <c r="AA31" i="1" s="1"/>
  <c r="AC31" i="1" s="1"/>
  <c r="J40" i="18"/>
  <c r="J16" i="18"/>
  <c r="P16" i="18"/>
  <c r="V8" i="18"/>
  <c r="J8" i="18"/>
  <c r="J24" i="18"/>
  <c r="AH16" i="18"/>
  <c r="AB16" i="18"/>
  <c r="AB40" i="18"/>
  <c r="P32" i="18"/>
  <c r="P40" i="18"/>
  <c r="AH24" i="18"/>
  <c r="AB32" i="18"/>
  <c r="J32" i="18"/>
  <c r="V16" i="18"/>
  <c r="V40" i="18"/>
  <c r="AH32" i="18"/>
  <c r="V24" i="18"/>
  <c r="V32" i="18"/>
  <c r="AH8" i="18"/>
  <c r="AB8" i="18"/>
  <c r="P8" i="18"/>
  <c r="N31" i="1"/>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AB18" i="1" s="1"/>
  <c r="AA18" i="1" s="1"/>
  <c r="AC18"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AH34" i="18"/>
  <c r="AH42" i="18"/>
  <c r="AH18" i="18"/>
  <c r="AB10" i="18"/>
  <c r="J26" i="18"/>
  <c r="V18" i="18"/>
  <c r="V42" i="18"/>
  <c r="J42" i="18"/>
  <c r="P10" i="18"/>
  <c r="AB26" i="18"/>
  <c r="J34" i="18"/>
  <c r="J18" i="18"/>
  <c r="AH10" i="18"/>
  <c r="AB34" i="18"/>
  <c r="P26" i="18"/>
  <c r="P34" i="18"/>
  <c r="V34" i="18"/>
  <c r="AH26" i="18"/>
  <c r="J10" i="18"/>
  <c r="P18" i="18"/>
  <c r="AB42" i="18"/>
  <c r="V10" i="18"/>
  <c r="AB18" i="18"/>
  <c r="P42" i="18"/>
  <c r="V26" i="18"/>
  <c r="Z32" i="18"/>
  <c r="N24" i="18"/>
  <c r="AL32" i="18"/>
  <c r="AL40" i="18"/>
  <c r="N8" i="18"/>
  <c r="AF24" i="18"/>
  <c r="Z40" i="18"/>
  <c r="Z16" i="18"/>
  <c r="N32" i="18"/>
  <c r="T32" i="18"/>
  <c r="N40" i="18"/>
  <c r="T8" i="18"/>
  <c r="AF32" i="18"/>
  <c r="AL8" i="18"/>
  <c r="T24" i="18"/>
  <c r="N16" i="18"/>
  <c r="T16" i="18"/>
  <c r="Z24" i="18"/>
  <c r="AF16" i="18"/>
  <c r="T40" i="18"/>
  <c r="AF8" i="18"/>
  <c r="AL24" i="18"/>
  <c r="Z8" i="18"/>
  <c r="AF40" i="18"/>
  <c r="AL16" i="18"/>
  <c r="AB57" i="1" l="1"/>
  <c r="AA57" i="1" s="1"/>
  <c r="AA12" i="1"/>
  <c r="V22" i="19" l="1"/>
  <c r="J28" i="19"/>
  <c r="AB26" i="1"/>
  <c r="AA26" i="1" s="1"/>
  <c r="J47" i="19"/>
  <c r="AB19" i="1"/>
  <c r="AB20" i="1" s="1"/>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27"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B17" i="19"/>
  <c r="J7" i="19"/>
  <c r="AC57"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38" i="19"/>
  <c r="V8" i="19"/>
  <c r="AB8" i="19"/>
  <c r="V48" i="19"/>
  <c r="AA13" i="1"/>
  <c r="AA58" i="1"/>
  <c r="AB59" i="1"/>
  <c r="AA32" i="1"/>
  <c r="AB33" i="1"/>
  <c r="J38" i="19" l="1"/>
  <c r="AH48" i="19"/>
  <c r="AB28" i="19"/>
  <c r="J18" i="19"/>
  <c r="P48" i="19"/>
  <c r="P18" i="19"/>
  <c r="V18" i="19"/>
  <c r="AH18" i="19"/>
  <c r="AH28" i="19"/>
  <c r="AB48" i="19"/>
  <c r="AH8" i="19"/>
  <c r="J8" i="19"/>
  <c r="AB18" i="19"/>
  <c r="J48" i="19"/>
  <c r="P38" i="19"/>
  <c r="P7" i="19"/>
  <c r="P47" i="19"/>
  <c r="AH17" i="19"/>
  <c r="V27" i="19"/>
  <c r="V37" i="19"/>
  <c r="V38" i="19"/>
  <c r="P8" i="19"/>
  <c r="AB38" i="19"/>
  <c r="P28" i="19"/>
  <c r="V28" i="19"/>
  <c r="P17" i="19"/>
  <c r="AH32" i="19"/>
  <c r="AB52" i="19"/>
  <c r="J32" i="19"/>
  <c r="V12" i="19"/>
  <c r="J42" i="19"/>
  <c r="J12" i="19"/>
  <c r="J22" i="19"/>
  <c r="AB12" i="19"/>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21" i="1"/>
  <c r="AA20" i="1"/>
  <c r="AA33" i="1"/>
  <c r="AB34" i="1"/>
  <c r="AA59" i="1"/>
  <c r="AB60"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8" i="1"/>
  <c r="AA27" i="1"/>
  <c r="K39" i="19"/>
  <c r="AC39" i="19"/>
  <c r="W29" i="19"/>
  <c r="AI49" i="19"/>
  <c r="W9" i="19"/>
  <c r="AC19" i="19"/>
  <c r="Q49" i="19"/>
  <c r="W49" i="19"/>
  <c r="AC9" i="19"/>
  <c r="AI9" i="19"/>
  <c r="Q29" i="19"/>
  <c r="W39" i="19"/>
  <c r="Q39" i="19"/>
  <c r="AC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8" i="1"/>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6"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60" i="1"/>
  <c r="AB61"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9" i="1"/>
  <c r="AA29" i="1" s="1"/>
  <c r="AA28" i="1"/>
  <c r="AB30" i="1"/>
  <c r="AA30" i="1" s="1"/>
  <c r="AJ43" i="19"/>
  <c r="AD33" i="19"/>
  <c r="X33" i="19"/>
  <c r="X13" i="19"/>
  <c r="AD43" i="19"/>
  <c r="L43" i="19"/>
  <c r="AC59"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7"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34" i="1"/>
  <c r="AB35" i="1"/>
  <c r="AA35" i="1" s="1"/>
  <c r="AB36" i="1"/>
  <c r="AA36"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3" i="1"/>
  <c r="AD9" i="19"/>
  <c r="AJ49" i="19"/>
  <c r="L39" i="19"/>
  <c r="R19" i="19"/>
  <c r="AJ39" i="19"/>
  <c r="AJ29" i="19"/>
  <c r="AJ19" i="19"/>
  <c r="AJ9" i="19"/>
  <c r="AD49" i="19"/>
  <c r="L19" i="19"/>
  <c r="L29" i="19"/>
  <c r="R49" i="19"/>
  <c r="AG39" i="19" l="1"/>
  <c r="AG29" i="19"/>
  <c r="AM19" i="19"/>
  <c r="O39" i="19"/>
  <c r="AC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8"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5" i="1"/>
  <c r="T19" i="19"/>
  <c r="AL49" i="19"/>
  <c r="T29" i="19"/>
  <c r="AF29" i="19"/>
  <c r="T18" i="19"/>
  <c r="N48" i="19"/>
  <c r="N8" i="19"/>
  <c r="T28" i="19"/>
  <c r="AF38" i="19"/>
  <c r="Z28" i="19"/>
  <c r="Z18" i="19"/>
  <c r="AF8" i="19"/>
  <c r="AC29"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4" i="1"/>
  <c r="M9" i="19"/>
  <c r="Y29" i="19"/>
  <c r="AA61" i="1"/>
  <c r="AB62" i="1"/>
  <c r="AA62"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0"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2"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1"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<sst xmlns="http://schemas.openxmlformats.org/spreadsheetml/2006/main" count="508" uniqueCount="337">
  <si>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</si>
  <si>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</si>
  <si>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</si>
  <si>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</si>
  <si>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</si>
  <si>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</si>
  <si>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</si>
  <si>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</si>
  <si>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</si>
  <si>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</si>
  <si>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</si>
  <si>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</si>
  <si>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</si>
  <si>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</si>
  <si>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</si>
  <si>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</si>
  <si>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</si>
  <si>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</si>
  <si>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</si>
  <si>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</si>
  <si>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</si>
  <si>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</si>
  <si>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</si>
  <si>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</si>
  <si>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</si>
  <si>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</si>
  <si>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</si>
  <si>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</si>
  <si>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</si>
  <si>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</si>
  <si>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</si>
  <si>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</si>
  <si>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</si>
  <si>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</si>
  <si>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</si>
  <si>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</si>
  <si>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</si>
  <si>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</si>
  <si>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</si>
  <si>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</si>
  <si>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</si>
  <si>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</si>
  <si>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</si>
  <si>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</si>
  <si>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</si>
  <si>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</si>
  <si>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</si>
  <si>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</si>
  <si>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</si>
  <si>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</si>
  <si>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</si>
  <si>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</si>
  <si>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</si>
  <si>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</si>
  <si>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</si>
  <si>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</si>
  <si>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</si>
  <si>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</si>
  <si>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</si>
  <si>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</si>
  <si>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</si>
  <si>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</si>
  <si>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</si>
  <si>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</si>
  <si>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</si>
  <si>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</si>
  <si>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</si>
  <si>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</si>
  <si>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</si>
  <si>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</si>
  <si>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</si>
  <si>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</si>
  <si>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</si>
  <si>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</si>
  <si>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</si>
  <si>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</si>
  <si>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</si>
  <si>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</si>
  <si>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</si>
  <si>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</si>
  <si>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GESTIÓN DE TALENTO HUMANO</t>
  </si>
  <si>
    <t>ALCANCE:</t>
  </si>
  <si>
    <t>Aplica desde la planificación del talento humano, su selección,vinculacióny gestion, hasta su retiro de la entidadconforme a las disposiciones legales.</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</si>
  <si>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</si>
  <si>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</si>
  <si>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</si>
  <si>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</si>
  <si>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</si>
  <si>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</si>
  <si>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Gestionar el desarrollo estratégico el talento humano de la Alcaldía de Bucaramanga a través de políticas y estrategias, de acuerdo con el modelo integrado de planeación y gestión MIPG, basados en las necesidades identificadas y los requisitos legales con el fin de aumentar la satisfacción, bienestar y calidad de vida de los Servidores Públicos, impactando en la generación de valor público.</t>
  </si>
  <si>
    <t xml:space="preserve">
1. Plan Estratégico de Talento Humano 
2. Plan Anual de Vacantes y Plan de Previsión de Recursos Humanos
3. Plan Institucional de Capacitación
4. Plan institucional de bienestrar  e Incentivos
5. Acuerdos de gestión
6. Evalución de desempeño 
7. Plan del  Sistema de Gestión de Seguridad y Salud en el trabajo SG-SST . 
</t>
  </si>
  <si>
    <t>1. Desemepeño de las funciones de los servidores públicos de la Administración Municipal.
2. Custodia de la información.
3. Desarrollo del procedimiento de nómina.</t>
  </si>
  <si>
    <t>MATRIZ DOFA</t>
  </si>
  <si>
    <t>DEBILIDADES</t>
  </si>
  <si>
    <t>AMENAZAS</t>
  </si>
  <si>
    <t xml:space="preserve">Bajo compromiso por parte de los Servidores Públicos en la participación de las capacitaciones programadas.  </t>
  </si>
  <si>
    <t>Nuevas tecnologías en el mercado a alto costo que impiden la adquisición de las mismas.</t>
  </si>
  <si>
    <t>Las evaluaciones de desempeño no reflejan realmente el desempeño, competencias y habilidades  de los servidores públicos de carrera administrativa, lo cual no permite que sea un insumo para el proceso de mejoramiento</t>
  </si>
  <si>
    <t>Alteraciones en el orden público</t>
  </si>
  <si>
    <t>Las historias laborales de los Servidores Públicos no se encuentran digitalizadas en su totalidad.</t>
  </si>
  <si>
    <t>Emergencias sanitarias, que afectan la prestación directa del servicio al ciudadano.</t>
  </si>
  <si>
    <t>Insuficiente espacio a nivel virtual para guardar la información escaneada de las historias laborales.</t>
  </si>
  <si>
    <t>Variables externas economicas, sociales, normativas y de mercado</t>
  </si>
  <si>
    <t>La no existencia de un proceso de evaluación de competencias directivas y gerenciales del personal directivo.</t>
  </si>
  <si>
    <t>El cambio normativo constante de requisitos relacionados con la gestión del talento humano</t>
  </si>
  <si>
    <t>Resistencia a los procesos de gestión del cambio.</t>
  </si>
  <si>
    <t>Software de nomina con parametrización faltante de acuerdo con las necesidades de la entidad</t>
  </si>
  <si>
    <t>No aseguramiento  de conocimiento por el retiro de servidores públicos con experienca</t>
  </si>
  <si>
    <t>Demora en el control y seguimiento a los cobro de incapacidades ante las EPS</t>
  </si>
  <si>
    <t>FORTALEZAS</t>
  </si>
  <si>
    <t>OPORTUNIDADES</t>
  </si>
  <si>
    <t>Talento humano capacitado, con conocimiento y experiencia para el desarrollo de las funciones</t>
  </si>
  <si>
    <t>Gestión con entidades del Orden Nacional y territorial para el acceso a capacitaciones optimizando recursos.</t>
  </si>
  <si>
    <t>Flexibilidad en el horario de los servidores públicos para la atención a los usuarios y desarrollo de sus funciones en tiempo de emergencias sanitarias.</t>
  </si>
  <si>
    <t>Convenios con entidades del orden Nacional para el fortalecimiento de la gestión administrativa.</t>
  </si>
  <si>
    <t>Plan de capacitación y Plan de Bienestar e incentivo  acorde con las necesidades de los servidores públicos.</t>
  </si>
  <si>
    <t>Modelo Integrado de Planeación y Gestión que identifica las diferentes líneas de trabajo para toda la entidad.</t>
  </si>
  <si>
    <t>Documentación establecida que permite asegurar la operación del proceso</t>
  </si>
  <si>
    <t>Convenios con Universidades que hacen presencia en la ciudad, para la formación del Talento Humano, generando bienestar y desarrollo .</t>
  </si>
  <si>
    <t>Migración a nuevas formas de Trabajo y Comunicación para la prestación del servicio público , generado por las condiciones de emergencias sanitarias.</t>
  </si>
  <si>
    <t>Alianzas estrategicas con entidades del orden nacional, regional y local, para el acceso a servicios para los servidores públicos y contratistas</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</si>
  <si>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</si>
  <si>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</si>
  <si>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</si>
  <si>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</si>
  <si>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</si>
  <si>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</si>
  <si>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</si>
  <si>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</si>
  <si>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</si>
  <si>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</si>
  <si>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</si>
  <si>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</si>
  <si>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</si>
  <si>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</si>
  <si>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</si>
  <si>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</si>
  <si>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</si>
  <si>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</si>
  <si>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</si>
  <si>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</si>
  <si>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</si>
  <si>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</si>
  <si>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</si>
  <si>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</si>
  <si>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</si>
  <si>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</si>
  <si>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</si>
  <si>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</si>
  <si>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</si>
  <si>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</si>
  <si>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</si>
  <si>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</si>
  <si>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</si>
  <si>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</si>
  <si>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</si>
  <si>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</si>
  <si>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</si>
  <si>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</si>
  <si>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Reputacional</t>
  </si>
  <si>
    <t>Investigaciones disciplinarias y sanciones por entes de control</t>
  </si>
  <si>
    <t xml:space="preserve"> Insuficiente participación en los procesos de capacitación y entrenamiento a los servidores públicos para la prestación del servicio, que afecta las competencias y conocimiento interno.</t>
  </si>
  <si>
    <t>Posibilidad de afectación reputacional por investigaciones disciplinarias y sanciones de los entes de control debido a la insuficiente participación en los procesos de capacitación y entrenamiento a los servidores públicos para la prestación del servicio, que afecta las competencias y conocimiento interno.</t>
  </si>
  <si>
    <t>Ejecucion y Administracion de procesos</t>
  </si>
  <si>
    <t xml:space="preserve">     El riesgo afecta la imagen de la entidad con algunos usuarios de relevancia frente al logro de los objetivos</t>
  </si>
  <si>
    <t>El Subsecretario Administrativo de talento humano realiza seguimiento a la participación de los servidores públicos en la ejecución del Plan Institucional de Capacitaciones PIC 2025, que permita promocionar de manera adecuada la formación y llegue a la población objetivo de esta.</t>
  </si>
  <si>
    <t>Preventivo</t>
  </si>
  <si>
    <t>Manual</t>
  </si>
  <si>
    <t>Documentado</t>
  </si>
  <si>
    <t>Continua</t>
  </si>
  <si>
    <t>Con Registro</t>
  </si>
  <si>
    <t>Reducir (mitigar)</t>
  </si>
  <si>
    <t>Realizar seguimiento semestral a la participación en las capacitaciones para los servidores públicos, de acuerdo a la programación de las temáticas establecidas en el Plan Institucional de Capacitación de la vigencia 2025.</t>
  </si>
  <si>
    <t>Profesional responsable PIC</t>
  </si>
  <si>
    <t>Informe de seguimiento (2)</t>
  </si>
  <si>
    <t>Investigaciones disciplinarias por entes de control.</t>
  </si>
  <si>
    <t>Incumplimiento de la ley 1712  de 2014 en lo concerniente a la información clasificada y reservada de las historias laborales de los servidores públicos.</t>
  </si>
  <si>
    <t>Posibilidad de afectación reputacional por investigaciones disciplinarias por entes de control, debido al incumplimiento de la ley 1712 de 2014 en lo concerniente a la información clasificada y reservada de las historias laborales de los servidores públicos.</t>
  </si>
  <si>
    <t>El Subsecretario Administrativo de talento humano verifica y autoriza el acceso a la información de las historias laborales de los servidores públicos a través del formato AUTORIZACIÓN REVISIÓN HOJAS DE VIDA No. F-GAT-8100-238,37-194.</t>
  </si>
  <si>
    <t>Realizar seguimiento semestral a las solicitudes de acceso a la información de las historias laborales de los servidores públicos, que cuenten con el formato AUTORIZACIÓN REVISIÓN HOJAS DE VIDA No. F-GAT-8100-238,37-194 diligenciado.</t>
  </si>
  <si>
    <t>Subsecretarío Administrativo de Talento Humano</t>
  </si>
  <si>
    <t>Económico y Reputacional</t>
  </si>
  <si>
    <t xml:space="preserve">Deficiencia en la actualización de las nuevas versiones, soporte, parametrización del software del sistema  de nómina </t>
  </si>
  <si>
    <t>Posibilidad de afectación económica y reputacional por investigaciones disciplinarias por entes de control, debido a la deficiencia en la actualización de las nuevas versiones, soporte y parametrización del software del sistema de nómina</t>
  </si>
  <si>
    <t>El Subsecretario Administrativo de talento humano verifica aleatoriamente, que los cálculos para el pago de salarios, prestaciones sociales y beneficios sean liquidados de acuerdo con las normas vigentes y convenciones sindicales de la alcaldía de Bucaramanga.</t>
  </si>
  <si>
    <t>Realizar seguimiento cuatrimestral a la normatividad vigente frente al tema de nómina.</t>
  </si>
  <si>
    <t>Informe de seguimiento (3)</t>
  </si>
  <si>
    <t>Solicitar al ordenador del gasto, la actualización del sistema de liquidación de nómina de la entidad.</t>
  </si>
  <si>
    <t>Oficio de solicitud (1)</t>
  </si>
  <si>
    <t>Investigaciones disciplinarias por entes de control</t>
  </si>
  <si>
    <t xml:space="preserve">Falta de efectividad en los controles y en la aplicación de los estándares, establecidos por la entidad, para agilizar y asegurar la entrega oportuna del cargo de personal de planta. </t>
  </si>
  <si>
    <t xml:space="preserve">Posibilidad de afectación económica y reputacional por investigaciones disciplinarias por entes de control, debido a la falta de efectividad en los controles y en la aplicación de los estándares, establecidos por la entidad, para agilizar y asegurar la entrega oportuna del cargo de personal de planta. </t>
  </si>
  <si>
    <t>El Subsecretario Administrativo de Talento Humano emite lineamientos y estándares para llevar a cabo la entrega de cargo de acuerdo con el Procedimiento para Entrega de Cargo e Informe de Gestión P-GAT-8100-170-023</t>
  </si>
  <si>
    <t>Realizar seguimiento cuatrimestral a la implementación de los Procedimientos: "Procedimiento Entrega de Cargos Directivos y Otros de Manejo y Confianza P-GAT-8100-170-023" y "Procedimiento para la Entrega de Cargos de Nivel Asesor, Profesional, Técnico y Asistencial P-GAT-8100-170-052".</t>
  </si>
  <si>
    <t>Investigaciones disciplinarias</t>
  </si>
  <si>
    <t>Posibilidad de afectación reputacional por investigaciones disciplinarias debido al incumplimiento de las acciones correctivas y de mejora, en los tiempos estipulados y plasmados en los Planes de Mejoramiento de auditorías internas, suscritos.</t>
  </si>
  <si>
    <t>El Subsecretario Administrativo de Talento Humano revisa las acciones correctivas y de mejora, establecidas y plasmadas en los Planes de Mejoramiento de auditorías internas suscritos, a través de seguimiento al proceso de Gestión de Talento Humano</t>
  </si>
  <si>
    <t>Realizar  un seguimiento semestral a las acciones establecidas en los Planes de Mejoramiento de auditorías internas suscritos</t>
  </si>
  <si>
    <t>Acta de reunión (1)</t>
  </si>
  <si>
    <t>Incumplimiento de la Ley 594 del 2000 en los documentos generados por el Área de Gestión de Talento Humano.</t>
  </si>
  <si>
    <t>Posibilidad de afectación reputacional por posibles investigaciones y sanciones disciplinarias por entes de control, debido al incumplimiento de la Ley 594 del 2000 en los documentos generados por el Área de Gestión de Talento Humano.</t>
  </si>
  <si>
    <t>El equipo asignado para el manejo del archivo aplica los manuales y procedimientos para la intervencion documental establecidos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documental y las directrices del Archivo General de la Nación</t>
  </si>
  <si>
    <t>Cumplir el 100% del cronograma de las Transferencias documentales de acuerdo con el plan de trabajo vigencia 2025 de la Secretaria Administrativa.</t>
  </si>
  <si>
    <t>Líder del proceso y equipo asignado</t>
  </si>
  <si>
    <t>Acta de transferencia documental F-GDO-8600-238,37-022 
(1)</t>
  </si>
  <si>
    <t>Organizar el 60% de los expedientes producidos por el Área de Gestión de Talento Humano</t>
  </si>
  <si>
    <t xml:space="preserve">Informe de seguimiento a la organización documental F-GDO-8600-238,37-033 
(2) </t>
  </si>
  <si>
    <t>Elaborar el 60% de los inventarios documentales de los archivos producidos por el Área de Gestión de Talento Humano</t>
  </si>
  <si>
    <t>Inventarios documentales F-GDO-8600-238,37-003
(2)</t>
  </si>
  <si>
    <t>Investigaciones disciplinarias por la autoridad competente</t>
  </si>
  <si>
    <t>incumplimiento de la Ley 1712 del 2014 y Resolucion 1519 de 2020 de MINTIC respecto a la obligación de publicación de información en la página web institucional.</t>
  </si>
  <si>
    <t>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t>
  </si>
  <si>
    <t>El profesional asignado por el lider del proceso, revisa la información sujeta a publicación de acuerdo con lo establecido en la Resolución 1519 de 2020 y sus anexos, y verifica a través de la pagina web institucional su cumplimiento</t>
  </si>
  <si>
    <t>Solicitar al área TIC la publicación del 100% de documentos a cargo del Área de Gestión de Talento Humano, de acuerdo con los estandares establecidos en la Resolucuión 1519 de 2020.</t>
  </si>
  <si>
    <t>Lider de proceso y profesional asignado</t>
  </si>
  <si>
    <t>Solicitudes de publicación enviados al área TIC</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</si>
  <si>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</si>
  <si>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</si>
  <si>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</si>
  <si>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</si>
  <si>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</si>
  <si>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</si>
  <si>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</si>
  <si>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</si>
  <si>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</si>
  <si>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</si>
  <si>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</si>
  <si>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</si>
  <si>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</si>
  <si>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</si>
  <si>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</si>
  <si>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</si>
  <si>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</si>
  <si>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</si>
  <si>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</si>
  <si>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</si>
  <si>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</si>
  <si>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</si>
  <si>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</si>
  <si>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</si>
  <si>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</si>
  <si>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</si>
  <si>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</si>
  <si>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</si>
  <si>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</si>
  <si>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</si>
  <si>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</si>
  <si>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</si>
  <si>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</si>
  <si>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</si>
  <si>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</si>
  <si>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</si>
  <si>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</si>
  <si>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</si>
  <si>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</si>
  <si>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</si>
  <si>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</si>
  <si>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</si>
  <si>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</si>
  <si>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</si>
  <si>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</si>
  <si>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</si>
  <si>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</si>
  <si>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</si>
  <si>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</si>
  <si>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</si>
  <si>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</si>
  <si>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</si>
  <si>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</si>
  <si>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</si>
  <si>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</si>
  <si>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</si>
  <si>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</si>
  <si>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</si>
  <si>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</si>
  <si>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</si>
  <si>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</si>
  <si>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</si>
  <si>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</si>
  <si>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</si>
  <si>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</si>
  <si>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</si>
  <si>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</si>
  <si>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</si>
  <si>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</si>
  <si>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</si>
  <si>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</si>
  <si>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</si>
  <si>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</si>
  <si>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</si>
  <si>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</si>
  <si>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</si>
  <si>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</si>
  <si>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</si>
  <si>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</si>
  <si>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</si>
  <si>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</si>
  <si>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</si>
  <si>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</si>
  <si>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</si>
  <si>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</si>
  <si>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</si>
  <si>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</si>
  <si>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</si>
  <si>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</si>
  <si>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</si>
  <si>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</si>
  <si>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</si>
  <si>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</si>
  <si>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</si>
  <si>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</si>
  <si>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</si>
  <si>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</si>
  <si>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</si>
  <si>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</si>
  <si>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</si>
  <si>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</si>
  <si>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</si>
  <si>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</si>
  <si>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</si>
  <si>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</si>
  <si>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</si>
  <si>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</si>
  <si>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</si>
  <si>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</si>
  <si>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</si>
  <si>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</si>
  <si>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</si>
  <si>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</si>
  <si>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</si>
  <si>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</si>
  <si>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</si>
  <si>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</si>
  <si>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</si>
  <si>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incumplimiento de las acciones correctivas y de mejora, en los tiempos estipulados y plasmados en los Planes de Mejoramiento de auditorías internas, suscritos.</t>
  </si>
  <si>
    <t>investigaciones y sanciones disciplinarias por entes de control</t>
  </si>
  <si>
    <t>Matriz Mapa Riesgos de Gestión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</si>
</sst>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7">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11"/>
      <color rgb="FF000000"/>
      <name val="Arial"/>
      <family val="2"/>
    </font>
    <font>
      <b/>
      <sz val="20"/>
      <color rgb="FF000000"/>
      <name val="Arial"/>
      <family val="2"/>
    </font>
    <font>
      <sz val="11"/>
      <color theme="1"/>
      <name val="Arial Narrow"/>
    </font>
    <font>
      <sz val="11"/>
      <color rgb="FF000000"/>
      <name val="Arial Narrow"/>
    </font>
    <font>
      <sz val="11"/>
      <name val="Calibri"/>
    </font>
    <font>
      <sz val="11"/>
      <color rgb="FF000000"/>
      <name val="Arial Narrow"/>
      <family val="2"/>
    </font>
    <font>
      <sz val="14"/>
      <color theme="1"/>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theme="0"/>
        <bgColor theme="0"/>
      </patternFill>
    </fill>
  </fills>
  <borders count="12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top style="thin">
        <color rgb="FF000000"/>
      </top>
      <bottom/>
      <diagonal/>
    </border>
    <border>
      <left style="thin">
        <color indexed="64"/>
      </left>
      <right style="medium">
        <color indexed="64"/>
      </right>
      <top style="thin">
        <color indexed="64"/>
      </top>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s>
  <cellStyleXfs count="5">
    <xf numFmtId="0" fontId="0" fillId="0" borderId="0"/>
    <xf numFmtId="9" fontId="14" fillId="0" borderId="0" applyFont="0" applyFill="0" applyBorder="0" applyAlignment="0" applyProtection="0"/>
    <xf numFmtId="0" fontId="47" fillId="0" borderId="0"/>
    <xf numFmtId="0" fontId="48" fillId="0" borderId="0"/>
    <xf numFmtId="0" fontId="5" fillId="0" borderId="0"/>
  </cellStyleXfs>
  <cellXfs count="56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2"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16" fillId="3" borderId="0" xfId="0" applyFont="1" applyFill="1" applyAlignment="1">
      <alignment vertical="center"/>
    </xf>
    <xf numFmtId="0" fontId="5" fillId="3" borderId="0" xfId="0" applyFont="1" applyFill="1"/>
    <xf numFmtId="0" fontId="36" fillId="3" borderId="0" xfId="0" applyFont="1" applyFill="1"/>
    <xf numFmtId="0" fontId="37" fillId="3" borderId="32" xfId="0" applyFont="1" applyFill="1" applyBorder="1" applyAlignment="1">
      <alignment horizontal="center" vertical="center" wrapText="1" readingOrder="1"/>
    </xf>
    <xf numFmtId="0" fontId="38" fillId="3" borderId="32" xfId="0" applyFont="1" applyFill="1" applyBorder="1" applyAlignment="1">
      <alignment horizontal="justify" vertical="center" wrapText="1" readingOrder="1"/>
    </xf>
    <xf numFmtId="9" fontId="37" fillId="3" borderId="41" xfId="0" applyNumberFormat="1"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36" xfId="0" applyNumberFormat="1"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8" fillId="3" borderId="38" xfId="0" applyFont="1" applyFill="1" applyBorder="1" applyAlignment="1">
      <alignment horizontal="justify" vertical="center" wrapText="1" readingOrder="1"/>
    </xf>
    <xf numFmtId="0" fontId="38" fillId="3" borderId="39" xfId="0" applyFont="1" applyFill="1" applyBorder="1" applyAlignment="1">
      <alignment horizontal="center" vertical="center" wrapText="1" readingOrder="1"/>
    </xf>
    <xf numFmtId="0" fontId="46" fillId="3" borderId="0" xfId="0" applyFont="1" applyFill="1"/>
    <xf numFmtId="0" fontId="37" fillId="14" borderId="43" xfId="0" applyFont="1" applyFill="1" applyBorder="1" applyAlignment="1">
      <alignment horizontal="center" vertical="center" wrapText="1" readingOrder="1"/>
    </xf>
    <xf numFmtId="0" fontId="37" fillId="14" borderId="44" xfId="0" applyFont="1" applyFill="1" applyBorder="1" applyAlignment="1">
      <alignment horizontal="center" vertical="center" wrapText="1" readingOrder="1"/>
    </xf>
    <xf numFmtId="0" fontId="13" fillId="3" borderId="0" xfId="0" applyFont="1" applyFill="1"/>
    <xf numFmtId="0" fontId="31"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9" fillId="3" borderId="49" xfId="2" applyFont="1" applyFill="1" applyBorder="1"/>
    <xf numFmtId="0" fontId="49" fillId="3" borderId="50" xfId="2" applyFont="1" applyFill="1" applyBorder="1"/>
    <xf numFmtId="0" fontId="49" fillId="3" borderId="51" xfId="2" applyFont="1" applyFill="1" applyBorder="1"/>
    <xf numFmtId="0" fontId="0" fillId="3" borderId="15" xfId="0" applyFill="1" applyBorder="1"/>
    <xf numFmtId="0" fontId="51" fillId="3" borderId="0" xfId="2" quotePrefix="1" applyFont="1" applyFill="1" applyAlignment="1">
      <alignment horizontal="left" vertical="top" wrapText="1"/>
    </xf>
    <xf numFmtId="0" fontId="52" fillId="3" borderId="0" xfId="2" quotePrefix="1" applyFont="1" applyFill="1" applyAlignment="1">
      <alignment horizontal="left" vertical="top" wrapText="1"/>
    </xf>
    <xf numFmtId="0" fontId="52" fillId="3" borderId="73"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49" fillId="0" borderId="73" xfId="2" quotePrefix="1" applyFont="1" applyBorder="1" applyAlignment="1">
      <alignment horizontal="left" vertical="top" wrapText="1"/>
    </xf>
    <xf numFmtId="0" fontId="53" fillId="3" borderId="0" xfId="2" quotePrefix="1" applyFont="1" applyFill="1" applyAlignment="1">
      <alignment horizontal="left" vertical="top" wrapText="1"/>
    </xf>
    <xf numFmtId="0" fontId="53" fillId="3" borderId="84"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49" fillId="3" borderId="84" xfId="2" applyFont="1" applyFill="1" applyBorder="1"/>
    <xf numFmtId="0" fontId="49" fillId="3" borderId="0" xfId="2" applyFont="1" applyFill="1"/>
    <xf numFmtId="0" fontId="49" fillId="3" borderId="73" xfId="2" applyFont="1" applyFill="1" applyBorder="1"/>
    <xf numFmtId="0" fontId="49" fillId="3" borderId="15" xfId="2" applyFont="1" applyFill="1" applyBorder="1"/>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applyAlignment="1">
      <alignment horizontal="left" vertical="top" wrapText="1"/>
    </xf>
    <xf numFmtId="0" fontId="49" fillId="3" borderId="14" xfId="2" applyFont="1" applyFill="1" applyBorder="1" applyAlignment="1">
      <alignment horizontal="left" vertical="top" wrapText="1"/>
    </xf>
    <xf numFmtId="0" fontId="49" fillId="3" borderId="15" xfId="2" applyFont="1" applyFill="1" applyBorder="1" applyAlignment="1">
      <alignment horizontal="left" vertical="top" wrapText="1"/>
    </xf>
    <xf numFmtId="0" fontId="49" fillId="3" borderId="16" xfId="2" applyFont="1" applyFill="1" applyBorder="1"/>
    <xf numFmtId="0" fontId="49" fillId="3" borderId="18" xfId="2" applyFont="1" applyFill="1" applyBorder="1"/>
    <xf numFmtId="0" fontId="49" fillId="3" borderId="17" xfId="2" applyFont="1" applyFill="1" applyBorder="1"/>
    <xf numFmtId="0" fontId="47" fillId="3" borderId="93" xfId="0" applyFont="1" applyFill="1" applyBorder="1" applyAlignment="1">
      <alignment vertical="center" wrapText="1"/>
    </xf>
    <xf numFmtId="0" fontId="47" fillId="3" borderId="95" xfId="0" applyFont="1" applyFill="1" applyBorder="1" applyAlignment="1">
      <alignment vertical="center" wrapText="1"/>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7" fillId="3" borderId="95" xfId="0" applyNumberFormat="1" applyFont="1" applyFill="1" applyBorder="1" applyAlignment="1">
      <alignment horizontal="left" vertical="center" wrapText="1"/>
    </xf>
    <xf numFmtId="0" fontId="59" fillId="0" borderId="0" xfId="0" applyFont="1"/>
    <xf numFmtId="0" fontId="64" fillId="16" borderId="0" xfId="0" applyFont="1" applyFill="1" applyAlignment="1">
      <alignment horizontal="left" vertical="top" wrapText="1"/>
    </xf>
    <xf numFmtId="0" fontId="64" fillId="16" borderId="0" xfId="0" applyFont="1" applyFill="1" applyAlignment="1">
      <alignment wrapText="1"/>
    </xf>
    <xf numFmtId="0" fontId="67" fillId="17" borderId="97" xfId="0" applyFont="1" applyFill="1" applyBorder="1" applyAlignment="1">
      <alignment horizontal="left" vertical="center" wrapText="1" indent="1"/>
    </xf>
    <xf numFmtId="0" fontId="69" fillId="17" borderId="104" xfId="0" applyFont="1" applyFill="1" applyBorder="1" applyAlignment="1">
      <alignment horizontal="center" vertical="center" wrapText="1"/>
    </xf>
    <xf numFmtId="0" fontId="69" fillId="17" borderId="13" xfId="0" applyFont="1" applyFill="1" applyBorder="1" applyAlignment="1">
      <alignment horizontal="center" vertical="center" wrapText="1"/>
    </xf>
    <xf numFmtId="0" fontId="59" fillId="0" borderId="32" xfId="0" applyFont="1" applyBorder="1" applyAlignment="1">
      <alignment horizontal="center" vertical="center"/>
    </xf>
    <xf numFmtId="14" fontId="59" fillId="0" borderId="32" xfId="0" applyNumberFormat="1" applyFont="1" applyBorder="1" applyAlignment="1">
      <alignment horizontal="center" vertical="center"/>
    </xf>
    <xf numFmtId="0" fontId="59" fillId="0" borderId="32" xfId="0" applyFont="1" applyBorder="1" applyAlignment="1">
      <alignment horizontal="center" vertical="center" wrapText="1"/>
    </xf>
    <xf numFmtId="0" fontId="63" fillId="0" borderId="112" xfId="0" applyFont="1" applyBorder="1" applyAlignment="1">
      <alignment horizontal="center"/>
    </xf>
    <xf numFmtId="0" fontId="47" fillId="3" borderId="94" xfId="0" applyFont="1" applyFill="1" applyBorder="1" applyAlignment="1">
      <alignment vertical="center" wrapText="1"/>
    </xf>
    <xf numFmtId="0" fontId="67" fillId="17" borderId="40" xfId="0" applyFont="1" applyFill="1" applyBorder="1" applyAlignment="1">
      <alignment horizontal="left" vertical="center" wrapText="1" indent="1"/>
    </xf>
    <xf numFmtId="0" fontId="1" fillId="0" borderId="2" xfId="0" applyFont="1" applyBorder="1" applyAlignment="1" applyProtection="1">
      <alignment horizontal="center" vertical="center"/>
      <protection locked="0"/>
    </xf>
    <xf numFmtId="0" fontId="6"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1" fillId="0" borderId="2" xfId="0" applyFont="1" applyBorder="1" applyAlignment="1">
      <alignment horizontal="center" vertical="top"/>
    </xf>
    <xf numFmtId="0" fontId="35" fillId="3" borderId="0" xfId="0" applyFont="1" applyFill="1"/>
    <xf numFmtId="0" fontId="35" fillId="0" borderId="0" xfId="0" applyFont="1"/>
    <xf numFmtId="0" fontId="35" fillId="3" borderId="0" xfId="0" applyFont="1" applyFill="1" applyAlignment="1">
      <alignment horizontal="justify" vertical="center"/>
    </xf>
    <xf numFmtId="0" fontId="6" fillId="0" borderId="0" xfId="0" applyFont="1" applyAlignment="1">
      <alignment horizontal="center" vertical="center" wrapText="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54" fillId="15" borderId="74" xfId="3" applyFont="1" applyFill="1" applyBorder="1" applyAlignment="1">
      <alignment horizontal="center" vertical="center" wrapText="1"/>
    </xf>
    <xf numFmtId="0" fontId="54" fillId="15" borderId="75" xfId="3" applyFont="1" applyFill="1" applyBorder="1" applyAlignment="1">
      <alignment horizontal="center" vertical="center" wrapText="1"/>
    </xf>
    <xf numFmtId="0" fontId="54" fillId="15" borderId="52" xfId="2" applyFont="1" applyFill="1" applyBorder="1" applyAlignment="1">
      <alignment horizontal="center" vertical="center"/>
    </xf>
    <xf numFmtId="0" fontId="54" fillId="15" borderId="53" xfId="2" applyFont="1" applyFill="1" applyBorder="1" applyAlignment="1">
      <alignment horizontal="center" vertical="center"/>
    </xf>
    <xf numFmtId="0" fontId="50" fillId="15" borderId="46" xfId="2" applyFont="1" applyFill="1" applyBorder="1" applyAlignment="1">
      <alignment horizontal="center" vertical="center" wrapText="1"/>
    </xf>
    <xf numFmtId="0" fontId="50" fillId="15" borderId="47" xfId="2" applyFont="1" applyFill="1" applyBorder="1" applyAlignment="1">
      <alignment horizontal="center" vertical="center" wrapText="1"/>
    </xf>
    <xf numFmtId="0" fontId="50" fillId="15" borderId="48"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4"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51" fillId="3" borderId="50"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52"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54" fillId="3" borderId="54" xfId="3" applyFont="1" applyFill="1" applyBorder="1" applyAlignment="1">
      <alignment horizontal="left" vertical="center" wrapText="1" readingOrder="1"/>
    </xf>
    <xf numFmtId="0" fontId="54" fillId="3" borderId="76" xfId="3" applyFont="1" applyFill="1" applyBorder="1" applyAlignment="1">
      <alignment horizontal="left" vertical="center" wrapText="1" readingOrder="1"/>
    </xf>
    <xf numFmtId="0" fontId="55" fillId="3" borderId="77" xfId="2" applyFont="1" applyFill="1" applyBorder="1" applyAlignment="1">
      <alignment horizontal="justify" vertical="center" wrapText="1"/>
    </xf>
    <xf numFmtId="0" fontId="55" fillId="3" borderId="78" xfId="2" applyFont="1" applyFill="1" applyBorder="1" applyAlignment="1">
      <alignment horizontal="justify" vertical="center" wrapText="1"/>
    </xf>
    <xf numFmtId="0" fontId="54" fillId="3" borderId="90" xfId="3" applyFont="1" applyFill="1" applyBorder="1" applyAlignment="1">
      <alignment horizontal="left" vertical="top" wrapText="1" readingOrder="1"/>
    </xf>
    <xf numFmtId="0" fontId="54" fillId="3" borderId="55" xfId="3" applyFont="1" applyFill="1" applyBorder="1" applyAlignment="1">
      <alignment horizontal="left" vertical="top" wrapText="1" readingOrder="1"/>
    </xf>
    <xf numFmtId="0" fontId="55" fillId="3" borderId="91" xfId="2" applyFont="1" applyFill="1" applyBorder="1" applyAlignment="1">
      <alignment horizontal="justify" vertical="center" wrapText="1"/>
    </xf>
    <xf numFmtId="0" fontId="55" fillId="3" borderId="79" xfId="2" applyFont="1" applyFill="1" applyBorder="1" applyAlignment="1">
      <alignment horizontal="justify" vertical="center" wrapText="1"/>
    </xf>
    <xf numFmtId="0" fontId="54" fillId="3" borderId="80" xfId="3" applyFont="1" applyFill="1" applyBorder="1" applyAlignment="1">
      <alignment horizontal="left" vertical="center" wrapText="1" readingOrder="1"/>
    </xf>
    <xf numFmtId="0" fontId="54" fillId="3" borderId="81" xfId="3" applyFont="1" applyFill="1" applyBorder="1" applyAlignment="1">
      <alignment horizontal="left" vertical="center" wrapText="1" readingOrder="1"/>
    </xf>
    <xf numFmtId="0" fontId="55" fillId="3" borderId="82" xfId="2" applyFont="1" applyFill="1" applyBorder="1" applyAlignment="1">
      <alignment horizontal="justify" vertical="center" wrapText="1"/>
    </xf>
    <xf numFmtId="0" fontId="55" fillId="3" borderId="83" xfId="2" applyFont="1" applyFill="1" applyBorder="1" applyAlignment="1">
      <alignment horizontal="justify" vertical="center" wrapText="1"/>
    </xf>
    <xf numFmtId="0" fontId="53" fillId="3" borderId="14" xfId="2" quotePrefix="1" applyFont="1" applyFill="1" applyBorder="1" applyAlignment="1">
      <alignment horizontal="center" vertical="top" wrapText="1"/>
    </xf>
    <xf numFmtId="0" fontId="53" fillId="3" borderId="0" xfId="2" quotePrefix="1" applyFont="1" applyFill="1" applyAlignment="1">
      <alignment horizontal="center" vertical="top" wrapText="1"/>
    </xf>
    <xf numFmtId="0" fontId="53" fillId="3" borderId="73" xfId="2" quotePrefix="1" applyFont="1" applyFill="1" applyBorder="1" applyAlignment="1">
      <alignment horizontal="center" vertical="top" wrapText="1"/>
    </xf>
    <xf numFmtId="0" fontId="54" fillId="15" borderId="85" xfId="3" applyFont="1" applyFill="1" applyBorder="1" applyAlignment="1">
      <alignment horizontal="center" vertical="center" wrapText="1"/>
    </xf>
    <xf numFmtId="0" fontId="54" fillId="3" borderId="86" xfId="3" applyFont="1" applyFill="1" applyBorder="1" applyAlignment="1">
      <alignment horizontal="left" vertical="top" wrapText="1" readingOrder="1"/>
    </xf>
    <xf numFmtId="0" fontId="54" fillId="3" borderId="87" xfId="3" applyFont="1" applyFill="1" applyBorder="1" applyAlignment="1">
      <alignment horizontal="left" vertical="top" wrapText="1" readingOrder="1"/>
    </xf>
    <xf numFmtId="0" fontId="55" fillId="3" borderId="88" xfId="2" applyFont="1" applyFill="1" applyBorder="1" applyAlignment="1">
      <alignment horizontal="justify" vertical="center" wrapText="1"/>
    </xf>
    <xf numFmtId="0" fontId="55" fillId="3" borderId="89" xfId="2" applyFont="1" applyFill="1" applyBorder="1" applyAlignment="1">
      <alignment horizontal="justify" vertical="center" wrapText="1"/>
    </xf>
    <xf numFmtId="0" fontId="55" fillId="3" borderId="56" xfId="2" applyFont="1" applyFill="1" applyBorder="1" applyAlignment="1">
      <alignment horizontal="justify" vertical="center" wrapText="1"/>
    </xf>
    <xf numFmtId="0" fontId="55" fillId="3" borderId="57" xfId="2" applyFont="1" applyFill="1" applyBorder="1" applyAlignment="1">
      <alignment horizontal="justify" vertical="center" wrapText="1"/>
    </xf>
    <xf numFmtId="0" fontId="54" fillId="3" borderId="68" xfId="0" applyFont="1" applyFill="1" applyBorder="1" applyAlignment="1">
      <alignment horizontal="left" vertical="center" wrapText="1"/>
    </xf>
    <xf numFmtId="0" fontId="54" fillId="3" borderId="59" xfId="0" applyFont="1" applyFill="1" applyBorder="1" applyAlignment="1">
      <alignment horizontal="left" vertical="center" wrapText="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58" xfId="0" applyFont="1" applyFill="1" applyBorder="1" applyAlignment="1">
      <alignment horizontal="left" vertical="center" wrapText="1"/>
    </xf>
    <xf numFmtId="0" fontId="54" fillId="3" borderId="67" xfId="0" applyFont="1" applyFill="1" applyBorder="1" applyAlignment="1">
      <alignment horizontal="left" vertical="center" wrapText="1"/>
    </xf>
    <xf numFmtId="0" fontId="54" fillId="3" borderId="69" xfId="0" applyFont="1" applyFill="1" applyBorder="1" applyAlignment="1">
      <alignment horizontal="left" vertical="center" wrapText="1"/>
    </xf>
    <xf numFmtId="0" fontId="54" fillId="3" borderId="70" xfId="0" applyFont="1" applyFill="1" applyBorder="1" applyAlignment="1">
      <alignment horizontal="left" vertical="center" wrapText="1"/>
    </xf>
    <xf numFmtId="0" fontId="55" fillId="3" borderId="62" xfId="0" applyFont="1" applyFill="1" applyBorder="1" applyAlignment="1">
      <alignment horizontal="justify" vertical="center" wrapText="1"/>
    </xf>
    <xf numFmtId="0" fontId="55" fillId="3" borderId="63" xfId="0" applyFont="1" applyFill="1" applyBorder="1" applyAlignment="1">
      <alignment horizontal="justify" vertical="center" wrapText="1"/>
    </xf>
    <xf numFmtId="0" fontId="63" fillId="0" borderId="112" xfId="0" applyFont="1" applyBorder="1" applyAlignment="1">
      <alignment horizontal="center" vertical="center"/>
    </xf>
    <xf numFmtId="0" fontId="63" fillId="0" borderId="112" xfId="0" applyFont="1" applyBorder="1" applyAlignment="1">
      <alignment horizontal="center"/>
    </xf>
    <xf numFmtId="0" fontId="59" fillId="0" borderId="113" xfId="0" applyFont="1" applyBorder="1" applyAlignment="1">
      <alignment horizontal="center" vertical="center" wrapText="1"/>
    </xf>
    <xf numFmtId="0" fontId="59" fillId="0" borderId="72" xfId="0" applyFont="1" applyBorder="1" applyAlignment="1">
      <alignment horizontal="center" vertical="center" wrapText="1"/>
    </xf>
    <xf numFmtId="0" fontId="72" fillId="0" borderId="114" xfId="0" applyFont="1" applyBorder="1" applyAlignment="1">
      <alignment horizontal="left" vertical="center"/>
    </xf>
    <xf numFmtId="0" fontId="74" fillId="0" borderId="115" xfId="0" applyFont="1" applyBorder="1" applyAlignment="1"/>
    <xf numFmtId="0" fontId="72" fillId="21" borderId="116" xfId="0" applyFont="1" applyFill="1" applyBorder="1" applyAlignment="1">
      <alignment horizontal="left" vertical="center" wrapText="1"/>
    </xf>
    <xf numFmtId="0" fontId="72" fillId="21" borderId="117" xfId="0" applyFont="1" applyFill="1" applyBorder="1" applyAlignment="1">
      <alignment horizontal="left" vertical="center" wrapText="1"/>
    </xf>
    <xf numFmtId="0" fontId="72" fillId="21" borderId="118" xfId="0" applyFont="1" applyFill="1" applyBorder="1" applyAlignment="1">
      <alignment horizontal="left" vertical="center" wrapText="1"/>
    </xf>
    <xf numFmtId="0" fontId="73" fillId="0" borderId="117" xfId="0" applyFont="1" applyBorder="1" applyAlignment="1">
      <alignment horizontal="left" vertical="center" wrapText="1"/>
    </xf>
    <xf numFmtId="0" fontId="74" fillId="0" borderId="118" xfId="0" applyFont="1" applyBorder="1" applyAlignment="1"/>
    <xf numFmtId="0" fontId="72" fillId="0" borderId="117" xfId="0" applyFont="1" applyBorder="1" applyAlignment="1">
      <alignment horizontal="left" vertical="center"/>
    </xf>
    <xf numFmtId="0" fontId="73" fillId="21" borderId="116" xfId="0" applyFont="1" applyFill="1" applyBorder="1" applyAlignment="1">
      <alignment horizontal="left" wrapText="1"/>
    </xf>
    <xf numFmtId="0" fontId="73" fillId="21" borderId="117" xfId="0" applyFont="1" applyFill="1" applyBorder="1" applyAlignment="1">
      <alignment horizontal="left" wrapText="1"/>
    </xf>
    <xf numFmtId="0" fontId="73" fillId="21" borderId="118" xfId="0" applyFont="1" applyFill="1" applyBorder="1" applyAlignment="1">
      <alignment horizontal="left" wrapText="1"/>
    </xf>
    <xf numFmtId="0" fontId="59" fillId="3" borderId="103" xfId="0" applyFont="1" applyFill="1" applyBorder="1" applyAlignment="1">
      <alignment horizontal="left" vertical="center" wrapText="1"/>
    </xf>
    <xf numFmtId="0" fontId="59" fillId="3" borderId="36" xfId="0" applyFont="1" applyFill="1" applyBorder="1" applyAlignment="1">
      <alignment horizontal="left" vertical="center" wrapText="1"/>
    </xf>
    <xf numFmtId="0" fontId="72" fillId="21" borderId="116" xfId="0" applyFont="1" applyFill="1" applyBorder="1" applyAlignment="1">
      <alignment horizontal="left" vertical="center"/>
    </xf>
    <xf numFmtId="0" fontId="72" fillId="21" borderId="117" xfId="0" applyFont="1" applyFill="1" applyBorder="1" applyAlignment="1">
      <alignment horizontal="left" vertical="center"/>
    </xf>
    <xf numFmtId="0" fontId="72" fillId="21" borderId="118" xfId="0" applyFont="1" applyFill="1" applyBorder="1" applyAlignment="1">
      <alignment horizontal="left" vertical="center"/>
    </xf>
    <xf numFmtId="0" fontId="66" fillId="0" borderId="92" xfId="0" applyFont="1" applyBorder="1" applyAlignment="1">
      <alignment vertical="top" wrapText="1"/>
    </xf>
    <xf numFmtId="0" fontId="66" fillId="0" borderId="94" xfId="0" applyFont="1" applyBorder="1" applyAlignment="1">
      <alignment vertical="top" wrapText="1"/>
    </xf>
    <xf numFmtId="0" fontId="71" fillId="0" borderId="12" xfId="0" applyFont="1" applyBorder="1" applyAlignment="1">
      <alignment horizontal="center" vertical="center" wrapText="1"/>
    </xf>
    <xf numFmtId="0" fontId="71" fillId="0" borderId="19" xfId="0" applyFont="1" applyBorder="1" applyAlignment="1">
      <alignment horizontal="center" vertical="center" wrapText="1"/>
    </xf>
    <xf numFmtId="0" fontId="71" fillId="0" borderId="14" xfId="0" applyFont="1" applyBorder="1" applyAlignment="1">
      <alignment horizontal="center" vertical="center" wrapText="1"/>
    </xf>
    <xf numFmtId="0" fontId="71" fillId="0" borderId="0" xfId="0" applyFont="1" applyAlignment="1">
      <alignment horizontal="center" vertical="center" wrapText="1"/>
    </xf>
    <xf numFmtId="0" fontId="67" fillId="18" borderId="113" xfId="0" applyFont="1" applyFill="1" applyBorder="1" applyAlignment="1">
      <alignment horizontal="left" vertical="center" wrapText="1" indent="1"/>
    </xf>
    <xf numFmtId="0" fontId="67" fillId="18" borderId="65" xfId="0" applyFont="1" applyFill="1" applyBorder="1" applyAlignment="1">
      <alignment horizontal="left" vertical="center" wrapText="1" indent="1"/>
    </xf>
    <xf numFmtId="0" fontId="67" fillId="18" borderId="66" xfId="0" applyFont="1" applyFill="1" applyBorder="1" applyAlignment="1">
      <alignment horizontal="left" vertical="center" wrapText="1" indent="1"/>
    </xf>
    <xf numFmtId="0" fontId="68" fillId="18" borderId="98" xfId="0" applyFont="1" applyFill="1" applyBorder="1" applyAlignment="1">
      <alignment horizontal="left" vertical="center" wrapText="1" indent="1"/>
    </xf>
    <xf numFmtId="0" fontId="68" fillId="18" borderId="99" xfId="0" applyFont="1" applyFill="1" applyBorder="1" applyAlignment="1">
      <alignment horizontal="left" vertical="center" wrapText="1" indent="1"/>
    </xf>
    <xf numFmtId="0" fontId="68" fillId="18" borderId="100" xfId="0" applyFont="1" applyFill="1" applyBorder="1" applyAlignment="1">
      <alignment horizontal="left" vertical="center" wrapText="1" indent="1"/>
    </xf>
    <xf numFmtId="0" fontId="57" fillId="19" borderId="0" xfId="0" applyFont="1" applyFill="1" applyAlignment="1">
      <alignment horizontal="center" vertical="center" wrapText="1"/>
    </xf>
    <xf numFmtId="0" fontId="57" fillId="20" borderId="42" xfId="0" applyFont="1" applyFill="1" applyBorder="1" applyAlignment="1">
      <alignment horizontal="center" vertical="center" wrapText="1"/>
    </xf>
    <xf numFmtId="0" fontId="57" fillId="20" borderId="43" xfId="0" applyFont="1" applyFill="1" applyBorder="1" applyAlignment="1">
      <alignment horizontal="center" vertical="center" wrapText="1"/>
    </xf>
    <xf numFmtId="0" fontId="57" fillId="20" borderId="44" xfId="0" applyFont="1" applyFill="1" applyBorder="1" applyAlignment="1">
      <alignment horizontal="center" vertical="center" wrapText="1"/>
    </xf>
    <xf numFmtId="0" fontId="67" fillId="17" borderId="12" xfId="0" applyFont="1" applyFill="1" applyBorder="1" applyAlignment="1">
      <alignment horizontal="center" vertical="center" wrapText="1"/>
    </xf>
    <xf numFmtId="0" fontId="67" fillId="17" borderId="19" xfId="0" applyFont="1" applyFill="1" applyBorder="1" applyAlignment="1">
      <alignment horizontal="center" vertical="center" wrapText="1"/>
    </xf>
    <xf numFmtId="0" fontId="67" fillId="17" borderId="13" xfId="0" applyFont="1" applyFill="1" applyBorder="1" applyAlignment="1">
      <alignment horizontal="center" vertical="center" wrapText="1"/>
    </xf>
    <xf numFmtId="0" fontId="69" fillId="17" borderId="12" xfId="0" applyFont="1" applyFill="1" applyBorder="1" applyAlignment="1">
      <alignment horizontal="center" vertical="center" wrapText="1"/>
    </xf>
    <xf numFmtId="0" fontId="69" fillId="17" borderId="104" xfId="0" applyFont="1" applyFill="1" applyBorder="1" applyAlignment="1">
      <alignment horizontal="center" vertical="center" wrapText="1"/>
    </xf>
    <xf numFmtId="0" fontId="58" fillId="0" borderId="0" xfId="0" applyFont="1" applyAlignment="1">
      <alignment horizontal="center" vertical="center"/>
    </xf>
    <xf numFmtId="0" fontId="67" fillId="20" borderId="33" xfId="0" applyFont="1" applyFill="1" applyBorder="1" applyAlignment="1">
      <alignment horizontal="center" vertical="center" wrapText="1"/>
    </xf>
    <xf numFmtId="0" fontId="67" fillId="20" borderId="45" xfId="0" applyFont="1" applyFill="1" applyBorder="1" applyAlignment="1">
      <alignment horizontal="center" vertical="center" wrapText="1"/>
    </xf>
    <xf numFmtId="0" fontId="67" fillId="20" borderId="34"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4"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111" xfId="0" applyFont="1" applyBorder="1" applyAlignment="1">
      <alignment horizontal="center" vertical="center" wrapText="1"/>
    </xf>
    <xf numFmtId="0" fontId="59" fillId="3" borderId="71" xfId="0" applyFont="1" applyFill="1" applyBorder="1" applyAlignment="1">
      <alignment horizontal="left" vertical="center"/>
    </xf>
    <xf numFmtId="0" fontId="59" fillId="3" borderId="122" xfId="0" applyFont="1" applyFill="1" applyBorder="1" applyAlignment="1">
      <alignment horizontal="left" vertical="center"/>
    </xf>
    <xf numFmtId="0" fontId="72" fillId="21" borderId="119" xfId="0" applyFont="1" applyFill="1" applyBorder="1" applyAlignment="1">
      <alignment horizontal="left" vertical="center"/>
    </xf>
    <xf numFmtId="0" fontId="72" fillId="21" borderId="121" xfId="0" applyFont="1" applyFill="1" applyBorder="1" applyAlignment="1">
      <alignment horizontal="left" vertical="center"/>
    </xf>
    <xf numFmtId="0" fontId="72" fillId="21" borderId="120" xfId="0" applyFont="1" applyFill="1" applyBorder="1" applyAlignment="1">
      <alignment horizontal="left" vertical="center"/>
    </xf>
    <xf numFmtId="0" fontId="70" fillId="3" borderId="103" xfId="0" applyFont="1" applyFill="1" applyBorder="1" applyAlignment="1">
      <alignment horizontal="left" vertical="center" wrapText="1"/>
    </xf>
    <xf numFmtId="0" fontId="70" fillId="3" borderId="36" xfId="0" applyFont="1" applyFill="1" applyBorder="1" applyAlignment="1">
      <alignment horizontal="left" vertical="center" wrapText="1"/>
    </xf>
    <xf numFmtId="0" fontId="72" fillId="0" borderId="117" xfId="0" applyFont="1" applyBorder="1" applyAlignment="1">
      <alignment horizontal="left" vertical="center" wrapText="1"/>
    </xf>
    <xf numFmtId="0" fontId="74" fillId="0" borderId="124" xfId="0" applyFont="1" applyBorder="1" applyAlignment="1"/>
    <xf numFmtId="0" fontId="67" fillId="20" borderId="12" xfId="0" applyFont="1" applyFill="1" applyBorder="1" applyAlignment="1">
      <alignment horizontal="center" vertical="center" wrapText="1"/>
    </xf>
    <xf numFmtId="0" fontId="67" fillId="20" borderId="19" xfId="0" applyFont="1" applyFill="1" applyBorder="1" applyAlignment="1">
      <alignment horizontal="center" vertical="center" wrapText="1"/>
    </xf>
    <xf numFmtId="0" fontId="73" fillId="0" borderId="37" xfId="0" applyFont="1" applyBorder="1" applyAlignment="1">
      <alignment horizontal="left" vertical="center" wrapText="1"/>
    </xf>
    <xf numFmtId="0" fontId="74" fillId="0" borderId="38" xfId="0" applyFont="1" applyBorder="1" applyAlignment="1"/>
    <xf numFmtId="0" fontId="74" fillId="0" borderId="39" xfId="0" applyFont="1" applyBorder="1" applyAlignment="1"/>
    <xf numFmtId="0" fontId="73" fillId="0" borderId="126" xfId="0" applyFont="1" applyBorder="1" applyAlignment="1">
      <alignment horizontal="left" vertical="center" wrapText="1"/>
    </xf>
    <xf numFmtId="0" fontId="74" fillId="0" borderId="125" xfId="0" applyFont="1" applyBorder="1" applyAlignment="1"/>
    <xf numFmtId="0" fontId="73" fillId="0" borderId="35" xfId="0" applyFont="1" applyBorder="1" applyAlignment="1">
      <alignment horizontal="left" vertical="center" wrapText="1"/>
    </xf>
    <xf numFmtId="0" fontId="74" fillId="0" borderId="31" xfId="0" applyFont="1" applyBorder="1" applyAlignment="1"/>
    <xf numFmtId="0" fontId="74" fillId="0" borderId="36" xfId="0" applyFont="1" applyBorder="1" applyAlignment="1"/>
    <xf numFmtId="0" fontId="75" fillId="0" borderId="117" xfId="0" applyFont="1" applyBorder="1" applyAlignment="1">
      <alignment horizontal="left" wrapText="1"/>
    </xf>
    <xf numFmtId="0" fontId="74" fillId="0" borderId="124" xfId="0" applyFont="1" applyBorder="1" applyAlignment="1">
      <alignment vertical="center"/>
    </xf>
    <xf numFmtId="0" fontId="75" fillId="0" borderId="35" xfId="0" applyFont="1" applyBorder="1" applyAlignment="1">
      <alignment horizontal="left" vertical="center" wrapText="1"/>
    </xf>
    <xf numFmtId="0" fontId="1" fillId="0" borderId="96" xfId="0" applyFont="1" applyBorder="1" applyAlignment="1">
      <alignment horizontal="left" vertical="center" wrapText="1"/>
    </xf>
    <xf numFmtId="0" fontId="74" fillId="0" borderId="101" xfId="0" applyFont="1" applyBorder="1" applyAlignment="1"/>
    <xf numFmtId="0" fontId="74" fillId="0" borderId="102" xfId="0" applyFont="1" applyBorder="1" applyAlignment="1"/>
    <xf numFmtId="0" fontId="73" fillId="0" borderId="114" xfId="0" applyFont="1" applyBorder="1" applyAlignment="1">
      <alignment horizontal="left" vertical="center" wrapText="1"/>
    </xf>
    <xf numFmtId="0" fontId="74" fillId="0" borderId="123" xfId="0" applyFont="1" applyBorder="1" applyAlignment="1">
      <alignment vertical="center"/>
    </xf>
    <xf numFmtId="0" fontId="72" fillId="0" borderId="35"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60" fillId="2" borderId="3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7" fillId="2" borderId="31" xfId="0" applyFont="1" applyFill="1" applyBorder="1" applyAlignment="1">
      <alignment horizontal="left" vertical="center" wrapText="1"/>
    </xf>
    <xf numFmtId="14" fontId="47" fillId="2" borderId="31" xfId="0" applyNumberFormat="1" applyFont="1" applyFill="1" applyBorder="1" applyAlignment="1">
      <alignment horizontal="left" vertical="center" wrapText="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6" fillId="2" borderId="4" xfId="0" applyFont="1" applyFill="1" applyBorder="1" applyAlignment="1">
      <alignment horizontal="center" vertical="center" textRotation="90"/>
    </xf>
    <xf numFmtId="0" fontId="26"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9" xfId="0" applyFont="1" applyFill="1" applyBorder="1" applyAlignment="1">
      <alignment horizontal="center" vertical="center" wrapText="1"/>
    </xf>
    <xf numFmtId="0" fontId="1" fillId="3" borderId="4"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4" fillId="3" borderId="28" xfId="0" applyFont="1" applyFill="1" applyBorder="1" applyAlignment="1">
      <alignment horizontal="center" vertical="center"/>
    </xf>
    <xf numFmtId="0" fontId="24" fillId="3" borderId="29"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0" xfId="0" applyFont="1" applyFill="1" applyAlignment="1">
      <alignment horizontal="center" vertical="center"/>
    </xf>
    <xf numFmtId="0" fontId="24" fillId="3" borderId="3" xfId="0" applyFont="1" applyFill="1" applyBorder="1" applyAlignment="1">
      <alignment horizontal="center" vertical="center"/>
    </xf>
    <xf numFmtId="0" fontId="24" fillId="3" borderId="3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35" fillId="3" borderId="0" xfId="0" applyFont="1" applyFill="1" applyAlignment="1">
      <alignment horizontal="left" vertical="center"/>
    </xf>
    <xf numFmtId="14" fontId="61" fillId="2" borderId="6" xfId="0" applyNumberFormat="1" applyFont="1" applyFill="1" applyBorder="1" applyAlignment="1" applyProtection="1">
      <alignment horizontal="center" vertical="center"/>
      <protection locked="0"/>
    </xf>
    <xf numFmtId="14" fontId="61" fillId="2" borderId="10" xfId="0" applyNumberFormat="1" applyFont="1" applyFill="1" applyBorder="1" applyAlignment="1" applyProtection="1">
      <alignment horizontal="center" vertical="center"/>
      <protection locked="0"/>
    </xf>
    <xf numFmtId="14" fontId="61" fillId="2" borderId="7" xfId="0" applyNumberFormat="1" applyFont="1" applyFill="1" applyBorder="1" applyAlignment="1" applyProtection="1">
      <alignment horizontal="center" vertical="center"/>
      <protection locked="0"/>
    </xf>
    <xf numFmtId="0" fontId="6" fillId="0" borderId="4"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25" fillId="0" borderId="0" xfId="0" applyFont="1" applyAlignment="1">
      <alignment horizontal="center" vertical="center" wrapText="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2"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4" fillId="0" borderId="0" xfId="0" applyFont="1" applyAlignment="1">
      <alignment horizontal="center" vertical="center"/>
    </xf>
    <xf numFmtId="0" fontId="45" fillId="0" borderId="0" xfId="0" applyFont="1" applyAlignment="1">
      <alignment horizontal="center" vertical="center"/>
    </xf>
    <xf numFmtId="0" fontId="40" fillId="14" borderId="33" xfId="0" applyFont="1" applyFill="1" applyBorder="1" applyAlignment="1">
      <alignment horizontal="center" vertical="center" wrapText="1" readingOrder="1"/>
    </xf>
    <xf numFmtId="0" fontId="40" fillId="14" borderId="34" xfId="0" applyFont="1" applyFill="1" applyBorder="1" applyAlignment="1">
      <alignment horizontal="center" vertical="center" wrapText="1" readingOrder="1"/>
    </xf>
    <xf numFmtId="0" fontId="40" fillId="14" borderId="45"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4" borderId="42" xfId="0" applyFont="1" applyFill="1" applyBorder="1" applyAlignment="1">
      <alignment horizontal="center" vertical="center" wrapText="1" readingOrder="1"/>
    </xf>
    <xf numFmtId="0" fontId="37" fillId="14" borderId="43"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7" fillId="3" borderId="35" xfId="0" applyFont="1" applyFill="1" applyBorder="1" applyAlignment="1">
      <alignment horizontal="center" vertical="center" wrapText="1" readingOrder="1"/>
    </xf>
    <xf numFmtId="0" fontId="37" fillId="3" borderId="32"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26" fillId="2" borderId="6" xfId="0" applyFont="1" applyFill="1" applyBorder="1" applyAlignment="1">
      <alignment horizontal="left" vertical="center"/>
    </xf>
    <xf numFmtId="0" fontId="26" fillId="2" borderId="7" xfId="0" applyFont="1" applyFill="1" applyBorder="1" applyAlignment="1">
      <alignment horizontal="left" vertical="center"/>
    </xf>
    <xf numFmtId="0" fontId="26" fillId="3" borderId="6" xfId="0" applyFont="1" applyFill="1" applyBorder="1" applyAlignment="1" applyProtection="1">
      <alignment horizontal="left" vertical="center"/>
      <protection locked="0"/>
    </xf>
    <xf numFmtId="0" fontId="26" fillId="3" borderId="10" xfId="0" applyFont="1" applyFill="1" applyBorder="1" applyAlignment="1" applyProtection="1">
      <alignment horizontal="left" vertical="center"/>
      <protection locked="0"/>
    </xf>
    <xf numFmtId="0" fontId="26" fillId="3" borderId="7" xfId="0" applyFont="1" applyFill="1" applyBorder="1" applyAlignment="1" applyProtection="1">
      <alignment horizontal="left" vertical="center"/>
      <protection locked="0"/>
    </xf>
    <xf numFmtId="0" fontId="76" fillId="3" borderId="6" xfId="0" applyFont="1" applyFill="1" applyBorder="1" applyAlignment="1" applyProtection="1">
      <alignment horizontal="left" vertical="center" wrapText="1"/>
      <protection locked="0"/>
    </xf>
    <xf numFmtId="0" fontId="76" fillId="3" borderId="10" xfId="0" applyFont="1" applyFill="1" applyBorder="1" applyAlignment="1" applyProtection="1">
      <alignment horizontal="left" vertical="center" wrapText="1"/>
      <protection locked="0"/>
    </xf>
    <xf numFmtId="0" fontId="76" fillId="3" borderId="7"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61"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6" fillId="0" borderId="4" xfId="0" applyFont="1" applyBorder="1" applyAlignment="1" applyProtection="1">
      <alignment horizontal="center" vertical="center"/>
      <protection hidden="1"/>
    </xf>
    <xf numFmtId="0" fontId="6" fillId="0" borderId="4" xfId="0" applyFont="1" applyBorder="1" applyAlignment="1" applyProtection="1">
      <alignment horizontal="center" vertical="center" textRotation="90"/>
      <protection locked="0"/>
    </xf>
    <xf numFmtId="9" fontId="6" fillId="0" borderId="4" xfId="0" applyNumberFormat="1" applyFont="1" applyBorder="1" applyAlignment="1" applyProtection="1">
      <alignment horizontal="center" vertical="center"/>
      <protection hidden="1"/>
    </xf>
    <xf numFmtId="0" fontId="61" fillId="0" borderId="4" xfId="0" applyFont="1" applyBorder="1" applyAlignment="1" applyProtection="1">
      <alignment horizontal="center" vertical="center" textRotation="90" wrapText="1"/>
      <protection hidden="1"/>
    </xf>
    <xf numFmtId="0" fontId="61" fillId="0" borderId="4" xfId="0" applyFont="1" applyBorder="1" applyAlignment="1" applyProtection="1">
      <alignment horizontal="center" vertical="center" textRotation="90"/>
      <protection hidden="1"/>
    </xf>
    <xf numFmtId="0" fontId="6" fillId="0" borderId="5" xfId="0" applyFont="1" applyBorder="1" applyAlignment="1" applyProtection="1">
      <alignment horizontal="center" vertical="center"/>
      <protection hidden="1"/>
    </xf>
    <xf numFmtId="0" fontId="6" fillId="0" borderId="5" xfId="0" applyFont="1" applyBorder="1" applyAlignment="1" applyProtection="1">
      <alignment horizontal="center" vertical="center" textRotation="90"/>
      <protection locked="0"/>
    </xf>
    <xf numFmtId="9" fontId="6" fillId="0" borderId="5" xfId="0" applyNumberFormat="1" applyFont="1" applyBorder="1" applyAlignment="1" applyProtection="1">
      <alignment horizontal="center" vertical="center"/>
      <protection hidden="1"/>
    </xf>
    <xf numFmtId="0" fontId="61" fillId="0" borderId="5" xfId="0" applyFont="1" applyBorder="1" applyAlignment="1" applyProtection="1">
      <alignment horizontal="center" vertical="center" textRotation="90" wrapText="1"/>
      <protection hidden="1"/>
    </xf>
    <xf numFmtId="0" fontId="61" fillId="0" borderId="5" xfId="0" applyFont="1" applyBorder="1" applyAlignment="1" applyProtection="1">
      <alignment horizontal="center" vertical="center" textRotation="90"/>
      <protection hidden="1"/>
    </xf>
    <xf numFmtId="0" fontId="6" fillId="0" borderId="10" xfId="0" applyFont="1" applyBorder="1" applyAlignment="1" applyProtection="1">
      <alignment horizontal="center" vertical="center" textRotation="90"/>
      <protection locked="0"/>
    </xf>
    <xf numFmtId="164" fontId="6" fillId="0" borderId="10" xfId="1" applyNumberFormat="1" applyFont="1" applyBorder="1" applyAlignment="1">
      <alignment horizontal="center" vertical="center"/>
    </xf>
    <xf numFmtId="9" fontId="6" fillId="0" borderId="29" xfId="0" applyNumberFormat="1"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8" xfId="0" applyFont="1" applyBorder="1" applyAlignment="1" applyProtection="1">
      <alignment horizontal="center" vertical="center" textRotation="90"/>
      <protection locked="0"/>
    </xf>
    <xf numFmtId="9" fontId="6" fillId="0" borderId="8" xfId="0" applyNumberFormat="1" applyFont="1" applyBorder="1" applyAlignment="1" applyProtection="1">
      <alignment horizontal="center" vertical="center"/>
      <protection hidden="1"/>
    </xf>
    <xf numFmtId="0" fontId="61" fillId="0" borderId="8" xfId="0" applyFont="1" applyBorder="1" applyAlignment="1" applyProtection="1">
      <alignment horizontal="center" vertical="center" textRotation="90" wrapText="1"/>
      <protection hidden="1"/>
    </xf>
    <xf numFmtId="0" fontId="61" fillId="0" borderId="8" xfId="0" applyFont="1" applyBorder="1" applyAlignment="1" applyProtection="1">
      <alignment horizontal="center" vertical="center" textRotation="90"/>
      <protection hidden="1"/>
    </xf>
    <xf numFmtId="0" fontId="6" fillId="0" borderId="2" xfId="0" applyFont="1" applyBorder="1" applyAlignment="1" applyProtection="1">
      <alignment horizontal="center" vertical="top"/>
      <protection hidden="1"/>
    </xf>
    <xf numFmtId="0" fontId="6" fillId="0" borderId="2" xfId="0" applyFont="1" applyBorder="1" applyAlignment="1" applyProtection="1">
      <alignment horizontal="center" vertical="top" textRotation="90"/>
      <protection locked="0"/>
    </xf>
    <xf numFmtId="164" fontId="6" fillId="0" borderId="2" xfId="1" applyNumberFormat="1" applyFont="1" applyBorder="1" applyAlignment="1">
      <alignment horizontal="center" vertical="top"/>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top"/>
      <protection locked="0"/>
    </xf>
    <xf numFmtId="14" fontId="6" fillId="0" borderId="2" xfId="0" applyNumberFormat="1" applyFont="1" applyBorder="1" applyAlignment="1" applyProtection="1">
      <alignment horizontal="center" vertical="top"/>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52">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rgb="FF9C0006"/>
      </font>
      <fill>
        <patternFill>
          <bgColor rgb="FFFFC7CE"/>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Riesgos%20de%20Gesti&#243;n%202025%20PARA%20TO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ownloads/FORMULACI&#211;N%20MRG%20Y%20MRF/3.%20PRENSA/MRG%202025%20-%20PREN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row r="2" spans="1:8" ht="18">
      <c r="B2" s="181" t="s">
        <v>0</v>
      </c>
      <c r="C2" s="182"/>
      <c r="D2" s="182"/>
      <c r="E2" s="182"/>
      <c r="F2" s="182"/>
      <c r="G2" s="182"/>
      <c r="H2" s="183"/>
    </row>
    <row r="3" spans="1:8">
      <c r="B3" s="106"/>
      <c r="C3" s="107"/>
      <c r="D3" s="107"/>
      <c r="E3" s="107"/>
      <c r="F3" s="107"/>
      <c r="G3" s="107"/>
      <c r="H3" s="108"/>
    </row>
    <row r="4" spans="1:8" ht="63" customHeight="1">
      <c r="B4" s="184" t="s">
        <v>1</v>
      </c>
      <c r="C4" s="185"/>
      <c r="D4" s="185"/>
      <c r="E4" s="185"/>
      <c r="F4" s="185"/>
      <c r="G4" s="185"/>
      <c r="H4" s="186"/>
    </row>
    <row r="5" spans="1:8" ht="63" customHeight="1">
      <c r="B5" s="187"/>
      <c r="C5" s="188"/>
      <c r="D5" s="188"/>
      <c r="E5" s="188"/>
      <c r="F5" s="188"/>
      <c r="G5" s="188"/>
      <c r="H5" s="189"/>
    </row>
    <row r="6" spans="1:8" ht="16.5">
      <c r="A6" s="109"/>
      <c r="B6" s="190" t="s">
        <v>2</v>
      </c>
      <c r="C6" s="191"/>
      <c r="D6" s="191"/>
      <c r="E6" s="191"/>
      <c r="F6" s="191"/>
      <c r="G6" s="191"/>
      <c r="H6" s="192"/>
    </row>
    <row r="7" spans="1:8" ht="95.25" customHeight="1">
      <c r="A7" s="109"/>
      <c r="B7" s="193" t="s">
        <v>3</v>
      </c>
      <c r="C7" s="193"/>
      <c r="D7" s="193"/>
      <c r="E7" s="193"/>
      <c r="F7" s="193"/>
      <c r="G7" s="193"/>
      <c r="H7" s="194"/>
    </row>
    <row r="8" spans="1:8" ht="16.5">
      <c r="A8" s="109"/>
      <c r="B8" s="110"/>
      <c r="C8" s="111"/>
      <c r="D8" s="111"/>
      <c r="E8" s="111"/>
      <c r="F8" s="111"/>
      <c r="G8" s="111"/>
      <c r="H8" s="112"/>
    </row>
    <row r="9" spans="1:8" ht="16.5" customHeight="1">
      <c r="A9" s="109"/>
      <c r="B9" s="195" t="s">
        <v>4</v>
      </c>
      <c r="C9" s="195"/>
      <c r="D9" s="195"/>
      <c r="E9" s="195"/>
      <c r="F9" s="195"/>
      <c r="G9" s="195"/>
      <c r="H9" s="196"/>
    </row>
    <row r="10" spans="1:8" ht="16.5" customHeight="1">
      <c r="A10" s="109"/>
      <c r="B10" s="195"/>
      <c r="C10" s="195"/>
      <c r="D10" s="195"/>
      <c r="E10" s="195"/>
      <c r="F10" s="195"/>
      <c r="G10" s="195"/>
      <c r="H10" s="196"/>
    </row>
    <row r="11" spans="1:8" ht="11.65" customHeight="1">
      <c r="A11" s="109"/>
      <c r="B11" s="195"/>
      <c r="C11" s="195"/>
      <c r="D11" s="195"/>
      <c r="E11" s="195"/>
      <c r="F11" s="195"/>
      <c r="G11" s="195"/>
      <c r="H11" s="196"/>
    </row>
    <row r="12" spans="1:8" ht="11.65" customHeight="1" thickBot="1">
      <c r="A12" s="109"/>
      <c r="B12" s="113"/>
      <c r="C12" s="113"/>
      <c r="D12" s="113"/>
      <c r="E12" s="113"/>
      <c r="F12" s="113"/>
      <c r="G12" s="113"/>
      <c r="H12" s="114"/>
    </row>
    <row r="13" spans="1:8" ht="14.25" customHeight="1" thickTop="1">
      <c r="A13" s="109"/>
      <c r="B13" s="113"/>
      <c r="C13" s="177" t="s">
        <v>5</v>
      </c>
      <c r="D13" s="178"/>
      <c r="E13" s="179" t="s">
        <v>6</v>
      </c>
      <c r="F13" s="180"/>
      <c r="G13" s="113"/>
      <c r="H13" s="114"/>
    </row>
    <row r="14" spans="1:8" ht="23.25" customHeight="1">
      <c r="A14" s="109"/>
      <c r="B14" s="113"/>
      <c r="C14" s="197" t="s">
        <v>7</v>
      </c>
      <c r="D14" s="198"/>
      <c r="E14" s="199" t="s">
        <v>8</v>
      </c>
      <c r="F14" s="200"/>
      <c r="G14" s="113"/>
      <c r="H14" s="114"/>
    </row>
    <row r="15" spans="1:8" ht="27" customHeight="1">
      <c r="A15" s="109"/>
      <c r="B15" s="113"/>
      <c r="C15" s="197" t="s">
        <v>9</v>
      </c>
      <c r="D15" s="198"/>
      <c r="E15" s="199" t="s">
        <v>10</v>
      </c>
      <c r="F15" s="200"/>
      <c r="G15" s="113"/>
      <c r="H15" s="114"/>
    </row>
    <row r="16" spans="1:8" ht="39" customHeight="1">
      <c r="A16" s="109"/>
      <c r="B16" s="113"/>
      <c r="C16" s="197" t="s">
        <v>11</v>
      </c>
      <c r="D16" s="198"/>
      <c r="E16" s="199" t="s">
        <v>12</v>
      </c>
      <c r="F16" s="200"/>
      <c r="G16" s="113"/>
      <c r="H16" s="114"/>
    </row>
    <row r="17" spans="1:8" ht="24.75" customHeight="1">
      <c r="A17" s="109"/>
      <c r="B17" s="113"/>
      <c r="C17" s="197" t="s">
        <v>13</v>
      </c>
      <c r="D17" s="198"/>
      <c r="E17" s="199" t="s">
        <v>14</v>
      </c>
      <c r="F17" s="200"/>
      <c r="G17" s="113"/>
      <c r="H17" s="115"/>
    </row>
    <row r="18" spans="1:8" ht="12.4" customHeight="1">
      <c r="A18" s="109"/>
      <c r="B18" s="113"/>
      <c r="C18" s="197" t="s">
        <v>15</v>
      </c>
      <c r="D18" s="198"/>
      <c r="E18" s="204" t="s">
        <v>16</v>
      </c>
      <c r="F18" s="200"/>
      <c r="G18" s="113"/>
      <c r="H18" s="114"/>
    </row>
    <row r="19" spans="1:8" ht="24" customHeight="1" thickBot="1">
      <c r="A19" s="109"/>
      <c r="B19" s="113"/>
      <c r="C19" s="205" t="s">
        <v>17</v>
      </c>
      <c r="D19" s="206"/>
      <c r="E19" s="207" t="s">
        <v>18</v>
      </c>
      <c r="F19" s="208"/>
      <c r="G19" s="113"/>
      <c r="H19" s="114"/>
    </row>
    <row r="20" spans="1:8" ht="11.65" customHeight="1" thickTop="1">
      <c r="A20" s="109"/>
      <c r="B20" s="113"/>
      <c r="C20" s="116"/>
      <c r="D20" s="116"/>
      <c r="E20" s="116"/>
      <c r="F20" s="116"/>
      <c r="G20" s="113"/>
      <c r="H20" s="114"/>
    </row>
    <row r="21" spans="1:8" ht="27.4" customHeight="1" thickBot="1">
      <c r="A21" s="109"/>
      <c r="B21" s="209" t="s">
        <v>19</v>
      </c>
      <c r="C21" s="210"/>
      <c r="D21" s="210"/>
      <c r="E21" s="210"/>
      <c r="F21" s="210"/>
      <c r="G21" s="210"/>
      <c r="H21" s="211"/>
    </row>
    <row r="22" spans="1:8" ht="15.75" thickTop="1">
      <c r="A22" s="109"/>
      <c r="B22" s="117"/>
      <c r="C22" s="212" t="s">
        <v>5</v>
      </c>
      <c r="D22" s="178"/>
      <c r="E22" s="179" t="s">
        <v>6</v>
      </c>
      <c r="F22" s="180"/>
      <c r="G22" s="116"/>
      <c r="H22" s="118"/>
    </row>
    <row r="23" spans="1:8" ht="13.5" customHeight="1">
      <c r="A23" s="109"/>
      <c r="B23" s="119"/>
      <c r="C23" s="213" t="s">
        <v>7</v>
      </c>
      <c r="D23" s="214"/>
      <c r="E23" s="215" t="s">
        <v>20</v>
      </c>
      <c r="F23" s="216"/>
      <c r="G23" s="120"/>
      <c r="H23" s="121"/>
    </row>
    <row r="24" spans="1:8" ht="13.5" customHeight="1">
      <c r="A24" s="109"/>
      <c r="B24" s="119"/>
      <c r="C24" s="201" t="s">
        <v>21</v>
      </c>
      <c r="D24" s="202"/>
      <c r="E24" s="203" t="s">
        <v>22</v>
      </c>
      <c r="F24" s="200"/>
      <c r="G24" s="120"/>
      <c r="H24" s="121"/>
    </row>
    <row r="25" spans="1:8" ht="13.5" customHeight="1">
      <c r="A25" s="109"/>
      <c r="B25" s="119"/>
      <c r="C25" s="201" t="s">
        <v>9</v>
      </c>
      <c r="D25" s="202"/>
      <c r="E25" s="203" t="s">
        <v>23</v>
      </c>
      <c r="F25" s="200"/>
      <c r="G25" s="120"/>
      <c r="H25" s="121"/>
    </row>
    <row r="26" spans="1:8" ht="22.9" customHeight="1">
      <c r="A26" s="109"/>
      <c r="B26" s="119"/>
      <c r="C26" s="201" t="s">
        <v>24</v>
      </c>
      <c r="D26" s="202"/>
      <c r="E26" s="217" t="s">
        <v>25</v>
      </c>
      <c r="F26" s="218"/>
      <c r="G26" s="120"/>
      <c r="H26" s="121"/>
    </row>
    <row r="27" spans="1:8" ht="39.75" customHeight="1">
      <c r="A27" s="109"/>
      <c r="B27" s="119"/>
      <c r="C27" s="219" t="s">
        <v>26</v>
      </c>
      <c r="D27" s="220"/>
      <c r="E27" s="221" t="s">
        <v>27</v>
      </c>
      <c r="F27" s="222"/>
      <c r="G27" s="120"/>
      <c r="H27" s="122"/>
    </row>
    <row r="28" spans="1:8" ht="34.5" customHeight="1">
      <c r="B28" s="123"/>
      <c r="C28" s="223" t="s">
        <v>28</v>
      </c>
      <c r="D28" s="220"/>
      <c r="E28" s="221" t="s">
        <v>29</v>
      </c>
      <c r="F28" s="222"/>
      <c r="G28" s="120"/>
      <c r="H28" s="122"/>
    </row>
    <row r="29" spans="1:8" ht="27.75" customHeight="1">
      <c r="B29" s="123"/>
      <c r="C29" s="223" t="s">
        <v>30</v>
      </c>
      <c r="D29" s="220"/>
      <c r="E29" s="221" t="s">
        <v>31</v>
      </c>
      <c r="F29" s="222"/>
      <c r="G29" s="120"/>
      <c r="H29" s="122"/>
    </row>
    <row r="30" spans="1:8" ht="72" customHeight="1">
      <c r="B30" s="123"/>
      <c r="C30" s="223" t="s">
        <v>32</v>
      </c>
      <c r="D30" s="220"/>
      <c r="E30" s="221" t="s">
        <v>33</v>
      </c>
      <c r="F30" s="222"/>
      <c r="G30" s="120"/>
      <c r="H30" s="122"/>
    </row>
    <row r="31" spans="1:8" ht="72.75" customHeight="1">
      <c r="B31" s="123"/>
      <c r="C31" s="223" t="s">
        <v>34</v>
      </c>
      <c r="D31" s="220"/>
      <c r="E31" s="221" t="s">
        <v>35</v>
      </c>
      <c r="F31" s="222"/>
      <c r="G31" s="120"/>
      <c r="H31" s="122"/>
    </row>
    <row r="32" spans="1:8" ht="64.5" customHeight="1">
      <c r="B32" s="123"/>
      <c r="C32" s="223" t="s">
        <v>36</v>
      </c>
      <c r="D32" s="220"/>
      <c r="E32" s="221" t="s">
        <v>37</v>
      </c>
      <c r="F32" s="222"/>
      <c r="G32" s="120"/>
      <c r="H32" s="122"/>
    </row>
    <row r="33" spans="2:8" ht="71.25" customHeight="1">
      <c r="B33" s="123"/>
      <c r="C33" s="224" t="s">
        <v>38</v>
      </c>
      <c r="D33" s="219"/>
      <c r="E33" s="221" t="s">
        <v>39</v>
      </c>
      <c r="F33" s="222"/>
      <c r="G33" s="120"/>
      <c r="H33" s="122"/>
    </row>
    <row r="34" spans="2:8" ht="55.5" customHeight="1">
      <c r="B34" s="123"/>
      <c r="C34" s="224" t="s">
        <v>40</v>
      </c>
      <c r="D34" s="219"/>
      <c r="E34" s="221" t="s">
        <v>41</v>
      </c>
      <c r="F34" s="222"/>
      <c r="G34" s="120"/>
      <c r="H34" s="122"/>
    </row>
    <row r="35" spans="2:8" ht="42" customHeight="1">
      <c r="B35" s="123"/>
      <c r="C35" s="224" t="s">
        <v>42</v>
      </c>
      <c r="D35" s="219"/>
      <c r="E35" s="221" t="s">
        <v>43</v>
      </c>
      <c r="F35" s="222"/>
      <c r="G35" s="120"/>
      <c r="H35" s="122"/>
    </row>
    <row r="36" spans="2:8" ht="59.25" customHeight="1">
      <c r="B36" s="123"/>
      <c r="C36" s="224" t="s">
        <v>44</v>
      </c>
      <c r="D36" s="219"/>
      <c r="E36" s="221" t="s">
        <v>45</v>
      </c>
      <c r="F36" s="222"/>
      <c r="G36" s="120"/>
      <c r="H36" s="122"/>
    </row>
    <row r="37" spans="2:8" ht="23.25" customHeight="1">
      <c r="B37" s="123"/>
      <c r="C37" s="224" t="s">
        <v>46</v>
      </c>
      <c r="D37" s="219"/>
      <c r="E37" s="221" t="s">
        <v>47</v>
      </c>
      <c r="F37" s="222"/>
      <c r="G37" s="120"/>
      <c r="H37" s="122"/>
    </row>
    <row r="38" spans="2:8" ht="30.75" customHeight="1">
      <c r="B38" s="123"/>
      <c r="C38" s="224" t="s">
        <v>48</v>
      </c>
      <c r="D38" s="219"/>
      <c r="E38" s="221" t="s">
        <v>49</v>
      </c>
      <c r="F38" s="222"/>
      <c r="G38" s="120"/>
      <c r="H38" s="122"/>
    </row>
    <row r="39" spans="2:8" ht="35.25" customHeight="1">
      <c r="B39" s="123"/>
      <c r="C39" s="224" t="s">
        <v>48</v>
      </c>
      <c r="D39" s="219"/>
      <c r="E39" s="221" t="s">
        <v>49</v>
      </c>
      <c r="F39" s="222"/>
      <c r="G39" s="120"/>
      <c r="H39" s="122"/>
    </row>
    <row r="40" spans="2:8" ht="33" customHeight="1">
      <c r="B40" s="123"/>
      <c r="C40" s="224" t="s">
        <v>50</v>
      </c>
      <c r="D40" s="219"/>
      <c r="E40" s="221" t="s">
        <v>51</v>
      </c>
      <c r="F40" s="222"/>
      <c r="G40" s="120"/>
      <c r="H40" s="122"/>
    </row>
    <row r="41" spans="2:8" ht="30" customHeight="1">
      <c r="B41" s="123"/>
      <c r="C41" s="224" t="s">
        <v>52</v>
      </c>
      <c r="D41" s="219"/>
      <c r="E41" s="221" t="s">
        <v>53</v>
      </c>
      <c r="F41" s="222"/>
      <c r="G41" s="120"/>
      <c r="H41" s="122"/>
    </row>
    <row r="42" spans="2:8" ht="35.25" customHeight="1">
      <c r="B42" s="123"/>
      <c r="C42" s="224" t="s">
        <v>54</v>
      </c>
      <c r="D42" s="219"/>
      <c r="E42" s="221" t="s">
        <v>55</v>
      </c>
      <c r="F42" s="222"/>
      <c r="G42" s="120"/>
      <c r="H42" s="122"/>
    </row>
    <row r="43" spans="2:8" ht="31.5" customHeight="1">
      <c r="B43" s="123"/>
      <c r="C43" s="224" t="s">
        <v>56</v>
      </c>
      <c r="D43" s="219"/>
      <c r="E43" s="221" t="s">
        <v>57</v>
      </c>
      <c r="F43" s="222"/>
      <c r="G43" s="120"/>
      <c r="H43" s="122"/>
    </row>
    <row r="44" spans="2:8" ht="54" customHeight="1">
      <c r="B44" s="123"/>
      <c r="C44" s="224" t="s">
        <v>58</v>
      </c>
      <c r="D44" s="219"/>
      <c r="E44" s="221" t="s">
        <v>59</v>
      </c>
      <c r="F44" s="222"/>
      <c r="G44" s="120"/>
      <c r="H44" s="122"/>
    </row>
    <row r="45" spans="2:8" ht="59.25" customHeight="1">
      <c r="B45" s="123"/>
      <c r="C45" s="224" t="s">
        <v>60</v>
      </c>
      <c r="D45" s="219"/>
      <c r="E45" s="221" t="s">
        <v>61</v>
      </c>
      <c r="F45" s="222"/>
      <c r="G45" s="120"/>
      <c r="H45" s="122"/>
    </row>
    <row r="46" spans="2:8" ht="84" customHeight="1">
      <c r="B46" s="123"/>
      <c r="C46" s="224" t="s">
        <v>62</v>
      </c>
      <c r="D46" s="219"/>
      <c r="E46" s="221" t="s">
        <v>63</v>
      </c>
      <c r="F46" s="222"/>
      <c r="G46" s="120"/>
      <c r="H46" s="122"/>
    </row>
    <row r="47" spans="2:8" ht="46.5" customHeight="1" thickBot="1">
      <c r="B47" s="123"/>
      <c r="C47" s="225"/>
      <c r="D47" s="226"/>
      <c r="E47" s="227"/>
      <c r="F47" s="228"/>
      <c r="G47" s="120"/>
      <c r="H47" s="122"/>
    </row>
    <row r="48" spans="2:8" ht="6.75" customHeight="1" thickTop="1">
      <c r="B48" s="123"/>
      <c r="C48" s="124"/>
      <c r="D48" s="124"/>
      <c r="E48" s="125"/>
      <c r="F48" s="125"/>
      <c r="G48" s="120"/>
      <c r="H48" s="122"/>
    </row>
    <row r="49" spans="2:8">
      <c r="B49" s="123"/>
      <c r="C49" s="126"/>
      <c r="D49" s="126"/>
      <c r="E49" s="126"/>
      <c r="F49" s="126"/>
      <c r="G49" s="120"/>
      <c r="H49" s="122"/>
    </row>
    <row r="50" spans="2:8" ht="21" customHeight="1">
      <c r="B50" s="127" t="s">
        <v>64</v>
      </c>
      <c r="C50" s="126"/>
      <c r="D50" s="126"/>
      <c r="E50" s="126"/>
      <c r="F50" s="126"/>
      <c r="G50" s="126"/>
      <c r="H50" s="128"/>
    </row>
    <row r="51" spans="2:8" ht="20.25" customHeight="1">
      <c r="B51" s="127" t="s">
        <v>65</v>
      </c>
      <c r="C51" s="126"/>
      <c r="D51" s="126"/>
      <c r="E51" s="126"/>
      <c r="F51" s="126"/>
      <c r="G51" s="126"/>
      <c r="H51" s="128"/>
    </row>
    <row r="52" spans="2:8" ht="20.25" customHeight="1">
      <c r="B52" s="127" t="s">
        <v>66</v>
      </c>
      <c r="C52" s="126"/>
      <c r="D52" s="126"/>
      <c r="E52" s="126"/>
      <c r="F52" s="126"/>
      <c r="G52" s="126"/>
      <c r="H52" s="128"/>
    </row>
    <row r="53" spans="2:8" ht="20.25" customHeight="1">
      <c r="B53" s="127" t="s">
        <v>67</v>
      </c>
      <c r="C53" s="126"/>
      <c r="D53" s="126"/>
      <c r="E53" s="126"/>
      <c r="F53" s="126"/>
      <c r="G53" s="126"/>
      <c r="H53" s="128"/>
    </row>
    <row r="54" spans="2:8" ht="14.65" customHeight="1">
      <c r="B54" s="127" t="s">
        <v>68</v>
      </c>
      <c r="C54" s="126"/>
      <c r="D54" s="126"/>
      <c r="E54" s="126"/>
      <c r="F54" s="126"/>
      <c r="G54" s="126"/>
      <c r="H54" s="128"/>
    </row>
    <row r="55" spans="2:8" ht="15.75" thickBot="1">
      <c r="B55" s="129"/>
      <c r="C55" s="130"/>
      <c r="D55" s="130"/>
      <c r="E55" s="130"/>
      <c r="F55" s="130"/>
      <c r="G55" s="130"/>
      <c r="H55" s="131"/>
    </row>
  </sheetData>
  <mergeCells count="72">
    <mergeCell ref="C46:D46"/>
    <mergeCell ref="E46:F46"/>
    <mergeCell ref="C47:D47"/>
    <mergeCell ref="E47:F47"/>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cols>
    <col min="1" max="1" width="32.85546875" style="9" customWidth="1"/>
    <col min="2" max="3" width="11.42578125" style="9"/>
    <col min="4" max="4" width="85" style="9" customWidth="1"/>
    <col min="5" max="16384" width="11.42578125" style="9"/>
  </cols>
  <sheetData>
    <row r="3" spans="1:4" ht="63.75">
      <c r="A3" s="10" t="s">
        <v>166</v>
      </c>
      <c r="D3" s="10" t="s">
        <v>324</v>
      </c>
    </row>
    <row r="4" spans="1:4" ht="51">
      <c r="A4" s="10" t="s">
        <v>292</v>
      </c>
      <c r="D4" s="10" t="s">
        <v>325</v>
      </c>
    </row>
    <row r="5" spans="1:4" ht="51">
      <c r="A5" s="10" t="s">
        <v>294</v>
      </c>
      <c r="D5" s="10" t="s">
        <v>326</v>
      </c>
    </row>
    <row r="6" spans="1:4" ht="89.25">
      <c r="A6" s="10" t="s">
        <v>296</v>
      </c>
      <c r="D6" s="10" t="s">
        <v>327</v>
      </c>
    </row>
    <row r="7" spans="1:4" ht="63.75">
      <c r="A7" s="10" t="s">
        <v>167</v>
      </c>
      <c r="D7" s="10" t="s">
        <v>328</v>
      </c>
    </row>
    <row r="8" spans="1:4">
      <c r="A8" s="10" t="s">
        <v>168</v>
      </c>
      <c r="D8" s="10"/>
    </row>
    <row r="9" spans="1:4">
      <c r="A9" s="10" t="s">
        <v>302</v>
      </c>
    </row>
    <row r="10" spans="1:4">
      <c r="A10" s="10" t="s">
        <v>169</v>
      </c>
      <c r="D10" s="10" t="s">
        <v>329</v>
      </c>
    </row>
    <row r="11" spans="1:4">
      <c r="A11" s="10" t="s">
        <v>305</v>
      </c>
    </row>
    <row r="12" spans="1:4">
      <c r="A12" s="10" t="s">
        <v>330</v>
      </c>
      <c r="D12" s="10"/>
    </row>
    <row r="13" spans="1:4">
      <c r="A13" s="10" t="s">
        <v>331</v>
      </c>
    </row>
    <row r="14" spans="1:4">
      <c r="A14" s="10" t="s">
        <v>332</v>
      </c>
    </row>
    <row r="16" spans="1:4">
      <c r="A16" s="10" t="s">
        <v>333</v>
      </c>
    </row>
    <row r="17" spans="1:1">
      <c r="A17" s="10" t="s">
        <v>311</v>
      </c>
    </row>
    <row r="18" spans="1:1">
      <c r="A18" s="10" t="s">
        <v>313</v>
      </c>
    </row>
    <row r="20" spans="1:1">
      <c r="A20" s="10" t="s">
        <v>316</v>
      </c>
    </row>
    <row r="21" spans="1:1">
      <c r="A21" s="10" t="s">
        <v>317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39"/>
  <sheetViews>
    <sheetView showGridLines="0" topLeftCell="B1" zoomScale="91" zoomScaleNormal="91" workbookViewId="0">
      <selection activeCell="I32" sqref="I32"/>
    </sheetView>
  </sheetViews>
  <sheetFormatPr baseColWidth="10" defaultColWidth="11.42578125" defaultRowHeight="14.25"/>
  <cols>
    <col min="1" max="1" width="7.5703125" style="153" customWidth="1"/>
    <col min="2" max="2" width="16.7109375" style="153" customWidth="1" collapsed="1"/>
    <col min="3" max="3" width="29.7109375" style="153" customWidth="1" collapsed="1"/>
    <col min="4" max="4" width="43.7109375" style="153" customWidth="1" collapsed="1"/>
    <col min="5" max="5" width="39.28515625" style="153" customWidth="1" collapsed="1"/>
    <col min="6" max="6" width="39.28515625" style="153" customWidth="1"/>
    <col min="7" max="14" width="11.42578125" style="153"/>
    <col min="15" max="15" width="37" style="153" customWidth="1"/>
    <col min="16" max="50" width="11.42578125" style="153"/>
    <col min="51" max="51" width="6.140625" style="153" customWidth="1"/>
    <col min="52" max="52" width="130.5703125" style="153" customWidth="1"/>
    <col min="53" max="16384" width="11.42578125" style="153"/>
  </cols>
  <sheetData>
    <row r="1" spans="2:52" ht="16.5" customHeight="1" thickBot="1">
      <c r="AZ1" s="154" t="s">
        <v>69</v>
      </c>
    </row>
    <row r="2" spans="2:52" ht="18" customHeight="1" thickBot="1">
      <c r="B2" s="249"/>
      <c r="C2" s="251" t="s">
        <v>70</v>
      </c>
      <c r="D2" s="252"/>
      <c r="E2" s="252"/>
      <c r="F2" s="132" t="s">
        <v>71</v>
      </c>
      <c r="AZ2" s="154" t="s">
        <v>72</v>
      </c>
    </row>
    <row r="3" spans="2:52" ht="18" customHeight="1" thickBot="1">
      <c r="B3" s="250"/>
      <c r="C3" s="253"/>
      <c r="D3" s="254"/>
      <c r="E3" s="254"/>
      <c r="F3" s="133" t="s">
        <v>73</v>
      </c>
      <c r="AZ3" s="154" t="s">
        <v>74</v>
      </c>
    </row>
    <row r="4" spans="2:52" ht="18" customHeight="1" thickBot="1">
      <c r="B4" s="250"/>
      <c r="C4" s="253"/>
      <c r="D4" s="254"/>
      <c r="E4" s="254"/>
      <c r="F4" s="152" t="s">
        <v>75</v>
      </c>
      <c r="AZ4" s="154" t="s">
        <v>76</v>
      </c>
    </row>
    <row r="5" spans="2:52" ht="18" customHeight="1" thickBot="1">
      <c r="B5" s="250"/>
      <c r="C5" s="253"/>
      <c r="D5" s="254"/>
      <c r="E5" s="254"/>
      <c r="F5" s="163" t="s">
        <v>77</v>
      </c>
      <c r="AZ5" s="155"/>
    </row>
    <row r="6" spans="2:52" ht="18" customHeight="1" thickBot="1">
      <c r="B6" s="262" t="s">
        <v>78</v>
      </c>
      <c r="C6" s="263"/>
      <c r="D6" s="263"/>
      <c r="E6" s="263"/>
      <c r="F6" s="264"/>
      <c r="AZ6" s="155"/>
    </row>
    <row r="7" spans="2:52" ht="33.4" customHeight="1">
      <c r="B7" s="164" t="s">
        <v>79</v>
      </c>
      <c r="C7" s="255" t="s">
        <v>80</v>
      </c>
      <c r="D7" s="256"/>
      <c r="E7" s="256"/>
      <c r="F7" s="257"/>
      <c r="AZ7" s="155"/>
    </row>
    <row r="8" spans="2:52" ht="33.6" customHeight="1" thickBot="1">
      <c r="B8" s="156" t="s">
        <v>81</v>
      </c>
      <c r="C8" s="258" t="s">
        <v>82</v>
      </c>
      <c r="D8" s="259"/>
      <c r="E8" s="259"/>
      <c r="F8" s="260"/>
      <c r="AZ8" s="155"/>
    </row>
    <row r="9" spans="2:52" ht="16.5" thickBot="1">
      <c r="B9" s="261"/>
      <c r="C9" s="261"/>
      <c r="D9" s="261"/>
      <c r="E9" s="261"/>
      <c r="F9" s="261"/>
    </row>
    <row r="10" spans="2:52" ht="15.6" customHeight="1" thickBot="1">
      <c r="B10" s="265" t="s">
        <v>83</v>
      </c>
      <c r="C10" s="266"/>
      <c r="D10" s="266"/>
      <c r="E10" s="266"/>
      <c r="F10" s="267"/>
    </row>
    <row r="11" spans="2:52" ht="32.25" thickBot="1">
      <c r="B11" s="268" t="s">
        <v>84</v>
      </c>
      <c r="C11" s="269"/>
      <c r="D11" s="157" t="s">
        <v>85</v>
      </c>
      <c r="E11" s="157" t="s">
        <v>86</v>
      </c>
      <c r="F11" s="158" t="s">
        <v>87</v>
      </c>
    </row>
    <row r="12" spans="2:52" ht="34.9" customHeight="1">
      <c r="B12" s="274" t="s">
        <v>88</v>
      </c>
      <c r="C12" s="275"/>
      <c r="D12" s="280" t="s">
        <v>89</v>
      </c>
      <c r="E12" s="283" t="s">
        <v>90</v>
      </c>
      <c r="F12" s="286" t="s">
        <v>91</v>
      </c>
    </row>
    <row r="13" spans="2:52" ht="36.75" customHeight="1">
      <c r="B13" s="276"/>
      <c r="C13" s="277"/>
      <c r="D13" s="281"/>
      <c r="E13" s="284"/>
      <c r="F13" s="287"/>
    </row>
    <row r="14" spans="2:52" ht="30.6" customHeight="1">
      <c r="B14" s="276"/>
      <c r="C14" s="277"/>
      <c r="D14" s="281"/>
      <c r="E14" s="284"/>
      <c r="F14" s="287"/>
    </row>
    <row r="15" spans="2:52" ht="34.5" customHeight="1">
      <c r="B15" s="276"/>
      <c r="C15" s="277"/>
      <c r="D15" s="281"/>
      <c r="E15" s="284"/>
      <c r="F15" s="287"/>
    </row>
    <row r="16" spans="2:52" ht="29.45" customHeight="1">
      <c r="B16" s="276"/>
      <c r="C16" s="277"/>
      <c r="D16" s="281"/>
      <c r="E16" s="284"/>
      <c r="F16" s="287"/>
    </row>
    <row r="17" spans="2:6" ht="33.6" customHeight="1" thickBot="1">
      <c r="B17" s="278"/>
      <c r="C17" s="279"/>
      <c r="D17" s="282"/>
      <c r="E17" s="285"/>
      <c r="F17" s="288"/>
    </row>
    <row r="18" spans="2:6" ht="18.75" thickBot="1">
      <c r="B18" s="270" t="s">
        <v>92</v>
      </c>
      <c r="C18" s="270"/>
      <c r="D18" s="270"/>
      <c r="E18" s="270"/>
      <c r="F18" s="270"/>
    </row>
    <row r="19" spans="2:6" ht="16.5" thickBot="1">
      <c r="B19" s="271" t="s">
        <v>93</v>
      </c>
      <c r="C19" s="273"/>
      <c r="D19" s="272"/>
      <c r="E19" s="271" t="s">
        <v>94</v>
      </c>
      <c r="F19" s="272"/>
    </row>
    <row r="20" spans="2:6" ht="15" customHeight="1">
      <c r="B20" s="235" t="s">
        <v>95</v>
      </c>
      <c r="C20" s="236"/>
      <c r="D20" s="237"/>
      <c r="E20" s="233" t="s">
        <v>96</v>
      </c>
      <c r="F20" s="234"/>
    </row>
    <row r="21" spans="2:6" ht="37.5" customHeight="1">
      <c r="B21" s="235" t="s">
        <v>97</v>
      </c>
      <c r="C21" s="236"/>
      <c r="D21" s="237"/>
      <c r="E21" s="238" t="s">
        <v>98</v>
      </c>
      <c r="F21" s="239"/>
    </row>
    <row r="22" spans="2:6" ht="15" customHeight="1">
      <c r="B22" s="235" t="s">
        <v>99</v>
      </c>
      <c r="C22" s="236"/>
      <c r="D22" s="237"/>
      <c r="E22" s="238" t="s">
        <v>100</v>
      </c>
      <c r="F22" s="239"/>
    </row>
    <row r="23" spans="2:6" ht="15" customHeight="1">
      <c r="B23" s="241" t="s">
        <v>101</v>
      </c>
      <c r="C23" s="242"/>
      <c r="D23" s="243"/>
      <c r="E23" s="240" t="s">
        <v>102</v>
      </c>
      <c r="F23" s="239"/>
    </row>
    <row r="24" spans="2:6" ht="15" customHeight="1">
      <c r="B24" s="246" t="s">
        <v>103</v>
      </c>
      <c r="C24" s="247"/>
      <c r="D24" s="248"/>
      <c r="E24" s="240" t="s">
        <v>104</v>
      </c>
      <c r="F24" s="239"/>
    </row>
    <row r="25" spans="2:6" ht="15" customHeight="1">
      <c r="B25" s="246" t="s">
        <v>105</v>
      </c>
      <c r="C25" s="247"/>
      <c r="D25" s="248"/>
      <c r="E25" s="244"/>
      <c r="F25" s="245"/>
    </row>
    <row r="26" spans="2:6" ht="15" customHeight="1">
      <c r="B26" s="246" t="s">
        <v>106</v>
      </c>
      <c r="C26" s="247"/>
      <c r="D26" s="248"/>
      <c r="E26" s="244"/>
      <c r="F26" s="245"/>
    </row>
    <row r="27" spans="2:6" ht="15" customHeight="1">
      <c r="B27" s="235" t="s">
        <v>107</v>
      </c>
      <c r="C27" s="236"/>
      <c r="D27" s="237"/>
      <c r="E27" s="294"/>
      <c r="F27" s="295"/>
    </row>
    <row r="28" spans="2:6" ht="17.25" thickBot="1">
      <c r="B28" s="291" t="s">
        <v>108</v>
      </c>
      <c r="C28" s="292"/>
      <c r="D28" s="293"/>
      <c r="E28" s="289"/>
      <c r="F28" s="290"/>
    </row>
    <row r="29" spans="2:6" ht="15" customHeight="1" thickBot="1">
      <c r="B29" s="298" t="s">
        <v>109</v>
      </c>
      <c r="C29" s="299"/>
      <c r="D29" s="299"/>
      <c r="E29" s="271" t="s">
        <v>110</v>
      </c>
      <c r="F29" s="272"/>
    </row>
    <row r="30" spans="2:6" ht="39" customHeight="1">
      <c r="B30" s="311" t="s">
        <v>111</v>
      </c>
      <c r="C30" s="312"/>
      <c r="D30" s="313"/>
      <c r="E30" s="314" t="s">
        <v>112</v>
      </c>
      <c r="F30" s="315"/>
    </row>
    <row r="31" spans="2:6" ht="30.75" customHeight="1">
      <c r="B31" s="316" t="s">
        <v>113</v>
      </c>
      <c r="C31" s="306"/>
      <c r="D31" s="307"/>
      <c r="E31" s="296" t="s">
        <v>114</v>
      </c>
      <c r="F31" s="297"/>
    </row>
    <row r="32" spans="2:6" ht="27" customHeight="1">
      <c r="B32" s="305" t="s">
        <v>115</v>
      </c>
      <c r="C32" s="306"/>
      <c r="D32" s="307"/>
      <c r="E32" s="238" t="s">
        <v>116</v>
      </c>
      <c r="F32" s="297"/>
    </row>
    <row r="33" spans="2:6" ht="30" customHeight="1">
      <c r="B33" s="310" t="s">
        <v>117</v>
      </c>
      <c r="C33" s="306"/>
      <c r="D33" s="307"/>
      <c r="E33" s="308" t="s">
        <v>118</v>
      </c>
      <c r="F33" s="297"/>
    </row>
    <row r="34" spans="2:6" ht="36" customHeight="1">
      <c r="B34" s="305"/>
      <c r="C34" s="306"/>
      <c r="D34" s="307"/>
      <c r="E34" s="296" t="s">
        <v>119</v>
      </c>
      <c r="F34" s="309"/>
    </row>
    <row r="35" spans="2:6" ht="29.25" customHeight="1" thickBot="1">
      <c r="B35" s="300"/>
      <c r="C35" s="301"/>
      <c r="D35" s="302"/>
      <c r="E35" s="303" t="s">
        <v>120</v>
      </c>
      <c r="F35" s="304"/>
    </row>
    <row r="36" spans="2:6" ht="15" thickBot="1"/>
    <row r="37" spans="2:6" ht="16.5" thickTop="1" thickBot="1">
      <c r="B37" s="229" t="s">
        <v>121</v>
      </c>
      <c r="C37" s="229"/>
      <c r="D37" s="229"/>
      <c r="E37" s="229"/>
      <c r="F37" s="229"/>
    </row>
    <row r="38" spans="2:6" ht="16.5" thickTop="1" thickBot="1">
      <c r="B38" s="162" t="s">
        <v>122</v>
      </c>
      <c r="C38" s="162" t="s">
        <v>123</v>
      </c>
      <c r="D38" s="230" t="s">
        <v>124</v>
      </c>
      <c r="E38" s="230"/>
      <c r="F38" s="162" t="s">
        <v>125</v>
      </c>
    </row>
    <row r="39" spans="2:6" ht="44.25" customHeight="1" thickTop="1">
      <c r="B39" s="159" t="s">
        <v>126</v>
      </c>
      <c r="C39" s="160">
        <v>45723</v>
      </c>
      <c r="D39" s="231" t="s">
        <v>127</v>
      </c>
      <c r="E39" s="232"/>
      <c r="F39" s="161" t="s">
        <v>128</v>
      </c>
    </row>
  </sheetData>
  <mergeCells count="50">
    <mergeCell ref="E31:F31"/>
    <mergeCell ref="B29:D29"/>
    <mergeCell ref="E29:F29"/>
    <mergeCell ref="B35:D35"/>
    <mergeCell ref="E35:F35"/>
    <mergeCell ref="B34:D34"/>
    <mergeCell ref="B32:D32"/>
    <mergeCell ref="E33:F33"/>
    <mergeCell ref="E34:F34"/>
    <mergeCell ref="B33:D33"/>
    <mergeCell ref="B30:D30"/>
    <mergeCell ref="E30:F30"/>
    <mergeCell ref="B31:D31"/>
    <mergeCell ref="E32:F32"/>
    <mergeCell ref="B25:D25"/>
    <mergeCell ref="E28:F28"/>
    <mergeCell ref="B28:D28"/>
    <mergeCell ref="B27:D27"/>
    <mergeCell ref="E27:F27"/>
    <mergeCell ref="B10:F10"/>
    <mergeCell ref="B11:C11"/>
    <mergeCell ref="B18:F18"/>
    <mergeCell ref="E19:F19"/>
    <mergeCell ref="B19:D19"/>
    <mergeCell ref="B12:C17"/>
    <mergeCell ref="D12:D17"/>
    <mergeCell ref="E12:E17"/>
    <mergeCell ref="F12:F17"/>
    <mergeCell ref="B2:B5"/>
    <mergeCell ref="C2:E5"/>
    <mergeCell ref="C7:F7"/>
    <mergeCell ref="C8:F8"/>
    <mergeCell ref="B9:F9"/>
    <mergeCell ref="B6:F6"/>
    <mergeCell ref="B37:F37"/>
    <mergeCell ref="D38:E38"/>
    <mergeCell ref="D39:E39"/>
    <mergeCell ref="E20:F20"/>
    <mergeCell ref="B20:D20"/>
    <mergeCell ref="E21:F21"/>
    <mergeCell ref="B21:D21"/>
    <mergeCell ref="E22:F22"/>
    <mergeCell ref="B22:D22"/>
    <mergeCell ref="E23:F23"/>
    <mergeCell ref="B23:D23"/>
    <mergeCell ref="E24:F24"/>
    <mergeCell ref="E25:F25"/>
    <mergeCell ref="B24:D24"/>
    <mergeCell ref="B26:D26"/>
    <mergeCell ref="E26:F2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7"/>
  <sheetViews>
    <sheetView tabSelected="1" zoomScale="90" zoomScaleNormal="90" workbookViewId="0">
      <selection activeCell="E10" sqref="E10:E11"/>
    </sheetView>
  </sheetViews>
  <sheetFormatPr baseColWidth="10" defaultColWidth="11.42578125" defaultRowHeight="16.5"/>
  <cols>
    <col min="1" max="1" width="4" style="2" bestFit="1" customWidth="1"/>
    <col min="2" max="2" width="14.140625" style="2" customWidth="1"/>
    <col min="3" max="3" width="18.85546875" style="2" customWidth="1"/>
    <col min="4" max="4" width="31" style="2" customWidth="1"/>
    <col min="5" max="5" width="41.8554687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5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7.28515625" style="1" customWidth="1"/>
    <col min="32" max="32" width="18.85546875" style="1" customWidth="1"/>
    <col min="33" max="33" width="21.85546875" style="1" customWidth="1"/>
    <col min="34" max="35" width="14.5703125" style="1" customWidth="1"/>
    <col min="36" max="16384" width="11.42578125" style="1"/>
  </cols>
  <sheetData>
    <row r="1" spans="1:67" ht="15" customHeight="1">
      <c r="A1" s="363"/>
      <c r="B1" s="364"/>
      <c r="C1" s="364"/>
      <c r="D1" s="364"/>
      <c r="E1" s="323" t="s">
        <v>336</v>
      </c>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5" t="s">
        <v>71</v>
      </c>
      <c r="AI1" s="325"/>
    </row>
    <row r="2" spans="1:67" ht="15" customHeight="1">
      <c r="A2" s="365"/>
      <c r="B2" s="366"/>
      <c r="C2" s="366"/>
      <c r="D2" s="366"/>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5" t="s">
        <v>73</v>
      </c>
      <c r="AI2" s="325"/>
    </row>
    <row r="3" spans="1:67" ht="15" customHeight="1">
      <c r="A3" s="365"/>
      <c r="B3" s="366"/>
      <c r="C3" s="366"/>
      <c r="D3" s="366"/>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6" t="s">
        <v>75</v>
      </c>
      <c r="AI3" s="326"/>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c r="A4" s="367"/>
      <c r="B4" s="368"/>
      <c r="C4" s="368"/>
      <c r="D4" s="368"/>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5" t="s">
        <v>77</v>
      </c>
      <c r="AI4" s="325"/>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c r="A5" s="28"/>
      <c r="B5" s="29"/>
      <c r="C5" s="28"/>
      <c r="D5" s="28"/>
      <c r="E5" s="8"/>
      <c r="F5" s="27"/>
      <c r="G5" s="8"/>
      <c r="H5" s="8"/>
      <c r="I5" s="8"/>
      <c r="J5" s="8"/>
      <c r="K5" s="8"/>
      <c r="L5" s="8"/>
      <c r="M5" s="8"/>
      <c r="N5" s="8"/>
      <c r="O5" s="8"/>
      <c r="P5" s="150"/>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s="171" customFormat="1" ht="29.25" customHeight="1">
      <c r="A6" s="528" t="s">
        <v>129</v>
      </c>
      <c r="B6" s="529"/>
      <c r="C6" s="530" t="str">
        <f>CONTEXTO!C7</f>
        <v>GESTIÓN DE TALENTO HUMANO</v>
      </c>
      <c r="D6" s="531"/>
      <c r="E6" s="531"/>
      <c r="F6" s="531"/>
      <c r="G6" s="531"/>
      <c r="H6" s="531"/>
      <c r="I6" s="531"/>
      <c r="J6" s="531"/>
      <c r="K6" s="531"/>
      <c r="L6" s="531"/>
      <c r="M6" s="531"/>
      <c r="N6" s="532"/>
      <c r="O6" s="372"/>
      <c r="P6" s="372"/>
      <c r="Q6" s="372"/>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row>
    <row r="7" spans="1:67" s="171" customFormat="1" ht="36.75" customHeight="1">
      <c r="A7" s="528" t="s">
        <v>130</v>
      </c>
      <c r="B7" s="529"/>
      <c r="C7" s="533" t="str">
        <f>CONTEXTO!D12</f>
        <v>Gestionar el desarrollo estratégico el talento humano de la Alcaldía de Bucaramanga a través de políticas y estrategias, de acuerdo con el modelo integrado de planeación y gestión MIPG, basados en las necesidades identificadas y los requisitos legales con el fin de aumentar la satisfacción, bienestar y calidad de vida de los Servidores Públicos, impactando en la generación de valor público.</v>
      </c>
      <c r="D7" s="534"/>
      <c r="E7" s="534"/>
      <c r="F7" s="534"/>
      <c r="G7" s="534"/>
      <c r="H7" s="534"/>
      <c r="I7" s="534"/>
      <c r="J7" s="534"/>
      <c r="K7" s="534"/>
      <c r="L7" s="534"/>
      <c r="M7" s="534"/>
      <c r="N7" s="535"/>
      <c r="O7" s="170"/>
      <c r="P7" s="172"/>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row>
    <row r="8" spans="1:67" s="171" customFormat="1" ht="29.25" customHeight="1">
      <c r="A8" s="528" t="s">
        <v>131</v>
      </c>
      <c r="B8" s="529"/>
      <c r="C8" s="533" t="str">
        <f>CONTEXTO!C8</f>
        <v>Aplica desde la planificación del talento humano, su selección,vinculacióny gestion, hasta su retiro de la entidadconforme a las disposiciones legales.</v>
      </c>
      <c r="D8" s="534"/>
      <c r="E8" s="534"/>
      <c r="F8" s="534"/>
      <c r="G8" s="534"/>
      <c r="H8" s="534"/>
      <c r="I8" s="534"/>
      <c r="J8" s="534"/>
      <c r="K8" s="534"/>
      <c r="L8" s="534"/>
      <c r="M8" s="534"/>
      <c r="N8" s="535"/>
      <c r="O8" s="170"/>
      <c r="P8" s="172"/>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row>
    <row r="9" spans="1:67">
      <c r="A9" s="369" t="s">
        <v>132</v>
      </c>
      <c r="B9" s="370"/>
      <c r="C9" s="370"/>
      <c r="D9" s="370"/>
      <c r="E9" s="370"/>
      <c r="F9" s="370"/>
      <c r="G9" s="371"/>
      <c r="H9" s="369" t="s">
        <v>133</v>
      </c>
      <c r="I9" s="370"/>
      <c r="J9" s="370"/>
      <c r="K9" s="370"/>
      <c r="L9" s="370"/>
      <c r="M9" s="370"/>
      <c r="N9" s="371"/>
      <c r="O9" s="369" t="s">
        <v>134</v>
      </c>
      <c r="P9" s="370"/>
      <c r="Q9" s="370"/>
      <c r="R9" s="370"/>
      <c r="S9" s="370"/>
      <c r="T9" s="370"/>
      <c r="U9" s="370"/>
      <c r="V9" s="370"/>
      <c r="W9" s="371"/>
      <c r="X9" s="369" t="s">
        <v>135</v>
      </c>
      <c r="Y9" s="370"/>
      <c r="Z9" s="370"/>
      <c r="AA9" s="370"/>
      <c r="AB9" s="370"/>
      <c r="AC9" s="370"/>
      <c r="AD9" s="371"/>
      <c r="AE9" s="373" t="s">
        <v>136</v>
      </c>
      <c r="AF9" s="374"/>
      <c r="AG9" s="374"/>
      <c r="AH9" s="374"/>
      <c r="AI9" s="375"/>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c r="A10" s="339" t="s">
        <v>137</v>
      </c>
      <c r="B10" s="342" t="s">
        <v>26</v>
      </c>
      <c r="C10" s="331" t="s">
        <v>28</v>
      </c>
      <c r="D10" s="331" t="s">
        <v>30</v>
      </c>
      <c r="E10" s="341" t="s">
        <v>32</v>
      </c>
      <c r="F10" s="335" t="s">
        <v>34</v>
      </c>
      <c r="G10" s="331" t="s">
        <v>138</v>
      </c>
      <c r="H10" s="332" t="s">
        <v>139</v>
      </c>
      <c r="I10" s="333" t="s">
        <v>140</v>
      </c>
      <c r="J10" s="335" t="s">
        <v>141</v>
      </c>
      <c r="K10" s="335" t="s">
        <v>142</v>
      </c>
      <c r="L10" s="345" t="s">
        <v>143</v>
      </c>
      <c r="M10" s="333" t="s">
        <v>140</v>
      </c>
      <c r="N10" s="331" t="s">
        <v>40</v>
      </c>
      <c r="O10" s="343" t="s">
        <v>144</v>
      </c>
      <c r="P10" s="324" t="s">
        <v>42</v>
      </c>
      <c r="Q10" s="335" t="s">
        <v>44</v>
      </c>
      <c r="R10" s="324" t="s">
        <v>145</v>
      </c>
      <c r="S10" s="324"/>
      <c r="T10" s="324"/>
      <c r="U10" s="324"/>
      <c r="V10" s="324"/>
      <c r="W10" s="324"/>
      <c r="X10" s="330" t="s">
        <v>146</v>
      </c>
      <c r="Y10" s="330" t="s">
        <v>147</v>
      </c>
      <c r="Z10" s="330" t="s">
        <v>140</v>
      </c>
      <c r="AA10" s="330" t="s">
        <v>148</v>
      </c>
      <c r="AB10" s="330" t="s">
        <v>140</v>
      </c>
      <c r="AC10" s="330" t="s">
        <v>149</v>
      </c>
      <c r="AD10" s="343" t="s">
        <v>60</v>
      </c>
      <c r="AE10" s="324" t="s">
        <v>136</v>
      </c>
      <c r="AF10" s="324" t="s">
        <v>125</v>
      </c>
      <c r="AG10" s="324" t="s">
        <v>150</v>
      </c>
      <c r="AH10" s="324" t="s">
        <v>151</v>
      </c>
      <c r="AI10" s="335" t="s">
        <v>152</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c r="A11" s="340"/>
      <c r="B11" s="342"/>
      <c r="C11" s="324"/>
      <c r="D11" s="324"/>
      <c r="E11" s="342"/>
      <c r="F11" s="331"/>
      <c r="G11" s="324"/>
      <c r="H11" s="331"/>
      <c r="I11" s="334"/>
      <c r="J11" s="331"/>
      <c r="K11" s="331"/>
      <c r="L11" s="334"/>
      <c r="M11" s="334"/>
      <c r="N11" s="324"/>
      <c r="O11" s="344"/>
      <c r="P11" s="324"/>
      <c r="Q11" s="331"/>
      <c r="R11" s="7" t="s">
        <v>153</v>
      </c>
      <c r="S11" s="7" t="s">
        <v>154</v>
      </c>
      <c r="T11" s="7" t="s">
        <v>155</v>
      </c>
      <c r="U11" s="7" t="s">
        <v>156</v>
      </c>
      <c r="V11" s="7" t="s">
        <v>157</v>
      </c>
      <c r="W11" s="7" t="s">
        <v>158</v>
      </c>
      <c r="X11" s="330"/>
      <c r="Y11" s="330"/>
      <c r="Z11" s="330"/>
      <c r="AA11" s="330"/>
      <c r="AB11" s="330"/>
      <c r="AC11" s="330"/>
      <c r="AD11" s="344"/>
      <c r="AE11" s="324"/>
      <c r="AF11" s="324"/>
      <c r="AG11" s="324"/>
      <c r="AH11" s="324"/>
      <c r="AI11" s="331"/>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81.75" customHeight="1">
      <c r="A12" s="336">
        <v>1</v>
      </c>
      <c r="B12" s="317" t="s">
        <v>159</v>
      </c>
      <c r="C12" s="317" t="s">
        <v>160</v>
      </c>
      <c r="D12" s="317" t="s">
        <v>161</v>
      </c>
      <c r="E12" s="320" t="s">
        <v>162</v>
      </c>
      <c r="F12" s="317" t="s">
        <v>163</v>
      </c>
      <c r="G12" s="327">
        <v>24</v>
      </c>
      <c r="H12" s="349" t="str">
        <f>IF(G12&lt;=0,"",IF(G12&lt;=2,"Muy Baja",IF(G12&lt;=24,"Baja",IF(G12&lt;=500,"Media",IF(G12&lt;=5000,"Alta","Muy Alta")))))</f>
        <v>Baja</v>
      </c>
      <c r="I12" s="352">
        <f>IF(H12="","",IF(H12="Muy Baja",0.2,IF(H12="Baja",0.4,IF(H12="Media",0.6,IF(H12="Alta",0.8,IF(H12="Muy Alta",1,))))))</f>
        <v>0.4</v>
      </c>
      <c r="J12" s="360" t="s">
        <v>164</v>
      </c>
      <c r="K12" s="352"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349" t="str">
        <f>IF(OR(K12='Tabla Impacto'!$C$11,K12='Tabla Impacto'!$D$11),"Leve",IF(OR(K12='Tabla Impacto'!$C$12,K12='Tabla Impacto'!$D$12),"Menor",IF(OR(K12='Tabla Impacto'!$C$13,K12='Tabla Impacto'!$D$13),"Moderado",IF(OR(K12='Tabla Impacto'!$C$14,K12='Tabla Impacto'!$D$14),"Mayor",IF(OR(K12='Tabla Impacto'!$C$15,K12='Tabla Impacto'!$D$15),"Catastrófico","")))))</f>
        <v>Moderado</v>
      </c>
      <c r="M12" s="352">
        <f>IF(L12="","",IF(L12="Leve",0.2,IF(L12="Menor",0.4,IF(L12="Moderado",0.6,IF(L12="Mayor",0.8,IF(L12="Catastrófico",1,))))))</f>
        <v>0.6</v>
      </c>
      <c r="N12" s="355"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6">
        <v>1</v>
      </c>
      <c r="P12" s="147" t="s">
        <v>165</v>
      </c>
      <c r="Q12" s="536" t="str">
        <f>IF(OR(R12="Preventivo",R12="Detectivo"),"Probabilidad",IF(R12="Correctivo","Impacto",""))</f>
        <v>Probabilidad</v>
      </c>
      <c r="R12" s="537" t="s">
        <v>166</v>
      </c>
      <c r="S12" s="537" t="s">
        <v>167</v>
      </c>
      <c r="T12" s="538" t="str">
        <f>IF(AND(R12="Preventivo",S12="Automático"),"50%",IF(AND(R12="Preventivo",S12="Manual"),"40%",IF(AND(R12="Detectivo",S12="Automático"),"40%",IF(AND(R12="Detectivo",S12="Manual"),"30%",IF(AND(R12="Correctivo",S12="Automático"),"35%",IF(AND(R12="Correctivo",S12="Manual"),"25%",""))))))</f>
        <v>40%</v>
      </c>
      <c r="U12" s="537" t="s">
        <v>168</v>
      </c>
      <c r="V12" s="537" t="s">
        <v>169</v>
      </c>
      <c r="W12" s="537" t="s">
        <v>170</v>
      </c>
      <c r="X12" s="539">
        <f>IFERROR(IF(Q12="Probabilidad",(I12-(+I12*T12)),IF(Q12="Impacto",I12,"")),"")</f>
        <v>0.24</v>
      </c>
      <c r="Y12" s="540" t="str">
        <f>IFERROR(IF(X12="","",IF(X12&lt;=0.2,"Muy Baja",IF(X12&lt;=0.4,"Baja",IF(X12&lt;=0.6,"Media",IF(X12&lt;=0.8,"Alta","Muy Alta"))))),"")</f>
        <v>Baja</v>
      </c>
      <c r="Z12" s="541">
        <f>+X12</f>
        <v>0.24</v>
      </c>
      <c r="AA12" s="540" t="str">
        <f>IFERROR(IF(AB12="","",IF(AB12&lt;=0.2,"Leve",IF(AB12&lt;=0.4,"Menor",IF(AB12&lt;=0.6,"Moderado",IF(AB12&lt;=0.8,"Mayor","Catastrófico"))))),"")</f>
        <v>Moderado</v>
      </c>
      <c r="AB12" s="541">
        <f>IFERROR(IF(Q12="Impacto",(M12-(+M12*T12)),IF(Q12="Probabilidad",M12,"")),"")</f>
        <v>0.6</v>
      </c>
      <c r="AC12" s="542"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543" t="s">
        <v>171</v>
      </c>
      <c r="AE12" s="147" t="s">
        <v>172</v>
      </c>
      <c r="AF12" s="144" t="s">
        <v>173</v>
      </c>
      <c r="AG12" s="173" t="s">
        <v>174</v>
      </c>
      <c r="AH12" s="167">
        <v>45689</v>
      </c>
      <c r="AI12" s="167">
        <v>46010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s="3" customFormat="1" ht="18" customHeight="1">
      <c r="A13" s="337"/>
      <c r="B13" s="318"/>
      <c r="C13" s="318"/>
      <c r="D13" s="318"/>
      <c r="E13" s="321"/>
      <c r="F13" s="318"/>
      <c r="G13" s="328"/>
      <c r="H13" s="350"/>
      <c r="I13" s="353"/>
      <c r="J13" s="361"/>
      <c r="K13" s="353">
        <f>IF(NOT(ISERROR(MATCH(J13,_xlfn.ANCHORARRAY(E24),0))),I27&amp;"Por favor no seleccionar los criterios de impacto",J13)</f>
        <v>0</v>
      </c>
      <c r="L13" s="350"/>
      <c r="M13" s="353"/>
      <c r="N13" s="356"/>
      <c r="O13" s="6">
        <v>2</v>
      </c>
      <c r="P13" s="147"/>
      <c r="Q13" s="536" t="str">
        <f>IF(OR(R13="Preventivo",R13="Detectivo"),"Probabilidad",IF(R13="Correctivo","Impacto",""))</f>
        <v/>
      </c>
      <c r="R13" s="537"/>
      <c r="S13" s="537"/>
      <c r="T13" s="538" t="str">
        <f t="shared" ref="T13:T17" si="0">IF(AND(R13="Preventivo",S13="Automático"),"50%",IF(AND(R13="Preventivo",S13="Manual"),"40%",IF(AND(R13="Detectivo",S13="Automático"),"40%",IF(AND(R13="Detectivo",S13="Manual"),"30%",IF(AND(R13="Correctivo",S13="Automático"),"35%",IF(AND(R13="Correctivo",S13="Manual"),"25%",""))))))</f>
        <v/>
      </c>
      <c r="U13" s="537"/>
      <c r="V13" s="537"/>
      <c r="W13" s="537"/>
      <c r="X13" s="539" t="str">
        <f>IFERROR(IF(AND(Q12="Probabilidad",Q13="Probabilidad"),(Z12-(+Z12*T13)),IF(Q13="Probabilidad",(I12-(+I12*T13)),IF(Q13="Impacto",Z12,""))),"")</f>
        <v/>
      </c>
      <c r="Y13" s="540" t="str">
        <f t="shared" ref="Y13:Y74" si="1">IFERROR(IF(X13="","",IF(X13&lt;=0.2,"Muy Baja",IF(X13&lt;=0.4,"Baja",IF(X13&lt;=0.6,"Media",IF(X13&lt;=0.8,"Alta","Muy Alta"))))),"")</f>
        <v/>
      </c>
      <c r="Z13" s="541" t="str">
        <f t="shared" ref="Z13:Z17" si="2">+X13</f>
        <v/>
      </c>
      <c r="AA13" s="540" t="str">
        <f t="shared" ref="AA13:AA74" si="3">IFERROR(IF(AB13="","",IF(AB13&lt;=0.2,"Leve",IF(AB13&lt;=0.4,"Menor",IF(AB13&lt;=0.6,"Moderado",IF(AB13&lt;=0.8,"Mayor","Catastrófico"))))),"")</f>
        <v/>
      </c>
      <c r="AB13" s="541" t="str">
        <f>IFERROR(IF(AND(Q12="Impacto",Q13="Impacto"),(AB12-(+AB12*T13)),IF(Q13="Impacto",(M12-(+M12*T13)),IF(Q13="Probabilidad",AB12,""))),"")</f>
        <v/>
      </c>
      <c r="AC13" s="542"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543"/>
      <c r="AE13" s="144"/>
      <c r="AF13" s="144"/>
      <c r="AG13" s="144"/>
      <c r="AH13" s="145"/>
      <c r="AI13" s="145"/>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row>
    <row r="14" spans="1:67" s="3" customFormat="1" ht="18" customHeight="1">
      <c r="A14" s="337"/>
      <c r="B14" s="318"/>
      <c r="C14" s="318"/>
      <c r="D14" s="318"/>
      <c r="E14" s="321"/>
      <c r="F14" s="318"/>
      <c r="G14" s="328"/>
      <c r="H14" s="350"/>
      <c r="I14" s="353"/>
      <c r="J14" s="361"/>
      <c r="K14" s="353">
        <f>IF(NOT(ISERROR(MATCH(J14,_xlfn.ANCHORARRAY(E26),0))),I28&amp;"Por favor no seleccionar los criterios de impacto",J14)</f>
        <v>0</v>
      </c>
      <c r="L14" s="350"/>
      <c r="M14" s="353"/>
      <c r="N14" s="356"/>
      <c r="O14" s="6">
        <v>3</v>
      </c>
      <c r="P14" s="149"/>
      <c r="Q14" s="536"/>
      <c r="R14" s="537"/>
      <c r="S14" s="537"/>
      <c r="T14" s="538"/>
      <c r="U14" s="537"/>
      <c r="V14" s="537"/>
      <c r="W14" s="537"/>
      <c r="X14" s="539"/>
      <c r="Y14" s="540"/>
      <c r="Z14" s="541"/>
      <c r="AA14" s="540"/>
      <c r="AB14" s="541"/>
      <c r="AC14" s="542"/>
      <c r="AD14" s="543"/>
      <c r="AE14" s="144"/>
      <c r="AF14" s="146"/>
      <c r="AG14" s="146"/>
      <c r="AH14" s="145"/>
      <c r="AI14" s="145"/>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row>
    <row r="15" spans="1:67" s="3" customFormat="1" ht="18" customHeight="1">
      <c r="A15" s="337"/>
      <c r="B15" s="318"/>
      <c r="C15" s="318"/>
      <c r="D15" s="318"/>
      <c r="E15" s="321"/>
      <c r="F15" s="318"/>
      <c r="G15" s="328"/>
      <c r="H15" s="350"/>
      <c r="I15" s="353"/>
      <c r="J15" s="361"/>
      <c r="K15" s="353">
        <f>IF(NOT(ISERROR(MATCH(J15,_xlfn.ANCHORARRAY(E27),0))),I29&amp;"Por favor no seleccionar los criterios de impacto",J15)</f>
        <v>0</v>
      </c>
      <c r="L15" s="350"/>
      <c r="M15" s="353"/>
      <c r="N15" s="356"/>
      <c r="O15" s="6">
        <v>4</v>
      </c>
      <c r="P15" s="147"/>
      <c r="Q15" s="536"/>
      <c r="R15" s="537"/>
      <c r="S15" s="537"/>
      <c r="T15" s="538"/>
      <c r="U15" s="537"/>
      <c r="V15" s="537"/>
      <c r="W15" s="537"/>
      <c r="X15" s="539"/>
      <c r="Y15" s="540"/>
      <c r="Z15" s="541"/>
      <c r="AA15" s="540"/>
      <c r="AB15" s="541"/>
      <c r="AC15" s="542"/>
      <c r="AD15" s="543"/>
      <c r="AE15" s="144"/>
      <c r="AF15" s="146"/>
      <c r="AG15" s="146"/>
      <c r="AH15" s="145"/>
      <c r="AI15" s="145"/>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row>
    <row r="16" spans="1:67" s="3" customFormat="1" ht="18" customHeight="1">
      <c r="A16" s="337"/>
      <c r="B16" s="318"/>
      <c r="C16" s="318"/>
      <c r="D16" s="318"/>
      <c r="E16" s="321"/>
      <c r="F16" s="318"/>
      <c r="G16" s="328"/>
      <c r="H16" s="350"/>
      <c r="I16" s="353"/>
      <c r="J16" s="361"/>
      <c r="K16" s="353">
        <f>IF(NOT(ISERROR(MATCH(J16,_xlfn.ANCHORARRAY(E28),0))),I30&amp;"Por favor no seleccionar los criterios de impacto",J16)</f>
        <v>0</v>
      </c>
      <c r="L16" s="350"/>
      <c r="M16" s="353"/>
      <c r="N16" s="356"/>
      <c r="O16" s="6">
        <v>5</v>
      </c>
      <c r="P16" s="147"/>
      <c r="Q16" s="536" t="str">
        <f t="shared" ref="Q16:Q17" si="5">IF(OR(R16="Preventivo",R16="Detectivo"),"Probabilidad",IF(R16="Correctivo","Impacto",""))</f>
        <v/>
      </c>
      <c r="R16" s="537"/>
      <c r="S16" s="537"/>
      <c r="T16" s="538" t="str">
        <f t="shared" si="0"/>
        <v/>
      </c>
      <c r="U16" s="537"/>
      <c r="V16" s="537"/>
      <c r="W16" s="537"/>
      <c r="X16" s="539" t="str">
        <f t="shared" ref="X16:X17" si="6">IFERROR(IF(AND(Q15="Probabilidad",Q16="Probabilidad"),(Z15-(+Z15*T16)),IF(AND(Q15="Impacto",Q16="Probabilidad"),(Z14-(+Z14*T16)),IF(Q16="Impacto",Z15,""))),"")</f>
        <v/>
      </c>
      <c r="Y16" s="540" t="str">
        <f t="shared" si="1"/>
        <v/>
      </c>
      <c r="Z16" s="541" t="str">
        <f t="shared" si="2"/>
        <v/>
      </c>
      <c r="AA16" s="540" t="str">
        <f t="shared" si="3"/>
        <v/>
      </c>
      <c r="AB16" s="541" t="str">
        <f t="shared" ref="AB16:AB17" si="7">IFERROR(IF(AND(Q15="Impacto",Q16="Impacto"),(AB15-(+AB15*T16)),IF(AND(Q15="Probabilidad",Q16="Impacto"),(AB14-(+AB14*T16)),IF(Q16="Probabilidad",AB15,""))),"")</f>
        <v/>
      </c>
      <c r="AC16" s="542" t="str">
        <f t="shared" si="4"/>
        <v/>
      </c>
      <c r="AD16" s="543"/>
      <c r="AE16" s="144"/>
      <c r="AF16" s="146"/>
      <c r="AG16" s="146"/>
      <c r="AH16" s="145"/>
      <c r="AI16" s="145"/>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row>
    <row r="17" spans="1:67" s="3" customFormat="1" ht="18" customHeight="1">
      <c r="A17" s="338"/>
      <c r="B17" s="319"/>
      <c r="C17" s="319"/>
      <c r="D17" s="319"/>
      <c r="E17" s="322"/>
      <c r="F17" s="319"/>
      <c r="G17" s="329"/>
      <c r="H17" s="351"/>
      <c r="I17" s="354"/>
      <c r="J17" s="362"/>
      <c r="K17" s="354">
        <f>IF(NOT(ISERROR(MATCH(J17,_xlfn.ANCHORARRAY(E29),0))),I31&amp;"Por favor no seleccionar los criterios de impacto",J17)</f>
        <v>0</v>
      </c>
      <c r="L17" s="351"/>
      <c r="M17" s="354"/>
      <c r="N17" s="357"/>
      <c r="O17" s="6">
        <v>6</v>
      </c>
      <c r="P17" s="147"/>
      <c r="Q17" s="536" t="str">
        <f t="shared" si="5"/>
        <v/>
      </c>
      <c r="R17" s="537"/>
      <c r="S17" s="537"/>
      <c r="T17" s="538" t="str">
        <f t="shared" si="0"/>
        <v/>
      </c>
      <c r="U17" s="537"/>
      <c r="V17" s="537"/>
      <c r="W17" s="537"/>
      <c r="X17" s="539" t="str">
        <f t="shared" si="6"/>
        <v/>
      </c>
      <c r="Y17" s="540" t="str">
        <f t="shared" si="1"/>
        <v/>
      </c>
      <c r="Z17" s="541" t="str">
        <f t="shared" si="2"/>
        <v/>
      </c>
      <c r="AA17" s="540" t="str">
        <f t="shared" si="3"/>
        <v/>
      </c>
      <c r="AB17" s="541" t="str">
        <f t="shared" si="7"/>
        <v/>
      </c>
      <c r="AC17" s="542" t="str">
        <f t="shared" si="4"/>
        <v/>
      </c>
      <c r="AD17" s="543"/>
      <c r="AE17" s="144"/>
      <c r="AF17" s="146"/>
      <c r="AG17" s="146"/>
      <c r="AH17" s="145"/>
      <c r="AI17" s="145"/>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row>
    <row r="18" spans="1:67" s="3" customFormat="1" ht="69.75" customHeight="1">
      <c r="A18" s="336">
        <v>2</v>
      </c>
      <c r="B18" s="317" t="s">
        <v>159</v>
      </c>
      <c r="C18" s="317" t="s">
        <v>175</v>
      </c>
      <c r="D18" s="317" t="s">
        <v>176</v>
      </c>
      <c r="E18" s="320" t="s">
        <v>177</v>
      </c>
      <c r="F18" s="317" t="s">
        <v>163</v>
      </c>
      <c r="G18" s="327">
        <v>26</v>
      </c>
      <c r="H18" s="349" t="str">
        <f>IF(G18&lt;=0,"",IF(G18&lt;=2,"Muy Baja",IF(G18&lt;=24,"Baja",IF(G18&lt;=500,"Media",IF(G18&lt;=5000,"Alta","Muy Alta")))))</f>
        <v>Media</v>
      </c>
      <c r="I18" s="352">
        <f>IF(H18="","",IF(H18="Muy Baja",0.2,IF(H18="Baja",0.4,IF(H18="Media",0.6,IF(H18="Alta",0.8,IF(H18="Muy Alta",1,))))))</f>
        <v>0.6</v>
      </c>
      <c r="J18" s="360" t="s">
        <v>164</v>
      </c>
      <c r="K18" s="352"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49" t="str">
        <f>IF(OR(K18='Tabla Impacto'!$C$11,K18='Tabla Impacto'!$D$11),"Leve",IF(OR(K18='Tabla Impacto'!$C$12,K18='Tabla Impacto'!$D$12),"Menor",IF(OR(K18='Tabla Impacto'!$C$13,K18='Tabla Impacto'!$D$13),"Moderado",IF(OR(K18='Tabla Impacto'!$C$14,K18='Tabla Impacto'!$D$14),"Mayor",IF(OR(K18='Tabla Impacto'!$C$15,K18='Tabla Impacto'!$D$15),"Catastrófico","")))))</f>
        <v>Moderado</v>
      </c>
      <c r="M18" s="352">
        <f>IF(L18="","",IF(L18="Leve",0.2,IF(L18="Menor",0.4,IF(L18="Moderado",0.6,IF(L18="Mayor",0.8,IF(L18="Catastrófico",1,))))))</f>
        <v>0.6</v>
      </c>
      <c r="N18" s="355"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6">
        <v>1</v>
      </c>
      <c r="P18" s="147" t="s">
        <v>178</v>
      </c>
      <c r="Q18" s="536" t="str">
        <f>IF(OR(R18="Preventivo",R18="Detectivo"),"Probabilidad",IF(R18="Correctivo","Impacto",""))</f>
        <v>Probabilidad</v>
      </c>
      <c r="R18" s="537" t="s">
        <v>166</v>
      </c>
      <c r="S18" s="537" t="s">
        <v>167</v>
      </c>
      <c r="T18" s="538" t="str">
        <f>IF(AND(R18="Preventivo",S18="Automático"),"50%",IF(AND(R18="Preventivo",S18="Manual"),"40%",IF(AND(R18="Detectivo",S18="Automático"),"40%",IF(AND(R18="Detectivo",S18="Manual"),"30%",IF(AND(R18="Correctivo",S18="Automático"),"35%",IF(AND(R18="Correctivo",S18="Manual"),"25%",""))))))</f>
        <v>40%</v>
      </c>
      <c r="U18" s="537" t="s">
        <v>168</v>
      </c>
      <c r="V18" s="537" t="s">
        <v>169</v>
      </c>
      <c r="W18" s="537" t="s">
        <v>170</v>
      </c>
      <c r="X18" s="539">
        <f>IFERROR(IF(Q18="Probabilidad",(I18-(+I18*T18)),IF(Q18="Impacto",I18,"")),"")</f>
        <v>0.36</v>
      </c>
      <c r="Y18" s="540" t="str">
        <f>IFERROR(IF(X18="","",IF(X18&lt;=0.2,"Muy Baja",IF(X18&lt;=0.4,"Baja",IF(X18&lt;=0.6,"Media",IF(X18&lt;=0.8,"Alta","Muy Alta"))))),"")</f>
        <v>Baja</v>
      </c>
      <c r="Z18" s="541">
        <f>+X18</f>
        <v>0.36</v>
      </c>
      <c r="AA18" s="540" t="str">
        <f>IFERROR(IF(AB18="","",IF(AB18&lt;=0.2,"Leve",IF(AB18&lt;=0.4,"Menor",IF(AB18&lt;=0.6,"Moderado",IF(AB18&lt;=0.8,"Mayor","Catastrófico"))))),"")</f>
        <v>Moderado</v>
      </c>
      <c r="AB18" s="541">
        <f>IFERROR(IF(Q18="Impacto",(M18-(+M18*T18)),IF(Q18="Probabilidad",M18,"")),"")</f>
        <v>0.6</v>
      </c>
      <c r="AC18" s="542"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543" t="s">
        <v>171</v>
      </c>
      <c r="AE18" s="147" t="s">
        <v>179</v>
      </c>
      <c r="AF18" s="144" t="s">
        <v>180</v>
      </c>
      <c r="AG18" s="173" t="s">
        <v>174</v>
      </c>
      <c r="AH18" s="168">
        <v>45658</v>
      </c>
      <c r="AI18" s="168">
        <v>46010</v>
      </c>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row>
    <row r="19" spans="1:67" s="3" customFormat="1" ht="18" customHeight="1">
      <c r="A19" s="337"/>
      <c r="B19" s="318"/>
      <c r="C19" s="318"/>
      <c r="D19" s="318"/>
      <c r="E19" s="321"/>
      <c r="F19" s="318"/>
      <c r="G19" s="328"/>
      <c r="H19" s="350"/>
      <c r="I19" s="353"/>
      <c r="J19" s="361"/>
      <c r="K19" s="353">
        <f>IF(NOT(ISERROR(MATCH(J19,_xlfn.ANCHORARRAY(E31),0))),I33&amp;"Por favor no seleccionar los criterios de impacto",J19)</f>
        <v>0</v>
      </c>
      <c r="L19" s="350"/>
      <c r="M19" s="353"/>
      <c r="N19" s="356"/>
      <c r="O19" s="6">
        <v>2</v>
      </c>
      <c r="P19" s="147"/>
      <c r="Q19" s="536" t="str">
        <f>IF(OR(R19="Preventivo",R19="Detectivo"),"Probabilidad",IF(R19="Correctivo","Impacto",""))</f>
        <v/>
      </c>
      <c r="R19" s="537"/>
      <c r="S19" s="537"/>
      <c r="T19" s="538" t="str">
        <f t="shared" ref="T19:T23" si="8">IF(AND(R19="Preventivo",S19="Automático"),"50%",IF(AND(R19="Preventivo",S19="Manual"),"40%",IF(AND(R19="Detectivo",S19="Automático"),"40%",IF(AND(R19="Detectivo",S19="Manual"),"30%",IF(AND(R19="Correctivo",S19="Automático"),"35%",IF(AND(R19="Correctivo",S19="Manual"),"25%",""))))))</f>
        <v/>
      </c>
      <c r="U19" s="537"/>
      <c r="V19" s="537"/>
      <c r="W19" s="537"/>
      <c r="X19" s="539" t="str">
        <f>IFERROR(IF(AND(Q18="Probabilidad",Q19="Probabilidad"),(Z18-(+Z18*T19)),IF(Q19="Probabilidad",(I18-(+I18*T19)),IF(Q19="Impacto",Z18,""))),"")</f>
        <v/>
      </c>
      <c r="Y19" s="540" t="str">
        <f t="shared" si="1"/>
        <v/>
      </c>
      <c r="Z19" s="541" t="str">
        <f t="shared" ref="Z19:Z23" si="9">+X19</f>
        <v/>
      </c>
      <c r="AA19" s="540" t="str">
        <f t="shared" si="3"/>
        <v/>
      </c>
      <c r="AB19" s="541" t="str">
        <f>IFERROR(IF(AND(Q18="Impacto",Q19="Impacto"),(AB18-(+AB18*T19)),IF(Q19="Impacto",(M18-(+M18*T19)),IF(Q19="Probabilidad",AB18,""))),"")</f>
        <v/>
      </c>
      <c r="AC19" s="542"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543"/>
      <c r="AE19" s="144"/>
      <c r="AF19" s="144"/>
      <c r="AG19" s="144"/>
      <c r="AH19" s="145"/>
      <c r="AI19" s="145"/>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row>
    <row r="20" spans="1:67" s="3" customFormat="1" ht="18" customHeight="1">
      <c r="A20" s="337"/>
      <c r="B20" s="318"/>
      <c r="C20" s="318"/>
      <c r="D20" s="318"/>
      <c r="E20" s="321"/>
      <c r="F20" s="318"/>
      <c r="G20" s="328"/>
      <c r="H20" s="350"/>
      <c r="I20" s="353"/>
      <c r="J20" s="361"/>
      <c r="K20" s="353">
        <f>IF(NOT(ISERROR(MATCH(J20,_xlfn.ANCHORARRAY(E32),0))),I34&amp;"Por favor no seleccionar los criterios de impacto",J20)</f>
        <v>0</v>
      </c>
      <c r="L20" s="350"/>
      <c r="M20" s="353"/>
      <c r="N20" s="356"/>
      <c r="O20" s="6">
        <v>3</v>
      </c>
      <c r="P20" s="149"/>
      <c r="Q20" s="536" t="str">
        <f>IF(OR(R20="Preventivo",R20="Detectivo"),"Probabilidad",IF(R20="Correctivo","Impacto",""))</f>
        <v/>
      </c>
      <c r="R20" s="537"/>
      <c r="S20" s="537"/>
      <c r="T20" s="538" t="str">
        <f t="shared" si="8"/>
        <v/>
      </c>
      <c r="U20" s="537"/>
      <c r="V20" s="537"/>
      <c r="W20" s="537"/>
      <c r="X20" s="539" t="str">
        <f>IFERROR(IF(AND(Q19="Probabilidad",Q20="Probabilidad"),(Z19-(+Z19*T20)),IF(AND(Q19="Impacto",Q20="Probabilidad"),(Z18-(+Z18*T20)),IF(Q20="Impacto",Z19,""))),"")</f>
        <v/>
      </c>
      <c r="Y20" s="540" t="str">
        <f t="shared" si="1"/>
        <v/>
      </c>
      <c r="Z20" s="541" t="str">
        <f t="shared" si="9"/>
        <v/>
      </c>
      <c r="AA20" s="540" t="str">
        <f t="shared" si="3"/>
        <v/>
      </c>
      <c r="AB20" s="541" t="str">
        <f>IFERROR(IF(AND(Q19="Impacto",Q20="Impacto"),(AB19-(+AB19*T20)),IF(AND(Q19="Probabilidad",Q20="Impacto"),(AB18-(+AB18*T20)),IF(Q20="Probabilidad",AB19,""))),"")</f>
        <v/>
      </c>
      <c r="AC20" s="542" t="str">
        <f t="shared" si="10"/>
        <v/>
      </c>
      <c r="AD20" s="543"/>
      <c r="AE20" s="144"/>
      <c r="AF20" s="146"/>
      <c r="AG20" s="146"/>
      <c r="AH20" s="145"/>
      <c r="AI20" s="145"/>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row>
    <row r="21" spans="1:67" s="3" customFormat="1" ht="18" customHeight="1">
      <c r="A21" s="337"/>
      <c r="B21" s="318"/>
      <c r="C21" s="318"/>
      <c r="D21" s="318"/>
      <c r="E21" s="321"/>
      <c r="F21" s="318"/>
      <c r="G21" s="328"/>
      <c r="H21" s="350"/>
      <c r="I21" s="353"/>
      <c r="J21" s="361"/>
      <c r="K21" s="353">
        <f>IF(NOT(ISERROR(MATCH(J21,_xlfn.ANCHORARRAY(E33),0))),I35&amp;"Por favor no seleccionar los criterios de impacto",J21)</f>
        <v>0</v>
      </c>
      <c r="L21" s="350"/>
      <c r="M21" s="353"/>
      <c r="N21" s="356"/>
      <c r="O21" s="6">
        <v>4</v>
      </c>
      <c r="P21" s="147"/>
      <c r="Q21" s="536" t="str">
        <f t="shared" ref="Q21:Q23" si="11">IF(OR(R21="Preventivo",R21="Detectivo"),"Probabilidad",IF(R21="Correctivo","Impacto",""))</f>
        <v/>
      </c>
      <c r="R21" s="537"/>
      <c r="S21" s="537"/>
      <c r="T21" s="538" t="str">
        <f t="shared" si="8"/>
        <v/>
      </c>
      <c r="U21" s="537"/>
      <c r="V21" s="537"/>
      <c r="W21" s="537"/>
      <c r="X21" s="539" t="str">
        <f t="shared" ref="X21:X23" si="12">IFERROR(IF(AND(Q20="Probabilidad",Q21="Probabilidad"),(Z20-(+Z20*T21)),IF(AND(Q20="Impacto",Q21="Probabilidad"),(Z19-(+Z19*T21)),IF(Q21="Impacto",Z20,""))),"")</f>
        <v/>
      </c>
      <c r="Y21" s="540" t="str">
        <f t="shared" si="1"/>
        <v/>
      </c>
      <c r="Z21" s="541" t="str">
        <f t="shared" si="9"/>
        <v/>
      </c>
      <c r="AA21" s="540" t="str">
        <f t="shared" si="3"/>
        <v/>
      </c>
      <c r="AB21" s="541" t="str">
        <f t="shared" ref="AB21:AB23" si="13">IFERROR(IF(AND(Q20="Impacto",Q21="Impacto"),(AB20-(+AB20*T21)),IF(AND(Q20="Probabilidad",Q21="Impacto"),(AB19-(+AB19*T21)),IF(Q21="Probabilidad",AB20,""))),"")</f>
        <v/>
      </c>
      <c r="AC21" s="542"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543"/>
      <c r="AE21" s="144"/>
      <c r="AF21" s="146"/>
      <c r="AG21" s="146"/>
      <c r="AH21" s="145"/>
      <c r="AI21" s="145"/>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row>
    <row r="22" spans="1:67" s="3" customFormat="1" ht="18" customHeight="1">
      <c r="A22" s="337"/>
      <c r="B22" s="318"/>
      <c r="C22" s="318"/>
      <c r="D22" s="318"/>
      <c r="E22" s="321"/>
      <c r="F22" s="318"/>
      <c r="G22" s="328"/>
      <c r="H22" s="350"/>
      <c r="I22" s="353"/>
      <c r="J22" s="361"/>
      <c r="K22" s="353">
        <f>IF(NOT(ISERROR(MATCH(J22,_xlfn.ANCHORARRAY(E34),0))),I36&amp;"Por favor no seleccionar los criterios de impacto",J22)</f>
        <v>0</v>
      </c>
      <c r="L22" s="350"/>
      <c r="M22" s="353"/>
      <c r="N22" s="356"/>
      <c r="O22" s="6">
        <v>5</v>
      </c>
      <c r="P22" s="147"/>
      <c r="Q22" s="536" t="str">
        <f t="shared" si="11"/>
        <v/>
      </c>
      <c r="R22" s="537"/>
      <c r="S22" s="537"/>
      <c r="T22" s="538" t="str">
        <f t="shared" si="8"/>
        <v/>
      </c>
      <c r="U22" s="537"/>
      <c r="V22" s="537"/>
      <c r="W22" s="537"/>
      <c r="X22" s="539" t="str">
        <f t="shared" si="12"/>
        <v/>
      </c>
      <c r="Y22" s="540" t="str">
        <f t="shared" si="1"/>
        <v/>
      </c>
      <c r="Z22" s="541" t="str">
        <f t="shared" si="9"/>
        <v/>
      </c>
      <c r="AA22" s="540" t="str">
        <f t="shared" si="3"/>
        <v/>
      </c>
      <c r="AB22" s="541" t="str">
        <f t="shared" si="13"/>
        <v/>
      </c>
      <c r="AC22" s="542"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543"/>
      <c r="AE22" s="144"/>
      <c r="AF22" s="146"/>
      <c r="AG22" s="146"/>
      <c r="AH22" s="145"/>
      <c r="AI22" s="145"/>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row>
    <row r="23" spans="1:67" s="3" customFormat="1" ht="18" customHeight="1">
      <c r="A23" s="338"/>
      <c r="B23" s="319"/>
      <c r="C23" s="319"/>
      <c r="D23" s="319"/>
      <c r="E23" s="322"/>
      <c r="F23" s="319"/>
      <c r="G23" s="329"/>
      <c r="H23" s="351"/>
      <c r="I23" s="354"/>
      <c r="J23" s="362"/>
      <c r="K23" s="354">
        <f>IF(NOT(ISERROR(MATCH(J23,_xlfn.ANCHORARRAY(E35),0))),I37&amp;"Por favor no seleccionar los criterios de impacto",J23)</f>
        <v>0</v>
      </c>
      <c r="L23" s="351"/>
      <c r="M23" s="354"/>
      <c r="N23" s="357"/>
      <c r="O23" s="6">
        <v>6</v>
      </c>
      <c r="P23" s="147"/>
      <c r="Q23" s="536" t="str">
        <f t="shared" si="11"/>
        <v/>
      </c>
      <c r="R23" s="537"/>
      <c r="S23" s="537"/>
      <c r="T23" s="538" t="str">
        <f t="shared" si="8"/>
        <v/>
      </c>
      <c r="U23" s="537"/>
      <c r="V23" s="537"/>
      <c r="W23" s="537"/>
      <c r="X23" s="539" t="str">
        <f t="shared" si="12"/>
        <v/>
      </c>
      <c r="Y23" s="540" t="str">
        <f t="shared" si="1"/>
        <v/>
      </c>
      <c r="Z23" s="541" t="str">
        <f t="shared" si="9"/>
        <v/>
      </c>
      <c r="AA23" s="540" t="str">
        <f t="shared" si="3"/>
        <v/>
      </c>
      <c r="AB23" s="541" t="str">
        <f t="shared" si="13"/>
        <v/>
      </c>
      <c r="AC23" s="542" t="str">
        <f t="shared" si="14"/>
        <v/>
      </c>
      <c r="AD23" s="543"/>
      <c r="AE23" s="144"/>
      <c r="AF23" s="146"/>
      <c r="AG23" s="146"/>
      <c r="AH23" s="145"/>
      <c r="AI23" s="145"/>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row>
    <row r="24" spans="1:67" s="3" customFormat="1" ht="45" customHeight="1">
      <c r="A24" s="336">
        <v>3</v>
      </c>
      <c r="B24" s="317" t="s">
        <v>181</v>
      </c>
      <c r="C24" s="317" t="s">
        <v>175</v>
      </c>
      <c r="D24" s="317" t="s">
        <v>182</v>
      </c>
      <c r="E24" s="320" t="s">
        <v>183</v>
      </c>
      <c r="F24" s="317" t="s">
        <v>163</v>
      </c>
      <c r="G24" s="327">
        <v>12</v>
      </c>
      <c r="H24" s="349" t="str">
        <f>IF(G24&lt;=0,"",IF(G24&lt;=2,"Muy Baja",IF(G24&lt;=24,"Baja",IF(G24&lt;=500,"Media",IF(G24&lt;=5000,"Alta","Muy Alta")))))</f>
        <v>Baja</v>
      </c>
      <c r="I24" s="352">
        <f>IF(H24="","",IF(H24="Muy Baja",0.2,IF(H24="Baja",0.4,IF(H24="Media",0.6,IF(H24="Alta",0.8,IF(H24="Muy Alta",1,))))))</f>
        <v>0.4</v>
      </c>
      <c r="J24" s="360" t="s">
        <v>164</v>
      </c>
      <c r="K24" s="352" t="str">
        <f>IF(NOT(ISERROR(MATCH(J24,'Tabla Impacto'!$B$221:$B$223,0))),'Tabla Impacto'!$F$223&amp;"Por favor no seleccionar los criterios de impacto(Afectación Económica o presupuestal y Pérdida Reputacional)",J24)</f>
        <v xml:space="preserve">     El riesgo afecta la imagen de la entidad con algunos usuarios de relevancia frente al logro de los objetivos</v>
      </c>
      <c r="L24" s="349" t="str">
        <f>IF(OR(K24='Tabla Impacto'!$C$11,K24='Tabla Impacto'!$D$11),"Leve",IF(OR(K24='Tabla Impacto'!$C$12,K24='Tabla Impacto'!$D$12),"Menor",IF(OR(K24='Tabla Impacto'!$C$13,K24='Tabla Impacto'!$D$13),"Moderado",IF(OR(K24='Tabla Impacto'!$C$14,K24='Tabla Impacto'!$D$14),"Mayor",IF(OR(K24='Tabla Impacto'!$C$15,K24='Tabla Impacto'!$D$15),"Catastrófico","")))))</f>
        <v>Moderado</v>
      </c>
      <c r="M24" s="352">
        <f>IF(L24="","",IF(L24="Leve",0.2,IF(L24="Menor",0.4,IF(L24="Moderado",0.6,IF(L24="Mayor",0.8,IF(L24="Catastrófico",1,))))))</f>
        <v>0.6</v>
      </c>
      <c r="N24" s="355"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336">
        <v>1</v>
      </c>
      <c r="P24" s="376" t="s">
        <v>184</v>
      </c>
      <c r="Q24" s="544" t="str">
        <f>IF(OR(R24="Preventivo",R24="Detectivo"),"Probabilidad",IF(R24="Correctivo","Impacto",""))</f>
        <v>Probabilidad</v>
      </c>
      <c r="R24" s="545" t="s">
        <v>166</v>
      </c>
      <c r="S24" s="545" t="s">
        <v>167</v>
      </c>
      <c r="T24" s="546" t="str">
        <f>IF(AND(R24="Preventivo",S24="Automático"),"50%",IF(AND(R24="Preventivo",S24="Manual"),"40%",IF(AND(R24="Detectivo",S24="Automático"),"40%",IF(AND(R24="Detectivo",S24="Manual"),"30%",IF(AND(R24="Correctivo",S24="Automático"),"35%",IF(AND(R24="Correctivo",S24="Manual"),"25%",""))))))</f>
        <v>40%</v>
      </c>
      <c r="U24" s="545" t="s">
        <v>168</v>
      </c>
      <c r="V24" s="545" t="s">
        <v>169</v>
      </c>
      <c r="W24" s="545" t="s">
        <v>170</v>
      </c>
      <c r="X24" s="539">
        <f>IFERROR(IF(Q24="Probabilidad",(I24-(+I24*T24)),IF(Q24="Impacto",I24,"")),"")</f>
        <v>0.24</v>
      </c>
      <c r="Y24" s="547" t="str">
        <f>IFERROR(IF(X24="","",IF(X24&lt;=0.2,"Muy Baja",IF(X24&lt;=0.4,"Baja",IF(X24&lt;=0.6,"Media",IF(X24&lt;=0.8,"Alta","Muy Alta"))))),"")</f>
        <v>Baja</v>
      </c>
      <c r="Z24" s="546">
        <f>+X24</f>
        <v>0.24</v>
      </c>
      <c r="AA24" s="547" t="str">
        <f>IFERROR(IF(AB24="","",IF(AB24&lt;=0.2,"Leve",IF(AB24&lt;=0.4,"Menor",IF(AB24&lt;=0.6,"Moderado",IF(AB24&lt;=0.8,"Mayor","Catastrófico"))))),"")</f>
        <v>Moderado</v>
      </c>
      <c r="AB24" s="546">
        <f>IFERROR(IF(Q24="Impacto",(M24-(+M24*T24)),IF(Q24="Probabilidad",M24,"")),"")</f>
        <v>0.6</v>
      </c>
      <c r="AC24" s="548"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545" t="s">
        <v>171</v>
      </c>
      <c r="AE24" s="147" t="s">
        <v>185</v>
      </c>
      <c r="AF24" s="144" t="s">
        <v>180</v>
      </c>
      <c r="AG24" s="173" t="s">
        <v>186</v>
      </c>
      <c r="AH24" s="168">
        <v>45658</v>
      </c>
      <c r="AI24" s="168">
        <v>46010</v>
      </c>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row>
    <row r="25" spans="1:67" s="3" customFormat="1" ht="38.25">
      <c r="A25" s="337"/>
      <c r="B25" s="318"/>
      <c r="C25" s="318"/>
      <c r="D25" s="318"/>
      <c r="E25" s="321"/>
      <c r="F25" s="318"/>
      <c r="G25" s="328"/>
      <c r="H25" s="350"/>
      <c r="I25" s="353"/>
      <c r="J25" s="361"/>
      <c r="K25" s="353"/>
      <c r="L25" s="350"/>
      <c r="M25" s="353"/>
      <c r="N25" s="356"/>
      <c r="O25" s="338"/>
      <c r="P25" s="377"/>
      <c r="Q25" s="549"/>
      <c r="R25" s="550"/>
      <c r="S25" s="550"/>
      <c r="T25" s="551"/>
      <c r="U25" s="550"/>
      <c r="V25" s="550"/>
      <c r="W25" s="550"/>
      <c r="X25" s="539"/>
      <c r="Y25" s="552"/>
      <c r="Z25" s="551"/>
      <c r="AA25" s="552"/>
      <c r="AB25" s="551"/>
      <c r="AC25" s="553"/>
      <c r="AD25" s="550"/>
      <c r="AE25" s="147" t="s">
        <v>187</v>
      </c>
      <c r="AF25" s="144" t="s">
        <v>180</v>
      </c>
      <c r="AG25" s="146" t="s">
        <v>188</v>
      </c>
      <c r="AH25" s="145">
        <v>45658</v>
      </c>
      <c r="AI25" s="145">
        <v>45777</v>
      </c>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row>
    <row r="26" spans="1:67" s="3" customFormat="1">
      <c r="A26" s="337"/>
      <c r="B26" s="318"/>
      <c r="C26" s="318"/>
      <c r="D26" s="318"/>
      <c r="E26" s="321"/>
      <c r="F26" s="318"/>
      <c r="G26" s="328"/>
      <c r="H26" s="350"/>
      <c r="I26" s="353"/>
      <c r="J26" s="361"/>
      <c r="K26" s="353">
        <f>IF(NOT(ISERROR(MATCH(J26,_xlfn.ANCHORARRAY(E37),0))),I39&amp;"Por favor no seleccionar los criterios de impacto",J26)</f>
        <v>0</v>
      </c>
      <c r="L26" s="350"/>
      <c r="M26" s="353"/>
      <c r="N26" s="356"/>
      <c r="O26" s="6">
        <v>2</v>
      </c>
      <c r="P26" s="147"/>
      <c r="Q26" s="536" t="str">
        <f>IF(OR(R26="Preventivo",R26="Detectivo"),"Probabilidad",IF(R26="Correctivo","Impacto",""))</f>
        <v/>
      </c>
      <c r="R26" s="537"/>
      <c r="S26" s="537"/>
      <c r="T26" s="538" t="str">
        <f t="shared" ref="T26:T30" si="15">IF(AND(R26="Preventivo",S26="Automático"),"50%",IF(AND(R26="Preventivo",S26="Manual"),"40%",IF(AND(R26="Detectivo",S26="Automático"),"40%",IF(AND(R26="Detectivo",S26="Manual"),"30%",IF(AND(R26="Correctivo",S26="Automático"),"35%",IF(AND(R26="Correctivo",S26="Manual"),"25%",""))))))</f>
        <v/>
      </c>
      <c r="U26" s="537"/>
      <c r="V26" s="537"/>
      <c r="W26" s="537"/>
      <c r="X26" s="539" t="str">
        <f>IFERROR(IF(AND(Q24="Probabilidad",Q26="Probabilidad"),(Z24-(+Z24*T26)),IF(Q26="Probabilidad",(I24-(+I24*T26)),IF(Q26="Impacto",Z24,""))),"")</f>
        <v/>
      </c>
      <c r="Y26" s="540" t="str">
        <f t="shared" si="1"/>
        <v/>
      </c>
      <c r="Z26" s="541" t="str">
        <f t="shared" ref="Z26:Z30" si="16">+X26</f>
        <v/>
      </c>
      <c r="AA26" s="540" t="str">
        <f t="shared" si="3"/>
        <v/>
      </c>
      <c r="AB26" s="541" t="str">
        <f>IFERROR(IF(AND(Q24="Impacto",Q26="Impacto"),(AB24-(+AB24*T26)),IF(Q26="Impacto",(M24-(+M24*T26)),IF(Q26="Probabilidad",AB24,""))),"")</f>
        <v/>
      </c>
      <c r="AC26" s="542" t="str">
        <f t="shared" ref="AC26:AC27" si="17">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543"/>
      <c r="AE26" s="144"/>
      <c r="AF26" s="144"/>
      <c r="AG26" s="146"/>
      <c r="AH26" s="145"/>
      <c r="AI26" s="145"/>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row>
    <row r="27" spans="1:67" s="3" customFormat="1" ht="18" customHeight="1">
      <c r="A27" s="337"/>
      <c r="B27" s="318"/>
      <c r="C27" s="318"/>
      <c r="D27" s="318"/>
      <c r="E27" s="321"/>
      <c r="F27" s="318"/>
      <c r="G27" s="328"/>
      <c r="H27" s="350"/>
      <c r="I27" s="353"/>
      <c r="J27" s="361"/>
      <c r="K27" s="353">
        <f>IF(NOT(ISERROR(MATCH(J27,_xlfn.ANCHORARRAY(E38),0))),I40&amp;"Por favor no seleccionar los criterios de impacto",J27)</f>
        <v>0</v>
      </c>
      <c r="L27" s="350"/>
      <c r="M27" s="353"/>
      <c r="N27" s="356"/>
      <c r="O27" s="6">
        <v>3</v>
      </c>
      <c r="P27" s="149"/>
      <c r="Q27" s="536" t="str">
        <f>IF(OR(R27="Preventivo",R27="Detectivo"),"Probabilidad",IF(R27="Correctivo","Impacto",""))</f>
        <v/>
      </c>
      <c r="R27" s="537"/>
      <c r="S27" s="537"/>
      <c r="T27" s="538" t="str">
        <f t="shared" si="15"/>
        <v/>
      </c>
      <c r="U27" s="537"/>
      <c r="V27" s="537"/>
      <c r="W27" s="537"/>
      <c r="X27" s="539" t="str">
        <f>IFERROR(IF(AND(Q26="Probabilidad",Q27="Probabilidad"),(Z26-(+Z26*T27)),IF(AND(Q26="Impacto",Q27="Probabilidad"),(Z24-(+Z24*T27)),IF(Q27="Impacto",Z26,""))),"")</f>
        <v/>
      </c>
      <c r="Y27" s="540" t="str">
        <f t="shared" si="1"/>
        <v/>
      </c>
      <c r="Z27" s="541" t="str">
        <f t="shared" si="16"/>
        <v/>
      </c>
      <c r="AA27" s="540" t="str">
        <f t="shared" si="3"/>
        <v/>
      </c>
      <c r="AB27" s="541" t="str">
        <f>IFERROR(IF(AND(Q26="Impacto",Q27="Impacto"),(AB26-(+AB26*T27)),IF(AND(Q26="Probabilidad",Q27="Impacto"),(AB24-(+AB24*T27)),IF(Q27="Probabilidad",AB26,""))),"")</f>
        <v/>
      </c>
      <c r="AC27" s="542" t="str">
        <f t="shared" si="17"/>
        <v/>
      </c>
      <c r="AD27" s="543"/>
      <c r="AE27" s="144"/>
      <c r="AF27" s="146"/>
      <c r="AG27" s="146"/>
      <c r="AH27" s="145"/>
      <c r="AI27" s="145"/>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row>
    <row r="28" spans="1:67" s="3" customFormat="1" ht="18" customHeight="1">
      <c r="A28" s="337"/>
      <c r="B28" s="318"/>
      <c r="C28" s="318"/>
      <c r="D28" s="318"/>
      <c r="E28" s="321"/>
      <c r="F28" s="318"/>
      <c r="G28" s="328"/>
      <c r="H28" s="350"/>
      <c r="I28" s="353"/>
      <c r="J28" s="361"/>
      <c r="K28" s="353">
        <f>IF(NOT(ISERROR(MATCH(J28,_xlfn.ANCHORARRAY(E39),0))),I41&amp;"Por favor no seleccionar los criterios de impacto",J28)</f>
        <v>0</v>
      </c>
      <c r="L28" s="350"/>
      <c r="M28" s="353"/>
      <c r="N28" s="356"/>
      <c r="O28" s="6">
        <v>4</v>
      </c>
      <c r="P28" s="147"/>
      <c r="Q28" s="536" t="str">
        <f t="shared" ref="Q28:Q30" si="18">IF(OR(R28="Preventivo",R28="Detectivo"),"Probabilidad",IF(R28="Correctivo","Impacto",""))</f>
        <v/>
      </c>
      <c r="R28" s="537"/>
      <c r="S28" s="537"/>
      <c r="T28" s="538" t="str">
        <f t="shared" si="15"/>
        <v/>
      </c>
      <c r="U28" s="537"/>
      <c r="V28" s="537"/>
      <c r="W28" s="537"/>
      <c r="X28" s="539" t="str">
        <f t="shared" ref="X28:X30" si="19">IFERROR(IF(AND(Q27="Probabilidad",Q28="Probabilidad"),(Z27-(+Z27*T28)),IF(AND(Q27="Impacto",Q28="Probabilidad"),(Z26-(+Z26*T28)),IF(Q28="Impacto",Z27,""))),"")</f>
        <v/>
      </c>
      <c r="Y28" s="540" t="str">
        <f t="shared" si="1"/>
        <v/>
      </c>
      <c r="Z28" s="541" t="str">
        <f t="shared" si="16"/>
        <v/>
      </c>
      <c r="AA28" s="540" t="str">
        <f t="shared" si="3"/>
        <v/>
      </c>
      <c r="AB28" s="541" t="str">
        <f t="shared" ref="AB28:AB30" si="20">IFERROR(IF(AND(Q27="Impacto",Q28="Impacto"),(AB27-(+AB27*T28)),IF(AND(Q27="Probabilidad",Q28="Impacto"),(AB26-(+AB26*T28)),IF(Q28="Probabilidad",AB27,""))),"")</f>
        <v/>
      </c>
      <c r="AC28" s="542"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543"/>
      <c r="AE28" s="144"/>
      <c r="AF28" s="146"/>
      <c r="AG28" s="146"/>
      <c r="AH28" s="145"/>
      <c r="AI28" s="145"/>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row>
    <row r="29" spans="1:67" s="3" customFormat="1" ht="18" customHeight="1">
      <c r="A29" s="337"/>
      <c r="B29" s="318"/>
      <c r="C29" s="318"/>
      <c r="D29" s="318"/>
      <c r="E29" s="321"/>
      <c r="F29" s="318"/>
      <c r="G29" s="328"/>
      <c r="H29" s="350"/>
      <c r="I29" s="353"/>
      <c r="J29" s="361"/>
      <c r="K29" s="353">
        <f>IF(NOT(ISERROR(MATCH(J29,_xlfn.ANCHORARRAY(E40),0))),I42&amp;"Por favor no seleccionar los criterios de impacto",J29)</f>
        <v>0</v>
      </c>
      <c r="L29" s="350"/>
      <c r="M29" s="353"/>
      <c r="N29" s="356"/>
      <c r="O29" s="6">
        <v>5</v>
      </c>
      <c r="P29" s="147"/>
      <c r="Q29" s="536" t="str">
        <f t="shared" si="18"/>
        <v/>
      </c>
      <c r="R29" s="537"/>
      <c r="S29" s="537"/>
      <c r="T29" s="538" t="str">
        <f t="shared" si="15"/>
        <v/>
      </c>
      <c r="U29" s="537"/>
      <c r="V29" s="537"/>
      <c r="W29" s="537"/>
      <c r="X29" s="539" t="str">
        <f t="shared" si="19"/>
        <v/>
      </c>
      <c r="Y29" s="540" t="str">
        <f t="shared" si="1"/>
        <v/>
      </c>
      <c r="Z29" s="541" t="str">
        <f t="shared" si="16"/>
        <v/>
      </c>
      <c r="AA29" s="540" t="str">
        <f t="shared" si="3"/>
        <v/>
      </c>
      <c r="AB29" s="541" t="str">
        <f t="shared" si="20"/>
        <v/>
      </c>
      <c r="AC29" s="542" t="str">
        <f t="shared" ref="AC29:AC30" si="21">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543"/>
      <c r="AE29" s="144"/>
      <c r="AF29" s="146"/>
      <c r="AG29" s="146"/>
      <c r="AH29" s="145"/>
      <c r="AI29" s="145"/>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row>
    <row r="30" spans="1:67" s="3" customFormat="1" ht="18" customHeight="1">
      <c r="A30" s="338"/>
      <c r="B30" s="319"/>
      <c r="C30" s="319"/>
      <c r="D30" s="319"/>
      <c r="E30" s="322"/>
      <c r="F30" s="319"/>
      <c r="G30" s="329"/>
      <c r="H30" s="351"/>
      <c r="I30" s="354"/>
      <c r="J30" s="362"/>
      <c r="K30" s="354">
        <f>IF(NOT(ISERROR(MATCH(J30,_xlfn.ANCHORARRAY(E41),0))),I43&amp;"Por favor no seleccionar los criterios de impacto",J30)</f>
        <v>0</v>
      </c>
      <c r="L30" s="351"/>
      <c r="M30" s="354"/>
      <c r="N30" s="357"/>
      <c r="O30" s="6">
        <v>6</v>
      </c>
      <c r="P30" s="147"/>
      <c r="Q30" s="536" t="str">
        <f t="shared" si="18"/>
        <v/>
      </c>
      <c r="R30" s="537"/>
      <c r="S30" s="537"/>
      <c r="T30" s="538" t="str">
        <f t="shared" si="15"/>
        <v/>
      </c>
      <c r="U30" s="537"/>
      <c r="V30" s="537"/>
      <c r="W30" s="537"/>
      <c r="X30" s="539" t="str">
        <f t="shared" si="19"/>
        <v/>
      </c>
      <c r="Y30" s="540" t="str">
        <f t="shared" si="1"/>
        <v/>
      </c>
      <c r="Z30" s="541" t="str">
        <f t="shared" si="16"/>
        <v/>
      </c>
      <c r="AA30" s="540" t="str">
        <f t="shared" si="3"/>
        <v/>
      </c>
      <c r="AB30" s="541" t="str">
        <f t="shared" si="20"/>
        <v/>
      </c>
      <c r="AC30" s="542" t="str">
        <f t="shared" si="21"/>
        <v/>
      </c>
      <c r="AD30" s="543"/>
      <c r="AE30" s="144"/>
      <c r="AF30" s="146"/>
      <c r="AG30" s="146"/>
      <c r="AH30" s="145"/>
      <c r="AI30" s="145"/>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row>
    <row r="31" spans="1:67" s="3" customFormat="1" ht="64.5">
      <c r="A31" s="336">
        <v>4</v>
      </c>
      <c r="B31" s="317" t="s">
        <v>181</v>
      </c>
      <c r="C31" s="317" t="s">
        <v>189</v>
      </c>
      <c r="D31" s="317" t="s">
        <v>190</v>
      </c>
      <c r="E31" s="320" t="s">
        <v>191</v>
      </c>
      <c r="F31" s="317" t="s">
        <v>163</v>
      </c>
      <c r="G31" s="346">
        <v>146</v>
      </c>
      <c r="H31" s="349" t="str">
        <f>IF(G31&lt;=0,"",IF(G31&lt;=2,"Muy Baja",IF(G31&lt;=24,"Baja",IF(G31&lt;=500,"Media",IF(G31&lt;=5000,"Alta","Muy Alta")))))</f>
        <v>Media</v>
      </c>
      <c r="I31" s="352">
        <f>IF(H31="","",IF(H31="Muy Baja",0.2,IF(H31="Baja",0.4,IF(H31="Media",0.6,IF(H31="Alta",0.8,IF(H31="Muy Alta",1,))))))</f>
        <v>0.6</v>
      </c>
      <c r="J31" s="360" t="s">
        <v>164</v>
      </c>
      <c r="K31" s="352" t="str">
        <f>IF(NOT(ISERROR(MATCH(J31,'Tabla Impacto'!$B$221:$B$223,0))),'Tabla Impacto'!$F$223&amp;"Por favor no seleccionar los criterios de impacto(Afectación Económica o presupuestal y Pérdida Reputacional)",J31)</f>
        <v xml:space="preserve">     El riesgo afecta la imagen de la entidad con algunos usuarios de relevancia frente al logro de los objetivos</v>
      </c>
      <c r="L31" s="349" t="str">
        <f>IF(OR(K31='Tabla Impacto'!$C$11,K31='Tabla Impacto'!$D$11),"Leve",IF(OR(K31='Tabla Impacto'!$C$12,K31='Tabla Impacto'!$D$12),"Menor",IF(OR(K31='Tabla Impacto'!$C$13,K31='Tabla Impacto'!$D$13),"Moderado",IF(OR(K31='Tabla Impacto'!$C$14,K31='Tabla Impacto'!$D$14),"Mayor",IF(OR(K31='Tabla Impacto'!$C$15,K31='Tabla Impacto'!$D$15),"Catastrófico","")))))</f>
        <v>Moderado</v>
      </c>
      <c r="M31" s="352">
        <f>IF(L31="","",IF(L31="Leve",0.2,IF(L31="Menor",0.4,IF(L31="Moderado",0.6,IF(L31="Mayor",0.8,IF(L31="Catastrófico",1,))))))</f>
        <v>0.6</v>
      </c>
      <c r="N31" s="355"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Moderado</v>
      </c>
      <c r="O31" s="6">
        <v>1</v>
      </c>
      <c r="P31" s="147" t="s">
        <v>192</v>
      </c>
      <c r="Q31" s="536" t="str">
        <f>IF(OR(R31="Preventivo",R31="Detectivo"),"Probabilidad",IF(R31="Correctivo","Impacto",""))</f>
        <v>Probabilidad</v>
      </c>
      <c r="R31" s="537" t="s">
        <v>166</v>
      </c>
      <c r="S31" s="537" t="s">
        <v>167</v>
      </c>
      <c r="T31" s="538" t="str">
        <f>IF(AND(R31="Preventivo",S31="Automático"),"50%",IF(AND(R31="Preventivo",S31="Manual"),"40%",IF(AND(R31="Detectivo",S31="Automático"),"40%",IF(AND(R31="Detectivo",S31="Manual"),"30%",IF(AND(R31="Correctivo",S31="Automático"),"35%",IF(AND(R31="Correctivo",S31="Manual"),"25%",""))))))</f>
        <v>40%</v>
      </c>
      <c r="U31" s="537" t="s">
        <v>168</v>
      </c>
      <c r="V31" s="537" t="s">
        <v>169</v>
      </c>
      <c r="W31" s="537" t="s">
        <v>170</v>
      </c>
      <c r="X31" s="539">
        <f>IFERROR(IF(Q31="Probabilidad",(I31-(+I31*T31)),IF(Q31="Impacto",I31,"")),"")</f>
        <v>0.36</v>
      </c>
      <c r="Y31" s="540" t="str">
        <f>IFERROR(IF(X31="","",IF(X31&lt;=0.2,"Muy Baja",IF(X31&lt;=0.4,"Baja",IF(X31&lt;=0.6,"Media",IF(X31&lt;=0.8,"Alta","Muy Alta"))))),"")</f>
        <v>Baja</v>
      </c>
      <c r="Z31" s="541">
        <f>+X31</f>
        <v>0.36</v>
      </c>
      <c r="AA31" s="540" t="str">
        <f>IFERROR(IF(AB31="","",IF(AB31&lt;=0.2,"Leve",IF(AB31&lt;=0.4,"Menor",IF(AB31&lt;=0.6,"Moderado",IF(AB31&lt;=0.8,"Mayor","Catastrófico"))))),"")</f>
        <v>Moderado</v>
      </c>
      <c r="AB31" s="541">
        <f>IFERROR(IF(Q31="Impacto",(M31-(+M31*T31)),IF(Q31="Probabilidad",M31,"")),"")</f>
        <v>0.6</v>
      </c>
      <c r="AC31" s="542"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Moderado</v>
      </c>
      <c r="AD31" s="543" t="s">
        <v>171</v>
      </c>
      <c r="AE31" s="147" t="s">
        <v>193</v>
      </c>
      <c r="AF31" s="144" t="s">
        <v>180</v>
      </c>
      <c r="AG31" s="144" t="s">
        <v>186</v>
      </c>
      <c r="AH31" s="145">
        <v>45658</v>
      </c>
      <c r="AI31" s="145">
        <v>46010</v>
      </c>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row>
    <row r="32" spans="1:67" s="3" customFormat="1" ht="18" customHeight="1">
      <c r="A32" s="337"/>
      <c r="B32" s="318"/>
      <c r="C32" s="318"/>
      <c r="D32" s="318"/>
      <c r="E32" s="321"/>
      <c r="F32" s="318"/>
      <c r="G32" s="347"/>
      <c r="H32" s="350"/>
      <c r="I32" s="353"/>
      <c r="J32" s="361"/>
      <c r="K32" s="353">
        <f>IF(NOT(ISERROR(MATCH(J32,_xlfn.ANCHORARRAY(E43),0))),I47&amp;"Por favor no seleccionar los criterios de impacto",J32)</f>
        <v>0</v>
      </c>
      <c r="L32" s="350"/>
      <c r="M32" s="353"/>
      <c r="N32" s="356"/>
      <c r="O32" s="6">
        <v>2</v>
      </c>
      <c r="P32" s="147"/>
      <c r="Q32" s="536" t="str">
        <f>IF(OR(R32="Preventivo",R32="Detectivo"),"Probabilidad",IF(R32="Correctivo","Impacto",""))</f>
        <v/>
      </c>
      <c r="R32" s="537"/>
      <c r="S32" s="537"/>
      <c r="T32" s="538" t="str">
        <f t="shared" ref="T32:T36" si="22">IF(AND(R32="Preventivo",S32="Automático"),"50%",IF(AND(R32="Preventivo",S32="Manual"),"40%",IF(AND(R32="Detectivo",S32="Automático"),"40%",IF(AND(R32="Detectivo",S32="Manual"),"30%",IF(AND(R32="Correctivo",S32="Automático"),"35%",IF(AND(R32="Correctivo",S32="Manual"),"25%",""))))))</f>
        <v/>
      </c>
      <c r="U32" s="537"/>
      <c r="V32" s="537"/>
      <c r="W32" s="537"/>
      <c r="X32" s="539" t="str">
        <f>IFERROR(IF(AND(Q31="Probabilidad",Q32="Probabilidad"),(Z31-(+Z31*T32)),IF(Q32="Probabilidad",(I31-(+I31*T32)),IF(Q32="Impacto",Z31,""))),"")</f>
        <v/>
      </c>
      <c r="Y32" s="540" t="str">
        <f t="shared" si="1"/>
        <v/>
      </c>
      <c r="Z32" s="541" t="str">
        <f t="shared" ref="Z32:Z37" si="23">+X32</f>
        <v/>
      </c>
      <c r="AA32" s="540" t="str">
        <f t="shared" si="3"/>
        <v/>
      </c>
      <c r="AB32" s="541" t="str">
        <f>IFERROR(IF(AND(Q31="Impacto",Q32="Impacto"),(AB31-(+AB31*T32)),IF(Q32="Impacto",(M31-(+M31*T32)),IF(Q32="Probabilidad",AB31,""))),"")</f>
        <v/>
      </c>
      <c r="AC32" s="542" t="str">
        <f t="shared" ref="AC32:AC33" si="24">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543"/>
      <c r="AE32" s="144"/>
      <c r="AF32" s="146"/>
      <c r="AG32" s="146"/>
      <c r="AH32" s="145"/>
      <c r="AI32" s="145"/>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row>
    <row r="33" spans="1:67" s="3" customFormat="1" ht="18" customHeight="1">
      <c r="A33" s="337"/>
      <c r="B33" s="318"/>
      <c r="C33" s="318"/>
      <c r="D33" s="318"/>
      <c r="E33" s="321"/>
      <c r="F33" s="318"/>
      <c r="G33" s="347"/>
      <c r="H33" s="350"/>
      <c r="I33" s="353"/>
      <c r="J33" s="361"/>
      <c r="K33" s="353">
        <f>IF(NOT(ISERROR(MATCH(J33,_xlfn.ANCHORARRAY(E46),0))),I48&amp;"Por favor no seleccionar los criterios de impacto",J33)</f>
        <v>0</v>
      </c>
      <c r="L33" s="350"/>
      <c r="M33" s="353"/>
      <c r="N33" s="356"/>
      <c r="O33" s="6">
        <v>3</v>
      </c>
      <c r="P33" s="149"/>
      <c r="Q33" s="536" t="str">
        <f>IF(OR(R33="Preventivo",R33="Detectivo"),"Probabilidad",IF(R33="Correctivo","Impacto",""))</f>
        <v/>
      </c>
      <c r="R33" s="537"/>
      <c r="S33" s="537"/>
      <c r="T33" s="538" t="str">
        <f t="shared" si="22"/>
        <v/>
      </c>
      <c r="U33" s="537"/>
      <c r="V33" s="537"/>
      <c r="W33" s="537"/>
      <c r="X33" s="539" t="str">
        <f>IFERROR(IF(AND(Q32="Probabilidad",Q33="Probabilidad"),(Z32-(+Z32*T33)),IF(AND(Q32="Impacto",Q33="Probabilidad"),(Z31-(+Z31*T33)),IF(Q33="Impacto",Z32,""))),"")</f>
        <v/>
      </c>
      <c r="Y33" s="540" t="str">
        <f t="shared" si="1"/>
        <v/>
      </c>
      <c r="Z33" s="541" t="str">
        <f t="shared" si="23"/>
        <v/>
      </c>
      <c r="AA33" s="540" t="str">
        <f t="shared" si="3"/>
        <v/>
      </c>
      <c r="AB33" s="541" t="str">
        <f>IFERROR(IF(AND(Q32="Impacto",Q33="Impacto"),(AB32-(+AB32*T33)),IF(AND(Q32="Probabilidad",Q33="Impacto"),(AB31-(+AB31*T33)),IF(Q33="Probabilidad",AB32,""))),"")</f>
        <v/>
      </c>
      <c r="AC33" s="542" t="str">
        <f t="shared" si="24"/>
        <v/>
      </c>
      <c r="AD33" s="543"/>
      <c r="AE33" s="144"/>
      <c r="AF33" s="146"/>
      <c r="AG33" s="146"/>
      <c r="AH33" s="145"/>
      <c r="AI33" s="145"/>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row>
    <row r="34" spans="1:67" s="3" customFormat="1" ht="18" customHeight="1">
      <c r="A34" s="337"/>
      <c r="B34" s="318"/>
      <c r="C34" s="318"/>
      <c r="D34" s="318"/>
      <c r="E34" s="321"/>
      <c r="F34" s="318"/>
      <c r="G34" s="347"/>
      <c r="H34" s="350"/>
      <c r="I34" s="353"/>
      <c r="J34" s="361"/>
      <c r="K34" s="353">
        <f>IF(NOT(ISERROR(MATCH(J34,_xlfn.ANCHORARRAY(E47),0))),I49&amp;"Por favor no seleccionar los criterios de impacto",J34)</f>
        <v>0</v>
      </c>
      <c r="L34" s="350"/>
      <c r="M34" s="353"/>
      <c r="N34" s="356"/>
      <c r="O34" s="6">
        <v>4</v>
      </c>
      <c r="P34" s="147"/>
      <c r="Q34" s="536" t="str">
        <f t="shared" ref="Q34:Q37" si="25">IF(OR(R34="Preventivo",R34="Detectivo"),"Probabilidad",IF(R34="Correctivo","Impacto",""))</f>
        <v/>
      </c>
      <c r="R34" s="537"/>
      <c r="S34" s="537"/>
      <c r="T34" s="538" t="str">
        <f t="shared" si="22"/>
        <v/>
      </c>
      <c r="U34" s="537"/>
      <c r="V34" s="537"/>
      <c r="W34" s="537"/>
      <c r="X34" s="539" t="str">
        <f t="shared" ref="X34:X36" si="26">IFERROR(IF(AND(Q33="Probabilidad",Q34="Probabilidad"),(Z33-(+Z33*T34)),IF(AND(Q33="Impacto",Q34="Probabilidad"),(Z32-(+Z32*T34)),IF(Q34="Impacto",Z33,""))),"")</f>
        <v/>
      </c>
      <c r="Y34" s="540" t="str">
        <f t="shared" si="1"/>
        <v/>
      </c>
      <c r="Z34" s="541" t="str">
        <f t="shared" si="23"/>
        <v/>
      </c>
      <c r="AA34" s="540" t="str">
        <f t="shared" si="3"/>
        <v/>
      </c>
      <c r="AB34" s="541" t="str">
        <f t="shared" ref="AB34:AB36" si="27">IFERROR(IF(AND(Q33="Impacto",Q34="Impacto"),(AB33-(+AB33*T34)),IF(AND(Q33="Probabilidad",Q34="Impacto"),(AB32-(+AB32*T34)),IF(Q34="Probabilidad",AB33,""))),"")</f>
        <v/>
      </c>
      <c r="AC34" s="542"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543"/>
      <c r="AE34" s="144"/>
      <c r="AF34" s="146"/>
      <c r="AG34" s="146"/>
      <c r="AH34" s="145"/>
      <c r="AI34" s="145"/>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row>
    <row r="35" spans="1:67" s="3" customFormat="1" ht="18" customHeight="1">
      <c r="A35" s="337"/>
      <c r="B35" s="318"/>
      <c r="C35" s="318"/>
      <c r="D35" s="318"/>
      <c r="E35" s="321"/>
      <c r="F35" s="318"/>
      <c r="G35" s="347"/>
      <c r="H35" s="350"/>
      <c r="I35" s="353"/>
      <c r="J35" s="361"/>
      <c r="K35" s="353">
        <f>IF(NOT(ISERROR(MATCH(J35,_xlfn.ANCHORARRAY(E48),0))),I50&amp;"Por favor no seleccionar los criterios de impacto",J35)</f>
        <v>0</v>
      </c>
      <c r="L35" s="350"/>
      <c r="M35" s="353"/>
      <c r="N35" s="356"/>
      <c r="O35" s="6">
        <v>5</v>
      </c>
      <c r="P35" s="147"/>
      <c r="Q35" s="536" t="str">
        <f t="shared" si="25"/>
        <v/>
      </c>
      <c r="R35" s="537"/>
      <c r="S35" s="537"/>
      <c r="T35" s="538" t="str">
        <f t="shared" si="22"/>
        <v/>
      </c>
      <c r="U35" s="537"/>
      <c r="V35" s="537"/>
      <c r="W35" s="537"/>
      <c r="X35" s="539" t="str">
        <f t="shared" si="26"/>
        <v/>
      </c>
      <c r="Y35" s="540" t="str">
        <f>IFERROR(IF(X35="","",IF(X35&lt;=0.2,"Muy Baja",IF(X35&lt;=0.4,"Baja",IF(X35&lt;=0.6,"Media",IF(X35&lt;=0.8,"Alta","Muy Alta"))))),"")</f>
        <v/>
      </c>
      <c r="Z35" s="541" t="str">
        <f t="shared" si="23"/>
        <v/>
      </c>
      <c r="AA35" s="540" t="str">
        <f t="shared" si="3"/>
        <v/>
      </c>
      <c r="AB35" s="541" t="str">
        <f t="shared" si="27"/>
        <v/>
      </c>
      <c r="AC35" s="542" t="str">
        <f t="shared" ref="AC35:AC36" si="28">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543"/>
      <c r="AE35" s="144"/>
      <c r="AF35" s="146"/>
      <c r="AG35" s="146"/>
      <c r="AH35" s="145"/>
      <c r="AI35" s="145"/>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row>
    <row r="36" spans="1:67" s="3" customFormat="1" ht="18" customHeight="1">
      <c r="A36" s="338"/>
      <c r="B36" s="319"/>
      <c r="C36" s="319"/>
      <c r="D36" s="319"/>
      <c r="E36" s="322"/>
      <c r="F36" s="319"/>
      <c r="G36" s="348"/>
      <c r="H36" s="351"/>
      <c r="I36" s="354"/>
      <c r="J36" s="362"/>
      <c r="K36" s="354">
        <f>IF(NOT(ISERROR(MATCH(J36,_xlfn.ANCHORARRAY(E49),0))),I51&amp;"Por favor no seleccionar los criterios de impacto",J36)</f>
        <v>0</v>
      </c>
      <c r="L36" s="351"/>
      <c r="M36" s="354"/>
      <c r="N36" s="357"/>
      <c r="O36" s="6">
        <v>6</v>
      </c>
      <c r="P36" s="147"/>
      <c r="Q36" s="536" t="str">
        <f t="shared" si="25"/>
        <v/>
      </c>
      <c r="R36" s="537"/>
      <c r="S36" s="537"/>
      <c r="T36" s="538" t="str">
        <f t="shared" si="22"/>
        <v/>
      </c>
      <c r="U36" s="537"/>
      <c r="V36" s="537"/>
      <c r="W36" s="537"/>
      <c r="X36" s="539" t="str">
        <f t="shared" si="26"/>
        <v/>
      </c>
      <c r="Y36" s="540" t="str">
        <f t="shared" si="1"/>
        <v/>
      </c>
      <c r="Z36" s="541" t="str">
        <f t="shared" si="23"/>
        <v/>
      </c>
      <c r="AA36" s="540" t="str">
        <f t="shared" si="3"/>
        <v/>
      </c>
      <c r="AB36" s="541" t="str">
        <f t="shared" si="27"/>
        <v/>
      </c>
      <c r="AC36" s="542" t="str">
        <f t="shared" si="28"/>
        <v/>
      </c>
      <c r="AD36" s="543"/>
      <c r="AE36" s="144"/>
      <c r="AF36" s="146"/>
      <c r="AG36" s="146"/>
      <c r="AH36" s="145"/>
      <c r="AI36" s="145"/>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row>
    <row r="37" spans="1:67" s="3" customFormat="1" ht="61.5" customHeight="1">
      <c r="A37" s="336">
        <v>5</v>
      </c>
      <c r="B37" s="317" t="s">
        <v>159</v>
      </c>
      <c r="C37" s="360" t="s">
        <v>194</v>
      </c>
      <c r="D37" s="360" t="s">
        <v>334</v>
      </c>
      <c r="E37" s="320" t="s">
        <v>195</v>
      </c>
      <c r="F37" s="317" t="s">
        <v>163</v>
      </c>
      <c r="G37" s="327">
        <v>1</v>
      </c>
      <c r="H37" s="349" t="str">
        <f>IF(G37&lt;=0,"",IF(G37&lt;=2,"Muy Baja",IF(G37&lt;=24,"Baja",IF(G37&lt;=500,"Media",IF(G37&lt;=5000,"Alta","Muy Alta")))))</f>
        <v>Muy Baja</v>
      </c>
      <c r="I37" s="352">
        <f>IF(H37="","",IF(H37="Muy Baja",0.2,IF(H37="Baja",0.4,IF(H37="Media",0.6,IF(H37="Alta",0.8,IF(H37="Muy Alta",1,))))))</f>
        <v>0.2</v>
      </c>
      <c r="J37" s="360" t="s">
        <v>164</v>
      </c>
      <c r="K37" s="352" t="str">
        <f>IF(NOT(ISERROR(MATCH(J37,'[1]Tabla Impacto'!$B$221:$B$223,0))),'[1]Tabla Impacto'!$F$223&amp;"Por favor no seleccionar los criterios de impacto(Afectación Económica o presupuestal y Pérdida Reputacional)",J37)</f>
        <v xml:space="preserve">     El riesgo afecta la imagen de la entidad con algunos usuarios de relevancia frente al logro de los objetivos</v>
      </c>
      <c r="L37" s="349" t="str">
        <f>IF(OR(K37='Tabla Impacto'!$C$11,K37='Tabla Impacto'!$D$11),"Leve",IF(OR(K37='Tabla Impacto'!$C$12,K37='Tabla Impacto'!$D$12),"Menor",IF(OR(K37='Tabla Impacto'!$C$13,K37='Tabla Impacto'!$D$13),"Moderado",IF(OR(K37='Tabla Impacto'!$C$14,K37='Tabla Impacto'!$D$14),"Mayor",IF(OR(K37='Tabla Impacto'!$C$15,K37='Tabla Impacto'!$D$15),"Catastrófico","")))))</f>
        <v>Moderado</v>
      </c>
      <c r="M37" s="352">
        <f>IF(L37="","",IF(L37="Leve",0.2,IF(L37="Menor",0.4,IF(L37="Moderado",0.6,IF(L37="Mayor",0.8,IF(L37="Catastrófico",1,))))))</f>
        <v>0.6</v>
      </c>
      <c r="N37" s="355"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Moderado</v>
      </c>
      <c r="O37" s="6">
        <v>1</v>
      </c>
      <c r="P37" s="147" t="s">
        <v>196</v>
      </c>
      <c r="Q37" s="536" t="str">
        <f t="shared" si="25"/>
        <v>Probabilidad</v>
      </c>
      <c r="R37" s="537" t="s">
        <v>166</v>
      </c>
      <c r="S37" s="537" t="s">
        <v>167</v>
      </c>
      <c r="T37" s="538" t="str">
        <f>IF(AND(R37="Preventivo",S37="Automático"),"50%",IF(AND(R37="Preventivo",S37="Manual"),"40%",IF(AND(R37="Detectivo",S37="Automático"),"40%",IF(AND(R37="Detectivo",S37="Manual"),"30%",IF(AND(R37="Correctivo",S37="Automático"),"35%",IF(AND(R37="Correctivo",S37="Manual"),"25%",""))))))</f>
        <v>40%</v>
      </c>
      <c r="U37" s="537" t="s">
        <v>168</v>
      </c>
      <c r="V37" s="537" t="s">
        <v>169</v>
      </c>
      <c r="W37" s="537" t="s">
        <v>170</v>
      </c>
      <c r="X37" s="539">
        <f>IFERROR(IF(Q37="Probabilidad",(I37-(+I37*T37)),IF(Q37="Impacto",I37,"")),"")</f>
        <v>0.12</v>
      </c>
      <c r="Y37" s="540" t="str">
        <f>IFERROR(IF(X37="","",IF(X37&lt;=0.2,"Muy Baja",IF(X37&lt;=0.4,"Baja",IF(X37&lt;=0.6,"Media",IF(X37&lt;=0.8,"Alta","Muy Alta"))))),"")</f>
        <v>Muy Baja</v>
      </c>
      <c r="Z37" s="541">
        <f t="shared" si="23"/>
        <v>0.12</v>
      </c>
      <c r="AA37" s="540" t="str">
        <f>IFERROR(IF(AB37="","",IF(AB37&lt;=0.2,"Leve",IF(AB37&lt;=0.4,"Menor",IF(AB37&lt;=0.6,"Moderado",IF(AB37&lt;=0.8,"Mayor","Catastrófico"))))),"")</f>
        <v>Moderado</v>
      </c>
      <c r="AB37" s="541">
        <f>IFERROR(IF(Q37="Impacto",(M37-(+M37*T37)),IF(Q37="Probabilidad",M37,"")),"")</f>
        <v>0.6</v>
      </c>
      <c r="AC37" s="542"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Moderado</v>
      </c>
      <c r="AD37" s="543" t="s">
        <v>171</v>
      </c>
      <c r="AE37" s="166" t="s">
        <v>197</v>
      </c>
      <c r="AF37" s="144" t="s">
        <v>180</v>
      </c>
      <c r="AG37" s="144" t="s">
        <v>198</v>
      </c>
      <c r="AH37" s="145">
        <v>45839</v>
      </c>
      <c r="AI37" s="145">
        <v>46010</v>
      </c>
    </row>
    <row r="38" spans="1:67" s="3" customFormat="1" ht="18" customHeight="1">
      <c r="A38" s="337"/>
      <c r="B38" s="318"/>
      <c r="C38" s="361"/>
      <c r="D38" s="361"/>
      <c r="E38" s="321"/>
      <c r="F38" s="318"/>
      <c r="G38" s="328"/>
      <c r="H38" s="350"/>
      <c r="I38" s="353"/>
      <c r="J38" s="361"/>
      <c r="K38" s="353">
        <f>IF(NOT(ISERROR(MATCH(J38,_xlfn.ANCHORARRAY(E59),0))),I61&amp;"Por favor no seleccionar los criterios de impacto",J38)</f>
        <v>0</v>
      </c>
      <c r="L38" s="350"/>
      <c r="M38" s="353"/>
      <c r="N38" s="356"/>
      <c r="O38" s="6">
        <v>2</v>
      </c>
      <c r="P38" s="147"/>
      <c r="Q38" s="536"/>
      <c r="R38" s="554"/>
      <c r="S38" s="537"/>
      <c r="T38" s="538" t="str">
        <f t="shared" ref="T38:T42" si="29">IF(AND(R38="Preventivo",S38="Automático"),"50%",IF(AND(R38="Preventivo",S38="Manual"),"40%",IF(AND(R38="Detectivo",S38="Automático"),"40%",IF(AND(R38="Detectivo",S38="Manual"),"30%",IF(AND(R38="Correctivo",S38="Automático"),"35%",IF(AND(R38="Correctivo",S38="Manual"),"25%",""))))))</f>
        <v/>
      </c>
      <c r="U38" s="537"/>
      <c r="V38" s="537"/>
      <c r="W38" s="537"/>
      <c r="X38" s="555"/>
      <c r="Y38" s="540" t="str">
        <f t="shared" ref="Y38:Y42" si="30">IFERROR(IF(X38="","",IF(X38&lt;=0.2,"Muy Baja",IF(X38&lt;=0.4,"Baja",IF(X38&lt;=0.6,"Media",IF(X38&lt;=0.8,"Alta","Muy Alta"))))),"")</f>
        <v/>
      </c>
      <c r="Z38" s="541"/>
      <c r="AA38" s="540" t="str">
        <f t="shared" ref="AA38:AA42" si="31">IFERROR(IF(AB38="","",IF(AB38&lt;=0.2,"Leve",IF(AB38&lt;=0.4,"Menor",IF(AB38&lt;=0.6,"Moderado",IF(AB38&lt;=0.8,"Mayor","Catastrófico"))))),"")</f>
        <v/>
      </c>
      <c r="AB38" s="541" t="str">
        <f t="shared" ref="AB38:AB40" si="32">IFERROR(IF(Q38="Impacto",(M38-(+M38*T38)),IF(Q38="Probabilidad",M38,"")),"")</f>
        <v/>
      </c>
      <c r="AC38" s="542" t="str">
        <f t="shared" ref="AC38:AC42" si="33">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543"/>
      <c r="AE38" s="144"/>
      <c r="AF38" s="146"/>
      <c r="AG38" s="146"/>
      <c r="AH38" s="145"/>
      <c r="AI38" s="145"/>
    </row>
    <row r="39" spans="1:67" s="3" customFormat="1" ht="18" customHeight="1">
      <c r="A39" s="337"/>
      <c r="B39" s="318"/>
      <c r="C39" s="361"/>
      <c r="D39" s="361"/>
      <c r="E39" s="321"/>
      <c r="F39" s="318"/>
      <c r="G39" s="328"/>
      <c r="H39" s="350"/>
      <c r="I39" s="353"/>
      <c r="J39" s="361"/>
      <c r="K39" s="353">
        <f>IF(NOT(ISERROR(MATCH(J39,_xlfn.ANCHORARRAY(E60),0))),I62&amp;"Por favor no seleccionar los criterios de impacto",J39)</f>
        <v>0</v>
      </c>
      <c r="L39" s="350"/>
      <c r="M39" s="353"/>
      <c r="N39" s="356"/>
      <c r="O39" s="6">
        <v>3</v>
      </c>
      <c r="P39" s="147"/>
      <c r="Q39" s="536"/>
      <c r="R39" s="554"/>
      <c r="S39" s="537"/>
      <c r="T39" s="538" t="str">
        <f t="shared" si="29"/>
        <v/>
      </c>
      <c r="U39" s="537"/>
      <c r="V39" s="537"/>
      <c r="W39" s="537"/>
      <c r="X39" s="555"/>
      <c r="Y39" s="540" t="str">
        <f t="shared" si="30"/>
        <v/>
      </c>
      <c r="Z39" s="556"/>
      <c r="AA39" s="540" t="str">
        <f t="shared" si="31"/>
        <v/>
      </c>
      <c r="AB39" s="541" t="str">
        <f t="shared" si="32"/>
        <v/>
      </c>
      <c r="AC39" s="542" t="str">
        <f t="shared" si="33"/>
        <v/>
      </c>
      <c r="AD39" s="543"/>
      <c r="AE39" s="144"/>
      <c r="AF39" s="146"/>
      <c r="AG39" s="146"/>
      <c r="AH39" s="145"/>
      <c r="AI39" s="145"/>
    </row>
    <row r="40" spans="1:67" s="3" customFormat="1" ht="18" customHeight="1">
      <c r="A40" s="337"/>
      <c r="B40" s="318"/>
      <c r="C40" s="361"/>
      <c r="D40" s="361"/>
      <c r="E40" s="321"/>
      <c r="F40" s="318"/>
      <c r="G40" s="328"/>
      <c r="H40" s="350"/>
      <c r="I40" s="353"/>
      <c r="J40" s="361"/>
      <c r="K40" s="353">
        <f>IF(NOT(ISERROR(MATCH(J40,_xlfn.ANCHORARRAY(E61),0))),I63&amp;"Por favor no seleccionar los criterios de impacto",J40)</f>
        <v>0</v>
      </c>
      <c r="L40" s="350"/>
      <c r="M40" s="353"/>
      <c r="N40" s="356"/>
      <c r="O40" s="6">
        <v>4</v>
      </c>
      <c r="P40" s="147"/>
      <c r="Q40" s="536"/>
      <c r="R40" s="554"/>
      <c r="S40" s="537"/>
      <c r="T40" s="538" t="str">
        <f t="shared" si="29"/>
        <v/>
      </c>
      <c r="U40" s="537"/>
      <c r="V40" s="537"/>
      <c r="W40" s="537"/>
      <c r="X40" s="555"/>
      <c r="Y40" s="540" t="str">
        <f t="shared" si="30"/>
        <v/>
      </c>
      <c r="Z40" s="556"/>
      <c r="AA40" s="540" t="str">
        <f t="shared" si="31"/>
        <v/>
      </c>
      <c r="AB40" s="541" t="str">
        <f t="shared" si="32"/>
        <v/>
      </c>
      <c r="AC40" s="542" t="str">
        <f t="shared" si="33"/>
        <v/>
      </c>
      <c r="AD40" s="543"/>
      <c r="AE40" s="144"/>
      <c r="AF40" s="146"/>
      <c r="AG40" s="146"/>
      <c r="AH40" s="145"/>
      <c r="AI40" s="145"/>
    </row>
    <row r="41" spans="1:67" s="3" customFormat="1" ht="18" customHeight="1">
      <c r="A41" s="337"/>
      <c r="B41" s="318"/>
      <c r="C41" s="361"/>
      <c r="D41" s="361"/>
      <c r="E41" s="321"/>
      <c r="F41" s="318"/>
      <c r="G41" s="328"/>
      <c r="H41" s="350"/>
      <c r="I41" s="353"/>
      <c r="J41" s="361"/>
      <c r="K41" s="353">
        <f>IF(NOT(ISERROR(MATCH(J41,_xlfn.ANCHORARRAY(E62),0))),I64&amp;"Por favor no seleccionar los criterios de impacto",J41)</f>
        <v>0</v>
      </c>
      <c r="L41" s="350"/>
      <c r="M41" s="353"/>
      <c r="N41" s="356"/>
      <c r="O41" s="6">
        <v>5</v>
      </c>
      <c r="P41" s="147"/>
      <c r="Q41" s="536"/>
      <c r="R41" s="554"/>
      <c r="S41" s="537"/>
      <c r="T41" s="538" t="str">
        <f t="shared" si="29"/>
        <v/>
      </c>
      <c r="U41" s="537"/>
      <c r="V41" s="537"/>
      <c r="W41" s="537"/>
      <c r="X41" s="555"/>
      <c r="Y41" s="540" t="str">
        <f t="shared" si="30"/>
        <v/>
      </c>
      <c r="Z41" s="556"/>
      <c r="AA41" s="540" t="str">
        <f t="shared" si="31"/>
        <v/>
      </c>
      <c r="AB41" s="556"/>
      <c r="AC41" s="542" t="str">
        <f t="shared" si="33"/>
        <v/>
      </c>
      <c r="AD41" s="543"/>
      <c r="AE41" s="144"/>
      <c r="AF41" s="146"/>
      <c r="AG41" s="146"/>
      <c r="AH41" s="145"/>
      <c r="AI41" s="145"/>
    </row>
    <row r="42" spans="1:67" s="3" customFormat="1" ht="18" customHeight="1">
      <c r="A42" s="338"/>
      <c r="B42" s="319"/>
      <c r="C42" s="362"/>
      <c r="D42" s="362"/>
      <c r="E42" s="322"/>
      <c r="F42" s="319"/>
      <c r="G42" s="329"/>
      <c r="H42" s="351"/>
      <c r="I42" s="354"/>
      <c r="J42" s="362"/>
      <c r="K42" s="354">
        <f>IF(NOT(ISERROR(MATCH(J42,_xlfn.ANCHORARRAY(E63),0))),I65&amp;"Por favor no seleccionar los criterios de impacto",J42)</f>
        <v>0</v>
      </c>
      <c r="L42" s="351"/>
      <c r="M42" s="354"/>
      <c r="N42" s="357"/>
      <c r="O42" s="6">
        <v>6</v>
      </c>
      <c r="P42" s="147"/>
      <c r="Q42" s="536"/>
      <c r="R42" s="554"/>
      <c r="S42" s="537"/>
      <c r="T42" s="538" t="str">
        <f t="shared" si="29"/>
        <v/>
      </c>
      <c r="U42" s="537"/>
      <c r="V42" s="537"/>
      <c r="W42" s="537"/>
      <c r="X42" s="555"/>
      <c r="Y42" s="540" t="str">
        <f t="shared" si="30"/>
        <v/>
      </c>
      <c r="Z42" s="556"/>
      <c r="AA42" s="540" t="str">
        <f t="shared" si="31"/>
        <v/>
      </c>
      <c r="AB42" s="556"/>
      <c r="AC42" s="542" t="str">
        <f t="shared" si="33"/>
        <v/>
      </c>
      <c r="AD42" s="543"/>
      <c r="AE42" s="144"/>
      <c r="AF42" s="146"/>
      <c r="AG42" s="146"/>
      <c r="AH42" s="145"/>
      <c r="AI42" s="145"/>
    </row>
    <row r="43" spans="1:67" s="3" customFormat="1" ht="57" customHeight="1">
      <c r="A43" s="336">
        <v>6</v>
      </c>
      <c r="B43" s="317" t="s">
        <v>159</v>
      </c>
      <c r="C43" s="317" t="s">
        <v>335</v>
      </c>
      <c r="D43" s="317" t="s">
        <v>199</v>
      </c>
      <c r="E43" s="320" t="s">
        <v>200</v>
      </c>
      <c r="F43" s="317" t="s">
        <v>163</v>
      </c>
      <c r="G43" s="327">
        <v>50</v>
      </c>
      <c r="H43" s="349" t="str">
        <f>IF(G43&lt;=0,"",IF(G43&lt;=2,"Muy Baja",IF(G43&lt;=24,"Baja",IF(G43&lt;=500,"Media",IF(G43&lt;=5000,"Alta","Muy Alta")))))</f>
        <v>Media</v>
      </c>
      <c r="I43" s="352">
        <f>IF(H43="","",IF(H43="Muy Baja",0.2,IF(H43="Baja",0.4,IF(H43="Media",0.6,IF(H43="Alta",0.8,IF(H43="Muy Alta",1,))))))</f>
        <v>0.6</v>
      </c>
      <c r="J43" s="360" t="s">
        <v>164</v>
      </c>
      <c r="K43" s="174" t="str">
        <f>IF(NOT(ISERROR(MATCH(J43,'[2]Tabla Impacto'!$B$221:$B$223,0))),'[2]Tabla Impacto'!$F$223&amp;"Por favor no seleccionar los criterios de impacto(Afectación Económica o presupuestal y Pérdida Reputacional)",J43)</f>
        <v xml:space="preserve">     El riesgo afecta la imagen de la entidad con algunos usuarios de relevancia frente al logro de los objetivos</v>
      </c>
      <c r="L43" s="349" t="str">
        <f>IF(OR(K43='[2]Tabla Impacto'!$C$11,K43='[2]Tabla Impacto'!$D$11),"Leve",IF(OR(K43='[2]Tabla Impacto'!$C$12,K43='[2]Tabla Impacto'!$D$12),"Menor",IF(OR(K43='[2]Tabla Impacto'!$C$13,K43='[2]Tabla Impacto'!$D$13),"Moderado",IF(OR(K43='[2]Tabla Impacto'!$C$14,K43='[2]Tabla Impacto'!$D$14),"Mayor",IF(OR(K43='[2]Tabla Impacto'!$C$15,K43='[2]Tabla Impacto'!$D$15),"Catastrófico","")))))</f>
        <v>Moderado</v>
      </c>
      <c r="M43" s="352">
        <f>IF(L43="","",IF(L43="Leve",0.2,IF(L43="Menor",0.4,IF(L43="Moderado",0.6,IF(L43="Mayor",0.8,IF(L43="Catastrófico",1,))))))</f>
        <v>0.6</v>
      </c>
      <c r="N43" s="355"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Moderado</v>
      </c>
      <c r="O43" s="336">
        <v>1</v>
      </c>
      <c r="P43" s="376" t="s">
        <v>201</v>
      </c>
      <c r="Q43" s="544" t="str">
        <f>IF(OR(R43="Preventivo",R43="Detectivo"),"Probabilidad",IF(R43="Correctivo","Impacto",""))</f>
        <v>Probabilidad</v>
      </c>
      <c r="R43" s="545" t="s">
        <v>166</v>
      </c>
      <c r="S43" s="545" t="s">
        <v>167</v>
      </c>
      <c r="T43" s="546" t="str">
        <f>IF(AND(R43="Preventivo",S43="Automático"),"50%",IF(AND(R43="Preventivo",S43="Manual"),"40%",IF(AND(R43="Detectivo",S43="Automático"),"40%",IF(AND(R43="Detectivo",S43="Manual"),"30%",IF(AND(R43="Correctivo",S43="Automático"),"35%",IF(AND(R43="Correctivo",S43="Manual"),"25%",""))))))</f>
        <v>40%</v>
      </c>
      <c r="U43" s="545" t="s">
        <v>168</v>
      </c>
      <c r="V43" s="545" t="s">
        <v>169</v>
      </c>
      <c r="W43" s="545" t="s">
        <v>170</v>
      </c>
      <c r="X43" s="539">
        <f>IFERROR(IF(Q43="Probabilidad",(I43-(+I43*T43)),IF(Q43="Impacto",I43,"")),"")</f>
        <v>0.36</v>
      </c>
      <c r="Y43" s="547" t="str">
        <f>IFERROR(IF(X43="","",IF(X43&lt;=0.2,"Muy Baja",IF(X43&lt;=0.4,"Baja",IF(X43&lt;=0.6,"Media",IF(X43&lt;=0.8,"Alta","Muy Alta"))))),"")</f>
        <v>Baja</v>
      </c>
      <c r="Z43" s="546">
        <f>+X43</f>
        <v>0.36</v>
      </c>
      <c r="AA43" s="547" t="str">
        <f>IFERROR(IF(AB43="","",IF(AB43&lt;=0.2,"Leve",IF(AB43&lt;=0.4,"Menor",IF(AB43&lt;=0.6,"Moderado",IF(AB43&lt;=0.8,"Mayor","Catastrófico"))))),"")</f>
        <v>Moderado</v>
      </c>
      <c r="AB43" s="546">
        <f>IFERROR(IF(Q43="Impacto",(M43-(+M43*T43)),IF(Q43="Probabilidad",M43,"")),"")</f>
        <v>0.6</v>
      </c>
      <c r="AC43" s="548"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Moderado</v>
      </c>
      <c r="AD43" s="545" t="s">
        <v>171</v>
      </c>
      <c r="AE43" s="166" t="s">
        <v>202</v>
      </c>
      <c r="AF43" s="167" t="s">
        <v>203</v>
      </c>
      <c r="AG43" s="168" t="s">
        <v>204</v>
      </c>
      <c r="AH43" s="145">
        <v>45658</v>
      </c>
      <c r="AI43" s="145">
        <v>45899</v>
      </c>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row>
    <row r="44" spans="1:67" s="3" customFormat="1" ht="37.5" customHeight="1">
      <c r="A44" s="337"/>
      <c r="B44" s="318"/>
      <c r="C44" s="318"/>
      <c r="D44" s="318"/>
      <c r="E44" s="321"/>
      <c r="F44" s="318"/>
      <c r="G44" s="328"/>
      <c r="H44" s="350"/>
      <c r="I44" s="353"/>
      <c r="J44" s="361"/>
      <c r="K44" s="175"/>
      <c r="L44" s="350"/>
      <c r="M44" s="353"/>
      <c r="N44" s="356"/>
      <c r="O44" s="337"/>
      <c r="P44" s="378"/>
      <c r="Q44" s="557"/>
      <c r="R44" s="558"/>
      <c r="S44" s="558"/>
      <c r="T44" s="559"/>
      <c r="U44" s="558"/>
      <c r="V44" s="558"/>
      <c r="W44" s="558"/>
      <c r="X44" s="539"/>
      <c r="Y44" s="560"/>
      <c r="Z44" s="559"/>
      <c r="AA44" s="560"/>
      <c r="AB44" s="559"/>
      <c r="AC44" s="561"/>
      <c r="AD44" s="558"/>
      <c r="AE44" s="166" t="s">
        <v>205</v>
      </c>
      <c r="AF44" s="167" t="s">
        <v>203</v>
      </c>
      <c r="AG44" s="168" t="s">
        <v>206</v>
      </c>
      <c r="AH44" s="145">
        <v>45658</v>
      </c>
      <c r="AI44" s="145">
        <v>46010</v>
      </c>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row>
    <row r="45" spans="1:67" s="3" customFormat="1" ht="38.25">
      <c r="A45" s="337"/>
      <c r="B45" s="318"/>
      <c r="C45" s="318"/>
      <c r="D45" s="318"/>
      <c r="E45" s="321"/>
      <c r="F45" s="318"/>
      <c r="G45" s="328"/>
      <c r="H45" s="350"/>
      <c r="I45" s="353"/>
      <c r="J45" s="361"/>
      <c r="K45" s="175"/>
      <c r="L45" s="350"/>
      <c r="M45" s="353"/>
      <c r="N45" s="356"/>
      <c r="O45" s="338"/>
      <c r="P45" s="377"/>
      <c r="Q45" s="549"/>
      <c r="R45" s="550"/>
      <c r="S45" s="550"/>
      <c r="T45" s="551"/>
      <c r="U45" s="550"/>
      <c r="V45" s="550"/>
      <c r="W45" s="550"/>
      <c r="X45" s="539"/>
      <c r="Y45" s="552"/>
      <c r="Z45" s="551"/>
      <c r="AA45" s="552"/>
      <c r="AB45" s="551"/>
      <c r="AC45" s="553"/>
      <c r="AD45" s="550"/>
      <c r="AE45" s="166" t="s">
        <v>207</v>
      </c>
      <c r="AF45" s="167" t="s">
        <v>203</v>
      </c>
      <c r="AG45" s="168" t="s">
        <v>208</v>
      </c>
      <c r="AH45" s="145">
        <v>45658</v>
      </c>
      <c r="AI45" s="145">
        <v>46010</v>
      </c>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row>
    <row r="46" spans="1:67" s="3" customFormat="1">
      <c r="A46" s="337"/>
      <c r="B46" s="318"/>
      <c r="C46" s="318"/>
      <c r="D46" s="318"/>
      <c r="E46" s="321"/>
      <c r="F46" s="318"/>
      <c r="G46" s="328"/>
      <c r="H46" s="350"/>
      <c r="I46" s="353"/>
      <c r="J46" s="361"/>
      <c r="K46" s="175">
        <f>IF(NOT(ISERROR(MATCH(J46,_xlfn.ANCHORARRAY(E57),0))),I59&amp;"Por favor no seleccionar los criterios de impacto",J46)</f>
        <v>0</v>
      </c>
      <c r="L46" s="350"/>
      <c r="M46" s="353"/>
      <c r="N46" s="356"/>
      <c r="O46" s="6">
        <v>2</v>
      </c>
      <c r="P46" s="147"/>
      <c r="Q46" s="536" t="str">
        <f>IF(OR(R46="Preventivo",R46="Detectivo"),"Probabilidad",IF(R46="Correctivo","Impacto",""))</f>
        <v/>
      </c>
      <c r="R46" s="537"/>
      <c r="S46" s="537"/>
      <c r="T46" s="538" t="str">
        <f t="shared" ref="T46:T50" si="34">IF(AND(R46="Preventivo",S46="Automático"),"50%",IF(AND(R46="Preventivo",S46="Manual"),"40%",IF(AND(R46="Detectivo",S46="Automático"),"40%",IF(AND(R46="Detectivo",S46="Manual"),"30%",IF(AND(R46="Correctivo",S46="Automático"),"35%",IF(AND(R46="Correctivo",S46="Manual"),"25%",""))))))</f>
        <v/>
      </c>
      <c r="U46" s="537"/>
      <c r="V46" s="537"/>
      <c r="W46" s="537"/>
      <c r="X46" s="539" t="str">
        <f>IFERROR(IF(AND(Q43="Probabilidad",Q46="Probabilidad"),(Z43-(+Z43*T46)),IF(Q46="Probabilidad",(I43-(+I43*T46)),IF(Q46="Impacto",Z43,""))),"")</f>
        <v/>
      </c>
      <c r="Y46" s="540" t="str">
        <f t="shared" ref="Y46:Y50" si="35">IFERROR(IF(X46="","",IF(X46&lt;=0.2,"Muy Baja",IF(X46&lt;=0.4,"Baja",IF(X46&lt;=0.6,"Media",IF(X46&lt;=0.8,"Alta","Muy Alta"))))),"")</f>
        <v/>
      </c>
      <c r="Z46" s="541" t="str">
        <f t="shared" ref="Z46:Z50" si="36">+X46</f>
        <v/>
      </c>
      <c r="AA46" s="540" t="str">
        <f t="shared" ref="AA46:AA50" si="37">IFERROR(IF(AB46="","",IF(AB46&lt;=0.2,"Leve",IF(AB46&lt;=0.4,"Menor",IF(AB46&lt;=0.6,"Moderado",IF(AB46&lt;=0.8,"Mayor","Catastrófico"))))),"")</f>
        <v/>
      </c>
      <c r="AB46" s="541" t="str">
        <f>IFERROR(IF(AND(Q43="Impacto",Q46="Impacto"),(AB43-(+AB43*T46)),IF(Q46="Impacto",(M43-(+M43*T46)),IF(Q46="Probabilidad",AB43,""))),"")</f>
        <v/>
      </c>
      <c r="AC46" s="542" t="str">
        <f t="shared" ref="AC46:AC47" si="38">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543"/>
      <c r="AE46" s="144"/>
      <c r="AF46" s="144"/>
      <c r="AG46" s="144"/>
      <c r="AH46" s="145"/>
      <c r="AI46" s="145"/>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row>
    <row r="47" spans="1:67" s="3" customFormat="1">
      <c r="A47" s="337"/>
      <c r="B47" s="318"/>
      <c r="C47" s="318"/>
      <c r="D47" s="318"/>
      <c r="E47" s="321"/>
      <c r="F47" s="318"/>
      <c r="G47" s="328"/>
      <c r="H47" s="350"/>
      <c r="I47" s="353"/>
      <c r="J47" s="361"/>
      <c r="K47" s="175">
        <f>IF(NOT(ISERROR(MATCH(J47,_xlfn.ANCHORARRAY(E58),0))),I60&amp;"Por favor no seleccionar los criterios de impacto",J47)</f>
        <v>0</v>
      </c>
      <c r="L47" s="350"/>
      <c r="M47" s="353"/>
      <c r="N47" s="356"/>
      <c r="O47" s="6">
        <v>3</v>
      </c>
      <c r="P47" s="149"/>
      <c r="Q47" s="536" t="str">
        <f>IF(OR(R47="Preventivo",R47="Detectivo"),"Probabilidad",IF(R47="Correctivo","Impacto",""))</f>
        <v/>
      </c>
      <c r="R47" s="537"/>
      <c r="S47" s="537"/>
      <c r="T47" s="538" t="str">
        <f t="shared" si="34"/>
        <v/>
      </c>
      <c r="U47" s="537"/>
      <c r="V47" s="537"/>
      <c r="W47" s="537"/>
      <c r="X47" s="539" t="str">
        <f>IFERROR(IF(AND(Q46="Probabilidad",Q47="Probabilidad"),(Z46-(+Z46*T47)),IF(AND(Q46="Impacto",Q47="Probabilidad"),(Z43-(+Z43*T47)),IF(Q47="Impacto",Z46,""))),"")</f>
        <v/>
      </c>
      <c r="Y47" s="540" t="str">
        <f t="shared" si="35"/>
        <v/>
      </c>
      <c r="Z47" s="541" t="str">
        <f t="shared" si="36"/>
        <v/>
      </c>
      <c r="AA47" s="540" t="str">
        <f t="shared" si="37"/>
        <v/>
      </c>
      <c r="AB47" s="541" t="str">
        <f>IFERROR(IF(AND(Q46="Impacto",Q47="Impacto"),(AB46-(+AB46*T47)),IF(AND(Q46="Probabilidad",Q47="Impacto"),(AB43-(+AB43*T47)),IF(Q47="Probabilidad",AB46,""))),"")</f>
        <v/>
      </c>
      <c r="AC47" s="542" t="str">
        <f t="shared" si="38"/>
        <v/>
      </c>
      <c r="AD47" s="543"/>
      <c r="AE47" s="144"/>
      <c r="AF47" s="146"/>
      <c r="AG47" s="146"/>
      <c r="AH47" s="145"/>
      <c r="AI47" s="145"/>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row>
    <row r="48" spans="1:67" s="3" customFormat="1" ht="18" customHeight="1">
      <c r="A48" s="337"/>
      <c r="B48" s="318"/>
      <c r="C48" s="318"/>
      <c r="D48" s="318"/>
      <c r="E48" s="321"/>
      <c r="F48" s="318"/>
      <c r="G48" s="328"/>
      <c r="H48" s="350"/>
      <c r="I48" s="353"/>
      <c r="J48" s="361"/>
      <c r="K48" s="175">
        <f>IF(NOT(ISERROR(MATCH(J48,_xlfn.ANCHORARRAY(E59),0))),I61&amp;"Por favor no seleccionar los criterios de impacto",J48)</f>
        <v>0</v>
      </c>
      <c r="L48" s="350"/>
      <c r="M48" s="353"/>
      <c r="N48" s="356"/>
      <c r="O48" s="6">
        <v>4</v>
      </c>
      <c r="P48" s="147"/>
      <c r="Q48" s="536" t="str">
        <f t="shared" ref="Q48:Q51" si="39">IF(OR(R48="Preventivo",R48="Detectivo"),"Probabilidad",IF(R48="Correctivo","Impacto",""))</f>
        <v/>
      </c>
      <c r="R48" s="537"/>
      <c r="S48" s="537"/>
      <c r="T48" s="538" t="str">
        <f t="shared" si="34"/>
        <v/>
      </c>
      <c r="U48" s="537"/>
      <c r="V48" s="537"/>
      <c r="W48" s="537"/>
      <c r="X48" s="539" t="str">
        <f t="shared" ref="X48:X50" si="40">IFERROR(IF(AND(Q47="Probabilidad",Q48="Probabilidad"),(Z47-(+Z47*T48)),IF(AND(Q47="Impacto",Q48="Probabilidad"),(Z46-(+Z46*T48)),IF(Q48="Impacto",Z47,""))),"")</f>
        <v/>
      </c>
      <c r="Y48" s="540" t="str">
        <f t="shared" si="35"/>
        <v/>
      </c>
      <c r="Z48" s="541" t="str">
        <f t="shared" si="36"/>
        <v/>
      </c>
      <c r="AA48" s="540" t="str">
        <f t="shared" si="37"/>
        <v/>
      </c>
      <c r="AB48" s="541" t="str">
        <f t="shared" ref="AB48:AB50" si="41">IFERROR(IF(AND(Q47="Impacto",Q48="Impacto"),(AB47-(+AB47*T48)),IF(AND(Q47="Probabilidad",Q48="Impacto"),(AB46-(+AB46*T48)),IF(Q48="Probabilidad",AB47,""))),"")</f>
        <v/>
      </c>
      <c r="AC48" s="542"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543"/>
      <c r="AE48" s="144"/>
      <c r="AF48" s="146"/>
      <c r="AG48" s="146"/>
      <c r="AH48" s="145"/>
      <c r="AI48" s="145"/>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row>
    <row r="49" spans="1:67" s="3" customFormat="1" ht="18" customHeight="1">
      <c r="A49" s="337"/>
      <c r="B49" s="318"/>
      <c r="C49" s="318"/>
      <c r="D49" s="318"/>
      <c r="E49" s="321"/>
      <c r="F49" s="318"/>
      <c r="G49" s="328"/>
      <c r="H49" s="350"/>
      <c r="I49" s="353"/>
      <c r="J49" s="361"/>
      <c r="K49" s="175">
        <f>IF(NOT(ISERROR(MATCH(J49,_xlfn.ANCHORARRAY(E60),0))),I62&amp;"Por favor no seleccionar los criterios de impacto",J49)</f>
        <v>0</v>
      </c>
      <c r="L49" s="350"/>
      <c r="M49" s="353"/>
      <c r="N49" s="356"/>
      <c r="O49" s="6">
        <v>5</v>
      </c>
      <c r="P49" s="147"/>
      <c r="Q49" s="536" t="str">
        <f t="shared" si="39"/>
        <v/>
      </c>
      <c r="R49" s="537"/>
      <c r="S49" s="537"/>
      <c r="T49" s="538" t="str">
        <f t="shared" si="34"/>
        <v/>
      </c>
      <c r="U49" s="537"/>
      <c r="V49" s="537"/>
      <c r="W49" s="537"/>
      <c r="X49" s="539" t="str">
        <f t="shared" si="40"/>
        <v/>
      </c>
      <c r="Y49" s="540" t="str">
        <f t="shared" si="35"/>
        <v/>
      </c>
      <c r="Z49" s="541" t="str">
        <f t="shared" si="36"/>
        <v/>
      </c>
      <c r="AA49" s="540" t="str">
        <f t="shared" si="37"/>
        <v/>
      </c>
      <c r="AB49" s="541" t="str">
        <f t="shared" si="41"/>
        <v/>
      </c>
      <c r="AC49" s="542" t="str">
        <f t="shared" ref="AC49:AC50" si="42">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543"/>
      <c r="AE49" s="144"/>
      <c r="AF49" s="146"/>
      <c r="AG49" s="146"/>
      <c r="AH49" s="145"/>
      <c r="AI49" s="145"/>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row>
    <row r="50" spans="1:67" s="3" customFormat="1" ht="18" customHeight="1">
      <c r="A50" s="338"/>
      <c r="B50" s="319"/>
      <c r="C50" s="319"/>
      <c r="D50" s="319"/>
      <c r="E50" s="322"/>
      <c r="F50" s="319"/>
      <c r="G50" s="329"/>
      <c r="H50" s="351"/>
      <c r="I50" s="354"/>
      <c r="J50" s="362"/>
      <c r="K50" s="176">
        <f>IF(NOT(ISERROR(MATCH(J50,_xlfn.ANCHORARRAY(E61),0))),I63&amp;"Por favor no seleccionar los criterios de impacto",J50)</f>
        <v>0</v>
      </c>
      <c r="L50" s="351"/>
      <c r="M50" s="354"/>
      <c r="N50" s="357"/>
      <c r="O50" s="6">
        <v>6</v>
      </c>
      <c r="P50" s="147"/>
      <c r="Q50" s="536" t="str">
        <f t="shared" si="39"/>
        <v/>
      </c>
      <c r="R50" s="537"/>
      <c r="S50" s="537"/>
      <c r="T50" s="538" t="str">
        <f t="shared" si="34"/>
        <v/>
      </c>
      <c r="U50" s="537"/>
      <c r="V50" s="537"/>
      <c r="W50" s="537"/>
      <c r="X50" s="539" t="str">
        <f t="shared" si="40"/>
        <v/>
      </c>
      <c r="Y50" s="540" t="str">
        <f t="shared" si="35"/>
        <v/>
      </c>
      <c r="Z50" s="541" t="str">
        <f t="shared" si="36"/>
        <v/>
      </c>
      <c r="AA50" s="540" t="str">
        <f t="shared" si="37"/>
        <v/>
      </c>
      <c r="AB50" s="541" t="str">
        <f t="shared" si="41"/>
        <v/>
      </c>
      <c r="AC50" s="542" t="str">
        <f t="shared" si="42"/>
        <v/>
      </c>
      <c r="AD50" s="543"/>
      <c r="AE50" s="144"/>
      <c r="AF50" s="146"/>
      <c r="AG50" s="146"/>
      <c r="AH50" s="145"/>
      <c r="AI50" s="145"/>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row>
    <row r="51" spans="1:67" ht="65.25" customHeight="1">
      <c r="A51" s="336">
        <v>7</v>
      </c>
      <c r="B51" s="317" t="s">
        <v>159</v>
      </c>
      <c r="C51" s="317" t="s">
        <v>209</v>
      </c>
      <c r="D51" s="317" t="s">
        <v>210</v>
      </c>
      <c r="E51" s="320" t="s">
        <v>211</v>
      </c>
      <c r="F51" s="317" t="s">
        <v>163</v>
      </c>
      <c r="G51" s="327">
        <v>360</v>
      </c>
      <c r="H51" s="349" t="str">
        <f>IF(G51&lt;=0,"",IF(G51&lt;=2,"Muy Baja",IF(G51&lt;=24,"Baja",IF(G51&lt;=500,"Media",IF(G51&lt;=5000,"Alta","Muy Alta")))))</f>
        <v>Media</v>
      </c>
      <c r="I51" s="352">
        <f>IF(H51="","",IF(H51="Muy Baja",0.2,IF(H51="Baja",0.4,IF(H51="Media",0.6,IF(H51="Alta",0.8,IF(H51="Muy Alta",1,))))))</f>
        <v>0.6</v>
      </c>
      <c r="J51" s="360" t="s">
        <v>164</v>
      </c>
      <c r="K51" s="352" t="str">
        <f>IF(NOT(ISERROR(MATCH(J51,'[1]Tabla Impacto'!$B$221:$B$223,0))),'[1]Tabla Impacto'!$F$223&amp;"Por favor no seleccionar los criterios de impacto(Afectación Económica o presupuestal y Pérdida Reputacional)",J51)</f>
        <v xml:space="preserve">     El riesgo afecta la imagen de la entidad con algunos usuarios de relevancia frente al logro de los objetivos</v>
      </c>
      <c r="L51" s="349" t="str">
        <f>IF(OR(K51='[1]Tabla Impacto'!$C$11,K51='[1]Tabla Impacto'!$D$11),"Leve",IF(OR(K51='[1]Tabla Impacto'!$C$12,K51='[1]Tabla Impacto'!$D$12),"Menor",IF(OR(K51='[1]Tabla Impacto'!$C$13,K51='[1]Tabla Impacto'!$D$13),"Moderado",IF(OR(K51='[1]Tabla Impacto'!$C$14,K51='[1]Tabla Impacto'!$D$14),"Mayor",IF(OR(K51='[1]Tabla Impacto'!$C$15,K51='[1]Tabla Impacto'!$D$15),"Catastrófico","")))))</f>
        <v>Moderado</v>
      </c>
      <c r="M51" s="352">
        <f>IF(L51="","",IF(L51="Leve",0.2,IF(L51="Menor",0.4,IF(L51="Moderado",0.6,IF(L51="Mayor",0.8,IF(L51="Catastrófico",1,))))))</f>
        <v>0.6</v>
      </c>
      <c r="N51" s="355"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Moderado</v>
      </c>
      <c r="O51" s="169">
        <v>1</v>
      </c>
      <c r="P51" s="147" t="s">
        <v>212</v>
      </c>
      <c r="Q51" s="536" t="str">
        <f t="shared" si="39"/>
        <v>Probabilidad</v>
      </c>
      <c r="R51" s="537" t="s">
        <v>166</v>
      </c>
      <c r="S51" s="537" t="s">
        <v>167</v>
      </c>
      <c r="T51" s="538" t="str">
        <f>IF(AND(R51="Preventivo",S51="Automático"),"50%",IF(AND(R51="Preventivo",S51="Manual"),"40%",IF(AND(R51="Detectivo",S51="Automático"),"40%",IF(AND(R51="Detectivo",S51="Manual"),"30%",IF(AND(R51="Correctivo",S51="Automático"),"35%",IF(AND(R51="Correctivo",S51="Manual"),"25%",""))))))</f>
        <v>40%</v>
      </c>
      <c r="U51" s="537" t="s">
        <v>168</v>
      </c>
      <c r="V51" s="537" t="s">
        <v>169</v>
      </c>
      <c r="W51" s="537" t="s">
        <v>170</v>
      </c>
      <c r="X51" s="539">
        <f>IFERROR(IF(Q51="Probabilidad",(I51-(+I51*T51)),IF(Q51="Impacto",I51,"")),"")</f>
        <v>0.36</v>
      </c>
      <c r="Y51" s="540" t="str">
        <f>IFERROR(IF(X51="","",IF(X51&lt;=0.2,"Muy Baja",IF(X51&lt;=0.4,"Baja",IF(X51&lt;=0.6,"Media",IF(X51&lt;=0.8,"Alta","Muy Alta"))))),"")</f>
        <v>Baja</v>
      </c>
      <c r="Z51" s="541">
        <f>+X51</f>
        <v>0.36</v>
      </c>
      <c r="AA51" s="540" t="str">
        <f>IFERROR(IF(AB51="","",IF(AB51&lt;=0.2,"Leve",IF(AB51&lt;=0.4,"Menor",IF(AB51&lt;=0.6,"Moderado",IF(AB51&lt;=0.8,"Mayor","Catastrófico"))))),"")</f>
        <v>Moderado</v>
      </c>
      <c r="AB51" s="541">
        <f>IFERROR(IF(Q51="Impacto",(M51-(+M51*T51)),IF(Q51="Probabilidad",M51,"")),"")</f>
        <v>0.6</v>
      </c>
      <c r="AC51" s="542"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Moderado</v>
      </c>
      <c r="AD51" s="543" t="s">
        <v>171</v>
      </c>
      <c r="AE51" s="166" t="s">
        <v>213</v>
      </c>
      <c r="AF51" s="166" t="s">
        <v>214</v>
      </c>
      <c r="AG51" s="168" t="s">
        <v>215</v>
      </c>
      <c r="AH51" s="145">
        <v>45658</v>
      </c>
      <c r="AI51" s="145">
        <v>46021</v>
      </c>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customHeight="1">
      <c r="A52" s="337"/>
      <c r="B52" s="318"/>
      <c r="C52" s="318"/>
      <c r="D52" s="318"/>
      <c r="E52" s="321"/>
      <c r="F52" s="318"/>
      <c r="G52" s="328"/>
      <c r="H52" s="350"/>
      <c r="I52" s="353"/>
      <c r="J52" s="361"/>
      <c r="K52" s="353">
        <f>IF(NOT(ISERROR(MATCH(J52,_xlfn.ANCHORARRAY(E69),0))),I71&amp;"Por favor no seleccionar los criterios de impacto",J52)</f>
        <v>0</v>
      </c>
      <c r="L52" s="350"/>
      <c r="M52" s="353"/>
      <c r="N52" s="356"/>
      <c r="O52" s="169">
        <v>2</v>
      </c>
      <c r="P52" s="147"/>
      <c r="Q52" s="562" t="str">
        <f>IF(OR(R52="Preventivo",R52="Detectivo"),"Probabilidad",IF(R52="Correctivo","Impacto",""))</f>
        <v/>
      </c>
      <c r="R52" s="563"/>
      <c r="S52" s="563"/>
      <c r="T52" s="538" t="str">
        <f t="shared" ref="T52:T56" si="43">IF(AND(R52="Preventivo",S52="Automático"),"50%",IF(AND(R52="Preventivo",S52="Manual"),"40%",IF(AND(R52="Detectivo",S52="Automático"),"40%",IF(AND(R52="Detectivo",S52="Manual"),"30%",IF(AND(R52="Correctivo",S52="Automático"),"35%",IF(AND(R52="Correctivo",S52="Manual"),"25%",""))))))</f>
        <v/>
      </c>
      <c r="U52" s="563"/>
      <c r="V52" s="563"/>
      <c r="W52" s="563"/>
      <c r="X52" s="564" t="str">
        <f>IFERROR(IF(AND(Q51="Probabilidad",Q52="Probabilidad"),(Z51-(+Z51*T52)),IF(Q52="Probabilidad",(I51-(+I51*T52)),IF(Q52="Impacto",Z51,""))),"")</f>
        <v/>
      </c>
      <c r="Y52" s="540" t="str">
        <f t="shared" ref="Y52:Y56" si="44">IFERROR(IF(X52="","",IF(X52&lt;=0.2,"Muy Baja",IF(X52&lt;=0.4,"Baja",IF(X52&lt;=0.6,"Media",IF(X52&lt;=0.8,"Alta","Muy Alta"))))),"")</f>
        <v/>
      </c>
      <c r="Z52" s="541" t="str">
        <f t="shared" ref="Z52:Z56" si="45">+X52</f>
        <v/>
      </c>
      <c r="AA52" s="540" t="str">
        <f t="shared" ref="AA52:AA56" si="46">IFERROR(IF(AB52="","",IF(AB52&lt;=0.2,"Leve",IF(AB52&lt;=0.4,"Menor",IF(AB52&lt;=0.6,"Moderado",IF(AB52&lt;=0.8,"Mayor","Catastrófico"))))),"")</f>
        <v/>
      </c>
      <c r="AB52" s="541" t="str">
        <f t="shared" ref="AB52:AB56" si="47">IFERROR(IF(Q52="Impacto",(M52-(+M52*T52)),IF(Q52="Probabilidad",M52,"")),"")</f>
        <v/>
      </c>
      <c r="AC52" s="542" t="str">
        <f t="shared" ref="AC52:AC56" si="48">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543"/>
      <c r="AE52" s="565"/>
      <c r="AF52" s="566"/>
      <c r="AG52" s="566"/>
      <c r="AH52" s="567"/>
      <c r="AI52" s="567"/>
    </row>
    <row r="53" spans="1:67" ht="18" customHeight="1">
      <c r="A53" s="337"/>
      <c r="B53" s="318"/>
      <c r="C53" s="318"/>
      <c r="D53" s="318"/>
      <c r="E53" s="321"/>
      <c r="F53" s="318"/>
      <c r="G53" s="328"/>
      <c r="H53" s="350"/>
      <c r="I53" s="353"/>
      <c r="J53" s="361"/>
      <c r="K53" s="353">
        <f>IF(NOT(ISERROR(MATCH(J53,_xlfn.ANCHORARRAY(E70),0))),I72&amp;"Por favor no seleccionar los criterios de impacto",J53)</f>
        <v>0</v>
      </c>
      <c r="L53" s="350"/>
      <c r="M53" s="353"/>
      <c r="N53" s="356"/>
      <c r="O53" s="169">
        <v>3</v>
      </c>
      <c r="P53" s="149"/>
      <c r="Q53" s="562" t="str">
        <f>IF(OR(R53="Preventivo",R53="Detectivo"),"Probabilidad",IF(R53="Correctivo","Impacto",""))</f>
        <v/>
      </c>
      <c r="R53" s="563"/>
      <c r="S53" s="563"/>
      <c r="T53" s="538" t="str">
        <f t="shared" si="43"/>
        <v/>
      </c>
      <c r="U53" s="563"/>
      <c r="V53" s="563"/>
      <c r="W53" s="563"/>
      <c r="X53" s="564" t="str">
        <f>IFERROR(IF(AND(Q52="Probabilidad",Q53="Probabilidad"),(Z52-(+Z52*T53)),IF(AND(Q52="Impacto",Q53="Probabilidad"),(Z51-(+Z51*T53)),IF(Q53="Impacto",Z52,""))),"")</f>
        <v/>
      </c>
      <c r="Y53" s="540" t="str">
        <f t="shared" si="44"/>
        <v/>
      </c>
      <c r="Z53" s="541" t="str">
        <f t="shared" si="45"/>
        <v/>
      </c>
      <c r="AA53" s="540" t="str">
        <f t="shared" si="46"/>
        <v/>
      </c>
      <c r="AB53" s="541" t="str">
        <f t="shared" si="47"/>
        <v/>
      </c>
      <c r="AC53" s="542" t="str">
        <f t="shared" si="48"/>
        <v/>
      </c>
      <c r="AD53" s="543"/>
      <c r="AE53" s="565"/>
      <c r="AF53" s="566"/>
      <c r="AG53" s="566"/>
      <c r="AH53" s="567"/>
      <c r="AI53" s="567"/>
    </row>
    <row r="54" spans="1:67" ht="18" customHeight="1">
      <c r="A54" s="337"/>
      <c r="B54" s="318"/>
      <c r="C54" s="318"/>
      <c r="D54" s="318"/>
      <c r="E54" s="321"/>
      <c r="F54" s="318"/>
      <c r="G54" s="328"/>
      <c r="H54" s="350"/>
      <c r="I54" s="353"/>
      <c r="J54" s="361"/>
      <c r="K54" s="353">
        <f>IF(NOT(ISERROR(MATCH(J54,_xlfn.ANCHORARRAY(E71),0))),I73&amp;"Por favor no seleccionar los criterios de impacto",J54)</f>
        <v>0</v>
      </c>
      <c r="L54" s="350"/>
      <c r="M54" s="353"/>
      <c r="N54" s="356"/>
      <c r="O54" s="169">
        <v>4</v>
      </c>
      <c r="P54" s="147"/>
      <c r="Q54" s="562" t="str">
        <f t="shared" ref="Q54:Q56" si="49">IF(OR(R54="Preventivo",R54="Detectivo"),"Probabilidad",IF(R54="Correctivo","Impacto",""))</f>
        <v/>
      </c>
      <c r="R54" s="563"/>
      <c r="S54" s="563"/>
      <c r="T54" s="538" t="str">
        <f t="shared" si="43"/>
        <v/>
      </c>
      <c r="U54" s="563"/>
      <c r="V54" s="563"/>
      <c r="W54" s="563"/>
      <c r="X54" s="564" t="str">
        <f t="shared" ref="X54:X55" si="50">IFERROR(IF(AND(Q53="Probabilidad",Q54="Probabilidad"),(Z53-(+Z53*T54)),IF(AND(Q53="Impacto",Q54="Probabilidad"),(Z52-(+Z52*T54)),IF(Q54="Impacto",Z53,""))),"")</f>
        <v/>
      </c>
      <c r="Y54" s="540" t="str">
        <f t="shared" si="44"/>
        <v/>
      </c>
      <c r="Z54" s="541" t="str">
        <f t="shared" si="45"/>
        <v/>
      </c>
      <c r="AA54" s="540" t="str">
        <f t="shared" si="46"/>
        <v/>
      </c>
      <c r="AB54" s="541" t="str">
        <f t="shared" si="47"/>
        <v/>
      </c>
      <c r="AC54" s="542" t="str">
        <f t="shared" si="48"/>
        <v/>
      </c>
      <c r="AD54" s="543"/>
      <c r="AE54" s="565"/>
      <c r="AF54" s="566"/>
      <c r="AG54" s="566"/>
      <c r="AH54" s="567"/>
      <c r="AI54" s="567"/>
    </row>
    <row r="55" spans="1:67" ht="18" customHeight="1">
      <c r="A55" s="337"/>
      <c r="B55" s="318"/>
      <c r="C55" s="318"/>
      <c r="D55" s="318"/>
      <c r="E55" s="321"/>
      <c r="F55" s="318"/>
      <c r="G55" s="328"/>
      <c r="H55" s="350"/>
      <c r="I55" s="353"/>
      <c r="J55" s="361"/>
      <c r="K55" s="353">
        <f>IF(NOT(ISERROR(MATCH(J55,_xlfn.ANCHORARRAY(E72),0))),I74&amp;"Por favor no seleccionar los criterios de impacto",J55)</f>
        <v>0</v>
      </c>
      <c r="L55" s="350"/>
      <c r="M55" s="353"/>
      <c r="N55" s="356"/>
      <c r="O55" s="169">
        <v>5</v>
      </c>
      <c r="P55" s="147"/>
      <c r="Q55" s="562" t="str">
        <f t="shared" si="49"/>
        <v/>
      </c>
      <c r="R55" s="563"/>
      <c r="S55" s="563"/>
      <c r="T55" s="538" t="str">
        <f t="shared" si="43"/>
        <v/>
      </c>
      <c r="U55" s="563"/>
      <c r="V55" s="563"/>
      <c r="W55" s="563"/>
      <c r="X55" s="564" t="str">
        <f t="shared" si="50"/>
        <v/>
      </c>
      <c r="Y55" s="540" t="str">
        <f t="shared" si="44"/>
        <v/>
      </c>
      <c r="Z55" s="541" t="str">
        <f t="shared" si="45"/>
        <v/>
      </c>
      <c r="AA55" s="540" t="str">
        <f t="shared" si="46"/>
        <v/>
      </c>
      <c r="AB55" s="541" t="str">
        <f t="shared" si="47"/>
        <v/>
      </c>
      <c r="AC55" s="542" t="str">
        <f t="shared" si="48"/>
        <v/>
      </c>
      <c r="AD55" s="543"/>
      <c r="AE55" s="565"/>
      <c r="AF55" s="566"/>
      <c r="AG55" s="566"/>
      <c r="AH55" s="567"/>
      <c r="AI55" s="567"/>
    </row>
    <row r="56" spans="1:67" ht="18" customHeight="1">
      <c r="A56" s="338"/>
      <c r="B56" s="319"/>
      <c r="C56" s="319"/>
      <c r="D56" s="319"/>
      <c r="E56" s="322"/>
      <c r="F56" s="319"/>
      <c r="G56" s="329"/>
      <c r="H56" s="351"/>
      <c r="I56" s="354"/>
      <c r="J56" s="362"/>
      <c r="K56" s="354">
        <f>IF(NOT(ISERROR(MATCH(J56,_xlfn.ANCHORARRAY(E73),0))),I75&amp;"Por favor no seleccionar los criterios de impacto",J56)</f>
        <v>0</v>
      </c>
      <c r="L56" s="351"/>
      <c r="M56" s="354"/>
      <c r="N56" s="357"/>
      <c r="O56" s="169">
        <v>6</v>
      </c>
      <c r="P56" s="147"/>
      <c r="Q56" s="562" t="str">
        <f t="shared" si="49"/>
        <v/>
      </c>
      <c r="R56" s="563"/>
      <c r="S56" s="563"/>
      <c r="T56" s="538" t="str">
        <f t="shared" si="43"/>
        <v/>
      </c>
      <c r="U56" s="563"/>
      <c r="V56" s="563"/>
      <c r="W56" s="563"/>
      <c r="X56" s="564" t="str">
        <f>IFERROR(IF(AND(Q55="Probabilidad",Q56="Probabilidad"),(Z55-(+Z55*T56)),IF(AND(Q55="Impacto",Q56="Probabilidad"),(Z54-(+Z54*T56)),IF(Q56="Impacto",Z55,""))),"")</f>
        <v/>
      </c>
      <c r="Y56" s="540" t="str">
        <f t="shared" si="44"/>
        <v/>
      </c>
      <c r="Z56" s="541" t="str">
        <f t="shared" si="45"/>
        <v/>
      </c>
      <c r="AA56" s="540" t="str">
        <f t="shared" si="46"/>
        <v/>
      </c>
      <c r="AB56" s="541" t="str">
        <f t="shared" si="47"/>
        <v/>
      </c>
      <c r="AC56" s="542" t="str">
        <f t="shared" si="48"/>
        <v/>
      </c>
      <c r="AD56" s="543"/>
      <c r="AE56" s="565"/>
      <c r="AF56" s="566"/>
      <c r="AG56" s="566"/>
      <c r="AH56" s="567"/>
      <c r="AI56" s="567"/>
    </row>
    <row r="57" spans="1:67" s="3" customFormat="1" ht="18" hidden="1" customHeight="1">
      <c r="A57" s="336">
        <v>8</v>
      </c>
      <c r="B57" s="317"/>
      <c r="C57" s="317"/>
      <c r="D57" s="317"/>
      <c r="E57" s="320"/>
      <c r="F57" s="317"/>
      <c r="G57" s="327"/>
      <c r="H57" s="349" t="str">
        <f>IF(G57&lt;=0,"",IF(G57&lt;=2,"Muy Baja",IF(G57&lt;=24,"Baja",IF(G57&lt;=500,"Media",IF(G57&lt;=5000,"Alta","Muy Alta")))))</f>
        <v/>
      </c>
      <c r="I57" s="352" t="str">
        <f>IF(H57="","",IF(H57="Muy Baja",0.2,IF(H57="Baja",0.4,IF(H57="Media",0.6,IF(H57="Alta",0.8,IF(H57="Muy Alta",1,))))))</f>
        <v/>
      </c>
      <c r="J57" s="360"/>
      <c r="K57" s="352">
        <f>IF(NOT(ISERROR(MATCH(J57,'Tabla Impacto'!$B$221:$B$223,0))),'Tabla Impacto'!$F$223&amp;"Por favor no seleccionar los criterios de impacto(Afectación Económica o presupuestal y Pérdida Reputacional)",J57)</f>
        <v>0</v>
      </c>
      <c r="L57" s="349" t="str">
        <f>IF(OR(K57='Tabla Impacto'!$C$11,K57='Tabla Impacto'!$D$11),"Leve",IF(OR(K57='Tabla Impacto'!$C$12,K57='Tabla Impacto'!$D$12),"Menor",IF(OR(K57='Tabla Impacto'!$C$13,K57='Tabla Impacto'!$D$13),"Moderado",IF(OR(K57='Tabla Impacto'!$C$14,K57='Tabla Impacto'!$D$14),"Mayor",IF(OR(K57='Tabla Impacto'!$C$15,K57='Tabla Impacto'!$D$15),"Catastrófico","")))))</f>
        <v/>
      </c>
      <c r="M57" s="352" t="str">
        <f>IF(L57="","",IF(L57="Leve",0.2,IF(L57="Menor",0.4,IF(L57="Moderado",0.6,IF(L57="Mayor",0.8,IF(L57="Catastrófico",1,))))))</f>
        <v/>
      </c>
      <c r="N57" s="355"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
      </c>
      <c r="O57" s="6">
        <v>1</v>
      </c>
      <c r="P57" s="147"/>
      <c r="Q57" s="135"/>
      <c r="R57" s="138"/>
      <c r="S57" s="138"/>
      <c r="T57" s="139" t="str">
        <f>IF(AND(R57="Preventivo",S57="Automático"),"50%",IF(AND(R57="Preventivo",S57="Manual"),"40%",IF(AND(R57="Detectivo",S57="Automático"),"40%",IF(AND(R57="Detectivo",S57="Manual"),"30%",IF(AND(R57="Correctivo",S57="Automático"),"35%",IF(AND(R57="Correctivo",S57="Manual"),"25%",""))))))</f>
        <v/>
      </c>
      <c r="U57" s="138"/>
      <c r="V57" s="138"/>
      <c r="W57" s="138"/>
      <c r="X57" s="134" t="str">
        <f>IFERROR(IF(Q57="Probabilidad",(I57-(+I57*T57)),IF(Q57="Impacto",I57,"")),"")</f>
        <v/>
      </c>
      <c r="Y57" s="140" t="str">
        <f>IFERROR(IF(X57="","",IF(X57&lt;=0.2,"Muy Baja",IF(X57&lt;=0.4,"Baja",IF(X57&lt;=0.6,"Media",IF(X57&lt;=0.8,"Alta","Muy Alta"))))),"")</f>
        <v/>
      </c>
      <c r="Z57" s="141" t="str">
        <f>+X57</f>
        <v/>
      </c>
      <c r="AA57" s="140" t="str">
        <f>IFERROR(IF(AB57="","",IF(AB57&lt;=0.2,"Leve",IF(AB57&lt;=0.4,"Menor",IF(AB57&lt;=0.6,"Moderado",IF(AB57&lt;=0.8,"Mayor","Catastrófico"))))),"")</f>
        <v/>
      </c>
      <c r="AB57" s="141" t="str">
        <f>IFERROR(IF(Q57="Impacto",(M57-(+M57*T57)),IF(Q57="Probabilidad",M57,"")),"")</f>
        <v/>
      </c>
      <c r="AC57" s="142"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43"/>
      <c r="AE57" s="136"/>
      <c r="AF57" s="136"/>
      <c r="AG57" s="136"/>
      <c r="AH57" s="137"/>
      <c r="AI57" s="137"/>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row>
    <row r="58" spans="1:67" s="3" customFormat="1" ht="18" hidden="1" customHeight="1">
      <c r="A58" s="337"/>
      <c r="B58" s="318"/>
      <c r="C58" s="318"/>
      <c r="D58" s="318"/>
      <c r="E58" s="321"/>
      <c r="F58" s="318"/>
      <c r="G58" s="328"/>
      <c r="H58" s="350"/>
      <c r="I58" s="353"/>
      <c r="J58" s="361"/>
      <c r="K58" s="353">
        <f>IF(NOT(ISERROR(MATCH(J58,_xlfn.ANCHORARRAY(E69),0))),I71&amp;"Por favor no seleccionar los criterios de impacto",J58)</f>
        <v>0</v>
      </c>
      <c r="L58" s="350"/>
      <c r="M58" s="353"/>
      <c r="N58" s="356"/>
      <c r="O58" s="6">
        <v>2</v>
      </c>
      <c r="P58" s="147"/>
      <c r="Q58" s="135" t="str">
        <f>IF(OR(R58="Preventivo",R58="Detectivo"),"Probabilidad",IF(R58="Correctivo","Impacto",""))</f>
        <v/>
      </c>
      <c r="R58" s="138"/>
      <c r="S58" s="138"/>
      <c r="T58" s="139" t="str">
        <f t="shared" ref="T58:T62" si="51">IF(AND(R58="Preventivo",S58="Automático"),"50%",IF(AND(R58="Preventivo",S58="Manual"),"40%",IF(AND(R58="Detectivo",S58="Automático"),"40%",IF(AND(R58="Detectivo",S58="Manual"),"30%",IF(AND(R58="Correctivo",S58="Automático"),"35%",IF(AND(R58="Correctivo",S58="Manual"),"25%",""))))))</f>
        <v/>
      </c>
      <c r="U58" s="138"/>
      <c r="V58" s="138"/>
      <c r="W58" s="138"/>
      <c r="X58" s="134" t="str">
        <f>IFERROR(IF(AND(Q57="Probabilidad",Q58="Probabilidad"),(Z57-(+Z57*T58)),IF(Q58="Probabilidad",(I57-(+I57*T58)),IF(Q58="Impacto",Z57,""))),"")</f>
        <v/>
      </c>
      <c r="Y58" s="140" t="str">
        <f t="shared" si="1"/>
        <v/>
      </c>
      <c r="Z58" s="141" t="str">
        <f t="shared" ref="Z58:Z62" si="52">+X58</f>
        <v/>
      </c>
      <c r="AA58" s="140" t="str">
        <f t="shared" si="3"/>
        <v/>
      </c>
      <c r="AB58" s="141" t="str">
        <f>IFERROR(IF(AND(Q57="Impacto",Q58="Impacto"),(AB57-(+AB57*T58)),IF(Q58="Impacto",(M57-(+M57*T58)),IF(Q58="Probabilidad",AB57,""))),"")</f>
        <v/>
      </c>
      <c r="AC58" s="142" t="str">
        <f t="shared" ref="AC58:AC59" si="53">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43"/>
      <c r="AE58" s="136"/>
      <c r="AF58" s="165"/>
      <c r="AG58" s="165"/>
      <c r="AH58" s="137"/>
      <c r="AI58" s="137"/>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row>
    <row r="59" spans="1:67" s="3" customFormat="1" ht="18" hidden="1" customHeight="1">
      <c r="A59" s="337"/>
      <c r="B59" s="318"/>
      <c r="C59" s="318"/>
      <c r="D59" s="318"/>
      <c r="E59" s="321"/>
      <c r="F59" s="318"/>
      <c r="G59" s="328"/>
      <c r="H59" s="350"/>
      <c r="I59" s="353"/>
      <c r="J59" s="361"/>
      <c r="K59" s="353">
        <f>IF(NOT(ISERROR(MATCH(J59,_xlfn.ANCHORARRAY(E70),0))),I72&amp;"Por favor no seleccionar los criterios de impacto",J59)</f>
        <v>0</v>
      </c>
      <c r="L59" s="350"/>
      <c r="M59" s="353"/>
      <c r="N59" s="356"/>
      <c r="O59" s="6">
        <v>3</v>
      </c>
      <c r="P59" s="148"/>
      <c r="Q59" s="135" t="str">
        <f>IF(OR(R59="Preventivo",R59="Detectivo"),"Probabilidad",IF(R59="Correctivo","Impacto",""))</f>
        <v/>
      </c>
      <c r="R59" s="138"/>
      <c r="S59" s="138"/>
      <c r="T59" s="139" t="str">
        <f t="shared" si="51"/>
        <v/>
      </c>
      <c r="U59" s="138"/>
      <c r="V59" s="138"/>
      <c r="W59" s="138"/>
      <c r="X59" s="134" t="str">
        <f>IFERROR(IF(AND(Q58="Probabilidad",Q59="Probabilidad"),(Z58-(+Z58*T59)),IF(AND(Q58="Impacto",Q59="Probabilidad"),(Z57-(+Z57*T59)),IF(Q59="Impacto",Z58,""))),"")</f>
        <v/>
      </c>
      <c r="Y59" s="140" t="str">
        <f t="shared" si="1"/>
        <v/>
      </c>
      <c r="Z59" s="141" t="str">
        <f t="shared" si="52"/>
        <v/>
      </c>
      <c r="AA59" s="140" t="str">
        <f t="shared" si="3"/>
        <v/>
      </c>
      <c r="AB59" s="141" t="str">
        <f>IFERROR(IF(AND(Q58="Impacto",Q59="Impacto"),(AB58-(+AB58*T59)),IF(AND(Q58="Probabilidad",Q59="Impacto"),(AB57-(+AB57*T59)),IF(Q59="Probabilidad",AB58,""))),"")</f>
        <v/>
      </c>
      <c r="AC59" s="142" t="str">
        <f t="shared" si="53"/>
        <v/>
      </c>
      <c r="AD59" s="143"/>
      <c r="AE59" s="136"/>
      <c r="AF59" s="165"/>
      <c r="AG59" s="165"/>
      <c r="AH59" s="137"/>
      <c r="AI59" s="137"/>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row>
    <row r="60" spans="1:67" s="3" customFormat="1" ht="18" hidden="1" customHeight="1">
      <c r="A60" s="337"/>
      <c r="B60" s="318"/>
      <c r="C60" s="318"/>
      <c r="D60" s="318"/>
      <c r="E60" s="321"/>
      <c r="F60" s="318"/>
      <c r="G60" s="328"/>
      <c r="H60" s="350"/>
      <c r="I60" s="353"/>
      <c r="J60" s="361"/>
      <c r="K60" s="353">
        <f>IF(NOT(ISERROR(MATCH(J60,_xlfn.ANCHORARRAY(E71),0))),I73&amp;"Por favor no seleccionar los criterios de impacto",J60)</f>
        <v>0</v>
      </c>
      <c r="L60" s="350"/>
      <c r="M60" s="353"/>
      <c r="N60" s="356"/>
      <c r="O60" s="6">
        <v>4</v>
      </c>
      <c r="P60" s="147"/>
      <c r="Q60" s="135" t="str">
        <f t="shared" ref="Q60:Q62" si="54">IF(OR(R60="Preventivo",R60="Detectivo"),"Probabilidad",IF(R60="Correctivo","Impacto",""))</f>
        <v/>
      </c>
      <c r="R60" s="138"/>
      <c r="S60" s="138"/>
      <c r="T60" s="139" t="str">
        <f t="shared" si="51"/>
        <v/>
      </c>
      <c r="U60" s="138"/>
      <c r="V60" s="138"/>
      <c r="W60" s="138"/>
      <c r="X60" s="134" t="str">
        <f t="shared" ref="X60:X62" si="55">IFERROR(IF(AND(Q59="Probabilidad",Q60="Probabilidad"),(Z59-(+Z59*T60)),IF(AND(Q59="Impacto",Q60="Probabilidad"),(Z58-(+Z58*T60)),IF(Q60="Impacto",Z59,""))),"")</f>
        <v/>
      </c>
      <c r="Y60" s="140" t="str">
        <f t="shared" si="1"/>
        <v/>
      </c>
      <c r="Z60" s="141" t="str">
        <f t="shared" si="52"/>
        <v/>
      </c>
      <c r="AA60" s="140" t="str">
        <f t="shared" si="3"/>
        <v/>
      </c>
      <c r="AB60" s="141" t="str">
        <f t="shared" ref="AB60:AB62" si="56">IFERROR(IF(AND(Q59="Impacto",Q60="Impacto"),(AB59-(+AB59*T60)),IF(AND(Q59="Probabilidad",Q60="Impacto"),(AB58-(+AB58*T60)),IF(Q60="Probabilidad",AB59,""))),"")</f>
        <v/>
      </c>
      <c r="AC60" s="142"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43"/>
      <c r="AE60" s="136"/>
      <c r="AF60" s="165"/>
      <c r="AG60" s="165"/>
      <c r="AH60" s="137"/>
      <c r="AI60" s="137"/>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row>
    <row r="61" spans="1:67" s="3" customFormat="1" ht="18" hidden="1" customHeight="1">
      <c r="A61" s="337"/>
      <c r="B61" s="318"/>
      <c r="C61" s="318"/>
      <c r="D61" s="318"/>
      <c r="E61" s="321"/>
      <c r="F61" s="318"/>
      <c r="G61" s="328"/>
      <c r="H61" s="350"/>
      <c r="I61" s="353"/>
      <c r="J61" s="361"/>
      <c r="K61" s="353">
        <f>IF(NOT(ISERROR(MATCH(J61,_xlfn.ANCHORARRAY(E72),0))),I74&amp;"Por favor no seleccionar los criterios de impacto",J61)</f>
        <v>0</v>
      </c>
      <c r="L61" s="350"/>
      <c r="M61" s="353"/>
      <c r="N61" s="356"/>
      <c r="O61" s="6">
        <v>5</v>
      </c>
      <c r="P61" s="147"/>
      <c r="Q61" s="135" t="str">
        <f t="shared" si="54"/>
        <v/>
      </c>
      <c r="R61" s="138"/>
      <c r="S61" s="138"/>
      <c r="T61" s="139" t="str">
        <f t="shared" si="51"/>
        <v/>
      </c>
      <c r="U61" s="138"/>
      <c r="V61" s="138"/>
      <c r="W61" s="138"/>
      <c r="X61" s="134" t="str">
        <f t="shared" si="55"/>
        <v/>
      </c>
      <c r="Y61" s="140" t="str">
        <f t="shared" si="1"/>
        <v/>
      </c>
      <c r="Z61" s="141" t="str">
        <f t="shared" si="52"/>
        <v/>
      </c>
      <c r="AA61" s="140" t="str">
        <f t="shared" si="3"/>
        <v/>
      </c>
      <c r="AB61" s="141" t="str">
        <f t="shared" si="56"/>
        <v/>
      </c>
      <c r="AC61" s="142" t="str">
        <f t="shared" ref="AC61:AC62" si="57">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43"/>
      <c r="AE61" s="136"/>
      <c r="AF61" s="165"/>
      <c r="AG61" s="165"/>
      <c r="AH61" s="137"/>
      <c r="AI61" s="137"/>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row>
    <row r="62" spans="1:67" s="3" customFormat="1" ht="18" hidden="1" customHeight="1">
      <c r="A62" s="338"/>
      <c r="B62" s="319"/>
      <c r="C62" s="319"/>
      <c r="D62" s="319"/>
      <c r="E62" s="322"/>
      <c r="F62" s="319"/>
      <c r="G62" s="329"/>
      <c r="H62" s="351"/>
      <c r="I62" s="354"/>
      <c r="J62" s="362"/>
      <c r="K62" s="354">
        <f>IF(NOT(ISERROR(MATCH(J62,_xlfn.ANCHORARRAY(E73),0))),I75&amp;"Por favor no seleccionar los criterios de impacto",J62)</f>
        <v>0</v>
      </c>
      <c r="L62" s="351"/>
      <c r="M62" s="354"/>
      <c r="N62" s="357"/>
      <c r="O62" s="6">
        <v>6</v>
      </c>
      <c r="P62" s="147"/>
      <c r="Q62" s="135" t="str">
        <f t="shared" si="54"/>
        <v/>
      </c>
      <c r="R62" s="138"/>
      <c r="S62" s="138"/>
      <c r="T62" s="139" t="str">
        <f t="shared" si="51"/>
        <v/>
      </c>
      <c r="U62" s="138"/>
      <c r="V62" s="138"/>
      <c r="W62" s="138"/>
      <c r="X62" s="134" t="str">
        <f t="shared" si="55"/>
        <v/>
      </c>
      <c r="Y62" s="140" t="str">
        <f t="shared" si="1"/>
        <v/>
      </c>
      <c r="Z62" s="141" t="str">
        <f t="shared" si="52"/>
        <v/>
      </c>
      <c r="AA62" s="140" t="str">
        <f t="shared" si="3"/>
        <v/>
      </c>
      <c r="AB62" s="141" t="str">
        <f t="shared" si="56"/>
        <v/>
      </c>
      <c r="AC62" s="142" t="str">
        <f t="shared" si="57"/>
        <v/>
      </c>
      <c r="AD62" s="143"/>
      <c r="AE62" s="136"/>
      <c r="AF62" s="165"/>
      <c r="AG62" s="165"/>
      <c r="AH62" s="137"/>
      <c r="AI62" s="137"/>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row>
    <row r="63" spans="1:67" s="3" customFormat="1" ht="18" hidden="1" customHeight="1">
      <c r="A63" s="336">
        <v>9</v>
      </c>
      <c r="B63" s="317"/>
      <c r="C63" s="317"/>
      <c r="D63" s="317"/>
      <c r="E63" s="320"/>
      <c r="F63" s="317"/>
      <c r="G63" s="327"/>
      <c r="H63" s="349" t="str">
        <f>IF(G63&lt;=0,"",IF(G63&lt;=2,"Muy Baja",IF(G63&lt;=24,"Baja",IF(G63&lt;=500,"Media",IF(G63&lt;=5000,"Alta","Muy Alta")))))</f>
        <v/>
      </c>
      <c r="I63" s="352" t="str">
        <f>IF(H63="","",IF(H63="Muy Baja",0.2,IF(H63="Baja",0.4,IF(H63="Media",0.6,IF(H63="Alta",0.8,IF(H63="Muy Alta",1,))))))</f>
        <v/>
      </c>
      <c r="J63" s="360"/>
      <c r="K63" s="352">
        <f>IF(NOT(ISERROR(MATCH(J63,'Tabla Impacto'!$B$221:$B$223,0))),'Tabla Impacto'!$F$223&amp;"Por favor no seleccionar los criterios de impacto(Afectación Económica o presupuestal y Pérdida Reputacional)",J63)</f>
        <v>0</v>
      </c>
      <c r="L63" s="349" t="str">
        <f>IF(OR(K63='Tabla Impacto'!$C$11,K63='Tabla Impacto'!$D$11),"Leve",IF(OR(K63='Tabla Impacto'!$C$12,K63='Tabla Impacto'!$D$12),"Menor",IF(OR(K63='Tabla Impacto'!$C$13,K63='Tabla Impacto'!$D$13),"Moderado",IF(OR(K63='Tabla Impacto'!$C$14,K63='Tabla Impacto'!$D$14),"Mayor",IF(OR(K63='Tabla Impacto'!$C$15,K63='Tabla Impacto'!$D$15),"Catastrófico","")))))</f>
        <v/>
      </c>
      <c r="M63" s="352" t="str">
        <f>IF(L63="","",IF(L63="Leve",0.2,IF(L63="Menor",0.4,IF(L63="Moderado",0.6,IF(L63="Mayor",0.8,IF(L63="Catastrófico",1,))))))</f>
        <v/>
      </c>
      <c r="N63" s="355"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
      </c>
      <c r="O63" s="6">
        <v>1</v>
      </c>
      <c r="P63" s="147"/>
      <c r="Q63" s="135"/>
      <c r="R63" s="138"/>
      <c r="S63" s="138"/>
      <c r="T63" s="139" t="str">
        <f>IF(AND(R63="Preventivo",S63="Automático"),"50%",IF(AND(R63="Preventivo",S63="Manual"),"40%",IF(AND(R63="Detectivo",S63="Automático"),"40%",IF(AND(R63="Detectivo",S63="Manual"),"30%",IF(AND(R63="Correctivo",S63="Automático"),"35%",IF(AND(R63="Correctivo",S63="Manual"),"25%",""))))))</f>
        <v/>
      </c>
      <c r="U63" s="138"/>
      <c r="V63" s="138"/>
      <c r="W63" s="138"/>
      <c r="X63" s="134" t="str">
        <f>IFERROR(IF(Q63="Probabilidad",(I63-(+I63*T63)),IF(Q63="Impacto",I63,"")),"")</f>
        <v/>
      </c>
      <c r="Y63" s="140" t="str">
        <f>IFERROR(IF(X63="","",IF(X63&lt;=0.2,"Muy Baja",IF(X63&lt;=0.4,"Baja",IF(X63&lt;=0.6,"Media",IF(X63&lt;=0.8,"Alta","Muy Alta"))))),"")</f>
        <v/>
      </c>
      <c r="Z63" s="141" t="str">
        <f>+X63</f>
        <v/>
      </c>
      <c r="AA63" s="140" t="str">
        <f>IFERROR(IF(AB63="","",IF(AB63&lt;=0.2,"Leve",IF(AB63&lt;=0.4,"Menor",IF(AB63&lt;=0.6,"Moderado",IF(AB63&lt;=0.8,"Mayor","Catastrófico"))))),"")</f>
        <v/>
      </c>
      <c r="AB63" s="141" t="str">
        <f>IFERROR(IF(Q63="Impacto",(M63-(+M63*T63)),IF(Q63="Probabilidad",M63,"")),"")</f>
        <v/>
      </c>
      <c r="AC63" s="142"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43"/>
      <c r="AE63" s="136"/>
      <c r="AF63" s="136"/>
      <c r="AG63" s="136"/>
      <c r="AH63" s="137"/>
      <c r="AI63" s="137"/>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row>
    <row r="64" spans="1:67" s="3" customFormat="1" ht="18" hidden="1" customHeight="1">
      <c r="A64" s="337"/>
      <c r="B64" s="318"/>
      <c r="C64" s="318"/>
      <c r="D64" s="318"/>
      <c r="E64" s="321"/>
      <c r="F64" s="318"/>
      <c r="G64" s="328"/>
      <c r="H64" s="350"/>
      <c r="I64" s="353"/>
      <c r="J64" s="361"/>
      <c r="K64" s="353">
        <f>IF(NOT(ISERROR(MATCH(J64,_xlfn.ANCHORARRAY(E75),0))),I77&amp;"Por favor no seleccionar los criterios de impacto",J64)</f>
        <v>0</v>
      </c>
      <c r="L64" s="350"/>
      <c r="M64" s="353"/>
      <c r="N64" s="356"/>
      <c r="O64" s="6">
        <v>2</v>
      </c>
      <c r="P64" s="147"/>
      <c r="Q64" s="135" t="str">
        <f>IF(OR(R64="Preventivo",R64="Detectivo"),"Probabilidad",IF(R64="Correctivo","Impacto",""))</f>
        <v/>
      </c>
      <c r="R64" s="138"/>
      <c r="S64" s="138"/>
      <c r="T64" s="139" t="str">
        <f t="shared" ref="T64:T68" si="58">IF(AND(R64="Preventivo",S64="Automático"),"50%",IF(AND(R64="Preventivo",S64="Manual"),"40%",IF(AND(R64="Detectivo",S64="Automático"),"40%",IF(AND(R64="Detectivo",S64="Manual"),"30%",IF(AND(R64="Correctivo",S64="Automático"),"35%",IF(AND(R64="Correctivo",S64="Manual"),"25%",""))))))</f>
        <v/>
      </c>
      <c r="U64" s="138"/>
      <c r="V64" s="138"/>
      <c r="W64" s="138"/>
      <c r="X64" s="134" t="str">
        <f>IFERROR(IF(AND(Q63="Probabilidad",Q64="Probabilidad"),(Z63-(+Z63*T64)),IF(Q64="Probabilidad",(I63-(+I63*T64)),IF(Q64="Impacto",Z63,""))),"")</f>
        <v/>
      </c>
      <c r="Y64" s="140" t="str">
        <f t="shared" si="1"/>
        <v/>
      </c>
      <c r="Z64" s="141" t="str">
        <f t="shared" ref="Z64:Z68" si="59">+X64</f>
        <v/>
      </c>
      <c r="AA64" s="140" t="str">
        <f t="shared" si="3"/>
        <v/>
      </c>
      <c r="AB64" s="141" t="str">
        <f>IFERROR(IF(AND(Q63="Impacto",Q64="Impacto"),(AB63-(+AB63*T64)),IF(Q64="Impacto",(M63-(+M63*T64)),IF(Q64="Probabilidad",AB63,""))),"")</f>
        <v/>
      </c>
      <c r="AC64" s="142" t="str">
        <f t="shared" ref="AC64:AC65" si="60">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43"/>
      <c r="AE64" s="136"/>
      <c r="AF64" s="165"/>
      <c r="AG64" s="165"/>
      <c r="AH64" s="137"/>
      <c r="AI64" s="137"/>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row>
    <row r="65" spans="1:67" s="3" customFormat="1" ht="18" hidden="1" customHeight="1">
      <c r="A65" s="337"/>
      <c r="B65" s="318"/>
      <c r="C65" s="318"/>
      <c r="D65" s="318"/>
      <c r="E65" s="321"/>
      <c r="F65" s="318"/>
      <c r="G65" s="328"/>
      <c r="H65" s="350"/>
      <c r="I65" s="353"/>
      <c r="J65" s="361"/>
      <c r="K65" s="353">
        <f>IF(NOT(ISERROR(MATCH(J65,_xlfn.ANCHORARRAY(E76),0))),I78&amp;"Por favor no seleccionar los criterios de impacto",J65)</f>
        <v>0</v>
      </c>
      <c r="L65" s="350"/>
      <c r="M65" s="353"/>
      <c r="N65" s="356"/>
      <c r="O65" s="6">
        <v>3</v>
      </c>
      <c r="P65" s="148"/>
      <c r="Q65" s="135" t="str">
        <f>IF(OR(R65="Preventivo",R65="Detectivo"),"Probabilidad",IF(R65="Correctivo","Impacto",""))</f>
        <v/>
      </c>
      <c r="R65" s="138"/>
      <c r="S65" s="138"/>
      <c r="T65" s="139" t="str">
        <f t="shared" si="58"/>
        <v/>
      </c>
      <c r="U65" s="138"/>
      <c r="V65" s="138"/>
      <c r="W65" s="138"/>
      <c r="X65" s="134" t="str">
        <f>IFERROR(IF(AND(Q64="Probabilidad",Q65="Probabilidad"),(Z64-(+Z64*T65)),IF(AND(Q64="Impacto",Q65="Probabilidad"),(Z63-(+Z63*T65)),IF(Q65="Impacto",Z64,""))),"")</f>
        <v/>
      </c>
      <c r="Y65" s="140" t="str">
        <f t="shared" si="1"/>
        <v/>
      </c>
      <c r="Z65" s="141" t="str">
        <f t="shared" si="59"/>
        <v/>
      </c>
      <c r="AA65" s="140" t="str">
        <f t="shared" si="3"/>
        <v/>
      </c>
      <c r="AB65" s="141" t="str">
        <f>IFERROR(IF(AND(Q64="Impacto",Q65="Impacto"),(AB64-(+AB64*T65)),IF(AND(Q64="Probabilidad",Q65="Impacto"),(AB63-(+AB63*T65)),IF(Q65="Probabilidad",AB64,""))),"")</f>
        <v/>
      </c>
      <c r="AC65" s="142" t="str">
        <f t="shared" si="60"/>
        <v/>
      </c>
      <c r="AD65" s="143"/>
      <c r="AE65" s="136"/>
      <c r="AF65" s="165"/>
      <c r="AG65" s="165"/>
      <c r="AH65" s="137"/>
      <c r="AI65" s="137"/>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row>
    <row r="66" spans="1:67" s="3" customFormat="1" ht="18" hidden="1" customHeight="1">
      <c r="A66" s="337"/>
      <c r="B66" s="318"/>
      <c r="C66" s="318"/>
      <c r="D66" s="318"/>
      <c r="E66" s="321"/>
      <c r="F66" s="318"/>
      <c r="G66" s="328"/>
      <c r="H66" s="350"/>
      <c r="I66" s="353"/>
      <c r="J66" s="361"/>
      <c r="K66" s="353">
        <f>IF(NOT(ISERROR(MATCH(J66,_xlfn.ANCHORARRAY(E77),0))),I79&amp;"Por favor no seleccionar los criterios de impacto",J66)</f>
        <v>0</v>
      </c>
      <c r="L66" s="350"/>
      <c r="M66" s="353"/>
      <c r="N66" s="356"/>
      <c r="O66" s="6">
        <v>4</v>
      </c>
      <c r="P66" s="147"/>
      <c r="Q66" s="135" t="str">
        <f t="shared" ref="Q66:Q68" si="61">IF(OR(R66="Preventivo",R66="Detectivo"),"Probabilidad",IF(R66="Correctivo","Impacto",""))</f>
        <v/>
      </c>
      <c r="R66" s="138"/>
      <c r="S66" s="138"/>
      <c r="T66" s="139" t="str">
        <f t="shared" si="58"/>
        <v/>
      </c>
      <c r="U66" s="138"/>
      <c r="V66" s="138"/>
      <c r="W66" s="138"/>
      <c r="X66" s="134" t="str">
        <f t="shared" ref="X66:X67" si="62">IFERROR(IF(AND(Q65="Probabilidad",Q66="Probabilidad"),(Z65-(+Z65*T66)),IF(AND(Q65="Impacto",Q66="Probabilidad"),(Z64-(+Z64*T66)),IF(Q66="Impacto",Z65,""))),"")</f>
        <v/>
      </c>
      <c r="Y66" s="140" t="str">
        <f t="shared" si="1"/>
        <v/>
      </c>
      <c r="Z66" s="141" t="str">
        <f t="shared" si="59"/>
        <v/>
      </c>
      <c r="AA66" s="140" t="str">
        <f t="shared" si="3"/>
        <v/>
      </c>
      <c r="AB66" s="141" t="str">
        <f t="shared" ref="AB66:AB67" si="63">IFERROR(IF(AND(Q65="Impacto",Q66="Impacto"),(AB65-(+AB65*T66)),IF(AND(Q65="Probabilidad",Q66="Impacto"),(AB64-(+AB64*T66)),IF(Q66="Probabilidad",AB65,""))),"")</f>
        <v/>
      </c>
      <c r="AC66" s="142"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43"/>
      <c r="AE66" s="136"/>
      <c r="AF66" s="165"/>
      <c r="AG66" s="165"/>
      <c r="AH66" s="137"/>
      <c r="AI66" s="137"/>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row>
    <row r="67" spans="1:67" s="3" customFormat="1" ht="18" hidden="1" customHeight="1">
      <c r="A67" s="337"/>
      <c r="B67" s="318"/>
      <c r="C67" s="318"/>
      <c r="D67" s="318"/>
      <c r="E67" s="321"/>
      <c r="F67" s="318"/>
      <c r="G67" s="328"/>
      <c r="H67" s="350"/>
      <c r="I67" s="353"/>
      <c r="J67" s="361"/>
      <c r="K67" s="353">
        <f>IF(NOT(ISERROR(MATCH(J67,_xlfn.ANCHORARRAY(E78),0))),I80&amp;"Por favor no seleccionar los criterios de impacto",J67)</f>
        <v>0</v>
      </c>
      <c r="L67" s="350"/>
      <c r="M67" s="353"/>
      <c r="N67" s="356"/>
      <c r="O67" s="6">
        <v>5</v>
      </c>
      <c r="P67" s="147"/>
      <c r="Q67" s="135" t="str">
        <f t="shared" si="61"/>
        <v/>
      </c>
      <c r="R67" s="138"/>
      <c r="S67" s="138"/>
      <c r="T67" s="139" t="str">
        <f t="shared" si="58"/>
        <v/>
      </c>
      <c r="U67" s="138"/>
      <c r="V67" s="138"/>
      <c r="W67" s="138"/>
      <c r="X67" s="134" t="str">
        <f t="shared" si="62"/>
        <v/>
      </c>
      <c r="Y67" s="140" t="str">
        <f t="shared" si="1"/>
        <v/>
      </c>
      <c r="Z67" s="141" t="str">
        <f t="shared" si="59"/>
        <v/>
      </c>
      <c r="AA67" s="140" t="str">
        <f t="shared" si="3"/>
        <v/>
      </c>
      <c r="AB67" s="141" t="str">
        <f t="shared" si="63"/>
        <v/>
      </c>
      <c r="AC67" s="142" t="str">
        <f t="shared" ref="AC67:AC68" si="64">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43"/>
      <c r="AE67" s="136"/>
      <c r="AF67" s="165"/>
      <c r="AG67" s="165"/>
      <c r="AH67" s="137"/>
      <c r="AI67" s="137"/>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row>
    <row r="68" spans="1:67" s="3" customFormat="1" ht="18" hidden="1" customHeight="1">
      <c r="A68" s="338"/>
      <c r="B68" s="319"/>
      <c r="C68" s="319"/>
      <c r="D68" s="319"/>
      <c r="E68" s="322"/>
      <c r="F68" s="319"/>
      <c r="G68" s="329"/>
      <c r="H68" s="351"/>
      <c r="I68" s="354"/>
      <c r="J68" s="362"/>
      <c r="K68" s="354">
        <f>IF(NOT(ISERROR(MATCH(J68,_xlfn.ANCHORARRAY(E79),0))),I81&amp;"Por favor no seleccionar los criterios de impacto",J68)</f>
        <v>0</v>
      </c>
      <c r="L68" s="351"/>
      <c r="M68" s="354"/>
      <c r="N68" s="357"/>
      <c r="O68" s="6">
        <v>6</v>
      </c>
      <c r="P68" s="147"/>
      <c r="Q68" s="135" t="str">
        <f t="shared" si="61"/>
        <v/>
      </c>
      <c r="R68" s="138"/>
      <c r="S68" s="138"/>
      <c r="T68" s="139" t="str">
        <f t="shared" si="58"/>
        <v/>
      </c>
      <c r="U68" s="138"/>
      <c r="V68" s="138"/>
      <c r="W68" s="138"/>
      <c r="X68" s="134" t="str">
        <f>IFERROR(IF(AND(Q67="Probabilidad",Q68="Probabilidad"),(Z67-(+Z67*T68)),IF(AND(Q67="Impacto",Q68="Probabilidad"),(Z66-(+Z66*T68)),IF(Q68="Impacto",Z67,""))),"")</f>
        <v/>
      </c>
      <c r="Y68" s="140" t="str">
        <f t="shared" si="1"/>
        <v/>
      </c>
      <c r="Z68" s="141" t="str">
        <f t="shared" si="59"/>
        <v/>
      </c>
      <c r="AA68" s="140" t="str">
        <f t="shared" si="3"/>
        <v/>
      </c>
      <c r="AB68" s="141" t="str">
        <f>IFERROR(IF(AND(Q67="Impacto",Q68="Impacto"),(AB67-(+AB67*T68)),IF(AND(Q67="Probabilidad",Q68="Impacto"),(AB66-(+AB66*T68)),IF(Q68="Probabilidad",AB67,""))),"")</f>
        <v/>
      </c>
      <c r="AC68" s="142" t="str">
        <f t="shared" si="64"/>
        <v/>
      </c>
      <c r="AD68" s="143"/>
      <c r="AE68" s="136"/>
      <c r="AF68" s="165"/>
      <c r="AG68" s="165"/>
      <c r="AH68" s="137"/>
      <c r="AI68" s="137"/>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row>
    <row r="69" spans="1:67" s="3" customFormat="1" ht="18" hidden="1" customHeight="1">
      <c r="A69" s="336">
        <v>10</v>
      </c>
      <c r="B69" s="317"/>
      <c r="C69" s="317"/>
      <c r="D69" s="317"/>
      <c r="E69" s="320"/>
      <c r="F69" s="317"/>
      <c r="G69" s="327"/>
      <c r="H69" s="349" t="str">
        <f>IF(G69&lt;=0,"",IF(G69&lt;=2,"Muy Baja",IF(G69&lt;=24,"Baja",IF(G69&lt;=500,"Media",IF(G69&lt;=5000,"Alta","Muy Alta")))))</f>
        <v/>
      </c>
      <c r="I69" s="352" t="str">
        <f>IF(H69="","",IF(H69="Muy Baja",0.2,IF(H69="Baja",0.4,IF(H69="Media",0.6,IF(H69="Alta",0.8,IF(H69="Muy Alta",1,))))))</f>
        <v/>
      </c>
      <c r="J69" s="360"/>
      <c r="K69" s="352">
        <f>IF(NOT(ISERROR(MATCH(J69,'Tabla Impacto'!$B$221:$B$223,0))),'Tabla Impacto'!$F$223&amp;"Por favor no seleccionar los criterios de impacto(Afectación Económica o presupuestal y Pérdida Reputacional)",J69)</f>
        <v>0</v>
      </c>
      <c r="L69" s="349" t="str">
        <f>IF(OR(K69='Tabla Impacto'!$C$11,K69='Tabla Impacto'!$D$11),"Leve",IF(OR(K69='Tabla Impacto'!$C$12,K69='Tabla Impacto'!$D$12),"Menor",IF(OR(K69='Tabla Impacto'!$C$13,K69='Tabla Impacto'!$D$13),"Moderado",IF(OR(K69='Tabla Impacto'!$C$14,K69='Tabla Impacto'!$D$14),"Mayor",IF(OR(K69='Tabla Impacto'!$C$15,K69='Tabla Impacto'!$D$15),"Catastrófico","")))))</f>
        <v/>
      </c>
      <c r="M69" s="352" t="str">
        <f>IF(L69="","",IF(L69="Leve",0.2,IF(L69="Menor",0.4,IF(L69="Moderado",0.6,IF(L69="Mayor",0.8,IF(L69="Catastrófico",1,))))))</f>
        <v/>
      </c>
      <c r="N69" s="355" t="str">
        <f>IF(OR(AND(H69="Muy Baja",L69="Leve"),AND(H69="Muy Baja",L69="Menor"),AND(H69="Baja",L69="Leve")),"Bajo",IF(OR(AND(H69="Muy baja",L69="Moderado"),AND(H69="Baja",L69="Menor"),AND(H69="Baja",L69="Moderado"),AND(H69="Media",L69="Leve"),AND(H69="Media",L69="Menor"),AND(H69="Media",L69="Moderado"),AND(H69="Alta",L69="Leve"),AND(H69="Alta",L69="Menor")),"Moderado",IF(OR(AND(H69="Muy Baja",L69="Mayor"),AND(H69="Baja",L69="Mayor"),AND(H69="Media",L69="Mayor"),AND(H69="Alta",L69="Moderado"),AND(H69="Alta",L69="Mayor"),AND(H69="Muy Alta",L69="Leve"),AND(H69="Muy Alta",L69="Menor"),AND(H69="Muy Alta",L69="Moderado"),AND(H69="Muy Alta",L69="Mayor")),"Alto",IF(OR(AND(H69="Muy Baja",L69="Catastrófico"),AND(H69="Baja",L69="Catastrófico"),AND(H69="Media",L69="Catastrófico"),AND(H69="Alta",L69="Catastrófico"),AND(H69="Muy Alta",L69="Catastrófico")),"Extremo",""))))</f>
        <v/>
      </c>
      <c r="O69" s="6">
        <v>1</v>
      </c>
      <c r="P69" s="147"/>
      <c r="Q69" s="135"/>
      <c r="R69" s="138"/>
      <c r="S69" s="138"/>
      <c r="T69" s="139" t="str">
        <f>IF(AND(R69="Preventivo",S69="Automático"),"50%",IF(AND(R69="Preventivo",S69="Manual"),"40%",IF(AND(R69="Detectivo",S69="Automático"),"40%",IF(AND(R69="Detectivo",S69="Manual"),"30%",IF(AND(R69="Correctivo",S69="Automático"),"35%",IF(AND(R69="Correctivo",S69="Manual"),"25%",""))))))</f>
        <v/>
      </c>
      <c r="U69" s="138"/>
      <c r="V69" s="138"/>
      <c r="W69" s="138"/>
      <c r="X69" s="134" t="str">
        <f>IFERROR(IF(Q69="Probabilidad",(I69-(+I69*T69)),IF(Q69="Impacto",I69,"")),"")</f>
        <v/>
      </c>
      <c r="Y69" s="140" t="str">
        <f>IFERROR(IF(X69="","",IF(X69&lt;=0.2,"Muy Baja",IF(X69&lt;=0.4,"Baja",IF(X69&lt;=0.6,"Media",IF(X69&lt;=0.8,"Alta","Muy Alta"))))),"")</f>
        <v/>
      </c>
      <c r="Z69" s="141" t="str">
        <f>+X69</f>
        <v/>
      </c>
      <c r="AA69" s="140" t="str">
        <f>IFERROR(IF(AB69="","",IF(AB69&lt;=0.2,"Leve",IF(AB69&lt;=0.4,"Menor",IF(AB69&lt;=0.6,"Moderado",IF(AB69&lt;=0.8,"Mayor","Catastrófico"))))),"")</f>
        <v/>
      </c>
      <c r="AB69" s="141" t="str">
        <f>IFERROR(IF(Q69="Impacto",(M69-(+M69*T69)),IF(Q69="Probabilidad",M69,"")),"")</f>
        <v/>
      </c>
      <c r="AC69" s="142"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43"/>
      <c r="AE69" s="136"/>
      <c r="AF69" s="165"/>
      <c r="AG69" s="165"/>
      <c r="AH69" s="137"/>
      <c r="AI69" s="137"/>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row>
    <row r="70" spans="1:67" s="3" customFormat="1" ht="18" hidden="1" customHeight="1">
      <c r="A70" s="337"/>
      <c r="B70" s="318"/>
      <c r="C70" s="318"/>
      <c r="D70" s="318"/>
      <c r="E70" s="321"/>
      <c r="F70" s="318"/>
      <c r="G70" s="328"/>
      <c r="H70" s="350"/>
      <c r="I70" s="353"/>
      <c r="J70" s="361"/>
      <c r="K70" s="353">
        <f>IF(NOT(ISERROR(MATCH(J70,_xlfn.ANCHORARRAY(E81),0))),I83&amp;"Por favor no seleccionar los criterios de impacto",J70)</f>
        <v>0</v>
      </c>
      <c r="L70" s="350"/>
      <c r="M70" s="353"/>
      <c r="N70" s="356"/>
      <c r="O70" s="6">
        <v>2</v>
      </c>
      <c r="P70" s="147"/>
      <c r="Q70" s="135" t="str">
        <f>IF(OR(R70="Preventivo",R70="Detectivo"),"Probabilidad",IF(R70="Correctivo","Impacto",""))</f>
        <v/>
      </c>
      <c r="R70" s="138"/>
      <c r="S70" s="138"/>
      <c r="T70" s="139" t="str">
        <f t="shared" ref="T70:T74" si="65">IF(AND(R70="Preventivo",S70="Automático"),"50%",IF(AND(R70="Preventivo",S70="Manual"),"40%",IF(AND(R70="Detectivo",S70="Automático"),"40%",IF(AND(R70="Detectivo",S70="Manual"),"30%",IF(AND(R70="Correctivo",S70="Automático"),"35%",IF(AND(R70="Correctivo",S70="Manual"),"25%",""))))))</f>
        <v/>
      </c>
      <c r="U70" s="138"/>
      <c r="V70" s="138"/>
      <c r="W70" s="138"/>
      <c r="X70" s="134" t="str">
        <f>IFERROR(IF(AND(Q69="Probabilidad",Q70="Probabilidad"),(Z69-(+Z69*T70)),IF(Q70="Probabilidad",(I69-(+I69*T70)),IF(Q70="Impacto",Z69,""))),"")</f>
        <v/>
      </c>
      <c r="Y70" s="140" t="str">
        <f t="shared" si="1"/>
        <v/>
      </c>
      <c r="Z70" s="141" t="str">
        <f t="shared" ref="Z70:Z74" si="66">+X70</f>
        <v/>
      </c>
      <c r="AA70" s="140" t="str">
        <f t="shared" si="3"/>
        <v/>
      </c>
      <c r="AB70" s="141" t="str">
        <f>IFERROR(IF(AND(Q69="Impacto",Q70="Impacto"),(AB69-(+AB69*T70)),IF(Q70="Impacto",(M69-(+M69*T70)),IF(Q70="Probabilidad",AB69,""))),"")</f>
        <v/>
      </c>
      <c r="AC70" s="142" t="str">
        <f t="shared" ref="AC70:AC71" si="67">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43"/>
      <c r="AE70" s="136"/>
      <c r="AF70" s="165"/>
      <c r="AG70" s="165"/>
      <c r="AH70" s="137"/>
      <c r="AI70" s="137"/>
    </row>
    <row r="71" spans="1:67" s="3" customFormat="1" ht="18" hidden="1" customHeight="1">
      <c r="A71" s="337"/>
      <c r="B71" s="318"/>
      <c r="C71" s="318"/>
      <c r="D71" s="318"/>
      <c r="E71" s="321"/>
      <c r="F71" s="318"/>
      <c r="G71" s="328"/>
      <c r="H71" s="350"/>
      <c r="I71" s="353"/>
      <c r="J71" s="361"/>
      <c r="K71" s="353">
        <f>IF(NOT(ISERROR(MATCH(J71,_xlfn.ANCHORARRAY(E82),0))),I84&amp;"Por favor no seleccionar los criterios de impacto",J71)</f>
        <v>0</v>
      </c>
      <c r="L71" s="350"/>
      <c r="M71" s="353"/>
      <c r="N71" s="356"/>
      <c r="O71" s="6">
        <v>3</v>
      </c>
      <c r="P71" s="148"/>
      <c r="Q71" s="135" t="str">
        <f>IF(OR(R71="Preventivo",R71="Detectivo"),"Probabilidad",IF(R71="Correctivo","Impacto",""))</f>
        <v/>
      </c>
      <c r="R71" s="138"/>
      <c r="S71" s="138"/>
      <c r="T71" s="139" t="str">
        <f t="shared" si="65"/>
        <v/>
      </c>
      <c r="U71" s="138"/>
      <c r="V71" s="138"/>
      <c r="W71" s="138"/>
      <c r="X71" s="134" t="str">
        <f>IFERROR(IF(AND(Q70="Probabilidad",Q71="Probabilidad"),(Z70-(+Z70*T71)),IF(AND(Q70="Impacto",Q71="Probabilidad"),(Z69-(+Z69*T71)),IF(Q71="Impacto",Z70,""))),"")</f>
        <v/>
      </c>
      <c r="Y71" s="140" t="str">
        <f t="shared" si="1"/>
        <v/>
      </c>
      <c r="Z71" s="141" t="str">
        <f t="shared" si="66"/>
        <v/>
      </c>
      <c r="AA71" s="140" t="str">
        <f t="shared" si="3"/>
        <v/>
      </c>
      <c r="AB71" s="141" t="str">
        <f>IFERROR(IF(AND(Q70="Impacto",Q71="Impacto"),(AB70-(+AB70*T71)),IF(AND(Q70="Probabilidad",Q71="Impacto"),(AB69-(+AB69*T71)),IF(Q71="Probabilidad",AB70,""))),"")</f>
        <v/>
      </c>
      <c r="AC71" s="142" t="str">
        <f t="shared" si="67"/>
        <v/>
      </c>
      <c r="AD71" s="143"/>
      <c r="AE71" s="136"/>
      <c r="AF71" s="165"/>
      <c r="AG71" s="165"/>
      <c r="AH71" s="137"/>
      <c r="AI71" s="137"/>
    </row>
    <row r="72" spans="1:67" s="3" customFormat="1" ht="18" hidden="1" customHeight="1">
      <c r="A72" s="337"/>
      <c r="B72" s="318"/>
      <c r="C72" s="318"/>
      <c r="D72" s="318"/>
      <c r="E72" s="321"/>
      <c r="F72" s="318"/>
      <c r="G72" s="328"/>
      <c r="H72" s="350"/>
      <c r="I72" s="353"/>
      <c r="J72" s="361"/>
      <c r="K72" s="353">
        <f>IF(NOT(ISERROR(MATCH(J72,_xlfn.ANCHORARRAY(E83),0))),I85&amp;"Por favor no seleccionar los criterios de impacto",J72)</f>
        <v>0</v>
      </c>
      <c r="L72" s="350"/>
      <c r="M72" s="353"/>
      <c r="N72" s="356"/>
      <c r="O72" s="6">
        <v>4</v>
      </c>
      <c r="P72" s="147"/>
      <c r="Q72" s="135" t="str">
        <f t="shared" ref="Q72:Q74" si="68">IF(OR(R72="Preventivo",R72="Detectivo"),"Probabilidad",IF(R72="Correctivo","Impacto",""))</f>
        <v/>
      </c>
      <c r="R72" s="138"/>
      <c r="S72" s="138"/>
      <c r="T72" s="139" t="str">
        <f t="shared" si="65"/>
        <v/>
      </c>
      <c r="U72" s="138"/>
      <c r="V72" s="138"/>
      <c r="W72" s="138"/>
      <c r="X72" s="134" t="str">
        <f t="shared" ref="X72:X73" si="69">IFERROR(IF(AND(Q71="Probabilidad",Q72="Probabilidad"),(Z71-(+Z71*T72)),IF(AND(Q71="Impacto",Q72="Probabilidad"),(Z70-(+Z70*T72)),IF(Q72="Impacto",Z71,""))),"")</f>
        <v/>
      </c>
      <c r="Y72" s="140" t="str">
        <f t="shared" si="1"/>
        <v/>
      </c>
      <c r="Z72" s="141" t="str">
        <f t="shared" si="66"/>
        <v/>
      </c>
      <c r="AA72" s="140" t="str">
        <f t="shared" si="3"/>
        <v/>
      </c>
      <c r="AB72" s="141" t="str">
        <f t="shared" ref="AB72:AB73" si="70">IFERROR(IF(AND(Q71="Impacto",Q72="Impacto"),(AB71-(+AB71*T72)),IF(AND(Q71="Probabilidad",Q72="Impacto"),(AB70-(+AB70*T72)),IF(Q72="Probabilidad",AB71,""))),"")</f>
        <v/>
      </c>
      <c r="AC72" s="142" t="str">
        <f>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43"/>
      <c r="AE72" s="136"/>
      <c r="AF72" s="165"/>
      <c r="AG72" s="165"/>
      <c r="AH72" s="137"/>
      <c r="AI72" s="137"/>
    </row>
    <row r="73" spans="1:67" s="3" customFormat="1" ht="18" hidden="1" customHeight="1">
      <c r="A73" s="337"/>
      <c r="B73" s="318"/>
      <c r="C73" s="318"/>
      <c r="D73" s="318"/>
      <c r="E73" s="321"/>
      <c r="F73" s="318"/>
      <c r="G73" s="328"/>
      <c r="H73" s="350"/>
      <c r="I73" s="353"/>
      <c r="J73" s="361"/>
      <c r="K73" s="353">
        <f>IF(NOT(ISERROR(MATCH(J73,_xlfn.ANCHORARRAY(E84),0))),I86&amp;"Por favor no seleccionar los criterios de impacto",J73)</f>
        <v>0</v>
      </c>
      <c r="L73" s="350"/>
      <c r="M73" s="353"/>
      <c r="N73" s="356"/>
      <c r="O73" s="6">
        <v>5</v>
      </c>
      <c r="P73" s="147"/>
      <c r="Q73" s="135" t="str">
        <f t="shared" si="68"/>
        <v/>
      </c>
      <c r="R73" s="138"/>
      <c r="S73" s="138"/>
      <c r="T73" s="139" t="str">
        <f t="shared" si="65"/>
        <v/>
      </c>
      <c r="U73" s="138"/>
      <c r="V73" s="138"/>
      <c r="W73" s="138"/>
      <c r="X73" s="134" t="str">
        <f t="shared" si="69"/>
        <v/>
      </c>
      <c r="Y73" s="140" t="str">
        <f t="shared" si="1"/>
        <v/>
      </c>
      <c r="Z73" s="141" t="str">
        <f t="shared" si="66"/>
        <v/>
      </c>
      <c r="AA73" s="140" t="str">
        <f t="shared" si="3"/>
        <v/>
      </c>
      <c r="AB73" s="141" t="str">
        <f t="shared" si="70"/>
        <v/>
      </c>
      <c r="AC73" s="142" t="str">
        <f t="shared" ref="AC73:AC74" si="71">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43"/>
      <c r="AE73" s="136"/>
      <c r="AF73" s="165"/>
      <c r="AG73" s="165"/>
      <c r="AH73" s="137"/>
      <c r="AI73" s="137"/>
    </row>
    <row r="74" spans="1:67" s="3" customFormat="1" ht="18" hidden="1" customHeight="1">
      <c r="A74" s="338"/>
      <c r="B74" s="319"/>
      <c r="C74" s="319"/>
      <c r="D74" s="319"/>
      <c r="E74" s="322"/>
      <c r="F74" s="319"/>
      <c r="G74" s="329"/>
      <c r="H74" s="351"/>
      <c r="I74" s="354"/>
      <c r="J74" s="362"/>
      <c r="K74" s="354">
        <f>IF(NOT(ISERROR(MATCH(J74,_xlfn.ANCHORARRAY(E85),0))),I87&amp;"Por favor no seleccionar los criterios de impacto",J74)</f>
        <v>0</v>
      </c>
      <c r="L74" s="351"/>
      <c r="M74" s="354"/>
      <c r="N74" s="357"/>
      <c r="O74" s="6">
        <v>6</v>
      </c>
      <c r="P74" s="147"/>
      <c r="Q74" s="135" t="str">
        <f t="shared" si="68"/>
        <v/>
      </c>
      <c r="R74" s="138"/>
      <c r="S74" s="138"/>
      <c r="T74" s="139" t="str">
        <f t="shared" si="65"/>
        <v/>
      </c>
      <c r="U74" s="138"/>
      <c r="V74" s="138"/>
      <c r="W74" s="138"/>
      <c r="X74" s="134" t="str">
        <f>IFERROR(IF(AND(Q73="Probabilidad",Q74="Probabilidad"),(Z73-(+Z73*T74)),IF(AND(Q73="Impacto",Q74="Probabilidad"),(Z72-(+Z72*T74)),IF(Q74="Impacto",Z73,""))),"")</f>
        <v/>
      </c>
      <c r="Y74" s="140" t="str">
        <f t="shared" si="1"/>
        <v/>
      </c>
      <c r="Z74" s="141" t="str">
        <f t="shared" si="66"/>
        <v/>
      </c>
      <c r="AA74" s="140" t="str">
        <f t="shared" si="3"/>
        <v/>
      </c>
      <c r="AB74" s="141" t="str">
        <f>IFERROR(IF(AND(Q73="Impacto",Q74="Impacto"),(AB73-(+AB73*T74)),IF(AND(Q73="Probabilidad",Q74="Impacto"),(AB72-(+AB72*T74)),IF(Q74="Probabilidad",AB73,""))),"")</f>
        <v/>
      </c>
      <c r="AC74" s="142" t="str">
        <f t="shared" si="71"/>
        <v/>
      </c>
      <c r="AD74" s="143"/>
      <c r="AE74" s="136"/>
      <c r="AF74" s="165"/>
      <c r="AG74" s="165"/>
      <c r="AH74" s="137"/>
      <c r="AI74" s="137"/>
    </row>
    <row r="75" spans="1:67" ht="34.5" customHeight="1">
      <c r="A75" s="6"/>
      <c r="B75" s="358" t="s">
        <v>216</v>
      </c>
      <c r="C75" s="359"/>
      <c r="D75" s="359"/>
      <c r="E75" s="359"/>
      <c r="F75" s="359"/>
      <c r="G75" s="359"/>
      <c r="H75" s="359"/>
      <c r="I75" s="359"/>
      <c r="J75" s="359"/>
      <c r="K75" s="359"/>
      <c r="L75" s="359"/>
      <c r="M75" s="359"/>
      <c r="N75" s="359"/>
      <c r="O75" s="359"/>
      <c r="P75" s="359"/>
      <c r="Q75" s="359"/>
      <c r="R75" s="359"/>
      <c r="S75" s="359"/>
      <c r="T75" s="359"/>
      <c r="U75" s="359"/>
      <c r="V75" s="359"/>
      <c r="W75" s="359"/>
      <c r="X75" s="359"/>
      <c r="Y75" s="359"/>
      <c r="Z75" s="359"/>
      <c r="AA75" s="359"/>
      <c r="AB75" s="359"/>
      <c r="AC75" s="359"/>
      <c r="AD75" s="359"/>
      <c r="AE75" s="359"/>
      <c r="AF75" s="359"/>
      <c r="AG75" s="359"/>
      <c r="AH75" s="359"/>
      <c r="AI75" s="359"/>
    </row>
    <row r="77" spans="1:67">
      <c r="A77" s="1"/>
      <c r="B77" s="24" t="s">
        <v>217</v>
      </c>
      <c r="C77" s="1"/>
      <c r="D77" s="1"/>
      <c r="F77" s="1"/>
    </row>
  </sheetData>
  <dataConsolidate/>
  <mergeCells count="218">
    <mergeCell ref="Y43:Y45"/>
    <mergeCell ref="Z43:Z45"/>
    <mergeCell ref="AA43:AA45"/>
    <mergeCell ref="AB43:AB45"/>
    <mergeCell ref="AC43:AC45"/>
    <mergeCell ref="AD43:AD45"/>
    <mergeCell ref="O24:O25"/>
    <mergeCell ref="P24:P25"/>
    <mergeCell ref="Q24:Q25"/>
    <mergeCell ref="R24:R25"/>
    <mergeCell ref="S24:S25"/>
    <mergeCell ref="T24:T25"/>
    <mergeCell ref="U24:U25"/>
    <mergeCell ref="V24:V25"/>
    <mergeCell ref="W24:W25"/>
    <mergeCell ref="Y24:Y25"/>
    <mergeCell ref="Z24:Z25"/>
    <mergeCell ref="AA24:AA25"/>
    <mergeCell ref="AB24:AB25"/>
    <mergeCell ref="AC24:AC25"/>
    <mergeCell ref="AD24:AD25"/>
    <mergeCell ref="O43:O45"/>
    <mergeCell ref="P43:P45"/>
    <mergeCell ref="Q43:Q45"/>
    <mergeCell ref="R43:R45"/>
    <mergeCell ref="S43:S45"/>
    <mergeCell ref="T43:T45"/>
    <mergeCell ref="U43:U45"/>
    <mergeCell ref="V43:V45"/>
    <mergeCell ref="W43:W45"/>
    <mergeCell ref="L51:L56"/>
    <mergeCell ref="J43:J50"/>
    <mergeCell ref="L43:L50"/>
    <mergeCell ref="K51:K56"/>
    <mergeCell ref="N43:N50"/>
    <mergeCell ref="G37:G42"/>
    <mergeCell ref="H37:H42"/>
    <mergeCell ref="A37:A42"/>
    <mergeCell ref="B37:B42"/>
    <mergeCell ref="C37:C42"/>
    <mergeCell ref="A43:A50"/>
    <mergeCell ref="A63:A68"/>
    <mergeCell ref="B63:B68"/>
    <mergeCell ref="C63:C68"/>
    <mergeCell ref="D63:D68"/>
    <mergeCell ref="E63:E68"/>
    <mergeCell ref="F63:F68"/>
    <mergeCell ref="G63:G68"/>
    <mergeCell ref="H63:H68"/>
    <mergeCell ref="C43:C50"/>
    <mergeCell ref="D43:D50"/>
    <mergeCell ref="E43:E50"/>
    <mergeCell ref="F43:F50"/>
    <mergeCell ref="D37:D42"/>
    <mergeCell ref="E37:E42"/>
    <mergeCell ref="F37:F42"/>
    <mergeCell ref="I63:I68"/>
    <mergeCell ref="K69:K74"/>
    <mergeCell ref="L69:L74"/>
    <mergeCell ref="M69:M74"/>
    <mergeCell ref="N69:N74"/>
    <mergeCell ref="I69:I74"/>
    <mergeCell ref="AI10:AI11"/>
    <mergeCell ref="O6:Q6"/>
    <mergeCell ref="O9:W9"/>
    <mergeCell ref="X9:AD9"/>
    <mergeCell ref="M24:M30"/>
    <mergeCell ref="N24:N30"/>
    <mergeCell ref="J31:J36"/>
    <mergeCell ref="K31:K36"/>
    <mergeCell ref="L31:L36"/>
    <mergeCell ref="M31:M36"/>
    <mergeCell ref="N31:N36"/>
    <mergeCell ref="K18:K23"/>
    <mergeCell ref="M37:M42"/>
    <mergeCell ref="N37:N42"/>
    <mergeCell ref="M43:M50"/>
    <mergeCell ref="AG10:AG11"/>
    <mergeCell ref="AE9:AI9"/>
    <mergeCell ref="J51:J56"/>
    <mergeCell ref="A1:D4"/>
    <mergeCell ref="A69:A74"/>
    <mergeCell ref="B69:B74"/>
    <mergeCell ref="C69:C74"/>
    <mergeCell ref="D69:D74"/>
    <mergeCell ref="E69:E74"/>
    <mergeCell ref="F69:F74"/>
    <mergeCell ref="G69:G74"/>
    <mergeCell ref="H69:H74"/>
    <mergeCell ref="C6:N6"/>
    <mergeCell ref="A9:G9"/>
    <mergeCell ref="H9:N9"/>
    <mergeCell ref="I37:I42"/>
    <mergeCell ref="J37:J42"/>
    <mergeCell ref="G43:G50"/>
    <mergeCell ref="H43:H50"/>
    <mergeCell ref="I43:I50"/>
    <mergeCell ref="K37:K42"/>
    <mergeCell ref="L37:L42"/>
    <mergeCell ref="A57:A62"/>
    <mergeCell ref="E57:E62"/>
    <mergeCell ref="A51:A56"/>
    <mergeCell ref="B51:B56"/>
    <mergeCell ref="D57:D62"/>
    <mergeCell ref="B75:AI75"/>
    <mergeCell ref="M63:M68"/>
    <mergeCell ref="N63:N68"/>
    <mergeCell ref="J63:J68"/>
    <mergeCell ref="K63:K68"/>
    <mergeCell ref="L63:L68"/>
    <mergeCell ref="M51:M56"/>
    <mergeCell ref="N51:N56"/>
    <mergeCell ref="F57:F62"/>
    <mergeCell ref="G57:G62"/>
    <mergeCell ref="H57:H62"/>
    <mergeCell ref="I57:I62"/>
    <mergeCell ref="J57:J62"/>
    <mergeCell ref="F51:F56"/>
    <mergeCell ref="G51:G56"/>
    <mergeCell ref="H51:H56"/>
    <mergeCell ref="I51:I56"/>
    <mergeCell ref="K57:K62"/>
    <mergeCell ref="L57:L62"/>
    <mergeCell ref="M57:M62"/>
    <mergeCell ref="N57:N62"/>
    <mergeCell ref="B57:B62"/>
    <mergeCell ref="C57:C62"/>
    <mergeCell ref="J69:J74"/>
    <mergeCell ref="A31:A36"/>
    <mergeCell ref="B31:B36"/>
    <mergeCell ref="C31:C36"/>
    <mergeCell ref="D31:D36"/>
    <mergeCell ref="E31:E36"/>
    <mergeCell ref="F31:F36"/>
    <mergeCell ref="C51:C56"/>
    <mergeCell ref="B43:B50"/>
    <mergeCell ref="E51:E56"/>
    <mergeCell ref="D51:D56"/>
    <mergeCell ref="G31:G36"/>
    <mergeCell ref="H31:H36"/>
    <mergeCell ref="I31:I36"/>
    <mergeCell ref="L18:L23"/>
    <mergeCell ref="M18:M23"/>
    <mergeCell ref="N18:N23"/>
    <mergeCell ref="A24:A30"/>
    <mergeCell ref="B24:B30"/>
    <mergeCell ref="C24:C30"/>
    <mergeCell ref="D24:D30"/>
    <mergeCell ref="E24:E30"/>
    <mergeCell ref="F24:F30"/>
    <mergeCell ref="G24:G30"/>
    <mergeCell ref="H24:H30"/>
    <mergeCell ref="I24:I30"/>
    <mergeCell ref="J24:J30"/>
    <mergeCell ref="K24:K30"/>
    <mergeCell ref="L24:L30"/>
    <mergeCell ref="F18:F23"/>
    <mergeCell ref="G18:G23"/>
    <mergeCell ref="H18:H23"/>
    <mergeCell ref="I18:I23"/>
    <mergeCell ref="J18:J23"/>
    <mergeCell ref="A18:A23"/>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Q10:Q11"/>
    <mergeCell ref="R10:W10"/>
    <mergeCell ref="B18:B23"/>
    <mergeCell ref="C18:C23"/>
    <mergeCell ref="D18:D23"/>
    <mergeCell ref="E18:E23"/>
    <mergeCell ref="E1:AG4"/>
    <mergeCell ref="AE10:AE11"/>
    <mergeCell ref="AH1:AI1"/>
    <mergeCell ref="AH4:AI4"/>
    <mergeCell ref="AH3:AI3"/>
    <mergeCell ref="AH2:AI2"/>
    <mergeCell ref="F12:F17"/>
    <mergeCell ref="G12:G17"/>
    <mergeCell ref="H12:H17"/>
    <mergeCell ref="Y10:Y11"/>
    <mergeCell ref="Z10:Z11"/>
    <mergeCell ref="G10:G11"/>
    <mergeCell ref="H10:H11"/>
    <mergeCell ref="I10:I11"/>
    <mergeCell ref="J10:J11"/>
    <mergeCell ref="AH10:AH11"/>
    <mergeCell ref="AF10:AF11"/>
    <mergeCell ref="A6:B6"/>
    <mergeCell ref="A12:A17"/>
    <mergeCell ref="B12:B17"/>
    <mergeCell ref="C12:C17"/>
    <mergeCell ref="D12:D17"/>
    <mergeCell ref="E12:E17"/>
    <mergeCell ref="N12:N17"/>
    <mergeCell ref="I12:I17"/>
    <mergeCell ref="J12:J17"/>
    <mergeCell ref="K12:K17"/>
    <mergeCell ref="L12:L17"/>
    <mergeCell ref="M12:M17"/>
  </mergeCells>
  <conditionalFormatting sqref="H12 H18">
    <cfRule type="cellIs" dxfId="151" priority="588" operator="equal">
      <formula>"Baja"</formula>
    </cfRule>
    <cfRule type="cellIs" dxfId="150" priority="587" operator="equal">
      <formula>"Media"</formula>
    </cfRule>
    <cfRule type="cellIs" dxfId="149" priority="586" operator="equal">
      <formula>"Alta"</formula>
    </cfRule>
    <cfRule type="cellIs" dxfId="148" priority="585" operator="equal">
      <formula>"Muy Alta"</formula>
    </cfRule>
    <cfRule type="cellIs" dxfId="147" priority="589" operator="equal">
      <formula>"Muy Baja"</formula>
    </cfRule>
  </conditionalFormatting>
  <conditionalFormatting sqref="H24:H25">
    <cfRule type="cellIs" dxfId="146" priority="490" operator="equal">
      <formula>"Baja"</formula>
    </cfRule>
    <cfRule type="cellIs" dxfId="145" priority="489" operator="equal">
      <formula>"Media"</formula>
    </cfRule>
    <cfRule type="cellIs" dxfId="144" priority="488" operator="equal">
      <formula>"Alta"</formula>
    </cfRule>
    <cfRule type="cellIs" dxfId="143" priority="487" operator="equal">
      <formula>"Muy Alta"</formula>
    </cfRule>
    <cfRule type="cellIs" dxfId="142" priority="491" operator="equal">
      <formula>"Muy Baja"</formula>
    </cfRule>
  </conditionalFormatting>
  <conditionalFormatting sqref="H31">
    <cfRule type="cellIs" dxfId="141" priority="463" operator="equal">
      <formula>"Muy Baja"</formula>
    </cfRule>
    <cfRule type="cellIs" dxfId="140" priority="462" operator="equal">
      <formula>"Baja"</formula>
    </cfRule>
    <cfRule type="cellIs" dxfId="139" priority="461" operator="equal">
      <formula>"Media"</formula>
    </cfRule>
    <cfRule type="cellIs" dxfId="138" priority="460" operator="equal">
      <formula>"Alta"</formula>
    </cfRule>
    <cfRule type="cellIs" dxfId="137" priority="459" operator="equal">
      <formula>"Muy Alta"</formula>
    </cfRule>
  </conditionalFormatting>
  <conditionalFormatting sqref="H37">
    <cfRule type="cellIs" dxfId="136" priority="88" operator="equal">
      <formula>"Muy Alta"</formula>
    </cfRule>
    <cfRule type="cellIs" dxfId="135" priority="89" operator="equal">
      <formula>"Alta"</formula>
    </cfRule>
    <cfRule type="cellIs" dxfId="134" priority="90" operator="equal">
      <formula>"Media"</formula>
    </cfRule>
    <cfRule type="cellIs" dxfId="133" priority="91" operator="equal">
      <formula>"Baja"</formula>
    </cfRule>
    <cfRule type="cellIs" dxfId="132" priority="92" operator="equal">
      <formula>"Muy Baja"</formula>
    </cfRule>
  </conditionalFormatting>
  <conditionalFormatting sqref="H43:H45">
    <cfRule type="cellIs" dxfId="131" priority="54" operator="equal">
      <formula>"Muy Alta"</formula>
    </cfRule>
    <cfRule type="cellIs" dxfId="130" priority="55" operator="equal">
      <formula>"Alta"</formula>
    </cfRule>
    <cfRule type="cellIs" dxfId="129" priority="56" operator="equal">
      <formula>"Media"</formula>
    </cfRule>
    <cfRule type="cellIs" dxfId="128" priority="57" operator="equal">
      <formula>"Baja"</formula>
    </cfRule>
    <cfRule type="cellIs" dxfId="127" priority="58" operator="equal">
      <formula>"Muy Baja"</formula>
    </cfRule>
  </conditionalFormatting>
  <conditionalFormatting sqref="H51">
    <cfRule type="cellIs" dxfId="126" priority="21" operator="equal">
      <formula>"Alta"</formula>
    </cfRule>
    <cfRule type="cellIs" dxfId="125" priority="20" operator="equal">
      <formula>"Muy Alta"</formula>
    </cfRule>
    <cfRule type="cellIs" dxfId="124" priority="22" operator="equal">
      <formula>"Media"</formula>
    </cfRule>
    <cfRule type="cellIs" dxfId="123" priority="23" operator="equal">
      <formula>"Baja"</formula>
    </cfRule>
    <cfRule type="cellIs" dxfId="122" priority="24" operator="equal">
      <formula>"Muy Baja"</formula>
    </cfRule>
  </conditionalFormatting>
  <conditionalFormatting sqref="H57">
    <cfRule type="cellIs" dxfId="121" priority="351" operator="equal">
      <formula>"Muy Baja"</formula>
    </cfRule>
    <cfRule type="cellIs" dxfId="120" priority="350" operator="equal">
      <formula>"Baja"</formula>
    </cfRule>
    <cfRule type="cellIs" dxfId="119" priority="349" operator="equal">
      <formula>"Media"</formula>
    </cfRule>
    <cfRule type="cellIs" dxfId="118" priority="348" operator="equal">
      <formula>"Alta"</formula>
    </cfRule>
    <cfRule type="cellIs" dxfId="117" priority="347" operator="equal">
      <formula>"Muy Alta"</formula>
    </cfRule>
  </conditionalFormatting>
  <conditionalFormatting sqref="H63">
    <cfRule type="cellIs" dxfId="116" priority="322" operator="equal">
      <formula>"Baja"</formula>
    </cfRule>
    <cfRule type="cellIs" dxfId="115" priority="323" operator="equal">
      <formula>"Muy Baja"</formula>
    </cfRule>
    <cfRule type="cellIs" dxfId="114" priority="321" operator="equal">
      <formula>"Media"</formula>
    </cfRule>
    <cfRule type="cellIs" dxfId="113" priority="320" operator="equal">
      <formula>"Alta"</formula>
    </cfRule>
    <cfRule type="cellIs" dxfId="112" priority="319" operator="equal">
      <formula>"Muy Alta"</formula>
    </cfRule>
  </conditionalFormatting>
  <conditionalFormatting sqref="H69">
    <cfRule type="cellIs" dxfId="111" priority="291" operator="equal">
      <formula>"Muy Alta"</formula>
    </cfRule>
    <cfRule type="cellIs" dxfId="110" priority="292" operator="equal">
      <formula>"Alta"</formula>
    </cfRule>
    <cfRule type="cellIs" dxfId="109" priority="293" operator="equal">
      <formula>"Media"</formula>
    </cfRule>
    <cfRule type="cellIs" dxfId="108" priority="295" operator="equal">
      <formula>"Muy Baja"</formula>
    </cfRule>
    <cfRule type="cellIs" dxfId="107" priority="294" operator="equal">
      <formula>"Baja"</formula>
    </cfRule>
  </conditionalFormatting>
  <conditionalFormatting sqref="K12:K74">
    <cfRule type="containsText" dxfId="106" priority="15" operator="containsText" text="❌">
      <formula>NOT(ISERROR(SEARCH("❌",K12)))</formula>
    </cfRule>
  </conditionalFormatting>
  <conditionalFormatting sqref="L12 L18 L24:L25 L31 L57 L63 L69">
    <cfRule type="cellIs" dxfId="105" priority="583" operator="equal">
      <formula>"Menor"</formula>
    </cfRule>
    <cfRule type="cellIs" dxfId="104" priority="584" operator="equal">
      <formula>"Leve"</formula>
    </cfRule>
    <cfRule type="cellIs" dxfId="103" priority="582" operator="equal">
      <formula>"Moderado"</formula>
    </cfRule>
    <cfRule type="cellIs" dxfId="102" priority="581" operator="equal">
      <formula>"Mayor"</formula>
    </cfRule>
    <cfRule type="cellIs" dxfId="101" priority="580" operator="equal">
      <formula>"Catastrófico"</formula>
    </cfRule>
  </conditionalFormatting>
  <conditionalFormatting sqref="L37">
    <cfRule type="cellIs" dxfId="100" priority="31" operator="equal">
      <formula>"Mayor"</formula>
    </cfRule>
    <cfRule type="cellIs" dxfId="99" priority="30" operator="equal">
      <formula>"Catastrófico"</formula>
    </cfRule>
    <cfRule type="cellIs" dxfId="98" priority="34" operator="equal">
      <formula>"Leve"</formula>
    </cfRule>
    <cfRule type="cellIs" dxfId="97" priority="33" operator="equal">
      <formula>"Menor"</formula>
    </cfRule>
    <cfRule type="cellIs" dxfId="96" priority="32" operator="equal">
      <formula>"Moderado"</formula>
    </cfRule>
  </conditionalFormatting>
  <conditionalFormatting sqref="L43:L45">
    <cfRule type="cellIs" dxfId="95" priority="61" operator="equal">
      <formula>"Moderado"</formula>
    </cfRule>
    <cfRule type="cellIs" dxfId="94" priority="62" operator="equal">
      <formula>"Menor"</formula>
    </cfRule>
    <cfRule type="cellIs" dxfId="93" priority="63" operator="equal">
      <formula>"Leve"</formula>
    </cfRule>
    <cfRule type="cellIs" dxfId="92" priority="60" operator="equal">
      <formula>"Mayor"</formula>
    </cfRule>
    <cfRule type="cellIs" dxfId="91" priority="59" operator="equal">
      <formula>"Catastrófico"</formula>
    </cfRule>
  </conditionalFormatting>
  <conditionalFormatting sqref="L51">
    <cfRule type="cellIs" dxfId="90" priority="28" operator="equal">
      <formula>"Menor"</formula>
    </cfRule>
    <cfRule type="cellIs" dxfId="89" priority="29" operator="equal">
      <formula>"Leve"</formula>
    </cfRule>
    <cfRule type="cellIs" dxfId="88" priority="25" operator="equal">
      <formula>"Catastrófico"</formula>
    </cfRule>
    <cfRule type="cellIs" dxfId="87" priority="26" operator="equal">
      <formula>"Mayor"</formula>
    </cfRule>
    <cfRule type="cellIs" dxfId="86" priority="27" operator="equal">
      <formula>"Moderado"</formula>
    </cfRule>
  </conditionalFormatting>
  <conditionalFormatting sqref="N12">
    <cfRule type="cellIs" dxfId="85" priority="579" operator="equal">
      <formula>"Bajo"</formula>
    </cfRule>
    <cfRule type="cellIs" dxfId="84" priority="578" operator="equal">
      <formula>"Moderado"</formula>
    </cfRule>
    <cfRule type="cellIs" dxfId="83" priority="577" operator="equal">
      <formula>"Alto"</formula>
    </cfRule>
    <cfRule type="cellIs" dxfId="82" priority="576" operator="equal">
      <formula>"Extremo"</formula>
    </cfRule>
  </conditionalFormatting>
  <conditionalFormatting sqref="N18">
    <cfRule type="cellIs" dxfId="81" priority="508" operator="equal">
      <formula>"Moderado"</formula>
    </cfRule>
    <cfRule type="cellIs" dxfId="80" priority="509" operator="equal">
      <formula>"Bajo"</formula>
    </cfRule>
    <cfRule type="cellIs" dxfId="79" priority="507" operator="equal">
      <formula>"Alto"</formula>
    </cfRule>
    <cfRule type="cellIs" dxfId="78" priority="506" operator="equal">
      <formula>"Extremo"</formula>
    </cfRule>
  </conditionalFormatting>
  <conditionalFormatting sqref="N24:N25">
    <cfRule type="cellIs" dxfId="77" priority="481" operator="equal">
      <formula>"Bajo"</formula>
    </cfRule>
    <cfRule type="cellIs" dxfId="76" priority="479" operator="equal">
      <formula>"Alto"</formula>
    </cfRule>
    <cfRule type="cellIs" dxfId="75" priority="478" operator="equal">
      <formula>"Extremo"</formula>
    </cfRule>
    <cfRule type="cellIs" dxfId="74" priority="480" operator="equal">
      <formula>"Moderado"</formula>
    </cfRule>
  </conditionalFormatting>
  <conditionalFormatting sqref="N31">
    <cfRule type="cellIs" dxfId="73" priority="450" operator="equal">
      <formula>"Extremo"</formula>
    </cfRule>
    <cfRule type="cellIs" dxfId="72" priority="453" operator="equal">
      <formula>"Bajo"</formula>
    </cfRule>
    <cfRule type="cellIs" dxfId="71" priority="452" operator="equal">
      <formula>"Moderado"</formula>
    </cfRule>
    <cfRule type="cellIs" dxfId="70" priority="451" operator="equal">
      <formula>"Alto"</formula>
    </cfRule>
  </conditionalFormatting>
  <conditionalFormatting sqref="N37">
    <cfRule type="cellIs" dxfId="69" priority="86" operator="equal">
      <formula>"Moderado"</formula>
    </cfRule>
    <cfRule type="cellIs" dxfId="68" priority="85" operator="equal">
      <formula>"Alto"</formula>
    </cfRule>
    <cfRule type="cellIs" dxfId="67" priority="87" operator="equal">
      <formula>"Bajo"</formula>
    </cfRule>
    <cfRule type="cellIs" dxfId="66" priority="84" operator="equal">
      <formula>"Extremo"</formula>
    </cfRule>
  </conditionalFormatting>
  <conditionalFormatting sqref="N43:N45">
    <cfRule type="cellIs" dxfId="65" priority="50" operator="equal">
      <formula>"Extremo"</formula>
    </cfRule>
    <cfRule type="cellIs" dxfId="64" priority="51" operator="equal">
      <formula>"Alto"</formula>
    </cfRule>
    <cfRule type="cellIs" dxfId="63" priority="52" operator="equal">
      <formula>"Moderado"</formula>
    </cfRule>
    <cfRule type="cellIs" dxfId="62" priority="53" operator="equal">
      <formula>"Bajo"</formula>
    </cfRule>
  </conditionalFormatting>
  <conditionalFormatting sqref="N51">
    <cfRule type="cellIs" dxfId="61" priority="17" operator="equal">
      <formula>"Alto"</formula>
    </cfRule>
    <cfRule type="cellIs" dxfId="60" priority="18" operator="equal">
      <formula>"Moderado"</formula>
    </cfRule>
    <cfRule type="cellIs" dxfId="59" priority="19" operator="equal">
      <formula>"Bajo"</formula>
    </cfRule>
    <cfRule type="cellIs" dxfId="58" priority="16" operator="equal">
      <formula>"Extremo"</formula>
    </cfRule>
  </conditionalFormatting>
  <conditionalFormatting sqref="N57">
    <cfRule type="cellIs" dxfId="57" priority="341" operator="equal">
      <formula>"Bajo"</formula>
    </cfRule>
    <cfRule type="cellIs" dxfId="56" priority="338" operator="equal">
      <formula>"Extremo"</formula>
    </cfRule>
    <cfRule type="cellIs" dxfId="55" priority="339" operator="equal">
      <formula>"Alto"</formula>
    </cfRule>
    <cfRule type="cellIs" dxfId="54" priority="340" operator="equal">
      <formula>"Moderado"</formula>
    </cfRule>
  </conditionalFormatting>
  <conditionalFormatting sqref="N63">
    <cfRule type="cellIs" dxfId="53" priority="313" operator="equal">
      <formula>"Bajo"</formula>
    </cfRule>
    <cfRule type="cellIs" dxfId="52" priority="311" operator="equal">
      <formula>"Alto"</formula>
    </cfRule>
    <cfRule type="cellIs" dxfId="51" priority="310" operator="equal">
      <formula>"Extremo"</formula>
    </cfRule>
    <cfRule type="cellIs" dxfId="50" priority="312" operator="equal">
      <formula>"Moderado"</formula>
    </cfRule>
  </conditionalFormatting>
  <conditionalFormatting sqref="N69">
    <cfRule type="cellIs" dxfId="49" priority="285" operator="equal">
      <formula>"Bajo"</formula>
    </cfRule>
    <cfRule type="cellIs" dxfId="48" priority="284" operator="equal">
      <formula>"Moderado"</formula>
    </cfRule>
    <cfRule type="cellIs" dxfId="47" priority="283" operator="equal">
      <formula>"Alto"</formula>
    </cfRule>
    <cfRule type="cellIs" dxfId="46" priority="282" operator="equal">
      <formula>"Extremo"</formula>
    </cfRule>
  </conditionalFormatting>
  <conditionalFormatting sqref="Y12:Y24">
    <cfRule type="cellIs" dxfId="45" priority="281" operator="equal">
      <formula>"Muy Baja"</formula>
    </cfRule>
    <cfRule type="cellIs" dxfId="44" priority="280" operator="equal">
      <formula>"Baja"</formula>
    </cfRule>
    <cfRule type="cellIs" dxfId="43" priority="279" operator="equal">
      <formula>"Media"</formula>
    </cfRule>
    <cfRule type="cellIs" dxfId="42" priority="278" operator="equal">
      <formula>"Alta"</formula>
    </cfRule>
    <cfRule type="cellIs" dxfId="41" priority="277" operator="equal">
      <formula>"Muy Alta"</formula>
    </cfRule>
  </conditionalFormatting>
  <conditionalFormatting sqref="Y26:Y43">
    <cfRule type="cellIs" dxfId="40" priority="47" operator="equal">
      <formula>"Media"</formula>
    </cfRule>
    <cfRule type="cellIs" dxfId="39" priority="48" operator="equal">
      <formula>"Baja"</formula>
    </cfRule>
    <cfRule type="cellIs" dxfId="38" priority="49" operator="equal">
      <formula>"Muy Baja"</formula>
    </cfRule>
    <cfRule type="cellIs" dxfId="37" priority="46" operator="equal">
      <formula>"Alta"</formula>
    </cfRule>
    <cfRule type="cellIs" dxfId="36" priority="45" operator="equal">
      <formula>"Muy Alta"</formula>
    </cfRule>
  </conditionalFormatting>
  <conditionalFormatting sqref="Y46:Y74">
    <cfRule type="cellIs" dxfId="35" priority="12" operator="equal">
      <formula>"Media"</formula>
    </cfRule>
    <cfRule type="cellIs" dxfId="34" priority="14" operator="equal">
      <formula>"Muy Baja"</formula>
    </cfRule>
    <cfRule type="cellIs" dxfId="33" priority="13" operator="equal">
      <formula>"Baja"</formula>
    </cfRule>
    <cfRule type="cellIs" dxfId="32" priority="11" operator="equal">
      <formula>"Alta"</formula>
    </cfRule>
    <cfRule type="cellIs" dxfId="31" priority="10" operator="equal">
      <formula>"Muy Alta"</formula>
    </cfRule>
  </conditionalFormatting>
  <conditionalFormatting sqref="AA12:AA24">
    <cfRule type="cellIs" dxfId="30" priority="276" operator="equal">
      <formula>"Leve"</formula>
    </cfRule>
    <cfRule type="cellIs" dxfId="29" priority="275" operator="equal">
      <formula>"Menor"</formula>
    </cfRule>
    <cfRule type="cellIs" dxfId="28" priority="274" operator="equal">
      <formula>"Moderado"</formula>
    </cfRule>
    <cfRule type="cellIs" dxfId="27" priority="273" operator="equal">
      <formula>"Mayor"</formula>
    </cfRule>
    <cfRule type="cellIs" dxfId="26" priority="272" operator="equal">
      <formula>"Catastrófico"</formula>
    </cfRule>
  </conditionalFormatting>
  <conditionalFormatting sqref="AA26:AA43">
    <cfRule type="cellIs" dxfId="25" priority="40" operator="equal">
      <formula>"Catastrófico"</formula>
    </cfRule>
    <cfRule type="cellIs" dxfId="24" priority="42" operator="equal">
      <formula>"Moderado"</formula>
    </cfRule>
    <cfRule type="cellIs" dxfId="23" priority="41" operator="equal">
      <formula>"Mayor"</formula>
    </cfRule>
    <cfRule type="cellIs" dxfId="22" priority="44" operator="equal">
      <formula>"Leve"</formula>
    </cfRule>
    <cfRule type="cellIs" dxfId="21" priority="43" operator="equal">
      <formula>"Menor"</formula>
    </cfRule>
  </conditionalFormatting>
  <conditionalFormatting sqref="AA46:AA74">
    <cfRule type="cellIs" dxfId="20" priority="9" operator="equal">
      <formula>"Leve"</formula>
    </cfRule>
    <cfRule type="cellIs" dxfId="19" priority="8" operator="equal">
      <formula>"Menor"</formula>
    </cfRule>
    <cfRule type="cellIs" dxfId="18" priority="7" operator="equal">
      <formula>"Moderado"</formula>
    </cfRule>
    <cfRule type="cellIs" dxfId="17" priority="5" operator="equal">
      <formula>"Catastrófico"</formula>
    </cfRule>
    <cfRule type="cellIs" dxfId="16" priority="6" operator="equal">
      <formula>"Mayor"</formula>
    </cfRule>
  </conditionalFormatting>
  <conditionalFormatting sqref="AC12:AC24">
    <cfRule type="cellIs" dxfId="15" priority="270" operator="equal">
      <formula>"Moderado"</formula>
    </cfRule>
    <cfRule type="cellIs" dxfId="14" priority="271" operator="equal">
      <formula>"Bajo"</formula>
    </cfRule>
    <cfRule type="cellIs" dxfId="13" priority="268" operator="equal">
      <formula>"Extremo"</formula>
    </cfRule>
    <cfRule type="cellIs" dxfId="12" priority="269" operator="equal">
      <formula>"Alto"</formula>
    </cfRule>
  </conditionalFormatting>
  <conditionalFormatting sqref="AC26:AC43">
    <cfRule type="cellIs" dxfId="11" priority="36" operator="equal">
      <formula>"Extremo"</formula>
    </cfRule>
    <cfRule type="cellIs" dxfId="10" priority="39" operator="equal">
      <formula>"Bajo"</formula>
    </cfRule>
    <cfRule type="cellIs" dxfId="9" priority="38" operator="equal">
      <formula>"Moderado"</formula>
    </cfRule>
    <cfRule type="cellIs" dxfId="8" priority="37" operator="equal">
      <formula>"Alto"</formula>
    </cfRule>
  </conditionalFormatting>
  <conditionalFormatting sqref="AC46:AC74">
    <cfRule type="cellIs" dxfId="7" priority="4" operator="equal">
      <formula>"Bajo"</formula>
    </cfRule>
    <cfRule type="cellIs" dxfId="6" priority="3" operator="equal">
      <formula>"Moderado"</formula>
    </cfRule>
    <cfRule type="cellIs" dxfId="5" priority="1" operator="equal">
      <formula>"Extremo"</formula>
    </cfRule>
    <cfRule type="cellIs" dxfId="4" priority="2" operator="equal">
      <formula>"Alto"</formula>
    </cfRule>
  </conditionalFormatting>
  <pageMargins left="0.7" right="0.7" top="0.75" bottom="0.75" header="0.3" footer="0.3"/>
  <pageSetup orientation="portrait" r:id="rId1"/>
  <ignoredErrors>
    <ignoredError sqref="C6:C8"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R26:R36 R12:R24 R57:R74</xm:sqref>
        </x14:dataValidation>
        <x14:dataValidation type="list" allowBlank="1" showInputMessage="1" showErrorMessage="1" xr:uid="{00000000-0002-0000-0200-000001000000}">
          <x14:formula1>
            <xm:f>'Tabla Valoración controles'!$D$7:$D$8</xm:f>
          </x14:formula1>
          <xm:sqref>S26:S36 S12:S24 S57:S74</xm:sqref>
        </x14:dataValidation>
        <x14:dataValidation type="list" allowBlank="1" showInputMessage="1" showErrorMessage="1" xr:uid="{00000000-0002-0000-0200-000002000000}">
          <x14:formula1>
            <xm:f>'Tabla Valoración controles'!$D$9:$D$10</xm:f>
          </x14:formula1>
          <xm:sqref>U26:U36 U12:U24 U57:U74</xm:sqref>
        </x14:dataValidation>
        <x14:dataValidation type="list" allowBlank="1" showInputMessage="1" showErrorMessage="1" xr:uid="{00000000-0002-0000-0200-000003000000}">
          <x14:formula1>
            <xm:f>'Tabla Valoración controles'!$D$11:$D$12</xm:f>
          </x14:formula1>
          <xm:sqref>V26:V36 V12:V24 V57:V74</xm:sqref>
        </x14:dataValidation>
        <x14:dataValidation type="list" allowBlank="1" showInputMessage="1" showErrorMessage="1" xr:uid="{00000000-0002-0000-0200-000004000000}">
          <x14:formula1>
            <xm:f>'Tabla Valoración controles'!$D$13:$D$14</xm:f>
          </x14:formula1>
          <xm:sqref>W26:W36 W12:W24 W57:W74</xm:sqref>
        </x14:dataValidation>
        <x14:dataValidation type="list" allowBlank="1" showInputMessage="1" showErrorMessage="1" xr:uid="{00000000-0002-0000-0200-000005000000}">
          <x14:formula1>
            <xm:f>'Opciones Tratamiento'!$B$13:$B$19</xm:f>
          </x14:formula1>
          <xm:sqref>F51:F74 F12:F43</xm:sqref>
        </x14:dataValidation>
        <x14:dataValidation type="list" allowBlank="1" showInputMessage="1" showErrorMessage="1" xr:uid="{00000000-0002-0000-0200-000006000000}">
          <x14:formula1>
            <xm:f>'Opciones Tratamiento'!$E$2:$E$4</xm:f>
          </x14:formula1>
          <xm:sqref>B12:B43 B57:B74</xm:sqref>
        </x14:dataValidation>
        <x14:dataValidation type="list" allowBlank="1" showInputMessage="1" showErrorMessage="1" xr:uid="{00000000-0002-0000-0200-000007000000}">
          <x14:formula1>
            <xm:f>'Opciones Tratamiento'!$B$2:$B$5</xm:f>
          </x14:formula1>
          <xm:sqref>AD26:AD36 AD12:AD24 AD57:AD74</xm:sqref>
        </x14:dataValidation>
        <x14:dataValidation type="list" allowBlank="1" showInputMessage="1" showErrorMessage="1" xr:uid="{00000000-0002-0000-0200-000008000000}">
          <x14:formula1>
            <xm:f>'Tabla Impacto'!$F$210:$F$221</xm:f>
          </x14:formula1>
          <xm:sqref>J12:J42 J57:J74</xm:sqref>
        </x14:dataValidation>
        <x14:dataValidation type="custom" allowBlank="1" showInputMessage="1" showErrorMessage="1" error="Recuerde que las acciones se generan bajo la medida de mitigar el riesgo" xr:uid="{00000000-0002-0000-0200-000009000000}">
          <x14:formula1>
            <xm:f>IF(OR(AD13='Opciones Tratamiento'!$B$2,AD13='Opciones Tratamiento'!$B$3,AD13='Opciones Tratamiento'!$B$4),ISBLANK(AD13),ISTEXT(AD13))</xm:f>
          </x14:formula1>
          <xm:sqref>AE13:AE17 AE19:AE23 AE27:AE30 AE32:AE36 AE57:AE74</xm:sqref>
        </x14:dataValidation>
        <x14:dataValidation type="custom" allowBlank="1" showInputMessage="1" showErrorMessage="1" error="Recuerde que las acciones se generan bajo la medida de mitigar el riesgo" xr:uid="{00000000-0002-0000-0200-00000A000000}">
          <x14:formula1>
            <xm:f>IF(OR(AD13='Opciones Tratamiento'!$B$2,AD13='Opciones Tratamiento'!$B$3,AD13='Opciones Tratamiento'!$B$4),ISBLANK(AD13),ISTEXT(AD13))</xm:f>
          </x14:formula1>
          <xm:sqref>AF13:AG17 AF19:AG23 AG25:AG30 AF32:AG36 AF27:AF30 AF57:AG74</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AH13:AH17 AH19:AH23 AH25:AH36 AI12:AI36 AH57:AI74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cols>
    <col min="2" max="39" width="5.7109375" customWidth="1"/>
    <col min="41" max="46" width="5.7109375" customWidth="1"/>
  </cols>
  <sheetData>
    <row r="1" spans="1:99">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c r="A2" s="83"/>
      <c r="B2" s="379" t="s">
        <v>218</v>
      </c>
      <c r="C2" s="379"/>
      <c r="D2" s="379"/>
      <c r="E2" s="379"/>
      <c r="F2" s="379"/>
      <c r="G2" s="379"/>
      <c r="H2" s="379"/>
      <c r="I2" s="379"/>
      <c r="J2" s="416" t="s">
        <v>26</v>
      </c>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c r="A3" s="83"/>
      <c r="B3" s="379"/>
      <c r="C3" s="379"/>
      <c r="D3" s="379"/>
      <c r="E3" s="379"/>
      <c r="F3" s="379"/>
      <c r="G3" s="379"/>
      <c r="H3" s="379"/>
      <c r="I3" s="379"/>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c r="AM3" s="416"/>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c r="A4" s="83"/>
      <c r="B4" s="379"/>
      <c r="C4" s="379"/>
      <c r="D4" s="379"/>
      <c r="E4" s="379"/>
      <c r="F4" s="379"/>
      <c r="G4" s="379"/>
      <c r="H4" s="379"/>
      <c r="I4" s="379"/>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c r="AM4" s="416"/>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c r="A6" s="83"/>
      <c r="B6" s="427" t="s">
        <v>219</v>
      </c>
      <c r="C6" s="427"/>
      <c r="D6" s="428"/>
      <c r="E6" s="417" t="s">
        <v>220</v>
      </c>
      <c r="F6" s="418"/>
      <c r="G6" s="418"/>
      <c r="H6" s="418"/>
      <c r="I6" s="419"/>
      <c r="J6" s="413" t="str">
        <f>IF(AND('Mapa de Riesgos'!$H$12="Muy Alta",'Mapa de Riesgos'!$L$12="Leve"),CONCATENATE("R",'Mapa de Riesgos'!$A$12),"")</f>
        <v/>
      </c>
      <c r="K6" s="414"/>
      <c r="L6" s="414" t="str">
        <f>IF(AND('Mapa de Riesgos'!$H$18="Muy Alta",'Mapa de Riesgos'!$L$18="Leve"),CONCATENATE("R",'Mapa de Riesgos'!$A$18),"")</f>
        <v/>
      </c>
      <c r="M6" s="414"/>
      <c r="N6" s="414" t="str">
        <f>IF(AND('Mapa de Riesgos'!$H$24="Muy Alta",'Mapa de Riesgos'!$L$24="Leve"),CONCATENATE("R",'Mapa de Riesgos'!$A$24),"")</f>
        <v/>
      </c>
      <c r="O6" s="415"/>
      <c r="P6" s="413" t="str">
        <f>IF(AND('Mapa de Riesgos'!$H$12="Muy Alta",'Mapa de Riesgos'!$L$12="Menor"),CONCATENATE("R",'Mapa de Riesgos'!$A$12),"")</f>
        <v/>
      </c>
      <c r="Q6" s="414"/>
      <c r="R6" s="414" t="str">
        <f>IF(AND('Mapa de Riesgos'!$H$18="Muy Alta",'Mapa de Riesgos'!$L$18="Menor"),CONCATENATE("R",'Mapa de Riesgos'!$A$18),"")</f>
        <v/>
      </c>
      <c r="S6" s="414"/>
      <c r="T6" s="414" t="str">
        <f>IF(AND('Mapa de Riesgos'!$H$24="Muy Alta",'Mapa de Riesgos'!$L$24="Menor"),CONCATENATE("R",'Mapa de Riesgos'!$A$24),"")</f>
        <v/>
      </c>
      <c r="U6" s="415"/>
      <c r="V6" s="413" t="str">
        <f>IF(AND('Mapa de Riesgos'!$H$12="Muy Alta",'Mapa de Riesgos'!$L$12="Moderado"),CONCATENATE("R",'Mapa de Riesgos'!$A$12),"")</f>
        <v/>
      </c>
      <c r="W6" s="414"/>
      <c r="X6" s="414" t="str">
        <f>IF(AND('Mapa de Riesgos'!$H$18="Muy Alta",'Mapa de Riesgos'!$L$18="Moderado"),CONCATENATE("R",'Mapa de Riesgos'!$A$18),"")</f>
        <v/>
      </c>
      <c r="Y6" s="414"/>
      <c r="Z6" s="414" t="str">
        <f>IF(AND('Mapa de Riesgos'!$H$24="Muy Alta",'Mapa de Riesgos'!$L$24="Moderado"),CONCATENATE("R",'Mapa de Riesgos'!$A$24),"")</f>
        <v/>
      </c>
      <c r="AA6" s="415"/>
      <c r="AB6" s="413" t="str">
        <f>IF(AND('Mapa de Riesgos'!$H$12="Muy Alta",'Mapa de Riesgos'!$L$12="Mayor"),CONCATENATE("R",'Mapa de Riesgos'!$A$12),"")</f>
        <v/>
      </c>
      <c r="AC6" s="414"/>
      <c r="AD6" s="414" t="str">
        <f>IF(AND('Mapa de Riesgos'!$H$18="Muy Alta",'Mapa de Riesgos'!$L$18="Mayor"),CONCATENATE("R",'Mapa de Riesgos'!$A$18),"")</f>
        <v/>
      </c>
      <c r="AE6" s="414"/>
      <c r="AF6" s="414" t="str">
        <f>IF(AND('Mapa de Riesgos'!$H$24="Muy Alta",'Mapa de Riesgos'!$L$24="Mayor"),CONCATENATE("R",'Mapa de Riesgos'!$A$24),"")</f>
        <v/>
      </c>
      <c r="AG6" s="415"/>
      <c r="AH6" s="404" t="str">
        <f>IF(AND('Mapa de Riesgos'!$H$12="Muy Alta",'Mapa de Riesgos'!$L$12="Catastrófico"),CONCATENATE("R",'Mapa de Riesgos'!$A$12),"")</f>
        <v/>
      </c>
      <c r="AI6" s="405"/>
      <c r="AJ6" s="405" t="str">
        <f>IF(AND('Mapa de Riesgos'!$H$18="Muy Alta",'Mapa de Riesgos'!$L$18="Catastrófico"),CONCATENATE("R",'Mapa de Riesgos'!$A$18),"")</f>
        <v/>
      </c>
      <c r="AK6" s="405"/>
      <c r="AL6" s="405" t="str">
        <f>IF(AND('Mapa de Riesgos'!$H$24="Muy Alta",'Mapa de Riesgos'!$L$24="Catastrófico"),CONCATENATE("R",'Mapa de Riesgos'!$A$24),"")</f>
        <v/>
      </c>
      <c r="AM6" s="406"/>
      <c r="AO6" s="429" t="s">
        <v>221</v>
      </c>
      <c r="AP6" s="430"/>
      <c r="AQ6" s="430"/>
      <c r="AR6" s="430"/>
      <c r="AS6" s="430"/>
      <c r="AT6" s="431"/>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c r="A7" s="83"/>
      <c r="B7" s="427"/>
      <c r="C7" s="427"/>
      <c r="D7" s="428"/>
      <c r="E7" s="420"/>
      <c r="F7" s="421"/>
      <c r="G7" s="421"/>
      <c r="H7" s="421"/>
      <c r="I7" s="422"/>
      <c r="J7" s="407"/>
      <c r="K7" s="408"/>
      <c r="L7" s="408"/>
      <c r="M7" s="408"/>
      <c r="N7" s="408"/>
      <c r="O7" s="409"/>
      <c r="P7" s="407"/>
      <c r="Q7" s="408"/>
      <c r="R7" s="408"/>
      <c r="S7" s="408"/>
      <c r="T7" s="408"/>
      <c r="U7" s="409"/>
      <c r="V7" s="407"/>
      <c r="W7" s="408"/>
      <c r="X7" s="408"/>
      <c r="Y7" s="408"/>
      <c r="Z7" s="408"/>
      <c r="AA7" s="409"/>
      <c r="AB7" s="407"/>
      <c r="AC7" s="408"/>
      <c r="AD7" s="408"/>
      <c r="AE7" s="408"/>
      <c r="AF7" s="408"/>
      <c r="AG7" s="409"/>
      <c r="AH7" s="398"/>
      <c r="AI7" s="399"/>
      <c r="AJ7" s="399"/>
      <c r="AK7" s="399"/>
      <c r="AL7" s="399"/>
      <c r="AM7" s="400"/>
      <c r="AN7" s="83"/>
      <c r="AO7" s="432"/>
      <c r="AP7" s="433"/>
      <c r="AQ7" s="433"/>
      <c r="AR7" s="433"/>
      <c r="AS7" s="433"/>
      <c r="AT7" s="434"/>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c r="A8" s="83"/>
      <c r="B8" s="427"/>
      <c r="C8" s="427"/>
      <c r="D8" s="428"/>
      <c r="E8" s="420"/>
      <c r="F8" s="421"/>
      <c r="G8" s="421"/>
      <c r="H8" s="421"/>
      <c r="I8" s="422"/>
      <c r="J8" s="407" t="str">
        <f>IF(AND('Mapa de Riesgos'!$H$31="Muy Alta",'Mapa de Riesgos'!$L$31="Leve"),CONCATENATE("R",'Mapa de Riesgos'!$A$31),"")</f>
        <v/>
      </c>
      <c r="K8" s="408"/>
      <c r="L8" s="408" t="str">
        <f>IF(AND('Mapa de Riesgos'!$H$37="Muy Alta",'Mapa de Riesgos'!$L$37="Leve"),CONCATENATE("R",'Mapa de Riesgos'!$A$37),"")</f>
        <v/>
      </c>
      <c r="M8" s="408"/>
      <c r="N8" s="408" t="str">
        <f>IF(AND('Mapa de Riesgos'!$H$43="Muy Alta",'Mapa de Riesgos'!$L$43="Leve"),CONCATENATE("R",'Mapa de Riesgos'!$A$43),"")</f>
        <v/>
      </c>
      <c r="O8" s="409"/>
      <c r="P8" s="407" t="str">
        <f>IF(AND('Mapa de Riesgos'!$H$31="Muy Alta",'Mapa de Riesgos'!$L$31="Menor"),CONCATENATE("R",'Mapa de Riesgos'!$A$31),"")</f>
        <v/>
      </c>
      <c r="Q8" s="408"/>
      <c r="R8" s="408" t="str">
        <f>IF(AND('Mapa de Riesgos'!$H$37="Muy Alta",'Mapa de Riesgos'!$L$37="Menor"),CONCATENATE("R",'Mapa de Riesgos'!$A$37),"")</f>
        <v/>
      </c>
      <c r="S8" s="408"/>
      <c r="T8" s="408" t="str">
        <f>IF(AND('Mapa de Riesgos'!$H$43="Muy Alta",'Mapa de Riesgos'!$L$43="Menor"),CONCATENATE("R",'Mapa de Riesgos'!$A$43),"")</f>
        <v/>
      </c>
      <c r="U8" s="409"/>
      <c r="V8" s="407" t="str">
        <f>IF(AND('Mapa de Riesgos'!$H$31="Muy Alta",'Mapa de Riesgos'!$L$31="Moderado"),CONCATENATE("R",'Mapa de Riesgos'!$A$31),"")</f>
        <v/>
      </c>
      <c r="W8" s="408"/>
      <c r="X8" s="408" t="str">
        <f>IF(AND('Mapa de Riesgos'!$H$37="Muy Alta",'Mapa de Riesgos'!$L$37="Moderado"),CONCATENATE("R",'Mapa de Riesgos'!$A$37),"")</f>
        <v/>
      </c>
      <c r="Y8" s="408"/>
      <c r="Z8" s="408" t="str">
        <f>IF(AND('Mapa de Riesgos'!$H$43="Muy Alta",'Mapa de Riesgos'!$L$43="Moderado"),CONCATENATE("R",'Mapa de Riesgos'!$A$43),"")</f>
        <v/>
      </c>
      <c r="AA8" s="409"/>
      <c r="AB8" s="407" t="str">
        <f>IF(AND('Mapa de Riesgos'!$H$31="Muy Alta",'Mapa de Riesgos'!$L$31="Mayor"),CONCATENATE("R",'Mapa de Riesgos'!$A$31),"")</f>
        <v/>
      </c>
      <c r="AC8" s="408"/>
      <c r="AD8" s="408" t="str">
        <f>IF(AND('Mapa de Riesgos'!$H$37="Muy Alta",'Mapa de Riesgos'!$L$37="Mayor"),CONCATENATE("R",'Mapa de Riesgos'!$A$37),"")</f>
        <v/>
      </c>
      <c r="AE8" s="408"/>
      <c r="AF8" s="408" t="str">
        <f>IF(AND('Mapa de Riesgos'!$H$43="Muy Alta",'Mapa de Riesgos'!$L$43="Mayor"),CONCATENATE("R",'Mapa de Riesgos'!$A$43),"")</f>
        <v/>
      </c>
      <c r="AG8" s="409"/>
      <c r="AH8" s="398" t="str">
        <f>IF(AND('Mapa de Riesgos'!$H$31="Muy Alta",'Mapa de Riesgos'!$L$31="Catastrófico"),CONCATENATE("R",'Mapa de Riesgos'!$A$31),"")</f>
        <v/>
      </c>
      <c r="AI8" s="399"/>
      <c r="AJ8" s="399" t="str">
        <f>IF(AND('Mapa de Riesgos'!$H$37="Muy Alta",'Mapa de Riesgos'!$L$37="Catastrófico"),CONCATENATE("R",'Mapa de Riesgos'!$A$37),"")</f>
        <v/>
      </c>
      <c r="AK8" s="399"/>
      <c r="AL8" s="399" t="str">
        <f>IF(AND('Mapa de Riesgos'!$H$43="Muy Alta",'Mapa de Riesgos'!$L$43="Catastrófico"),CONCATENATE("R",'Mapa de Riesgos'!$A$43),"")</f>
        <v/>
      </c>
      <c r="AM8" s="400"/>
      <c r="AN8" s="83"/>
      <c r="AO8" s="432"/>
      <c r="AP8" s="433"/>
      <c r="AQ8" s="433"/>
      <c r="AR8" s="433"/>
      <c r="AS8" s="433"/>
      <c r="AT8" s="434"/>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c r="A9" s="83"/>
      <c r="B9" s="427"/>
      <c r="C9" s="427"/>
      <c r="D9" s="428"/>
      <c r="E9" s="420"/>
      <c r="F9" s="421"/>
      <c r="G9" s="421"/>
      <c r="H9" s="421"/>
      <c r="I9" s="422"/>
      <c r="J9" s="407"/>
      <c r="K9" s="408"/>
      <c r="L9" s="408"/>
      <c r="M9" s="408"/>
      <c r="N9" s="408"/>
      <c r="O9" s="409"/>
      <c r="P9" s="407"/>
      <c r="Q9" s="408"/>
      <c r="R9" s="408"/>
      <c r="S9" s="408"/>
      <c r="T9" s="408"/>
      <c r="U9" s="409"/>
      <c r="V9" s="407"/>
      <c r="W9" s="408"/>
      <c r="X9" s="408"/>
      <c r="Y9" s="408"/>
      <c r="Z9" s="408"/>
      <c r="AA9" s="409"/>
      <c r="AB9" s="407"/>
      <c r="AC9" s="408"/>
      <c r="AD9" s="408"/>
      <c r="AE9" s="408"/>
      <c r="AF9" s="408"/>
      <c r="AG9" s="409"/>
      <c r="AH9" s="398"/>
      <c r="AI9" s="399"/>
      <c r="AJ9" s="399"/>
      <c r="AK9" s="399"/>
      <c r="AL9" s="399"/>
      <c r="AM9" s="400"/>
      <c r="AN9" s="83"/>
      <c r="AO9" s="432"/>
      <c r="AP9" s="433"/>
      <c r="AQ9" s="433"/>
      <c r="AR9" s="433"/>
      <c r="AS9" s="433"/>
      <c r="AT9" s="434"/>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c r="A10" s="83"/>
      <c r="B10" s="427"/>
      <c r="C10" s="427"/>
      <c r="D10" s="428"/>
      <c r="E10" s="420"/>
      <c r="F10" s="421"/>
      <c r="G10" s="421"/>
      <c r="H10" s="421"/>
      <c r="I10" s="422"/>
      <c r="J10" s="407" t="str">
        <f>IF(AND('Mapa de Riesgos'!$H$51="Muy Alta",'Mapa de Riesgos'!$L$51="Leve"),CONCATENATE("R",'Mapa de Riesgos'!$A$51),"")</f>
        <v/>
      </c>
      <c r="K10" s="408"/>
      <c r="L10" s="408" t="str">
        <f>IF(AND('Mapa de Riesgos'!$H$57="Muy Alta",'Mapa de Riesgos'!$L$57="Leve"),CONCATENATE("R",'Mapa de Riesgos'!$A$57),"")</f>
        <v/>
      </c>
      <c r="M10" s="408"/>
      <c r="N10" s="408" t="str">
        <f>IF(AND('Mapa de Riesgos'!$H$63="Muy Alta",'Mapa de Riesgos'!$L$63="Leve"),CONCATENATE("R",'Mapa de Riesgos'!$A$63),"")</f>
        <v/>
      </c>
      <c r="O10" s="409"/>
      <c r="P10" s="407" t="str">
        <f>IF(AND('Mapa de Riesgos'!$H$51="Muy Alta",'Mapa de Riesgos'!$L$51="Menor"),CONCATENATE("R",'Mapa de Riesgos'!$A$51),"")</f>
        <v/>
      </c>
      <c r="Q10" s="408"/>
      <c r="R10" s="408" t="str">
        <f>IF(AND('Mapa de Riesgos'!$H$57="Muy Alta",'Mapa de Riesgos'!$L$57="Menor"),CONCATENATE("R",'Mapa de Riesgos'!$A$57),"")</f>
        <v/>
      </c>
      <c r="S10" s="408"/>
      <c r="T10" s="408" t="str">
        <f>IF(AND('Mapa de Riesgos'!$H$63="Muy Alta",'Mapa de Riesgos'!$L$63="Menor"),CONCATENATE("R",'Mapa de Riesgos'!$A$63),"")</f>
        <v/>
      </c>
      <c r="U10" s="409"/>
      <c r="V10" s="407" t="str">
        <f>IF(AND('Mapa de Riesgos'!$H$51="Muy Alta",'Mapa de Riesgos'!$L$51="Moderado"),CONCATENATE("R",'Mapa de Riesgos'!$A$51),"")</f>
        <v/>
      </c>
      <c r="W10" s="408"/>
      <c r="X10" s="408" t="str">
        <f>IF(AND('Mapa de Riesgos'!$H$57="Muy Alta",'Mapa de Riesgos'!$L$57="Moderado"),CONCATENATE("R",'Mapa de Riesgos'!$A$57),"")</f>
        <v/>
      </c>
      <c r="Y10" s="408"/>
      <c r="Z10" s="408" t="str">
        <f>IF(AND('Mapa de Riesgos'!$H$63="Muy Alta",'Mapa de Riesgos'!$L$63="Moderado"),CONCATENATE("R",'Mapa de Riesgos'!$A$63),"")</f>
        <v/>
      </c>
      <c r="AA10" s="409"/>
      <c r="AB10" s="407" t="str">
        <f>IF(AND('Mapa de Riesgos'!$H$51="Muy Alta",'Mapa de Riesgos'!$L$51="Mayor"),CONCATENATE("R",'Mapa de Riesgos'!$A$51),"")</f>
        <v/>
      </c>
      <c r="AC10" s="408"/>
      <c r="AD10" s="408" t="str">
        <f>IF(AND('Mapa de Riesgos'!$H$57="Muy Alta",'Mapa de Riesgos'!$L$57="Mayor"),CONCATENATE("R",'Mapa de Riesgos'!$A$57),"")</f>
        <v/>
      </c>
      <c r="AE10" s="408"/>
      <c r="AF10" s="408" t="str">
        <f>IF(AND('Mapa de Riesgos'!$H$63="Muy Alta",'Mapa de Riesgos'!$L$63="Mayor"),CONCATENATE("R",'Mapa de Riesgos'!$A$63),"")</f>
        <v/>
      </c>
      <c r="AG10" s="409"/>
      <c r="AH10" s="398" t="str">
        <f>IF(AND('Mapa de Riesgos'!$H$51="Muy Alta",'Mapa de Riesgos'!$L$51="Catastrófico"),CONCATENATE("R",'Mapa de Riesgos'!$A$51),"")</f>
        <v/>
      </c>
      <c r="AI10" s="399"/>
      <c r="AJ10" s="399" t="str">
        <f>IF(AND('Mapa de Riesgos'!$H$57="Muy Alta",'Mapa de Riesgos'!$L$57="Catastrófico"),CONCATENATE("R",'Mapa de Riesgos'!$A$57),"")</f>
        <v/>
      </c>
      <c r="AK10" s="399"/>
      <c r="AL10" s="399" t="str">
        <f>IF(AND('Mapa de Riesgos'!$H$63="Muy Alta",'Mapa de Riesgos'!$L$63="Catastrófico"),CONCATENATE("R",'Mapa de Riesgos'!$A$63),"")</f>
        <v/>
      </c>
      <c r="AM10" s="400"/>
      <c r="AN10" s="83"/>
      <c r="AO10" s="432"/>
      <c r="AP10" s="433"/>
      <c r="AQ10" s="433"/>
      <c r="AR10" s="433"/>
      <c r="AS10" s="433"/>
      <c r="AT10" s="434"/>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c r="A11" s="83"/>
      <c r="B11" s="427"/>
      <c r="C11" s="427"/>
      <c r="D11" s="428"/>
      <c r="E11" s="420"/>
      <c r="F11" s="421"/>
      <c r="G11" s="421"/>
      <c r="H11" s="421"/>
      <c r="I11" s="422"/>
      <c r="J11" s="407"/>
      <c r="K11" s="408"/>
      <c r="L11" s="408"/>
      <c r="M11" s="408"/>
      <c r="N11" s="408"/>
      <c r="O11" s="409"/>
      <c r="P11" s="407"/>
      <c r="Q11" s="408"/>
      <c r="R11" s="408"/>
      <c r="S11" s="408"/>
      <c r="T11" s="408"/>
      <c r="U11" s="409"/>
      <c r="V11" s="407"/>
      <c r="W11" s="408"/>
      <c r="X11" s="408"/>
      <c r="Y11" s="408"/>
      <c r="Z11" s="408"/>
      <c r="AA11" s="409"/>
      <c r="AB11" s="407"/>
      <c r="AC11" s="408"/>
      <c r="AD11" s="408"/>
      <c r="AE11" s="408"/>
      <c r="AF11" s="408"/>
      <c r="AG11" s="409"/>
      <c r="AH11" s="398"/>
      <c r="AI11" s="399"/>
      <c r="AJ11" s="399"/>
      <c r="AK11" s="399"/>
      <c r="AL11" s="399"/>
      <c r="AM11" s="400"/>
      <c r="AN11" s="83"/>
      <c r="AO11" s="432"/>
      <c r="AP11" s="433"/>
      <c r="AQ11" s="433"/>
      <c r="AR11" s="433"/>
      <c r="AS11" s="433"/>
      <c r="AT11" s="434"/>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c r="A12" s="83"/>
      <c r="B12" s="427"/>
      <c r="C12" s="427"/>
      <c r="D12" s="428"/>
      <c r="E12" s="420"/>
      <c r="F12" s="421"/>
      <c r="G12" s="421"/>
      <c r="H12" s="421"/>
      <c r="I12" s="422"/>
      <c r="J12" s="407" t="str">
        <f>IF(AND('Mapa de Riesgos'!$H$69="Muy Alta",'Mapa de Riesgos'!$L$69="Leve"),CONCATENATE("R",'Mapa de Riesgos'!$A$69),"")</f>
        <v/>
      </c>
      <c r="K12" s="408"/>
      <c r="L12" s="408" t="str">
        <f>IF(AND('Mapa de Riesgos'!$H$75="Muy Alta",'Mapa de Riesgos'!$L$75="Leve"),CONCATENATE("R",'Mapa de Riesgos'!$A$75),"")</f>
        <v/>
      </c>
      <c r="M12" s="408"/>
      <c r="N12" s="408" t="str">
        <f>IF(AND('Mapa de Riesgos'!$H$81="Muy Alta",'Mapa de Riesgos'!$L$81="Leve"),CONCATENATE("R",'Mapa de Riesgos'!$A$81),"")</f>
        <v/>
      </c>
      <c r="O12" s="409"/>
      <c r="P12" s="407" t="str">
        <f>IF(AND('Mapa de Riesgos'!$H$69="Muy Alta",'Mapa de Riesgos'!$L$69="Menor"),CONCATENATE("R",'Mapa de Riesgos'!$A$69),"")</f>
        <v/>
      </c>
      <c r="Q12" s="408"/>
      <c r="R12" s="408" t="str">
        <f>IF(AND('Mapa de Riesgos'!$H$75="Muy Alta",'Mapa de Riesgos'!$L$75="Menor"),CONCATENATE("R",'Mapa de Riesgos'!$A$75),"")</f>
        <v/>
      </c>
      <c r="S12" s="408"/>
      <c r="T12" s="408" t="str">
        <f>IF(AND('Mapa de Riesgos'!$H$81="Muy Alta",'Mapa de Riesgos'!$L$81="Menor"),CONCATENATE("R",'Mapa de Riesgos'!$A$81),"")</f>
        <v/>
      </c>
      <c r="U12" s="409"/>
      <c r="V12" s="407" t="str">
        <f>IF(AND('Mapa de Riesgos'!$H$69="Muy Alta",'Mapa de Riesgos'!$L$69="Moderado"),CONCATENATE("R",'Mapa de Riesgos'!$A$69),"")</f>
        <v/>
      </c>
      <c r="W12" s="408"/>
      <c r="X12" s="408" t="str">
        <f>IF(AND('Mapa de Riesgos'!$H$75="Muy Alta",'Mapa de Riesgos'!$L$75="Moderado"),CONCATENATE("R",'Mapa de Riesgos'!$A$75),"")</f>
        <v/>
      </c>
      <c r="Y12" s="408"/>
      <c r="Z12" s="408" t="str">
        <f>IF(AND('Mapa de Riesgos'!$H$81="Muy Alta",'Mapa de Riesgos'!$L$81="Moderado"),CONCATENATE("R",'Mapa de Riesgos'!$A$81),"")</f>
        <v/>
      </c>
      <c r="AA12" s="409"/>
      <c r="AB12" s="407" t="str">
        <f>IF(AND('Mapa de Riesgos'!$H$69="Muy Alta",'Mapa de Riesgos'!$L$69="Mayor"),CONCATENATE("R",'Mapa de Riesgos'!$A$69),"")</f>
        <v/>
      </c>
      <c r="AC12" s="408"/>
      <c r="AD12" s="408" t="str">
        <f>IF(AND('Mapa de Riesgos'!$H$75="Muy Alta",'Mapa de Riesgos'!$L$75="Mayor"),CONCATENATE("R",'Mapa de Riesgos'!$A$75),"")</f>
        <v/>
      </c>
      <c r="AE12" s="408"/>
      <c r="AF12" s="408" t="str">
        <f>IF(AND('Mapa de Riesgos'!$H$81="Muy Alta",'Mapa de Riesgos'!$L$81="Mayor"),CONCATENATE("R",'Mapa de Riesgos'!$A$81),"")</f>
        <v/>
      </c>
      <c r="AG12" s="409"/>
      <c r="AH12" s="398" t="str">
        <f>IF(AND('Mapa de Riesgos'!$H$69="Muy Alta",'Mapa de Riesgos'!$L$69="Catastrófico"),CONCATENATE("R",'Mapa de Riesgos'!$A$69),"")</f>
        <v/>
      </c>
      <c r="AI12" s="399"/>
      <c r="AJ12" s="399" t="str">
        <f>IF(AND('Mapa de Riesgos'!$H$75="Muy Alta",'Mapa de Riesgos'!$L$75="Catastrófico"),CONCATENATE("R",'Mapa de Riesgos'!$A$75),"")</f>
        <v/>
      </c>
      <c r="AK12" s="399"/>
      <c r="AL12" s="399" t="str">
        <f>IF(AND('Mapa de Riesgos'!$H$81="Muy Alta",'Mapa de Riesgos'!$L$81="Catastrófico"),CONCATENATE("R",'Mapa de Riesgos'!$A$81),"")</f>
        <v/>
      </c>
      <c r="AM12" s="400"/>
      <c r="AN12" s="83"/>
      <c r="AO12" s="432"/>
      <c r="AP12" s="433"/>
      <c r="AQ12" s="433"/>
      <c r="AR12" s="433"/>
      <c r="AS12" s="433"/>
      <c r="AT12" s="434"/>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c r="A13" s="83"/>
      <c r="B13" s="427"/>
      <c r="C13" s="427"/>
      <c r="D13" s="428"/>
      <c r="E13" s="423"/>
      <c r="F13" s="424"/>
      <c r="G13" s="424"/>
      <c r="H13" s="424"/>
      <c r="I13" s="425"/>
      <c r="J13" s="407"/>
      <c r="K13" s="408"/>
      <c r="L13" s="408"/>
      <c r="M13" s="408"/>
      <c r="N13" s="408"/>
      <c r="O13" s="409"/>
      <c r="P13" s="407"/>
      <c r="Q13" s="408"/>
      <c r="R13" s="408"/>
      <c r="S13" s="408"/>
      <c r="T13" s="408"/>
      <c r="U13" s="409"/>
      <c r="V13" s="407"/>
      <c r="W13" s="408"/>
      <c r="X13" s="408"/>
      <c r="Y13" s="408"/>
      <c r="Z13" s="408"/>
      <c r="AA13" s="409"/>
      <c r="AB13" s="407"/>
      <c r="AC13" s="408"/>
      <c r="AD13" s="408"/>
      <c r="AE13" s="408"/>
      <c r="AF13" s="408"/>
      <c r="AG13" s="409"/>
      <c r="AH13" s="401"/>
      <c r="AI13" s="402"/>
      <c r="AJ13" s="402"/>
      <c r="AK13" s="402"/>
      <c r="AL13" s="402"/>
      <c r="AM13" s="403"/>
      <c r="AN13" s="83"/>
      <c r="AO13" s="435"/>
      <c r="AP13" s="436"/>
      <c r="AQ13" s="436"/>
      <c r="AR13" s="436"/>
      <c r="AS13" s="436"/>
      <c r="AT13" s="437"/>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c r="A14" s="83"/>
      <c r="B14" s="427"/>
      <c r="C14" s="427"/>
      <c r="D14" s="428"/>
      <c r="E14" s="417" t="s">
        <v>222</v>
      </c>
      <c r="F14" s="418"/>
      <c r="G14" s="418"/>
      <c r="H14" s="418"/>
      <c r="I14" s="418"/>
      <c r="J14" s="395" t="str">
        <f>IF(AND('Mapa de Riesgos'!$H$12="Alta",'Mapa de Riesgos'!$L$12="Leve"),CONCATENATE("R",'Mapa de Riesgos'!$A$12),"")</f>
        <v/>
      </c>
      <c r="K14" s="396"/>
      <c r="L14" s="396" t="str">
        <f>IF(AND('Mapa de Riesgos'!$H$18="Alta",'Mapa de Riesgos'!$L$18="Leve"),CONCATENATE("R",'Mapa de Riesgos'!$A$18),"")</f>
        <v/>
      </c>
      <c r="M14" s="396"/>
      <c r="N14" s="396" t="str">
        <f>IF(AND('Mapa de Riesgos'!$H$24="Alta",'Mapa de Riesgos'!$L$24="Leve"),CONCATENATE("R",'Mapa de Riesgos'!$A$24),"")</f>
        <v/>
      </c>
      <c r="O14" s="397"/>
      <c r="P14" s="395" t="str">
        <f>IF(AND('Mapa de Riesgos'!$H$12="Alta",'Mapa de Riesgos'!$L$12="Menor"),CONCATENATE("R",'Mapa de Riesgos'!$A$12),"")</f>
        <v/>
      </c>
      <c r="Q14" s="396"/>
      <c r="R14" s="396" t="str">
        <f>IF(AND('Mapa de Riesgos'!$H$18="Alta",'Mapa de Riesgos'!$L$18="Menor"),CONCATENATE("R",'Mapa de Riesgos'!$A$18),"")</f>
        <v/>
      </c>
      <c r="S14" s="396"/>
      <c r="T14" s="396" t="str">
        <f>IF(AND('Mapa de Riesgos'!$H$24="Alta",'Mapa de Riesgos'!$L$24="Menor"),CONCATENATE("R",'Mapa de Riesgos'!$A$24),"")</f>
        <v/>
      </c>
      <c r="U14" s="397"/>
      <c r="V14" s="413" t="str">
        <f>IF(AND('Mapa de Riesgos'!$H$12="Alta",'Mapa de Riesgos'!$L$12="Moderado"),CONCATENATE("R",'Mapa de Riesgos'!$A$12),"")</f>
        <v/>
      </c>
      <c r="W14" s="414"/>
      <c r="X14" s="414" t="str">
        <f>IF(AND('Mapa de Riesgos'!$H$18="Alta",'Mapa de Riesgos'!$L$18="Moderado"),CONCATENATE("R",'Mapa de Riesgos'!$A$18),"")</f>
        <v/>
      </c>
      <c r="Y14" s="414"/>
      <c r="Z14" s="414" t="str">
        <f>IF(AND('Mapa de Riesgos'!$H$24="Alta",'Mapa de Riesgos'!$L$24="Moderado"),CONCATENATE("R",'Mapa de Riesgos'!$A$24),"")</f>
        <v/>
      </c>
      <c r="AA14" s="415"/>
      <c r="AB14" s="413" t="str">
        <f>IF(AND('Mapa de Riesgos'!$H$12="Alta",'Mapa de Riesgos'!$L$12="Mayor"),CONCATENATE("R",'Mapa de Riesgos'!$A$12),"")</f>
        <v/>
      </c>
      <c r="AC14" s="414"/>
      <c r="AD14" s="414" t="str">
        <f>IF(AND('Mapa de Riesgos'!$H$18="Alta",'Mapa de Riesgos'!$L$18="Mayor"),CONCATENATE("R",'Mapa de Riesgos'!$A$18),"")</f>
        <v/>
      </c>
      <c r="AE14" s="414"/>
      <c r="AF14" s="414" t="str">
        <f>IF(AND('Mapa de Riesgos'!$H$24="Alta",'Mapa de Riesgos'!$L$24="Mayor"),CONCATENATE("R",'Mapa de Riesgos'!$A$24),"")</f>
        <v/>
      </c>
      <c r="AG14" s="415"/>
      <c r="AH14" s="404" t="str">
        <f>IF(AND('Mapa de Riesgos'!$H$12="Alta",'Mapa de Riesgos'!$L$12="Catastrófico"),CONCATENATE("R",'Mapa de Riesgos'!$A$12),"")</f>
        <v/>
      </c>
      <c r="AI14" s="405"/>
      <c r="AJ14" s="405" t="str">
        <f>IF(AND('Mapa de Riesgos'!$H$18="Alta",'Mapa de Riesgos'!$L$18="Catastrófico"),CONCATENATE("R",'Mapa de Riesgos'!$A$18),"")</f>
        <v/>
      </c>
      <c r="AK14" s="405"/>
      <c r="AL14" s="405" t="str">
        <f>IF(AND('Mapa de Riesgos'!$H$24="Alta",'Mapa de Riesgos'!$L$24="Catastrófico"),CONCATENATE("R",'Mapa de Riesgos'!$A$24),"")</f>
        <v/>
      </c>
      <c r="AM14" s="406"/>
      <c r="AN14" s="83"/>
      <c r="AO14" s="438" t="s">
        <v>223</v>
      </c>
      <c r="AP14" s="439"/>
      <c r="AQ14" s="439"/>
      <c r="AR14" s="439"/>
      <c r="AS14" s="439"/>
      <c r="AT14" s="440"/>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c r="A15" s="83"/>
      <c r="B15" s="427"/>
      <c r="C15" s="427"/>
      <c r="D15" s="428"/>
      <c r="E15" s="420"/>
      <c r="F15" s="421"/>
      <c r="G15" s="421"/>
      <c r="H15" s="421"/>
      <c r="I15" s="421"/>
      <c r="J15" s="389"/>
      <c r="K15" s="390"/>
      <c r="L15" s="390"/>
      <c r="M15" s="390"/>
      <c r="N15" s="390"/>
      <c r="O15" s="391"/>
      <c r="P15" s="389"/>
      <c r="Q15" s="390"/>
      <c r="R15" s="390"/>
      <c r="S15" s="390"/>
      <c r="T15" s="390"/>
      <c r="U15" s="391"/>
      <c r="V15" s="407"/>
      <c r="W15" s="408"/>
      <c r="X15" s="408"/>
      <c r="Y15" s="408"/>
      <c r="Z15" s="408"/>
      <c r="AA15" s="409"/>
      <c r="AB15" s="407"/>
      <c r="AC15" s="408"/>
      <c r="AD15" s="408"/>
      <c r="AE15" s="408"/>
      <c r="AF15" s="408"/>
      <c r="AG15" s="409"/>
      <c r="AH15" s="398"/>
      <c r="AI15" s="399"/>
      <c r="AJ15" s="399"/>
      <c r="AK15" s="399"/>
      <c r="AL15" s="399"/>
      <c r="AM15" s="400"/>
      <c r="AN15" s="83"/>
      <c r="AO15" s="441"/>
      <c r="AP15" s="442"/>
      <c r="AQ15" s="442"/>
      <c r="AR15" s="442"/>
      <c r="AS15" s="442"/>
      <c r="AT15" s="44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c r="A16" s="83"/>
      <c r="B16" s="427"/>
      <c r="C16" s="427"/>
      <c r="D16" s="428"/>
      <c r="E16" s="420"/>
      <c r="F16" s="421"/>
      <c r="G16" s="421"/>
      <c r="H16" s="421"/>
      <c r="I16" s="421"/>
      <c r="J16" s="389" t="str">
        <f>IF(AND('Mapa de Riesgos'!$H$31="Alta",'Mapa de Riesgos'!$L$31="Leve"),CONCATENATE("R",'Mapa de Riesgos'!$A$31),"")</f>
        <v/>
      </c>
      <c r="K16" s="390"/>
      <c r="L16" s="390" t="str">
        <f>IF(AND('Mapa de Riesgos'!$H$37="Alta",'Mapa de Riesgos'!$L$37="Leve"),CONCATENATE("R",'Mapa de Riesgos'!$A$37),"")</f>
        <v/>
      </c>
      <c r="M16" s="390"/>
      <c r="N16" s="390" t="str">
        <f>IF(AND('Mapa de Riesgos'!$H$43="Alta",'Mapa de Riesgos'!$L$43="Leve"),CONCATENATE("R",'Mapa de Riesgos'!$A$43),"")</f>
        <v/>
      </c>
      <c r="O16" s="391"/>
      <c r="P16" s="389" t="str">
        <f>IF(AND('Mapa de Riesgos'!$H$31="Alta",'Mapa de Riesgos'!$L$31="Menor"),CONCATENATE("R",'Mapa de Riesgos'!$A$31),"")</f>
        <v/>
      </c>
      <c r="Q16" s="390"/>
      <c r="R16" s="390" t="str">
        <f>IF(AND('Mapa de Riesgos'!$H$37="Alta",'Mapa de Riesgos'!$L$37="Menor"),CONCATENATE("R",'Mapa de Riesgos'!$A$37),"")</f>
        <v/>
      </c>
      <c r="S16" s="390"/>
      <c r="T16" s="390" t="str">
        <f>IF(AND('Mapa de Riesgos'!$H$43="Alta",'Mapa de Riesgos'!$L$43="Menor"),CONCATENATE("R",'Mapa de Riesgos'!$A$43),"")</f>
        <v/>
      </c>
      <c r="U16" s="391"/>
      <c r="V16" s="407" t="str">
        <f>IF(AND('Mapa de Riesgos'!$H$31="Alta",'Mapa de Riesgos'!$L$31="Moderado"),CONCATENATE("R",'Mapa de Riesgos'!$A$31),"")</f>
        <v/>
      </c>
      <c r="W16" s="408"/>
      <c r="X16" s="408" t="str">
        <f>IF(AND('Mapa de Riesgos'!$H$37="Alta",'Mapa de Riesgos'!$L$37="Moderado"),CONCATENATE("R",'Mapa de Riesgos'!$A$37),"")</f>
        <v/>
      </c>
      <c r="Y16" s="408"/>
      <c r="Z16" s="408" t="str">
        <f>IF(AND('Mapa de Riesgos'!$H$43="Alta",'Mapa de Riesgos'!$L$43="Moderado"),CONCATENATE("R",'Mapa de Riesgos'!$A$43),"")</f>
        <v/>
      </c>
      <c r="AA16" s="409"/>
      <c r="AB16" s="407" t="str">
        <f>IF(AND('Mapa de Riesgos'!$H$31="Alta",'Mapa de Riesgos'!$L$31="Mayor"),CONCATENATE("R",'Mapa de Riesgos'!$A$31),"")</f>
        <v/>
      </c>
      <c r="AC16" s="408"/>
      <c r="AD16" s="408" t="str">
        <f>IF(AND('Mapa de Riesgos'!$H$37="Alta",'Mapa de Riesgos'!$L$37="Mayor"),CONCATENATE("R",'Mapa de Riesgos'!$A$37),"")</f>
        <v/>
      </c>
      <c r="AE16" s="408"/>
      <c r="AF16" s="408" t="str">
        <f>IF(AND('Mapa de Riesgos'!$H$43="Alta",'Mapa de Riesgos'!$L$43="Mayor"),CONCATENATE("R",'Mapa de Riesgos'!$A$43),"")</f>
        <v/>
      </c>
      <c r="AG16" s="409"/>
      <c r="AH16" s="398" t="str">
        <f>IF(AND('Mapa de Riesgos'!$H$31="Alta",'Mapa de Riesgos'!$L$31="Catastrófico"),CONCATENATE("R",'Mapa de Riesgos'!$A$31),"")</f>
        <v/>
      </c>
      <c r="AI16" s="399"/>
      <c r="AJ16" s="399" t="str">
        <f>IF(AND('Mapa de Riesgos'!$H$37="Alta",'Mapa de Riesgos'!$L$37="Catastrófico"),CONCATENATE("R",'Mapa de Riesgos'!$A$37),"")</f>
        <v/>
      </c>
      <c r="AK16" s="399"/>
      <c r="AL16" s="399" t="str">
        <f>IF(AND('Mapa de Riesgos'!$H$43="Alta",'Mapa de Riesgos'!$L$43="Catastrófico"),CONCATENATE("R",'Mapa de Riesgos'!$A$43),"")</f>
        <v/>
      </c>
      <c r="AM16" s="400"/>
      <c r="AN16" s="83"/>
      <c r="AO16" s="441"/>
      <c r="AP16" s="442"/>
      <c r="AQ16" s="442"/>
      <c r="AR16" s="442"/>
      <c r="AS16" s="442"/>
      <c r="AT16" s="44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c r="A17" s="83"/>
      <c r="B17" s="427"/>
      <c r="C17" s="427"/>
      <c r="D17" s="428"/>
      <c r="E17" s="420"/>
      <c r="F17" s="421"/>
      <c r="G17" s="421"/>
      <c r="H17" s="421"/>
      <c r="I17" s="421"/>
      <c r="J17" s="389"/>
      <c r="K17" s="390"/>
      <c r="L17" s="390"/>
      <c r="M17" s="390"/>
      <c r="N17" s="390"/>
      <c r="O17" s="391"/>
      <c r="P17" s="389"/>
      <c r="Q17" s="390"/>
      <c r="R17" s="390"/>
      <c r="S17" s="390"/>
      <c r="T17" s="390"/>
      <c r="U17" s="391"/>
      <c r="V17" s="407"/>
      <c r="W17" s="408"/>
      <c r="X17" s="408"/>
      <c r="Y17" s="408"/>
      <c r="Z17" s="408"/>
      <c r="AA17" s="409"/>
      <c r="AB17" s="407"/>
      <c r="AC17" s="408"/>
      <c r="AD17" s="408"/>
      <c r="AE17" s="408"/>
      <c r="AF17" s="408"/>
      <c r="AG17" s="409"/>
      <c r="AH17" s="398"/>
      <c r="AI17" s="399"/>
      <c r="AJ17" s="399"/>
      <c r="AK17" s="399"/>
      <c r="AL17" s="399"/>
      <c r="AM17" s="400"/>
      <c r="AN17" s="83"/>
      <c r="AO17" s="441"/>
      <c r="AP17" s="442"/>
      <c r="AQ17" s="442"/>
      <c r="AR17" s="442"/>
      <c r="AS17" s="442"/>
      <c r="AT17" s="44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c r="A18" s="83"/>
      <c r="B18" s="427"/>
      <c r="C18" s="427"/>
      <c r="D18" s="428"/>
      <c r="E18" s="420"/>
      <c r="F18" s="421"/>
      <c r="G18" s="421"/>
      <c r="H18" s="421"/>
      <c r="I18" s="421"/>
      <c r="J18" s="389" t="str">
        <f>IF(AND('Mapa de Riesgos'!$H$51="Alta",'Mapa de Riesgos'!$L$51="Leve"),CONCATENATE("R",'Mapa de Riesgos'!$A$51),"")</f>
        <v/>
      </c>
      <c r="K18" s="390"/>
      <c r="L18" s="390" t="str">
        <f>IF(AND('Mapa de Riesgos'!$H$57="Alta",'Mapa de Riesgos'!$L$57="Leve"),CONCATENATE("R",'Mapa de Riesgos'!$A$57),"")</f>
        <v/>
      </c>
      <c r="M18" s="390"/>
      <c r="N18" s="390" t="str">
        <f>IF(AND('Mapa de Riesgos'!$H$63="Alta",'Mapa de Riesgos'!$L$63="Leve"),CONCATENATE("R",'Mapa de Riesgos'!$A$63),"")</f>
        <v/>
      </c>
      <c r="O18" s="391"/>
      <c r="P18" s="389" t="str">
        <f>IF(AND('Mapa de Riesgos'!$H$51="Alta",'Mapa de Riesgos'!$L$51="Menor"),CONCATENATE("R",'Mapa de Riesgos'!$A$51),"")</f>
        <v/>
      </c>
      <c r="Q18" s="390"/>
      <c r="R18" s="390" t="str">
        <f>IF(AND('Mapa de Riesgos'!$H$57="Alta",'Mapa de Riesgos'!$L$57="Menor"),CONCATENATE("R",'Mapa de Riesgos'!$A$57),"")</f>
        <v/>
      </c>
      <c r="S18" s="390"/>
      <c r="T18" s="390" t="str">
        <f>IF(AND('Mapa de Riesgos'!$H$63="Alta",'Mapa de Riesgos'!$L$63="Menor"),CONCATENATE("R",'Mapa de Riesgos'!$A$63),"")</f>
        <v/>
      </c>
      <c r="U18" s="391"/>
      <c r="V18" s="407" t="str">
        <f>IF(AND('Mapa de Riesgos'!$H$51="Alta",'Mapa de Riesgos'!$L$51="Moderado"),CONCATENATE("R",'Mapa de Riesgos'!$A$51),"")</f>
        <v/>
      </c>
      <c r="W18" s="408"/>
      <c r="X18" s="408" t="str">
        <f>IF(AND('Mapa de Riesgos'!$H$57="Alta",'Mapa de Riesgos'!$L$57="Moderado"),CONCATENATE("R",'Mapa de Riesgos'!$A$57),"")</f>
        <v/>
      </c>
      <c r="Y18" s="408"/>
      <c r="Z18" s="408" t="str">
        <f>IF(AND('Mapa de Riesgos'!$H$63="Alta",'Mapa de Riesgos'!$L$63="Moderado"),CONCATENATE("R",'Mapa de Riesgos'!$A$63),"")</f>
        <v/>
      </c>
      <c r="AA18" s="409"/>
      <c r="AB18" s="407" t="str">
        <f>IF(AND('Mapa de Riesgos'!$H$51="Alta",'Mapa de Riesgos'!$L$51="Mayor"),CONCATENATE("R",'Mapa de Riesgos'!$A$51),"")</f>
        <v/>
      </c>
      <c r="AC18" s="408"/>
      <c r="AD18" s="408" t="str">
        <f>IF(AND('Mapa de Riesgos'!$H$57="Alta",'Mapa de Riesgos'!$L$57="Mayor"),CONCATENATE("R",'Mapa de Riesgos'!$A$57),"")</f>
        <v/>
      </c>
      <c r="AE18" s="408"/>
      <c r="AF18" s="408" t="str">
        <f>IF(AND('Mapa de Riesgos'!$H$63="Alta",'Mapa de Riesgos'!$L$63="Mayor"),CONCATENATE("R",'Mapa de Riesgos'!$A$63),"")</f>
        <v/>
      </c>
      <c r="AG18" s="409"/>
      <c r="AH18" s="398" t="str">
        <f>IF(AND('Mapa de Riesgos'!$H$51="Alta",'Mapa de Riesgos'!$L$51="Catastrófico"),CONCATENATE("R",'Mapa de Riesgos'!$A$51),"")</f>
        <v/>
      </c>
      <c r="AI18" s="399"/>
      <c r="AJ18" s="399" t="str">
        <f>IF(AND('Mapa de Riesgos'!$H$57="Alta",'Mapa de Riesgos'!$L$57="Catastrófico"),CONCATENATE("R",'Mapa de Riesgos'!$A$57),"")</f>
        <v/>
      </c>
      <c r="AK18" s="399"/>
      <c r="AL18" s="399" t="str">
        <f>IF(AND('Mapa de Riesgos'!$H$63="Alta",'Mapa de Riesgos'!$L$63="Catastrófico"),CONCATENATE("R",'Mapa de Riesgos'!$A$63),"")</f>
        <v/>
      </c>
      <c r="AM18" s="400"/>
      <c r="AN18" s="83"/>
      <c r="AO18" s="441"/>
      <c r="AP18" s="442"/>
      <c r="AQ18" s="442"/>
      <c r="AR18" s="442"/>
      <c r="AS18" s="442"/>
      <c r="AT18" s="44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c r="A19" s="83"/>
      <c r="B19" s="427"/>
      <c r="C19" s="427"/>
      <c r="D19" s="428"/>
      <c r="E19" s="420"/>
      <c r="F19" s="421"/>
      <c r="G19" s="421"/>
      <c r="H19" s="421"/>
      <c r="I19" s="421"/>
      <c r="J19" s="389"/>
      <c r="K19" s="390"/>
      <c r="L19" s="390"/>
      <c r="M19" s="390"/>
      <c r="N19" s="390"/>
      <c r="O19" s="391"/>
      <c r="P19" s="389"/>
      <c r="Q19" s="390"/>
      <c r="R19" s="390"/>
      <c r="S19" s="390"/>
      <c r="T19" s="390"/>
      <c r="U19" s="391"/>
      <c r="V19" s="407"/>
      <c r="W19" s="408"/>
      <c r="X19" s="408"/>
      <c r="Y19" s="408"/>
      <c r="Z19" s="408"/>
      <c r="AA19" s="409"/>
      <c r="AB19" s="407"/>
      <c r="AC19" s="408"/>
      <c r="AD19" s="408"/>
      <c r="AE19" s="408"/>
      <c r="AF19" s="408"/>
      <c r="AG19" s="409"/>
      <c r="AH19" s="398"/>
      <c r="AI19" s="399"/>
      <c r="AJ19" s="399"/>
      <c r="AK19" s="399"/>
      <c r="AL19" s="399"/>
      <c r="AM19" s="400"/>
      <c r="AN19" s="83"/>
      <c r="AO19" s="441"/>
      <c r="AP19" s="442"/>
      <c r="AQ19" s="442"/>
      <c r="AR19" s="442"/>
      <c r="AS19" s="442"/>
      <c r="AT19" s="44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c r="A20" s="83"/>
      <c r="B20" s="427"/>
      <c r="C20" s="427"/>
      <c r="D20" s="428"/>
      <c r="E20" s="420"/>
      <c r="F20" s="421"/>
      <c r="G20" s="421"/>
      <c r="H20" s="421"/>
      <c r="I20" s="421"/>
      <c r="J20" s="389" t="str">
        <f>IF(AND('Mapa de Riesgos'!$H$69="Alta",'Mapa de Riesgos'!$L$69="Leve"),CONCATENATE("R",'Mapa de Riesgos'!$A$69),"")</f>
        <v/>
      </c>
      <c r="K20" s="390"/>
      <c r="L20" s="390" t="str">
        <f>IF(AND('Mapa de Riesgos'!$H$75="Alta",'Mapa de Riesgos'!$L$75="Leve"),CONCATENATE("R",'Mapa de Riesgos'!$A$75),"")</f>
        <v/>
      </c>
      <c r="M20" s="390"/>
      <c r="N20" s="390" t="str">
        <f>IF(AND('Mapa de Riesgos'!$H$81="Alta",'Mapa de Riesgos'!$L$81="Leve"),CONCATENATE("R",'Mapa de Riesgos'!$A$81),"")</f>
        <v/>
      </c>
      <c r="O20" s="391"/>
      <c r="P20" s="389" t="str">
        <f>IF(AND('Mapa de Riesgos'!$H$69="Alta",'Mapa de Riesgos'!$L$69="Menor"),CONCATENATE("R",'Mapa de Riesgos'!$A$69),"")</f>
        <v/>
      </c>
      <c r="Q20" s="390"/>
      <c r="R20" s="390" t="str">
        <f>IF(AND('Mapa de Riesgos'!$H$75="Alta",'Mapa de Riesgos'!$L$75="Menor"),CONCATENATE("R",'Mapa de Riesgos'!$A$75),"")</f>
        <v/>
      </c>
      <c r="S20" s="390"/>
      <c r="T20" s="390" t="str">
        <f>IF(AND('Mapa de Riesgos'!$H$81="Alta",'Mapa de Riesgos'!$L$81="Menor"),CONCATENATE("R",'Mapa de Riesgos'!$A$81),"")</f>
        <v/>
      </c>
      <c r="U20" s="391"/>
      <c r="V20" s="407" t="str">
        <f>IF(AND('Mapa de Riesgos'!$H$69="Alta",'Mapa de Riesgos'!$L$69="Moderado"),CONCATENATE("R",'Mapa de Riesgos'!$A$69),"")</f>
        <v/>
      </c>
      <c r="W20" s="408"/>
      <c r="X20" s="408" t="str">
        <f>IF(AND('Mapa de Riesgos'!$H$75="Alta",'Mapa de Riesgos'!$L$75="Moderado"),CONCATENATE("R",'Mapa de Riesgos'!$A$75),"")</f>
        <v/>
      </c>
      <c r="Y20" s="408"/>
      <c r="Z20" s="408" t="str">
        <f>IF(AND('Mapa de Riesgos'!$H$81="Alta",'Mapa de Riesgos'!$L$81="Moderado"),CONCATENATE("R",'Mapa de Riesgos'!$A$81),"")</f>
        <v/>
      </c>
      <c r="AA20" s="409"/>
      <c r="AB20" s="407" t="str">
        <f>IF(AND('Mapa de Riesgos'!$H$69="Alta",'Mapa de Riesgos'!$L$69="Mayor"),CONCATENATE("R",'Mapa de Riesgos'!$A$69),"")</f>
        <v/>
      </c>
      <c r="AC20" s="408"/>
      <c r="AD20" s="408" t="str">
        <f>IF(AND('Mapa de Riesgos'!$H$75="Alta",'Mapa de Riesgos'!$L$75="Mayor"),CONCATENATE("R",'Mapa de Riesgos'!$A$75),"")</f>
        <v/>
      </c>
      <c r="AE20" s="408"/>
      <c r="AF20" s="408" t="str">
        <f>IF(AND('Mapa de Riesgos'!$H$81="Alta",'Mapa de Riesgos'!$L$81="Mayor"),CONCATENATE("R",'Mapa de Riesgos'!$A$81),"")</f>
        <v/>
      </c>
      <c r="AG20" s="409"/>
      <c r="AH20" s="398" t="str">
        <f>IF(AND('Mapa de Riesgos'!$H$69="Alta",'Mapa de Riesgos'!$L$69="Catastrófico"),CONCATENATE("R",'Mapa de Riesgos'!$A$69),"")</f>
        <v/>
      </c>
      <c r="AI20" s="399"/>
      <c r="AJ20" s="399" t="str">
        <f>IF(AND('Mapa de Riesgos'!$H$75="Alta",'Mapa de Riesgos'!$L$75="Catastrófico"),CONCATENATE("R",'Mapa de Riesgos'!$A$75),"")</f>
        <v/>
      </c>
      <c r="AK20" s="399"/>
      <c r="AL20" s="399" t="str">
        <f>IF(AND('Mapa de Riesgos'!$H$81="Alta",'Mapa de Riesgos'!$L$81="Catastrófico"),CONCATENATE("R",'Mapa de Riesgos'!$A$81),"")</f>
        <v/>
      </c>
      <c r="AM20" s="400"/>
      <c r="AN20" s="83"/>
      <c r="AO20" s="441"/>
      <c r="AP20" s="442"/>
      <c r="AQ20" s="442"/>
      <c r="AR20" s="442"/>
      <c r="AS20" s="442"/>
      <c r="AT20" s="44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c r="A21" s="83"/>
      <c r="B21" s="427"/>
      <c r="C21" s="427"/>
      <c r="D21" s="428"/>
      <c r="E21" s="423"/>
      <c r="F21" s="424"/>
      <c r="G21" s="424"/>
      <c r="H21" s="424"/>
      <c r="I21" s="424"/>
      <c r="J21" s="392"/>
      <c r="K21" s="393"/>
      <c r="L21" s="393"/>
      <c r="M21" s="393"/>
      <c r="N21" s="393"/>
      <c r="O21" s="394"/>
      <c r="P21" s="392"/>
      <c r="Q21" s="393"/>
      <c r="R21" s="393"/>
      <c r="S21" s="393"/>
      <c r="T21" s="393"/>
      <c r="U21" s="394"/>
      <c r="V21" s="410"/>
      <c r="W21" s="411"/>
      <c r="X21" s="411"/>
      <c r="Y21" s="411"/>
      <c r="Z21" s="411"/>
      <c r="AA21" s="412"/>
      <c r="AB21" s="410"/>
      <c r="AC21" s="411"/>
      <c r="AD21" s="411"/>
      <c r="AE21" s="411"/>
      <c r="AF21" s="411"/>
      <c r="AG21" s="412"/>
      <c r="AH21" s="401"/>
      <c r="AI21" s="402"/>
      <c r="AJ21" s="402"/>
      <c r="AK21" s="402"/>
      <c r="AL21" s="402"/>
      <c r="AM21" s="403"/>
      <c r="AN21" s="83"/>
      <c r="AO21" s="444"/>
      <c r="AP21" s="445"/>
      <c r="AQ21" s="445"/>
      <c r="AR21" s="445"/>
      <c r="AS21" s="445"/>
      <c r="AT21" s="446"/>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c r="A22" s="83"/>
      <c r="B22" s="427"/>
      <c r="C22" s="427"/>
      <c r="D22" s="428"/>
      <c r="E22" s="417" t="s">
        <v>224</v>
      </c>
      <c r="F22" s="418"/>
      <c r="G22" s="418"/>
      <c r="H22" s="418"/>
      <c r="I22" s="419"/>
      <c r="J22" s="395" t="str">
        <f>IF(AND('Mapa de Riesgos'!$H$12="Media",'Mapa de Riesgos'!$L$12="Leve"),CONCATENATE("R",'Mapa de Riesgos'!$A$12),"")</f>
        <v/>
      </c>
      <c r="K22" s="396"/>
      <c r="L22" s="396" t="str">
        <f>IF(AND('Mapa de Riesgos'!$H$18="Media",'Mapa de Riesgos'!$L$18="Leve"),CONCATENATE("R",'Mapa de Riesgos'!$A$18),"")</f>
        <v/>
      </c>
      <c r="M22" s="396"/>
      <c r="N22" s="396" t="str">
        <f>IF(AND('Mapa de Riesgos'!$H$24="Media",'Mapa de Riesgos'!$L$24="Leve"),CONCATENATE("R",'Mapa de Riesgos'!$A$24),"")</f>
        <v/>
      </c>
      <c r="O22" s="397"/>
      <c r="P22" s="395" t="str">
        <f>IF(AND('Mapa de Riesgos'!$H$12="Media",'Mapa de Riesgos'!$L$12="Menor"),CONCATENATE("R",'Mapa de Riesgos'!$A$12),"")</f>
        <v/>
      </c>
      <c r="Q22" s="396"/>
      <c r="R22" s="396" t="str">
        <f>IF(AND('Mapa de Riesgos'!$H$18="Media",'Mapa de Riesgos'!$L$18="Menor"),CONCATENATE("R",'Mapa de Riesgos'!$A$18),"")</f>
        <v/>
      </c>
      <c r="S22" s="396"/>
      <c r="T22" s="396" t="str">
        <f>IF(AND('Mapa de Riesgos'!$H$24="Media",'Mapa de Riesgos'!$L$24="Menor"),CONCATENATE("R",'Mapa de Riesgos'!$A$24),"")</f>
        <v/>
      </c>
      <c r="U22" s="397"/>
      <c r="V22" s="395" t="str">
        <f>IF(AND('Mapa de Riesgos'!$H$12="Media",'Mapa de Riesgos'!$L$12="Moderado"),CONCATENATE("R",'Mapa de Riesgos'!$A$12),"")</f>
        <v/>
      </c>
      <c r="W22" s="396"/>
      <c r="X22" s="396" t="str">
        <f>IF(AND('Mapa de Riesgos'!$H$18="Media",'Mapa de Riesgos'!$L$18="Moderado"),CONCATENATE("R",'Mapa de Riesgos'!$A$18),"")</f>
        <v>R2</v>
      </c>
      <c r="Y22" s="396"/>
      <c r="Z22" s="396" t="str">
        <f>IF(AND('Mapa de Riesgos'!$H$24="Media",'Mapa de Riesgos'!$L$24="Moderado"),CONCATENATE("R",'Mapa de Riesgos'!$A$24),"")</f>
        <v/>
      </c>
      <c r="AA22" s="397"/>
      <c r="AB22" s="413" t="str">
        <f>IF(AND('Mapa de Riesgos'!$H$12="Media",'Mapa de Riesgos'!$L$12="Mayor"),CONCATENATE("R",'Mapa de Riesgos'!$A$12),"")</f>
        <v/>
      </c>
      <c r="AC22" s="414"/>
      <c r="AD22" s="414" t="str">
        <f>IF(AND('Mapa de Riesgos'!$H$18="Media",'Mapa de Riesgos'!$L$18="Mayor"),CONCATENATE("R",'Mapa de Riesgos'!$A$18),"")</f>
        <v/>
      </c>
      <c r="AE22" s="414"/>
      <c r="AF22" s="414" t="str">
        <f>IF(AND('Mapa de Riesgos'!$H$24="Media",'Mapa de Riesgos'!$L$24="Mayor"),CONCATENATE("R",'Mapa de Riesgos'!$A$24),"")</f>
        <v/>
      </c>
      <c r="AG22" s="415"/>
      <c r="AH22" s="404" t="str">
        <f>IF(AND('Mapa de Riesgos'!$H$12="Media",'Mapa de Riesgos'!$L$12="Catastrófico"),CONCATENATE("R",'Mapa de Riesgos'!$A$12),"")</f>
        <v/>
      </c>
      <c r="AI22" s="405"/>
      <c r="AJ22" s="405" t="str">
        <f>IF(AND('Mapa de Riesgos'!$H$18="Media",'Mapa de Riesgos'!$L$18="Catastrófico"),CONCATENATE("R",'Mapa de Riesgos'!$A$18),"")</f>
        <v/>
      </c>
      <c r="AK22" s="405"/>
      <c r="AL22" s="405" t="str">
        <f>IF(AND('Mapa de Riesgos'!$H$24="Media",'Mapa de Riesgos'!$L$24="Catastrófico"),CONCATENATE("R",'Mapa de Riesgos'!$A$24),"")</f>
        <v/>
      </c>
      <c r="AM22" s="406"/>
      <c r="AN22" s="83"/>
      <c r="AO22" s="447" t="s">
        <v>225</v>
      </c>
      <c r="AP22" s="448"/>
      <c r="AQ22" s="448"/>
      <c r="AR22" s="448"/>
      <c r="AS22" s="448"/>
      <c r="AT22" s="449"/>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c r="A23" s="83"/>
      <c r="B23" s="427"/>
      <c r="C23" s="427"/>
      <c r="D23" s="428"/>
      <c r="E23" s="420"/>
      <c r="F23" s="421"/>
      <c r="G23" s="421"/>
      <c r="H23" s="421"/>
      <c r="I23" s="422"/>
      <c r="J23" s="389"/>
      <c r="K23" s="390"/>
      <c r="L23" s="390"/>
      <c r="M23" s="390"/>
      <c r="N23" s="390"/>
      <c r="O23" s="391"/>
      <c r="P23" s="389"/>
      <c r="Q23" s="390"/>
      <c r="R23" s="390"/>
      <c r="S23" s="390"/>
      <c r="T23" s="390"/>
      <c r="U23" s="391"/>
      <c r="V23" s="389"/>
      <c r="W23" s="390"/>
      <c r="X23" s="390"/>
      <c r="Y23" s="390"/>
      <c r="Z23" s="390"/>
      <c r="AA23" s="391"/>
      <c r="AB23" s="407"/>
      <c r="AC23" s="408"/>
      <c r="AD23" s="408"/>
      <c r="AE23" s="408"/>
      <c r="AF23" s="408"/>
      <c r="AG23" s="409"/>
      <c r="AH23" s="398"/>
      <c r="AI23" s="399"/>
      <c r="AJ23" s="399"/>
      <c r="AK23" s="399"/>
      <c r="AL23" s="399"/>
      <c r="AM23" s="400"/>
      <c r="AN23" s="83"/>
      <c r="AO23" s="450"/>
      <c r="AP23" s="451"/>
      <c r="AQ23" s="451"/>
      <c r="AR23" s="451"/>
      <c r="AS23" s="451"/>
      <c r="AT23" s="452"/>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c r="A24" s="83"/>
      <c r="B24" s="427"/>
      <c r="C24" s="427"/>
      <c r="D24" s="428"/>
      <c r="E24" s="420"/>
      <c r="F24" s="421"/>
      <c r="G24" s="421"/>
      <c r="H24" s="421"/>
      <c r="I24" s="422"/>
      <c r="J24" s="389" t="str">
        <f>IF(AND('Mapa de Riesgos'!$H$31="Media",'Mapa de Riesgos'!$L$31="Leve"),CONCATENATE("R",'Mapa de Riesgos'!$A$31),"")</f>
        <v/>
      </c>
      <c r="K24" s="390"/>
      <c r="L24" s="390" t="str">
        <f>IF(AND('Mapa de Riesgos'!$H$37="Media",'Mapa de Riesgos'!$L$37="Leve"),CONCATENATE("R",'Mapa de Riesgos'!$A$37),"")</f>
        <v/>
      </c>
      <c r="M24" s="390"/>
      <c r="N24" s="390" t="str">
        <f>IF(AND('Mapa de Riesgos'!$H$43="Media",'Mapa de Riesgos'!$L$43="Leve"),CONCATENATE("R",'Mapa de Riesgos'!$A$43),"")</f>
        <v/>
      </c>
      <c r="O24" s="391"/>
      <c r="P24" s="389" t="str">
        <f>IF(AND('Mapa de Riesgos'!$H$31="Media",'Mapa de Riesgos'!$L$31="Menor"),CONCATENATE("R",'Mapa de Riesgos'!$A$31),"")</f>
        <v/>
      </c>
      <c r="Q24" s="390"/>
      <c r="R24" s="390" t="str">
        <f>IF(AND('Mapa de Riesgos'!$H$37="Media",'Mapa de Riesgos'!$L$37="Menor"),CONCATENATE("R",'Mapa de Riesgos'!$A$37),"")</f>
        <v/>
      </c>
      <c r="S24" s="390"/>
      <c r="T24" s="390" t="str">
        <f>IF(AND('Mapa de Riesgos'!$H$43="Media",'Mapa de Riesgos'!$L$43="Menor"),CONCATENATE("R",'Mapa de Riesgos'!$A$43),"")</f>
        <v/>
      </c>
      <c r="U24" s="391"/>
      <c r="V24" s="389" t="str">
        <f>IF(AND('Mapa de Riesgos'!$H$31="Media",'Mapa de Riesgos'!$L$31="Moderado"),CONCATENATE("R",'Mapa de Riesgos'!$A$31),"")</f>
        <v>R4</v>
      </c>
      <c r="W24" s="390"/>
      <c r="X24" s="390" t="str">
        <f>IF(AND('Mapa de Riesgos'!$H$37="Media",'Mapa de Riesgos'!$L$37="Moderado"),CONCATENATE("R",'Mapa de Riesgos'!$A$37),"")</f>
        <v/>
      </c>
      <c r="Y24" s="390"/>
      <c r="Z24" s="390" t="str">
        <f>IF(AND('Mapa de Riesgos'!$H$43="Media",'Mapa de Riesgos'!$L$43="Moderado"),CONCATENATE("R",'Mapa de Riesgos'!$A$43),"")</f>
        <v>R6</v>
      </c>
      <c r="AA24" s="391"/>
      <c r="AB24" s="407" t="str">
        <f>IF(AND('Mapa de Riesgos'!$H$31="Media",'Mapa de Riesgos'!$L$31="Mayor"),CONCATENATE("R",'Mapa de Riesgos'!$A$31),"")</f>
        <v/>
      </c>
      <c r="AC24" s="408"/>
      <c r="AD24" s="408" t="str">
        <f>IF(AND('Mapa de Riesgos'!$H$37="Media",'Mapa de Riesgos'!$L$37="Mayor"),CONCATENATE("R",'Mapa de Riesgos'!$A$37),"")</f>
        <v/>
      </c>
      <c r="AE24" s="408"/>
      <c r="AF24" s="408" t="str">
        <f>IF(AND('Mapa de Riesgos'!$H$43="Media",'Mapa de Riesgos'!$L$43="Mayor"),CONCATENATE("R",'Mapa de Riesgos'!$A$43),"")</f>
        <v/>
      </c>
      <c r="AG24" s="409"/>
      <c r="AH24" s="398" t="str">
        <f>IF(AND('Mapa de Riesgos'!$H$31="Media",'Mapa de Riesgos'!$L$31="Catastrófico"),CONCATENATE("R",'Mapa de Riesgos'!$A$31),"")</f>
        <v/>
      </c>
      <c r="AI24" s="399"/>
      <c r="AJ24" s="399" t="str">
        <f>IF(AND('Mapa de Riesgos'!$H$37="Media",'Mapa de Riesgos'!$L$37="Catastrófico"),CONCATENATE("R",'Mapa de Riesgos'!$A$37),"")</f>
        <v/>
      </c>
      <c r="AK24" s="399"/>
      <c r="AL24" s="399" t="str">
        <f>IF(AND('Mapa de Riesgos'!$H$43="Media",'Mapa de Riesgos'!$L$43="Catastrófico"),CONCATENATE("R",'Mapa de Riesgos'!$A$43),"")</f>
        <v/>
      </c>
      <c r="AM24" s="400"/>
      <c r="AN24" s="83"/>
      <c r="AO24" s="450"/>
      <c r="AP24" s="451"/>
      <c r="AQ24" s="451"/>
      <c r="AR24" s="451"/>
      <c r="AS24" s="451"/>
      <c r="AT24" s="452"/>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c r="A25" s="83"/>
      <c r="B25" s="427"/>
      <c r="C25" s="427"/>
      <c r="D25" s="428"/>
      <c r="E25" s="420"/>
      <c r="F25" s="421"/>
      <c r="G25" s="421"/>
      <c r="H25" s="421"/>
      <c r="I25" s="422"/>
      <c r="J25" s="389"/>
      <c r="K25" s="390"/>
      <c r="L25" s="390"/>
      <c r="M25" s="390"/>
      <c r="N25" s="390"/>
      <c r="O25" s="391"/>
      <c r="P25" s="389"/>
      <c r="Q25" s="390"/>
      <c r="R25" s="390"/>
      <c r="S25" s="390"/>
      <c r="T25" s="390"/>
      <c r="U25" s="391"/>
      <c r="V25" s="389"/>
      <c r="W25" s="390"/>
      <c r="X25" s="390"/>
      <c r="Y25" s="390"/>
      <c r="Z25" s="390"/>
      <c r="AA25" s="391"/>
      <c r="AB25" s="407"/>
      <c r="AC25" s="408"/>
      <c r="AD25" s="408"/>
      <c r="AE25" s="408"/>
      <c r="AF25" s="408"/>
      <c r="AG25" s="409"/>
      <c r="AH25" s="398"/>
      <c r="AI25" s="399"/>
      <c r="AJ25" s="399"/>
      <c r="AK25" s="399"/>
      <c r="AL25" s="399"/>
      <c r="AM25" s="400"/>
      <c r="AN25" s="83"/>
      <c r="AO25" s="450"/>
      <c r="AP25" s="451"/>
      <c r="AQ25" s="451"/>
      <c r="AR25" s="451"/>
      <c r="AS25" s="451"/>
      <c r="AT25" s="452"/>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c r="A26" s="83"/>
      <c r="B26" s="427"/>
      <c r="C26" s="427"/>
      <c r="D26" s="428"/>
      <c r="E26" s="420"/>
      <c r="F26" s="421"/>
      <c r="G26" s="421"/>
      <c r="H26" s="421"/>
      <c r="I26" s="422"/>
      <c r="J26" s="389" t="str">
        <f>IF(AND('Mapa de Riesgos'!$H$51="Media",'Mapa de Riesgos'!$L$51="Leve"),CONCATENATE("R",'Mapa de Riesgos'!$A$51),"")</f>
        <v/>
      </c>
      <c r="K26" s="390"/>
      <c r="L26" s="390" t="str">
        <f>IF(AND('Mapa de Riesgos'!$H$57="Media",'Mapa de Riesgos'!$L$57="Leve"),CONCATENATE("R",'Mapa de Riesgos'!$A$57),"")</f>
        <v/>
      </c>
      <c r="M26" s="390"/>
      <c r="N26" s="390" t="str">
        <f>IF(AND('Mapa de Riesgos'!$H$63="Media",'Mapa de Riesgos'!$L$63="Leve"),CONCATENATE("R",'Mapa de Riesgos'!$A$63),"")</f>
        <v/>
      </c>
      <c r="O26" s="391"/>
      <c r="P26" s="389" t="str">
        <f>IF(AND('Mapa de Riesgos'!$H$51="Media",'Mapa de Riesgos'!$L$51="Menor"),CONCATENATE("R",'Mapa de Riesgos'!$A$51),"")</f>
        <v/>
      </c>
      <c r="Q26" s="390"/>
      <c r="R26" s="390" t="str">
        <f>IF(AND('Mapa de Riesgos'!$H$57="Media",'Mapa de Riesgos'!$L$57="Menor"),CONCATENATE("R",'Mapa de Riesgos'!$A$57),"")</f>
        <v/>
      </c>
      <c r="S26" s="390"/>
      <c r="T26" s="390" t="str">
        <f>IF(AND('Mapa de Riesgos'!$H$63="Media",'Mapa de Riesgos'!$L$63="Menor"),CONCATENATE("R",'Mapa de Riesgos'!$A$63),"")</f>
        <v/>
      </c>
      <c r="U26" s="391"/>
      <c r="V26" s="389" t="str">
        <f>IF(AND('Mapa de Riesgos'!$H$51="Media",'Mapa de Riesgos'!$L$51="Moderado"),CONCATENATE("R",'Mapa de Riesgos'!$A$51),"")</f>
        <v>R7</v>
      </c>
      <c r="W26" s="390"/>
      <c r="X26" s="390" t="str">
        <f>IF(AND('Mapa de Riesgos'!$H$57="Media",'Mapa de Riesgos'!$L$57="Moderado"),CONCATENATE("R",'Mapa de Riesgos'!$A$57),"")</f>
        <v/>
      </c>
      <c r="Y26" s="390"/>
      <c r="Z26" s="390" t="str">
        <f>IF(AND('Mapa de Riesgos'!$H$63="Media",'Mapa de Riesgos'!$L$63="Moderado"),CONCATENATE("R",'Mapa de Riesgos'!$A$63),"")</f>
        <v/>
      </c>
      <c r="AA26" s="391"/>
      <c r="AB26" s="407" t="str">
        <f>IF(AND('Mapa de Riesgos'!$H$51="Media",'Mapa de Riesgos'!$L$51="Mayor"),CONCATENATE("R",'Mapa de Riesgos'!$A$51),"")</f>
        <v/>
      </c>
      <c r="AC26" s="408"/>
      <c r="AD26" s="408" t="str">
        <f>IF(AND('Mapa de Riesgos'!$H$57="Media",'Mapa de Riesgos'!$L$57="Mayor"),CONCATENATE("R",'Mapa de Riesgos'!$A$57),"")</f>
        <v/>
      </c>
      <c r="AE26" s="408"/>
      <c r="AF26" s="408" t="str">
        <f>IF(AND('Mapa de Riesgos'!$H$63="Media",'Mapa de Riesgos'!$L$63="Mayor"),CONCATENATE("R",'Mapa de Riesgos'!$A$63),"")</f>
        <v/>
      </c>
      <c r="AG26" s="409"/>
      <c r="AH26" s="398" t="str">
        <f>IF(AND('Mapa de Riesgos'!$H$51="Media",'Mapa de Riesgos'!$L$51="Catastrófico"),CONCATENATE("R",'Mapa de Riesgos'!$A$51),"")</f>
        <v/>
      </c>
      <c r="AI26" s="399"/>
      <c r="AJ26" s="399" t="str">
        <f>IF(AND('Mapa de Riesgos'!$H$57="Media",'Mapa de Riesgos'!$L$57="Catastrófico"),CONCATENATE("R",'Mapa de Riesgos'!$A$57),"")</f>
        <v/>
      </c>
      <c r="AK26" s="399"/>
      <c r="AL26" s="399" t="str">
        <f>IF(AND('Mapa de Riesgos'!$H$63="Media",'Mapa de Riesgos'!$L$63="Catastrófico"),CONCATENATE("R",'Mapa de Riesgos'!$A$63),"")</f>
        <v/>
      </c>
      <c r="AM26" s="400"/>
      <c r="AN26" s="83"/>
      <c r="AO26" s="450"/>
      <c r="AP26" s="451"/>
      <c r="AQ26" s="451"/>
      <c r="AR26" s="451"/>
      <c r="AS26" s="451"/>
      <c r="AT26" s="452"/>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c r="A27" s="83"/>
      <c r="B27" s="427"/>
      <c r="C27" s="427"/>
      <c r="D27" s="428"/>
      <c r="E27" s="420"/>
      <c r="F27" s="421"/>
      <c r="G27" s="421"/>
      <c r="H27" s="421"/>
      <c r="I27" s="422"/>
      <c r="J27" s="389"/>
      <c r="K27" s="390"/>
      <c r="L27" s="390"/>
      <c r="M27" s="390"/>
      <c r="N27" s="390"/>
      <c r="O27" s="391"/>
      <c r="P27" s="389"/>
      <c r="Q27" s="390"/>
      <c r="R27" s="390"/>
      <c r="S27" s="390"/>
      <c r="T27" s="390"/>
      <c r="U27" s="391"/>
      <c r="V27" s="389"/>
      <c r="W27" s="390"/>
      <c r="X27" s="390"/>
      <c r="Y27" s="390"/>
      <c r="Z27" s="390"/>
      <c r="AA27" s="391"/>
      <c r="AB27" s="407"/>
      <c r="AC27" s="408"/>
      <c r="AD27" s="408"/>
      <c r="AE27" s="408"/>
      <c r="AF27" s="408"/>
      <c r="AG27" s="409"/>
      <c r="AH27" s="398"/>
      <c r="AI27" s="399"/>
      <c r="AJ27" s="399"/>
      <c r="AK27" s="399"/>
      <c r="AL27" s="399"/>
      <c r="AM27" s="400"/>
      <c r="AN27" s="83"/>
      <c r="AO27" s="450"/>
      <c r="AP27" s="451"/>
      <c r="AQ27" s="451"/>
      <c r="AR27" s="451"/>
      <c r="AS27" s="451"/>
      <c r="AT27" s="452"/>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c r="A28" s="83"/>
      <c r="B28" s="427"/>
      <c r="C28" s="427"/>
      <c r="D28" s="428"/>
      <c r="E28" s="420"/>
      <c r="F28" s="421"/>
      <c r="G28" s="421"/>
      <c r="H28" s="421"/>
      <c r="I28" s="422"/>
      <c r="J28" s="389" t="str">
        <f>IF(AND('Mapa de Riesgos'!$H$69="Media",'Mapa de Riesgos'!$L$69="Leve"),CONCATENATE("R",'Mapa de Riesgos'!$A$69),"")</f>
        <v/>
      </c>
      <c r="K28" s="390"/>
      <c r="L28" s="390" t="str">
        <f>IF(AND('Mapa de Riesgos'!$H$75="Media",'Mapa de Riesgos'!$L$75="Leve"),CONCATENATE("R",'Mapa de Riesgos'!$A$75),"")</f>
        <v/>
      </c>
      <c r="M28" s="390"/>
      <c r="N28" s="390" t="str">
        <f>IF(AND('Mapa de Riesgos'!$H$81="Media",'Mapa de Riesgos'!$L$81="Leve"),CONCATENATE("R",'Mapa de Riesgos'!$A$81),"")</f>
        <v/>
      </c>
      <c r="O28" s="391"/>
      <c r="P28" s="389" t="str">
        <f>IF(AND('Mapa de Riesgos'!$H$69="Media",'Mapa de Riesgos'!$L$69="Menor"),CONCATENATE("R",'Mapa de Riesgos'!$A$69),"")</f>
        <v/>
      </c>
      <c r="Q28" s="390"/>
      <c r="R28" s="390" t="str">
        <f>IF(AND('Mapa de Riesgos'!$H$75="Media",'Mapa de Riesgos'!$L$75="Menor"),CONCATENATE("R",'Mapa de Riesgos'!$A$75),"")</f>
        <v/>
      </c>
      <c r="S28" s="390"/>
      <c r="T28" s="390" t="str">
        <f>IF(AND('Mapa de Riesgos'!$H$81="Media",'Mapa de Riesgos'!$L$81="Menor"),CONCATENATE("R",'Mapa de Riesgos'!$A$81),"")</f>
        <v/>
      </c>
      <c r="U28" s="391"/>
      <c r="V28" s="389" t="str">
        <f>IF(AND('Mapa de Riesgos'!$H$69="Media",'Mapa de Riesgos'!$L$69="Moderado"),CONCATENATE("R",'Mapa de Riesgos'!$A$69),"")</f>
        <v/>
      </c>
      <c r="W28" s="390"/>
      <c r="X28" s="390" t="str">
        <f>IF(AND('Mapa de Riesgos'!$H$75="Media",'Mapa de Riesgos'!$L$75="Moderado"),CONCATENATE("R",'Mapa de Riesgos'!$A$75),"")</f>
        <v/>
      </c>
      <c r="Y28" s="390"/>
      <c r="Z28" s="390" t="str">
        <f>IF(AND('Mapa de Riesgos'!$H$81="Media",'Mapa de Riesgos'!$L$81="Moderado"),CONCATENATE("R",'Mapa de Riesgos'!$A$81),"")</f>
        <v/>
      </c>
      <c r="AA28" s="391"/>
      <c r="AB28" s="407" t="str">
        <f>IF(AND('Mapa de Riesgos'!$H$69="Media",'Mapa de Riesgos'!$L$69="Mayor"),CONCATENATE("R",'Mapa de Riesgos'!$A$69),"")</f>
        <v/>
      </c>
      <c r="AC28" s="408"/>
      <c r="AD28" s="408" t="str">
        <f>IF(AND('Mapa de Riesgos'!$H$75="Media",'Mapa de Riesgos'!$L$75="Mayor"),CONCATENATE("R",'Mapa de Riesgos'!$A$75),"")</f>
        <v/>
      </c>
      <c r="AE28" s="408"/>
      <c r="AF28" s="408" t="str">
        <f>IF(AND('Mapa de Riesgos'!$H$81="Media",'Mapa de Riesgos'!$L$81="Mayor"),CONCATENATE("R",'Mapa de Riesgos'!$A$81),"")</f>
        <v/>
      </c>
      <c r="AG28" s="409"/>
      <c r="AH28" s="398" t="str">
        <f>IF(AND('Mapa de Riesgos'!$H$69="Media",'Mapa de Riesgos'!$L$69="Catastrófico"),CONCATENATE("R",'Mapa de Riesgos'!$A$69),"")</f>
        <v/>
      </c>
      <c r="AI28" s="399"/>
      <c r="AJ28" s="399" t="str">
        <f>IF(AND('Mapa de Riesgos'!$H$75="Media",'Mapa de Riesgos'!$L$75="Catastrófico"),CONCATENATE("R",'Mapa de Riesgos'!$A$75),"")</f>
        <v/>
      </c>
      <c r="AK28" s="399"/>
      <c r="AL28" s="399" t="str">
        <f>IF(AND('Mapa de Riesgos'!$H$81="Media",'Mapa de Riesgos'!$L$81="Catastrófico"),CONCATENATE("R",'Mapa de Riesgos'!$A$81),"")</f>
        <v/>
      </c>
      <c r="AM28" s="400"/>
      <c r="AN28" s="83"/>
      <c r="AO28" s="450"/>
      <c r="AP28" s="451"/>
      <c r="AQ28" s="451"/>
      <c r="AR28" s="451"/>
      <c r="AS28" s="451"/>
      <c r="AT28" s="452"/>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c r="A29" s="83"/>
      <c r="B29" s="427"/>
      <c r="C29" s="427"/>
      <c r="D29" s="428"/>
      <c r="E29" s="423"/>
      <c r="F29" s="424"/>
      <c r="G29" s="424"/>
      <c r="H29" s="424"/>
      <c r="I29" s="425"/>
      <c r="J29" s="389"/>
      <c r="K29" s="390"/>
      <c r="L29" s="390"/>
      <c r="M29" s="390"/>
      <c r="N29" s="390"/>
      <c r="O29" s="391"/>
      <c r="P29" s="392"/>
      <c r="Q29" s="393"/>
      <c r="R29" s="393"/>
      <c r="S29" s="393"/>
      <c r="T29" s="393"/>
      <c r="U29" s="394"/>
      <c r="V29" s="392"/>
      <c r="W29" s="393"/>
      <c r="X29" s="393"/>
      <c r="Y29" s="393"/>
      <c r="Z29" s="393"/>
      <c r="AA29" s="394"/>
      <c r="AB29" s="410"/>
      <c r="AC29" s="411"/>
      <c r="AD29" s="411"/>
      <c r="AE29" s="411"/>
      <c r="AF29" s="411"/>
      <c r="AG29" s="412"/>
      <c r="AH29" s="401"/>
      <c r="AI29" s="402"/>
      <c r="AJ29" s="402"/>
      <c r="AK29" s="402"/>
      <c r="AL29" s="402"/>
      <c r="AM29" s="403"/>
      <c r="AN29" s="83"/>
      <c r="AO29" s="453"/>
      <c r="AP29" s="454"/>
      <c r="AQ29" s="454"/>
      <c r="AR29" s="454"/>
      <c r="AS29" s="454"/>
      <c r="AT29" s="455"/>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c r="A30" s="83"/>
      <c r="B30" s="427"/>
      <c r="C30" s="427"/>
      <c r="D30" s="428"/>
      <c r="E30" s="417" t="s">
        <v>226</v>
      </c>
      <c r="F30" s="418"/>
      <c r="G30" s="418"/>
      <c r="H30" s="418"/>
      <c r="I30" s="418"/>
      <c r="J30" s="386" t="str">
        <f>IF(AND('Mapa de Riesgos'!$H$12="Baja",'Mapa de Riesgos'!$L$12="Leve"),CONCATENATE("R",'Mapa de Riesgos'!$A$12),"")</f>
        <v/>
      </c>
      <c r="K30" s="387"/>
      <c r="L30" s="387" t="str">
        <f>IF(AND('Mapa de Riesgos'!$H$18="Baja",'Mapa de Riesgos'!$L$18="Leve"),CONCATENATE("R",'Mapa de Riesgos'!$A$18),"")</f>
        <v/>
      </c>
      <c r="M30" s="387"/>
      <c r="N30" s="387" t="str">
        <f>IF(AND('Mapa de Riesgos'!$H$24="Baja",'Mapa de Riesgos'!$L$24="Leve"),CONCATENATE("R",'Mapa de Riesgos'!$A$24),"")</f>
        <v/>
      </c>
      <c r="O30" s="388"/>
      <c r="P30" s="396" t="str">
        <f>IF(AND('Mapa de Riesgos'!$H$12="Baja",'Mapa de Riesgos'!$L$12="Menor"),CONCATENATE("R",'Mapa de Riesgos'!$A$12),"")</f>
        <v/>
      </c>
      <c r="Q30" s="396"/>
      <c r="R30" s="396" t="str">
        <f>IF(AND('Mapa de Riesgos'!$H$18="Baja",'Mapa de Riesgos'!$L$18="Menor"),CONCATENATE("R",'Mapa de Riesgos'!$A$18),"")</f>
        <v/>
      </c>
      <c r="S30" s="396"/>
      <c r="T30" s="396" t="str">
        <f>IF(AND('Mapa de Riesgos'!$H$24="Baja",'Mapa de Riesgos'!$L$24="Menor"),CONCATENATE("R",'Mapa de Riesgos'!$A$24),"")</f>
        <v/>
      </c>
      <c r="U30" s="397"/>
      <c r="V30" s="395" t="str">
        <f>IF(AND('Mapa de Riesgos'!$H$12="Baja",'Mapa de Riesgos'!$L$12="Moderado"),CONCATENATE("R",'Mapa de Riesgos'!$A$12),"")</f>
        <v>R1</v>
      </c>
      <c r="W30" s="396"/>
      <c r="X30" s="396" t="str">
        <f>IF(AND('Mapa de Riesgos'!$H$18="Baja",'Mapa de Riesgos'!$L$18="Moderado"),CONCATENATE("R",'Mapa de Riesgos'!$A$18),"")</f>
        <v/>
      </c>
      <c r="Y30" s="396"/>
      <c r="Z30" s="396" t="str">
        <f>IF(AND('Mapa de Riesgos'!$H$24="Baja",'Mapa de Riesgos'!$L$24="Moderado"),CONCATENATE("R",'Mapa de Riesgos'!$A$24),"")</f>
        <v>R3</v>
      </c>
      <c r="AA30" s="397"/>
      <c r="AB30" s="413" t="str">
        <f>IF(AND('Mapa de Riesgos'!$H$12="Baja",'Mapa de Riesgos'!$L$12="Mayor"),CONCATENATE("R",'Mapa de Riesgos'!$A$12),"")</f>
        <v/>
      </c>
      <c r="AC30" s="414"/>
      <c r="AD30" s="414" t="str">
        <f>IF(AND('Mapa de Riesgos'!$H$18="Baja",'Mapa de Riesgos'!$L$18="Mayor"),CONCATENATE("R",'Mapa de Riesgos'!$A$18),"")</f>
        <v/>
      </c>
      <c r="AE30" s="414"/>
      <c r="AF30" s="414" t="str">
        <f>IF(AND('Mapa de Riesgos'!$H$24="Baja",'Mapa de Riesgos'!$L$24="Mayor"),CONCATENATE("R",'Mapa de Riesgos'!$A$24),"")</f>
        <v/>
      </c>
      <c r="AG30" s="415"/>
      <c r="AH30" s="404" t="str">
        <f>IF(AND('Mapa de Riesgos'!$H$12="Baja",'Mapa de Riesgos'!$L$12="Catastrófico"),CONCATENATE("R",'Mapa de Riesgos'!$A$12),"")</f>
        <v/>
      </c>
      <c r="AI30" s="405"/>
      <c r="AJ30" s="405" t="str">
        <f>IF(AND('Mapa de Riesgos'!$H$18="Baja",'Mapa de Riesgos'!$L$18="Catastrófico"),CONCATENATE("R",'Mapa de Riesgos'!$A$18),"")</f>
        <v/>
      </c>
      <c r="AK30" s="405"/>
      <c r="AL30" s="405" t="str">
        <f>IF(AND('Mapa de Riesgos'!$H$24="Baja",'Mapa de Riesgos'!$L$24="Catastrófico"),CONCATENATE("R",'Mapa de Riesgos'!$A$24),"")</f>
        <v/>
      </c>
      <c r="AM30" s="406"/>
      <c r="AN30" s="83"/>
      <c r="AO30" s="456" t="s">
        <v>227</v>
      </c>
      <c r="AP30" s="457"/>
      <c r="AQ30" s="457"/>
      <c r="AR30" s="457"/>
      <c r="AS30" s="457"/>
      <c r="AT30" s="458"/>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c r="A31" s="83"/>
      <c r="B31" s="427"/>
      <c r="C31" s="427"/>
      <c r="D31" s="428"/>
      <c r="E31" s="420"/>
      <c r="F31" s="421"/>
      <c r="G31" s="421"/>
      <c r="H31" s="421"/>
      <c r="I31" s="421"/>
      <c r="J31" s="380"/>
      <c r="K31" s="381"/>
      <c r="L31" s="381"/>
      <c r="M31" s="381"/>
      <c r="N31" s="381"/>
      <c r="O31" s="382"/>
      <c r="P31" s="390"/>
      <c r="Q31" s="390"/>
      <c r="R31" s="390"/>
      <c r="S31" s="390"/>
      <c r="T31" s="390"/>
      <c r="U31" s="391"/>
      <c r="V31" s="389"/>
      <c r="W31" s="390"/>
      <c r="X31" s="390"/>
      <c r="Y31" s="390"/>
      <c r="Z31" s="390"/>
      <c r="AA31" s="391"/>
      <c r="AB31" s="407"/>
      <c r="AC31" s="408"/>
      <c r="AD31" s="408"/>
      <c r="AE31" s="408"/>
      <c r="AF31" s="408"/>
      <c r="AG31" s="409"/>
      <c r="AH31" s="398"/>
      <c r="AI31" s="399"/>
      <c r="AJ31" s="399"/>
      <c r="AK31" s="399"/>
      <c r="AL31" s="399"/>
      <c r="AM31" s="400"/>
      <c r="AN31" s="83"/>
      <c r="AO31" s="459"/>
      <c r="AP31" s="460"/>
      <c r="AQ31" s="460"/>
      <c r="AR31" s="460"/>
      <c r="AS31" s="460"/>
      <c r="AT31" s="461"/>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c r="A32" s="83"/>
      <c r="B32" s="427"/>
      <c r="C32" s="427"/>
      <c r="D32" s="428"/>
      <c r="E32" s="420"/>
      <c r="F32" s="421"/>
      <c r="G32" s="421"/>
      <c r="H32" s="421"/>
      <c r="I32" s="421"/>
      <c r="J32" s="380" t="str">
        <f>IF(AND('Mapa de Riesgos'!$H$31="Baja",'Mapa de Riesgos'!$L$31="Leve"),CONCATENATE("R",'Mapa de Riesgos'!$A$31),"")</f>
        <v/>
      </c>
      <c r="K32" s="381"/>
      <c r="L32" s="381" t="str">
        <f>IF(AND('Mapa de Riesgos'!$H$37="Baja",'Mapa de Riesgos'!$L$37="Leve"),CONCATENATE("R",'Mapa de Riesgos'!$A$37),"")</f>
        <v/>
      </c>
      <c r="M32" s="381"/>
      <c r="N32" s="381" t="str">
        <f>IF(AND('Mapa de Riesgos'!$H$43="Baja",'Mapa de Riesgos'!$L$43="Leve"),CONCATENATE("R",'Mapa de Riesgos'!$A$43),"")</f>
        <v/>
      </c>
      <c r="O32" s="382"/>
      <c r="P32" s="390" t="str">
        <f>IF(AND('Mapa de Riesgos'!$H$31="Baja",'Mapa de Riesgos'!$L$31="Menor"),CONCATENATE("R",'Mapa de Riesgos'!$A$31),"")</f>
        <v/>
      </c>
      <c r="Q32" s="390"/>
      <c r="R32" s="390" t="str">
        <f>IF(AND('Mapa de Riesgos'!$H$37="Baja",'Mapa de Riesgos'!$L$37="Menor"),CONCATENATE("R",'Mapa de Riesgos'!$A$37),"")</f>
        <v/>
      </c>
      <c r="S32" s="390"/>
      <c r="T32" s="390" t="str">
        <f>IF(AND('Mapa de Riesgos'!$H$43="Baja",'Mapa de Riesgos'!$L$43="Menor"),CONCATENATE("R",'Mapa de Riesgos'!$A$43),"")</f>
        <v/>
      </c>
      <c r="U32" s="391"/>
      <c r="V32" s="389" t="str">
        <f>IF(AND('Mapa de Riesgos'!$H$31="Baja",'Mapa de Riesgos'!$L$31="Moderado"),CONCATENATE("R",'Mapa de Riesgos'!$A$31),"")</f>
        <v/>
      </c>
      <c r="W32" s="390"/>
      <c r="X32" s="390" t="str">
        <f>IF(AND('Mapa de Riesgos'!$H$37="Baja",'Mapa de Riesgos'!$L$37="Moderado"),CONCATENATE("R",'Mapa de Riesgos'!$A$37),"")</f>
        <v/>
      </c>
      <c r="Y32" s="390"/>
      <c r="Z32" s="390" t="str">
        <f>IF(AND('Mapa de Riesgos'!$H$43="Baja",'Mapa de Riesgos'!$L$43="Moderado"),CONCATENATE("R",'Mapa de Riesgos'!$A$43),"")</f>
        <v/>
      </c>
      <c r="AA32" s="391"/>
      <c r="AB32" s="407" t="str">
        <f>IF(AND('Mapa de Riesgos'!$H$31="Baja",'Mapa de Riesgos'!$L$31="Mayor"),CONCATENATE("R",'Mapa de Riesgos'!$A$31),"")</f>
        <v/>
      </c>
      <c r="AC32" s="408"/>
      <c r="AD32" s="408" t="str">
        <f>IF(AND('Mapa de Riesgos'!$H$37="Baja",'Mapa de Riesgos'!$L$37="Mayor"),CONCATENATE("R",'Mapa de Riesgos'!$A$37),"")</f>
        <v/>
      </c>
      <c r="AE32" s="408"/>
      <c r="AF32" s="408" t="str">
        <f>IF(AND('Mapa de Riesgos'!$H$43="Baja",'Mapa de Riesgos'!$L$43="Mayor"),CONCATENATE("R",'Mapa de Riesgos'!$A$43),"")</f>
        <v/>
      </c>
      <c r="AG32" s="409"/>
      <c r="AH32" s="398" t="str">
        <f>IF(AND('Mapa de Riesgos'!$H$31="Baja",'Mapa de Riesgos'!$L$31="Catastrófico"),CONCATENATE("R",'Mapa de Riesgos'!$A$31),"")</f>
        <v/>
      </c>
      <c r="AI32" s="399"/>
      <c r="AJ32" s="399" t="str">
        <f>IF(AND('Mapa de Riesgos'!$H$37="Baja",'Mapa de Riesgos'!$L$37="Catastrófico"),CONCATENATE("R",'Mapa de Riesgos'!$A$37),"")</f>
        <v/>
      </c>
      <c r="AK32" s="399"/>
      <c r="AL32" s="399" t="str">
        <f>IF(AND('Mapa de Riesgos'!$H$43="Baja",'Mapa de Riesgos'!$L$43="Catastrófico"),CONCATENATE("R",'Mapa de Riesgos'!$A$43),"")</f>
        <v/>
      </c>
      <c r="AM32" s="400"/>
      <c r="AN32" s="83"/>
      <c r="AO32" s="459"/>
      <c r="AP32" s="460"/>
      <c r="AQ32" s="460"/>
      <c r="AR32" s="460"/>
      <c r="AS32" s="460"/>
      <c r="AT32" s="461"/>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c r="A33" s="83"/>
      <c r="B33" s="427"/>
      <c r="C33" s="427"/>
      <c r="D33" s="428"/>
      <c r="E33" s="420"/>
      <c r="F33" s="421"/>
      <c r="G33" s="421"/>
      <c r="H33" s="421"/>
      <c r="I33" s="421"/>
      <c r="J33" s="380"/>
      <c r="K33" s="381"/>
      <c r="L33" s="381"/>
      <c r="M33" s="381"/>
      <c r="N33" s="381"/>
      <c r="O33" s="382"/>
      <c r="P33" s="390"/>
      <c r="Q33" s="390"/>
      <c r="R33" s="390"/>
      <c r="S33" s="390"/>
      <c r="T33" s="390"/>
      <c r="U33" s="391"/>
      <c r="V33" s="389"/>
      <c r="W33" s="390"/>
      <c r="X33" s="390"/>
      <c r="Y33" s="390"/>
      <c r="Z33" s="390"/>
      <c r="AA33" s="391"/>
      <c r="AB33" s="407"/>
      <c r="AC33" s="408"/>
      <c r="AD33" s="408"/>
      <c r="AE33" s="408"/>
      <c r="AF33" s="408"/>
      <c r="AG33" s="409"/>
      <c r="AH33" s="398"/>
      <c r="AI33" s="399"/>
      <c r="AJ33" s="399"/>
      <c r="AK33" s="399"/>
      <c r="AL33" s="399"/>
      <c r="AM33" s="400"/>
      <c r="AN33" s="83"/>
      <c r="AO33" s="459"/>
      <c r="AP33" s="460"/>
      <c r="AQ33" s="460"/>
      <c r="AR33" s="460"/>
      <c r="AS33" s="460"/>
      <c r="AT33" s="461"/>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c r="A34" s="83"/>
      <c r="B34" s="427"/>
      <c r="C34" s="427"/>
      <c r="D34" s="428"/>
      <c r="E34" s="420"/>
      <c r="F34" s="421"/>
      <c r="G34" s="421"/>
      <c r="H34" s="421"/>
      <c r="I34" s="421"/>
      <c r="J34" s="380" t="str">
        <f>IF(AND('Mapa de Riesgos'!$H$51="Baja",'Mapa de Riesgos'!$L$51="Leve"),CONCATENATE("R",'Mapa de Riesgos'!$A$51),"")</f>
        <v/>
      </c>
      <c r="K34" s="381"/>
      <c r="L34" s="381" t="str">
        <f>IF(AND('Mapa de Riesgos'!$H$57="Baja",'Mapa de Riesgos'!$L$57="Leve"),CONCATENATE("R",'Mapa de Riesgos'!$A$57),"")</f>
        <v/>
      </c>
      <c r="M34" s="381"/>
      <c r="N34" s="381" t="str">
        <f>IF(AND('Mapa de Riesgos'!$H$63="Baja",'Mapa de Riesgos'!$L$63="Leve"),CONCATENATE("R",'Mapa de Riesgos'!$A$63),"")</f>
        <v/>
      </c>
      <c r="O34" s="382"/>
      <c r="P34" s="390" t="str">
        <f>IF(AND('Mapa de Riesgos'!$H$51="Baja",'Mapa de Riesgos'!$L$51="Menor"),CONCATENATE("R",'Mapa de Riesgos'!$A$51),"")</f>
        <v/>
      </c>
      <c r="Q34" s="390"/>
      <c r="R34" s="390" t="str">
        <f>IF(AND('Mapa de Riesgos'!$H$57="Baja",'Mapa de Riesgos'!$L$57="Menor"),CONCATENATE("R",'Mapa de Riesgos'!$A$57),"")</f>
        <v/>
      </c>
      <c r="S34" s="390"/>
      <c r="T34" s="390" t="str">
        <f>IF(AND('Mapa de Riesgos'!$H$63="Baja",'Mapa de Riesgos'!$L$63="Menor"),CONCATENATE("R",'Mapa de Riesgos'!$A$63),"")</f>
        <v/>
      </c>
      <c r="U34" s="391"/>
      <c r="V34" s="389" t="str">
        <f>IF(AND('Mapa de Riesgos'!$H$51="Baja",'Mapa de Riesgos'!$L$51="Moderado"),CONCATENATE("R",'Mapa de Riesgos'!$A$51),"")</f>
        <v/>
      </c>
      <c r="W34" s="390"/>
      <c r="X34" s="390" t="str">
        <f>IF(AND('Mapa de Riesgos'!$H$57="Baja",'Mapa de Riesgos'!$L$57="Moderado"),CONCATENATE("R",'Mapa de Riesgos'!$A$57),"")</f>
        <v/>
      </c>
      <c r="Y34" s="390"/>
      <c r="Z34" s="390" t="str">
        <f>IF(AND('Mapa de Riesgos'!$H$63="Baja",'Mapa de Riesgos'!$L$63="Moderado"),CONCATENATE("R",'Mapa de Riesgos'!$A$63),"")</f>
        <v/>
      </c>
      <c r="AA34" s="391"/>
      <c r="AB34" s="407" t="str">
        <f>IF(AND('Mapa de Riesgos'!$H$51="Baja",'Mapa de Riesgos'!$L$51="Mayor"),CONCATENATE("R",'Mapa de Riesgos'!$A$51),"")</f>
        <v/>
      </c>
      <c r="AC34" s="408"/>
      <c r="AD34" s="408" t="str">
        <f>IF(AND('Mapa de Riesgos'!$H$57="Baja",'Mapa de Riesgos'!$L$57="Mayor"),CONCATENATE("R",'Mapa de Riesgos'!$A$57),"")</f>
        <v/>
      </c>
      <c r="AE34" s="408"/>
      <c r="AF34" s="408" t="str">
        <f>IF(AND('Mapa de Riesgos'!$H$63="Baja",'Mapa de Riesgos'!$L$63="Mayor"),CONCATENATE("R",'Mapa de Riesgos'!$A$63),"")</f>
        <v/>
      </c>
      <c r="AG34" s="409"/>
      <c r="AH34" s="398" t="str">
        <f>IF(AND('Mapa de Riesgos'!$H$51="Baja",'Mapa de Riesgos'!$L$51="Catastrófico"),CONCATENATE("R",'Mapa de Riesgos'!$A$51),"")</f>
        <v/>
      </c>
      <c r="AI34" s="399"/>
      <c r="AJ34" s="399" t="str">
        <f>IF(AND('Mapa de Riesgos'!$H$57="Baja",'Mapa de Riesgos'!$L$57="Catastrófico"),CONCATENATE("R",'Mapa de Riesgos'!$A$57),"")</f>
        <v/>
      </c>
      <c r="AK34" s="399"/>
      <c r="AL34" s="399" t="str">
        <f>IF(AND('Mapa de Riesgos'!$H$63="Baja",'Mapa de Riesgos'!$L$63="Catastrófico"),CONCATENATE("R",'Mapa de Riesgos'!$A$63),"")</f>
        <v/>
      </c>
      <c r="AM34" s="400"/>
      <c r="AN34" s="83"/>
      <c r="AO34" s="459"/>
      <c r="AP34" s="460"/>
      <c r="AQ34" s="460"/>
      <c r="AR34" s="460"/>
      <c r="AS34" s="460"/>
      <c r="AT34" s="461"/>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c r="A35" s="83"/>
      <c r="B35" s="427"/>
      <c r="C35" s="427"/>
      <c r="D35" s="428"/>
      <c r="E35" s="420"/>
      <c r="F35" s="421"/>
      <c r="G35" s="421"/>
      <c r="H35" s="421"/>
      <c r="I35" s="421"/>
      <c r="J35" s="380"/>
      <c r="K35" s="381"/>
      <c r="L35" s="381"/>
      <c r="M35" s="381"/>
      <c r="N35" s="381"/>
      <c r="O35" s="382"/>
      <c r="P35" s="390"/>
      <c r="Q35" s="390"/>
      <c r="R35" s="390"/>
      <c r="S35" s="390"/>
      <c r="T35" s="390"/>
      <c r="U35" s="391"/>
      <c r="V35" s="389"/>
      <c r="W35" s="390"/>
      <c r="X35" s="390"/>
      <c r="Y35" s="390"/>
      <c r="Z35" s="390"/>
      <c r="AA35" s="391"/>
      <c r="AB35" s="407"/>
      <c r="AC35" s="408"/>
      <c r="AD35" s="408"/>
      <c r="AE35" s="408"/>
      <c r="AF35" s="408"/>
      <c r="AG35" s="409"/>
      <c r="AH35" s="398"/>
      <c r="AI35" s="399"/>
      <c r="AJ35" s="399"/>
      <c r="AK35" s="399"/>
      <c r="AL35" s="399"/>
      <c r="AM35" s="400"/>
      <c r="AN35" s="83"/>
      <c r="AO35" s="459"/>
      <c r="AP35" s="460"/>
      <c r="AQ35" s="460"/>
      <c r="AR35" s="460"/>
      <c r="AS35" s="460"/>
      <c r="AT35" s="461"/>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c r="A36" s="83"/>
      <c r="B36" s="427"/>
      <c r="C36" s="427"/>
      <c r="D36" s="428"/>
      <c r="E36" s="420"/>
      <c r="F36" s="421"/>
      <c r="G36" s="421"/>
      <c r="H36" s="421"/>
      <c r="I36" s="421"/>
      <c r="J36" s="380" t="str">
        <f>IF(AND('Mapa de Riesgos'!$H$69="Baja",'Mapa de Riesgos'!$L$69="Leve"),CONCATENATE("R",'Mapa de Riesgos'!$A$69),"")</f>
        <v/>
      </c>
      <c r="K36" s="381"/>
      <c r="L36" s="381" t="str">
        <f>IF(AND('Mapa de Riesgos'!$H$75="Baja",'Mapa de Riesgos'!$L$75="Leve"),CONCATENATE("R",'Mapa de Riesgos'!$A$75),"")</f>
        <v/>
      </c>
      <c r="M36" s="381"/>
      <c r="N36" s="381" t="str">
        <f>IF(AND('Mapa de Riesgos'!$H$81="Baja",'Mapa de Riesgos'!$L$81="Leve"),CONCATENATE("R",'Mapa de Riesgos'!$A$81),"")</f>
        <v/>
      </c>
      <c r="O36" s="382"/>
      <c r="P36" s="390" t="str">
        <f>IF(AND('Mapa de Riesgos'!$H$69="Baja",'Mapa de Riesgos'!$L$69="Menor"),CONCATENATE("R",'Mapa de Riesgos'!$A$69),"")</f>
        <v/>
      </c>
      <c r="Q36" s="390"/>
      <c r="R36" s="390" t="str">
        <f>IF(AND('Mapa de Riesgos'!$H$75="Baja",'Mapa de Riesgos'!$L$75="Menor"),CONCATENATE("R",'Mapa de Riesgos'!$A$75),"")</f>
        <v/>
      </c>
      <c r="S36" s="390"/>
      <c r="T36" s="390" t="str">
        <f>IF(AND('Mapa de Riesgos'!$H$81="Baja",'Mapa de Riesgos'!$L$81="Menor"),CONCATENATE("R",'Mapa de Riesgos'!$A$81),"")</f>
        <v/>
      </c>
      <c r="U36" s="391"/>
      <c r="V36" s="389" t="str">
        <f>IF(AND('Mapa de Riesgos'!$H$69="Baja",'Mapa de Riesgos'!$L$69="Moderado"),CONCATENATE("R",'Mapa de Riesgos'!$A$69),"")</f>
        <v/>
      </c>
      <c r="W36" s="390"/>
      <c r="X36" s="390" t="str">
        <f>IF(AND('Mapa de Riesgos'!$H$75="Baja",'Mapa de Riesgos'!$L$75="Moderado"),CONCATENATE("R",'Mapa de Riesgos'!$A$75),"")</f>
        <v/>
      </c>
      <c r="Y36" s="390"/>
      <c r="Z36" s="390" t="str">
        <f>IF(AND('Mapa de Riesgos'!$H$81="Baja",'Mapa de Riesgos'!$L$81="Moderado"),CONCATENATE("R",'Mapa de Riesgos'!$A$81),"")</f>
        <v/>
      </c>
      <c r="AA36" s="391"/>
      <c r="AB36" s="407" t="str">
        <f>IF(AND('Mapa de Riesgos'!$H$69="Baja",'Mapa de Riesgos'!$L$69="Mayor"),CONCATENATE("R",'Mapa de Riesgos'!$A$69),"")</f>
        <v/>
      </c>
      <c r="AC36" s="408"/>
      <c r="AD36" s="408" t="str">
        <f>IF(AND('Mapa de Riesgos'!$H$75="Baja",'Mapa de Riesgos'!$L$75="Mayor"),CONCATENATE("R",'Mapa de Riesgos'!$A$75),"")</f>
        <v/>
      </c>
      <c r="AE36" s="408"/>
      <c r="AF36" s="408" t="str">
        <f>IF(AND('Mapa de Riesgos'!$H$81="Baja",'Mapa de Riesgos'!$L$81="Mayor"),CONCATENATE("R",'Mapa de Riesgos'!$A$81),"")</f>
        <v/>
      </c>
      <c r="AG36" s="409"/>
      <c r="AH36" s="398" t="str">
        <f>IF(AND('Mapa de Riesgos'!$H$69="Baja",'Mapa de Riesgos'!$L$69="Catastrófico"),CONCATENATE("R",'Mapa de Riesgos'!$A$69),"")</f>
        <v/>
      </c>
      <c r="AI36" s="399"/>
      <c r="AJ36" s="399" t="str">
        <f>IF(AND('Mapa de Riesgos'!$H$75="Baja",'Mapa de Riesgos'!$L$75="Catastrófico"),CONCATENATE("R",'Mapa de Riesgos'!$A$75),"")</f>
        <v/>
      </c>
      <c r="AK36" s="399"/>
      <c r="AL36" s="399" t="str">
        <f>IF(AND('Mapa de Riesgos'!$H$81="Baja",'Mapa de Riesgos'!$L$81="Catastrófico"),CONCATENATE("R",'Mapa de Riesgos'!$A$81),"")</f>
        <v/>
      </c>
      <c r="AM36" s="400"/>
      <c r="AN36" s="83"/>
      <c r="AO36" s="459"/>
      <c r="AP36" s="460"/>
      <c r="AQ36" s="460"/>
      <c r="AR36" s="460"/>
      <c r="AS36" s="460"/>
      <c r="AT36" s="461"/>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c r="A37" s="83"/>
      <c r="B37" s="427"/>
      <c r="C37" s="427"/>
      <c r="D37" s="428"/>
      <c r="E37" s="423"/>
      <c r="F37" s="424"/>
      <c r="G37" s="424"/>
      <c r="H37" s="424"/>
      <c r="I37" s="424"/>
      <c r="J37" s="383"/>
      <c r="K37" s="384"/>
      <c r="L37" s="384"/>
      <c r="M37" s="384"/>
      <c r="N37" s="384"/>
      <c r="O37" s="385"/>
      <c r="P37" s="393"/>
      <c r="Q37" s="393"/>
      <c r="R37" s="393"/>
      <c r="S37" s="393"/>
      <c r="T37" s="393"/>
      <c r="U37" s="394"/>
      <c r="V37" s="392"/>
      <c r="W37" s="393"/>
      <c r="X37" s="393"/>
      <c r="Y37" s="393"/>
      <c r="Z37" s="393"/>
      <c r="AA37" s="394"/>
      <c r="AB37" s="410"/>
      <c r="AC37" s="411"/>
      <c r="AD37" s="411"/>
      <c r="AE37" s="411"/>
      <c r="AF37" s="411"/>
      <c r="AG37" s="412"/>
      <c r="AH37" s="401"/>
      <c r="AI37" s="402"/>
      <c r="AJ37" s="402"/>
      <c r="AK37" s="402"/>
      <c r="AL37" s="402"/>
      <c r="AM37" s="403"/>
      <c r="AN37" s="83"/>
      <c r="AO37" s="462"/>
      <c r="AP37" s="463"/>
      <c r="AQ37" s="463"/>
      <c r="AR37" s="463"/>
      <c r="AS37" s="463"/>
      <c r="AT37" s="464"/>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c r="A38" s="83"/>
      <c r="B38" s="427"/>
      <c r="C38" s="427"/>
      <c r="D38" s="428"/>
      <c r="E38" s="417" t="s">
        <v>228</v>
      </c>
      <c r="F38" s="418"/>
      <c r="G38" s="418"/>
      <c r="H38" s="418"/>
      <c r="I38" s="419"/>
      <c r="J38" s="386" t="str">
        <f>IF(AND('Mapa de Riesgos'!$H$12="Muy Baja",'Mapa de Riesgos'!$L$12="Leve"),CONCATENATE("R",'Mapa de Riesgos'!$A$12),"")</f>
        <v/>
      </c>
      <c r="K38" s="387"/>
      <c r="L38" s="387" t="str">
        <f>IF(AND('Mapa de Riesgos'!$H$18="Muy Baja",'Mapa de Riesgos'!$L$18="Leve"),CONCATENATE("R",'Mapa de Riesgos'!$A$18),"")</f>
        <v/>
      </c>
      <c r="M38" s="387"/>
      <c r="N38" s="387" t="str">
        <f>IF(AND('Mapa de Riesgos'!$H$24="Muy Baja",'Mapa de Riesgos'!$L$24="Leve"),CONCATENATE("R",'Mapa de Riesgos'!$A$24),"")</f>
        <v/>
      </c>
      <c r="O38" s="388"/>
      <c r="P38" s="386" t="str">
        <f>IF(AND('Mapa de Riesgos'!$H$12="Muy Baja",'Mapa de Riesgos'!$L$12="Menor"),CONCATENATE("R",'Mapa de Riesgos'!$A$12),"")</f>
        <v/>
      </c>
      <c r="Q38" s="387"/>
      <c r="R38" s="387" t="str">
        <f>IF(AND('Mapa de Riesgos'!$H$18="Muy Baja",'Mapa de Riesgos'!$L$18="Menor"),CONCATENATE("R",'Mapa de Riesgos'!$A$18),"")</f>
        <v/>
      </c>
      <c r="S38" s="387"/>
      <c r="T38" s="387" t="str">
        <f>IF(AND('Mapa de Riesgos'!$H$24="Muy Baja",'Mapa de Riesgos'!$L$24="Menor"),CONCATENATE("R",'Mapa de Riesgos'!$A$24),"")</f>
        <v/>
      </c>
      <c r="U38" s="388"/>
      <c r="V38" s="395" t="str">
        <f>IF(AND('Mapa de Riesgos'!$H$12="Muy Baja",'Mapa de Riesgos'!$L$12="Moderado"),CONCATENATE("R",'Mapa de Riesgos'!$A$12),"")</f>
        <v/>
      </c>
      <c r="W38" s="396"/>
      <c r="X38" s="396" t="str">
        <f>IF(AND('Mapa de Riesgos'!$H$18="Muy Baja",'Mapa de Riesgos'!$L$18="Moderado"),CONCATENATE("R",'Mapa de Riesgos'!$A$18),"")</f>
        <v/>
      </c>
      <c r="Y38" s="396"/>
      <c r="Z38" s="396" t="str">
        <f>IF(AND('Mapa de Riesgos'!$H$24="Muy Baja",'Mapa de Riesgos'!$L$24="Moderado"),CONCATENATE("R",'Mapa de Riesgos'!$A$24),"")</f>
        <v/>
      </c>
      <c r="AA38" s="397"/>
      <c r="AB38" s="413" t="str">
        <f>IF(AND('Mapa de Riesgos'!$H$12="Muy Baja",'Mapa de Riesgos'!$L$12="Mayor"),CONCATENATE("R",'Mapa de Riesgos'!$A$12),"")</f>
        <v/>
      </c>
      <c r="AC38" s="414"/>
      <c r="AD38" s="414" t="str">
        <f>IF(AND('Mapa de Riesgos'!$H$18="Muy Baja",'Mapa de Riesgos'!$L$18="Mayor"),CONCATENATE("R",'Mapa de Riesgos'!$A$18),"")</f>
        <v/>
      </c>
      <c r="AE38" s="414"/>
      <c r="AF38" s="414" t="str">
        <f>IF(AND('Mapa de Riesgos'!$H$24="Muy Baja",'Mapa de Riesgos'!$L$24="Mayor"),CONCATENATE("R",'Mapa de Riesgos'!$A$24),"")</f>
        <v/>
      </c>
      <c r="AG38" s="415"/>
      <c r="AH38" s="404" t="str">
        <f>IF(AND('Mapa de Riesgos'!$H$12="Muy Baja",'Mapa de Riesgos'!$L$12="Catastrófico"),CONCATENATE("R",'Mapa de Riesgos'!$A$12),"")</f>
        <v/>
      </c>
      <c r="AI38" s="405"/>
      <c r="AJ38" s="405" t="str">
        <f>IF(AND('Mapa de Riesgos'!$H$18="Muy Baja",'Mapa de Riesgos'!$L$18="Catastrófico"),CONCATENATE("R",'Mapa de Riesgos'!$A$18),"")</f>
        <v/>
      </c>
      <c r="AK38" s="405"/>
      <c r="AL38" s="405" t="str">
        <f>IF(AND('Mapa de Riesgos'!$H$24="Muy Baja",'Mapa de Riesgos'!$L$24="Catastrófico"),CONCATENATE("R",'Mapa de Riesgos'!$A$24),"")</f>
        <v/>
      </c>
      <c r="AM38" s="406"/>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c r="A39" s="83"/>
      <c r="B39" s="427"/>
      <c r="C39" s="427"/>
      <c r="D39" s="428"/>
      <c r="E39" s="420"/>
      <c r="F39" s="421"/>
      <c r="G39" s="421"/>
      <c r="H39" s="421"/>
      <c r="I39" s="422"/>
      <c r="J39" s="380"/>
      <c r="K39" s="381"/>
      <c r="L39" s="381"/>
      <c r="M39" s="381"/>
      <c r="N39" s="381"/>
      <c r="O39" s="382"/>
      <c r="P39" s="380"/>
      <c r="Q39" s="381"/>
      <c r="R39" s="381"/>
      <c r="S39" s="381"/>
      <c r="T39" s="381"/>
      <c r="U39" s="382"/>
      <c r="V39" s="389"/>
      <c r="W39" s="390"/>
      <c r="X39" s="390"/>
      <c r="Y39" s="390"/>
      <c r="Z39" s="390"/>
      <c r="AA39" s="391"/>
      <c r="AB39" s="407"/>
      <c r="AC39" s="408"/>
      <c r="AD39" s="408"/>
      <c r="AE39" s="408"/>
      <c r="AF39" s="408"/>
      <c r="AG39" s="409"/>
      <c r="AH39" s="398"/>
      <c r="AI39" s="399"/>
      <c r="AJ39" s="399"/>
      <c r="AK39" s="399"/>
      <c r="AL39" s="399"/>
      <c r="AM39" s="400"/>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c r="A40" s="83"/>
      <c r="B40" s="427"/>
      <c r="C40" s="427"/>
      <c r="D40" s="428"/>
      <c r="E40" s="420"/>
      <c r="F40" s="421"/>
      <c r="G40" s="421"/>
      <c r="H40" s="421"/>
      <c r="I40" s="422"/>
      <c r="J40" s="380" t="str">
        <f>IF(AND('Mapa de Riesgos'!$H$31="Muy Baja",'Mapa de Riesgos'!$L$31="Leve"),CONCATENATE("R",'Mapa de Riesgos'!$A$31),"")</f>
        <v/>
      </c>
      <c r="K40" s="381"/>
      <c r="L40" s="381" t="str">
        <f>IF(AND('Mapa de Riesgos'!$H$37="Muy Baja",'Mapa de Riesgos'!$L$37="Leve"),CONCATENATE("R",'Mapa de Riesgos'!$A$37),"")</f>
        <v/>
      </c>
      <c r="M40" s="381"/>
      <c r="N40" s="381" t="str">
        <f>IF(AND('Mapa de Riesgos'!$H$43="Muy Baja",'Mapa de Riesgos'!$L$43="Leve"),CONCATENATE("R",'Mapa de Riesgos'!$A$43),"")</f>
        <v/>
      </c>
      <c r="O40" s="382"/>
      <c r="P40" s="380" t="str">
        <f>IF(AND('Mapa de Riesgos'!$H$31="Muy Baja",'Mapa de Riesgos'!$L$31="Menor"),CONCATENATE("R",'Mapa de Riesgos'!$A$31),"")</f>
        <v/>
      </c>
      <c r="Q40" s="381"/>
      <c r="R40" s="381" t="str">
        <f>IF(AND('Mapa de Riesgos'!$H$37="Muy Baja",'Mapa de Riesgos'!$L$37="Menor"),CONCATENATE("R",'Mapa de Riesgos'!$A$37),"")</f>
        <v/>
      </c>
      <c r="S40" s="381"/>
      <c r="T40" s="381" t="str">
        <f>IF(AND('Mapa de Riesgos'!$H$43="Muy Baja",'Mapa de Riesgos'!$L$43="Menor"),CONCATENATE("R",'Mapa de Riesgos'!$A$43),"")</f>
        <v/>
      </c>
      <c r="U40" s="382"/>
      <c r="V40" s="389" t="str">
        <f>IF(AND('Mapa de Riesgos'!$H$31="Muy Baja",'Mapa de Riesgos'!$L$31="Moderado"),CONCATENATE("R",'Mapa de Riesgos'!$A$31),"")</f>
        <v/>
      </c>
      <c r="W40" s="390"/>
      <c r="X40" s="390" t="str">
        <f>IF(AND('Mapa de Riesgos'!$H$37="Muy Baja",'Mapa de Riesgos'!$L$37="Moderado"),CONCATENATE("R",'Mapa de Riesgos'!$A$37),"")</f>
        <v>R5</v>
      </c>
      <c r="Y40" s="390"/>
      <c r="Z40" s="390" t="str">
        <f>IF(AND('Mapa de Riesgos'!$H$43="Muy Baja",'Mapa de Riesgos'!$L$43="Moderado"),CONCATENATE("R",'Mapa de Riesgos'!$A$43),"")</f>
        <v/>
      </c>
      <c r="AA40" s="391"/>
      <c r="AB40" s="407" t="str">
        <f>IF(AND('Mapa de Riesgos'!$H$31="Muy Baja",'Mapa de Riesgos'!$L$31="Mayor"),CONCATENATE("R",'Mapa de Riesgos'!$A$31),"")</f>
        <v/>
      </c>
      <c r="AC40" s="408"/>
      <c r="AD40" s="408" t="str">
        <f>IF(AND('Mapa de Riesgos'!$H$37="Muy Baja",'Mapa de Riesgos'!$L$37="Mayor"),CONCATENATE("R",'Mapa de Riesgos'!$A$37),"")</f>
        <v/>
      </c>
      <c r="AE40" s="408"/>
      <c r="AF40" s="408" t="str">
        <f>IF(AND('Mapa de Riesgos'!$H$43="Muy Baja",'Mapa de Riesgos'!$L$43="Mayor"),CONCATENATE("R",'Mapa de Riesgos'!$A$43),"")</f>
        <v/>
      </c>
      <c r="AG40" s="409"/>
      <c r="AH40" s="398" t="str">
        <f>IF(AND('Mapa de Riesgos'!$H$31="Muy Baja",'Mapa de Riesgos'!$L$31="Catastrófico"),CONCATENATE("R",'Mapa de Riesgos'!$A$31),"")</f>
        <v/>
      </c>
      <c r="AI40" s="399"/>
      <c r="AJ40" s="399" t="str">
        <f>IF(AND('Mapa de Riesgos'!$H$37="Muy Baja",'Mapa de Riesgos'!$L$37="Catastrófico"),CONCATENATE("R",'Mapa de Riesgos'!$A$37),"")</f>
        <v/>
      </c>
      <c r="AK40" s="399"/>
      <c r="AL40" s="399" t="str">
        <f>IF(AND('Mapa de Riesgos'!$H$43="Muy Baja",'Mapa de Riesgos'!$L$43="Catastrófico"),CONCATENATE("R",'Mapa de Riesgos'!$A$43),"")</f>
        <v/>
      </c>
      <c r="AM40" s="400"/>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c r="A41" s="83"/>
      <c r="B41" s="427"/>
      <c r="C41" s="427"/>
      <c r="D41" s="428"/>
      <c r="E41" s="420"/>
      <c r="F41" s="421"/>
      <c r="G41" s="421"/>
      <c r="H41" s="421"/>
      <c r="I41" s="422"/>
      <c r="J41" s="380"/>
      <c r="K41" s="381"/>
      <c r="L41" s="381"/>
      <c r="M41" s="381"/>
      <c r="N41" s="381"/>
      <c r="O41" s="382"/>
      <c r="P41" s="380"/>
      <c r="Q41" s="381"/>
      <c r="R41" s="381"/>
      <c r="S41" s="381"/>
      <c r="T41" s="381"/>
      <c r="U41" s="382"/>
      <c r="V41" s="389"/>
      <c r="W41" s="390"/>
      <c r="X41" s="390"/>
      <c r="Y41" s="390"/>
      <c r="Z41" s="390"/>
      <c r="AA41" s="391"/>
      <c r="AB41" s="407"/>
      <c r="AC41" s="408"/>
      <c r="AD41" s="408"/>
      <c r="AE41" s="408"/>
      <c r="AF41" s="408"/>
      <c r="AG41" s="409"/>
      <c r="AH41" s="398"/>
      <c r="AI41" s="399"/>
      <c r="AJ41" s="399"/>
      <c r="AK41" s="399"/>
      <c r="AL41" s="399"/>
      <c r="AM41" s="400"/>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c r="A42" s="83"/>
      <c r="B42" s="427"/>
      <c r="C42" s="427"/>
      <c r="D42" s="428"/>
      <c r="E42" s="420"/>
      <c r="F42" s="421"/>
      <c r="G42" s="421"/>
      <c r="H42" s="421"/>
      <c r="I42" s="422"/>
      <c r="J42" s="380" t="str">
        <f>IF(AND('Mapa de Riesgos'!$H$51="Muy Baja",'Mapa de Riesgos'!$L$51="Leve"),CONCATENATE("R",'Mapa de Riesgos'!$A$51),"")</f>
        <v/>
      </c>
      <c r="K42" s="381"/>
      <c r="L42" s="381" t="str">
        <f>IF(AND('Mapa de Riesgos'!$H$57="Muy Baja",'Mapa de Riesgos'!$L$57="Leve"),CONCATENATE("R",'Mapa de Riesgos'!$A$57),"")</f>
        <v/>
      </c>
      <c r="M42" s="381"/>
      <c r="N42" s="381" t="str">
        <f>IF(AND('Mapa de Riesgos'!$H$63="Muy Baja",'Mapa de Riesgos'!$L$63="Leve"),CONCATENATE("R",'Mapa de Riesgos'!$A$63),"")</f>
        <v/>
      </c>
      <c r="O42" s="382"/>
      <c r="P42" s="380" t="str">
        <f>IF(AND('Mapa de Riesgos'!$H$51="Muy Baja",'Mapa de Riesgos'!$L$51="Menor"),CONCATENATE("R",'Mapa de Riesgos'!$A$51),"")</f>
        <v/>
      </c>
      <c r="Q42" s="381"/>
      <c r="R42" s="381" t="str">
        <f>IF(AND('Mapa de Riesgos'!$H$57="Muy Baja",'Mapa de Riesgos'!$L$57="Menor"),CONCATENATE("R",'Mapa de Riesgos'!$A$57),"")</f>
        <v/>
      </c>
      <c r="S42" s="381"/>
      <c r="T42" s="381" t="str">
        <f>IF(AND('Mapa de Riesgos'!$H$63="Muy Baja",'Mapa de Riesgos'!$L$63="Menor"),CONCATENATE("R",'Mapa de Riesgos'!$A$63),"")</f>
        <v/>
      </c>
      <c r="U42" s="382"/>
      <c r="V42" s="389" t="str">
        <f>IF(AND('Mapa de Riesgos'!$H$51="Muy Baja",'Mapa de Riesgos'!$L$51="Moderado"),CONCATENATE("R",'Mapa de Riesgos'!$A$51),"")</f>
        <v/>
      </c>
      <c r="W42" s="390"/>
      <c r="X42" s="390" t="str">
        <f>IF(AND('Mapa de Riesgos'!$H$57="Muy Baja",'Mapa de Riesgos'!$L$57="Moderado"),CONCATENATE("R",'Mapa de Riesgos'!$A$57),"")</f>
        <v/>
      </c>
      <c r="Y42" s="390"/>
      <c r="Z42" s="390" t="str">
        <f>IF(AND('Mapa de Riesgos'!$H$63="Muy Baja",'Mapa de Riesgos'!$L$63="Moderado"),CONCATENATE("R",'Mapa de Riesgos'!$A$63),"")</f>
        <v/>
      </c>
      <c r="AA42" s="391"/>
      <c r="AB42" s="407" t="str">
        <f>IF(AND('Mapa de Riesgos'!$H$51="Muy Baja",'Mapa de Riesgos'!$L$51="Mayor"),CONCATENATE("R",'Mapa de Riesgos'!$A$51),"")</f>
        <v/>
      </c>
      <c r="AC42" s="408"/>
      <c r="AD42" s="408" t="str">
        <f>IF(AND('Mapa de Riesgos'!$H$57="Muy Baja",'Mapa de Riesgos'!$L$57="Mayor"),CONCATENATE("R",'Mapa de Riesgos'!$A$57),"")</f>
        <v/>
      </c>
      <c r="AE42" s="408"/>
      <c r="AF42" s="408" t="str">
        <f>IF(AND('Mapa de Riesgos'!$H$63="Muy Baja",'Mapa de Riesgos'!$L$63="Mayor"),CONCATENATE("R",'Mapa de Riesgos'!$A$63),"")</f>
        <v/>
      </c>
      <c r="AG42" s="409"/>
      <c r="AH42" s="398" t="str">
        <f>IF(AND('Mapa de Riesgos'!$H$51="Muy Baja",'Mapa de Riesgos'!$L$51="Catastrófico"),CONCATENATE("R",'Mapa de Riesgos'!$A$51),"")</f>
        <v/>
      </c>
      <c r="AI42" s="399"/>
      <c r="AJ42" s="399" t="str">
        <f>IF(AND('Mapa de Riesgos'!$H$57="Muy Baja",'Mapa de Riesgos'!$L$57="Catastrófico"),CONCATENATE("R",'Mapa de Riesgos'!$A$57),"")</f>
        <v/>
      </c>
      <c r="AK42" s="399"/>
      <c r="AL42" s="399" t="str">
        <f>IF(AND('Mapa de Riesgos'!$H$63="Muy Baja",'Mapa de Riesgos'!$L$63="Catastrófico"),CONCATENATE("R",'Mapa de Riesgos'!$A$63),"")</f>
        <v/>
      </c>
      <c r="AM42" s="400"/>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c r="A43" s="83"/>
      <c r="B43" s="427"/>
      <c r="C43" s="427"/>
      <c r="D43" s="428"/>
      <c r="E43" s="420"/>
      <c r="F43" s="421"/>
      <c r="G43" s="421"/>
      <c r="H43" s="421"/>
      <c r="I43" s="422"/>
      <c r="J43" s="380"/>
      <c r="K43" s="381"/>
      <c r="L43" s="381"/>
      <c r="M43" s="381"/>
      <c r="N43" s="381"/>
      <c r="O43" s="382"/>
      <c r="P43" s="380"/>
      <c r="Q43" s="381"/>
      <c r="R43" s="381"/>
      <c r="S43" s="381"/>
      <c r="T43" s="381"/>
      <c r="U43" s="382"/>
      <c r="V43" s="389"/>
      <c r="W43" s="390"/>
      <c r="X43" s="390"/>
      <c r="Y43" s="390"/>
      <c r="Z43" s="390"/>
      <c r="AA43" s="391"/>
      <c r="AB43" s="407"/>
      <c r="AC43" s="408"/>
      <c r="AD43" s="408"/>
      <c r="AE43" s="408"/>
      <c r="AF43" s="408"/>
      <c r="AG43" s="409"/>
      <c r="AH43" s="398"/>
      <c r="AI43" s="399"/>
      <c r="AJ43" s="399"/>
      <c r="AK43" s="399"/>
      <c r="AL43" s="399"/>
      <c r="AM43" s="400"/>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c r="A44" s="83"/>
      <c r="B44" s="427"/>
      <c r="C44" s="427"/>
      <c r="D44" s="428"/>
      <c r="E44" s="420"/>
      <c r="F44" s="421"/>
      <c r="G44" s="421"/>
      <c r="H44" s="421"/>
      <c r="I44" s="422"/>
      <c r="J44" s="380" t="str">
        <f>IF(AND('Mapa de Riesgos'!$H$69="Muy Baja",'Mapa de Riesgos'!$L$69="Leve"),CONCATENATE("R",'Mapa de Riesgos'!$A$69),"")</f>
        <v/>
      </c>
      <c r="K44" s="381"/>
      <c r="L44" s="381" t="str">
        <f>IF(AND('Mapa de Riesgos'!$H$75="Muy Baja",'Mapa de Riesgos'!$L$75="Leve"),CONCATENATE("R",'Mapa de Riesgos'!$A$75),"")</f>
        <v/>
      </c>
      <c r="M44" s="381"/>
      <c r="N44" s="381" t="str">
        <f>IF(AND('Mapa de Riesgos'!$H$81="Muy Baja",'Mapa de Riesgos'!$L$81="Leve"),CONCATENATE("R",'Mapa de Riesgos'!$A$81),"")</f>
        <v/>
      </c>
      <c r="O44" s="382"/>
      <c r="P44" s="380" t="str">
        <f>IF(AND('Mapa de Riesgos'!$H$69="Muy Baja",'Mapa de Riesgos'!$L$69="Menor"),CONCATENATE("R",'Mapa de Riesgos'!$A$69),"")</f>
        <v/>
      </c>
      <c r="Q44" s="381"/>
      <c r="R44" s="381" t="str">
        <f>IF(AND('Mapa de Riesgos'!$H$75="Muy Baja",'Mapa de Riesgos'!$L$75="Menor"),CONCATENATE("R",'Mapa de Riesgos'!$A$75),"")</f>
        <v/>
      </c>
      <c r="S44" s="381"/>
      <c r="T44" s="381" t="str">
        <f>IF(AND('Mapa de Riesgos'!$H$81="Muy Baja",'Mapa de Riesgos'!$L$81="Menor"),CONCATENATE("R",'Mapa de Riesgos'!$A$81),"")</f>
        <v/>
      </c>
      <c r="U44" s="382"/>
      <c r="V44" s="389" t="str">
        <f>IF(AND('Mapa de Riesgos'!$H$69="Muy Baja",'Mapa de Riesgos'!$L$69="Moderado"),CONCATENATE("R",'Mapa de Riesgos'!$A$69),"")</f>
        <v/>
      </c>
      <c r="W44" s="390"/>
      <c r="X44" s="390" t="str">
        <f>IF(AND('Mapa de Riesgos'!$H$75="Muy Baja",'Mapa de Riesgos'!$L$75="Moderado"),CONCATENATE("R",'Mapa de Riesgos'!$A$75),"")</f>
        <v/>
      </c>
      <c r="Y44" s="390"/>
      <c r="Z44" s="390" t="str">
        <f>IF(AND('Mapa de Riesgos'!$H$81="Muy Baja",'Mapa de Riesgos'!$L$81="Moderado"),CONCATENATE("R",'Mapa de Riesgos'!$A$81),"")</f>
        <v/>
      </c>
      <c r="AA44" s="391"/>
      <c r="AB44" s="407" t="str">
        <f>IF(AND('Mapa de Riesgos'!$H$69="Muy Baja",'Mapa de Riesgos'!$L$69="Mayor"),CONCATENATE("R",'Mapa de Riesgos'!$A$69),"")</f>
        <v/>
      </c>
      <c r="AC44" s="408"/>
      <c r="AD44" s="408" t="str">
        <f>IF(AND('Mapa de Riesgos'!$H$75="Muy Baja",'Mapa de Riesgos'!$L$75="Mayor"),CONCATENATE("R",'Mapa de Riesgos'!$A$75),"")</f>
        <v/>
      </c>
      <c r="AE44" s="408"/>
      <c r="AF44" s="408" t="str">
        <f>IF(AND('Mapa de Riesgos'!$H$81="Muy Baja",'Mapa de Riesgos'!$L$81="Mayor"),CONCATENATE("R",'Mapa de Riesgos'!$A$81),"")</f>
        <v/>
      </c>
      <c r="AG44" s="409"/>
      <c r="AH44" s="398" t="str">
        <f>IF(AND('Mapa de Riesgos'!$H$69="Muy Baja",'Mapa de Riesgos'!$L$69="Catastrófico"),CONCATENATE("R",'Mapa de Riesgos'!$A$69),"")</f>
        <v/>
      </c>
      <c r="AI44" s="399"/>
      <c r="AJ44" s="399" t="str">
        <f>IF(AND('Mapa de Riesgos'!$H$75="Muy Baja",'Mapa de Riesgos'!$L$75="Catastrófico"),CONCATENATE("R",'Mapa de Riesgos'!$A$75),"")</f>
        <v/>
      </c>
      <c r="AK44" s="399"/>
      <c r="AL44" s="399" t="str">
        <f>IF(AND('Mapa de Riesgos'!$H$81="Muy Baja",'Mapa de Riesgos'!$L$81="Catastrófico"),CONCATENATE("R",'Mapa de Riesgos'!$A$81),"")</f>
        <v/>
      </c>
      <c r="AM44" s="400"/>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c r="A45" s="83"/>
      <c r="B45" s="427"/>
      <c r="C45" s="427"/>
      <c r="D45" s="428"/>
      <c r="E45" s="423"/>
      <c r="F45" s="424"/>
      <c r="G45" s="424"/>
      <c r="H45" s="424"/>
      <c r="I45" s="425"/>
      <c r="J45" s="383"/>
      <c r="K45" s="384"/>
      <c r="L45" s="384"/>
      <c r="M45" s="384"/>
      <c r="N45" s="384"/>
      <c r="O45" s="385"/>
      <c r="P45" s="383"/>
      <c r="Q45" s="384"/>
      <c r="R45" s="384"/>
      <c r="S45" s="384"/>
      <c r="T45" s="384"/>
      <c r="U45" s="385"/>
      <c r="V45" s="392"/>
      <c r="W45" s="393"/>
      <c r="X45" s="393"/>
      <c r="Y45" s="393"/>
      <c r="Z45" s="393"/>
      <c r="AA45" s="394"/>
      <c r="AB45" s="410"/>
      <c r="AC45" s="411"/>
      <c r="AD45" s="411"/>
      <c r="AE45" s="411"/>
      <c r="AF45" s="411"/>
      <c r="AG45" s="412"/>
      <c r="AH45" s="401"/>
      <c r="AI45" s="402"/>
      <c r="AJ45" s="402"/>
      <c r="AK45" s="402"/>
      <c r="AL45" s="402"/>
      <c r="AM45" s="40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c r="A46" s="83"/>
      <c r="B46" s="83"/>
      <c r="C46" s="83"/>
      <c r="D46" s="83"/>
      <c r="E46" s="83"/>
      <c r="F46" s="83"/>
      <c r="G46" s="83"/>
      <c r="H46" s="83"/>
      <c r="I46" s="83"/>
      <c r="J46" s="417" t="s">
        <v>229</v>
      </c>
      <c r="K46" s="418"/>
      <c r="L46" s="418"/>
      <c r="M46" s="418"/>
      <c r="N46" s="418"/>
      <c r="O46" s="419"/>
      <c r="P46" s="417" t="s">
        <v>230</v>
      </c>
      <c r="Q46" s="418"/>
      <c r="R46" s="418"/>
      <c r="S46" s="418"/>
      <c r="T46" s="418"/>
      <c r="U46" s="419"/>
      <c r="V46" s="417" t="s">
        <v>231</v>
      </c>
      <c r="W46" s="418"/>
      <c r="X46" s="418"/>
      <c r="Y46" s="418"/>
      <c r="Z46" s="418"/>
      <c r="AA46" s="419"/>
      <c r="AB46" s="417" t="s">
        <v>232</v>
      </c>
      <c r="AC46" s="426"/>
      <c r="AD46" s="418"/>
      <c r="AE46" s="418"/>
      <c r="AF46" s="418"/>
      <c r="AG46" s="419"/>
      <c r="AH46" s="417" t="s">
        <v>233</v>
      </c>
      <c r="AI46" s="418"/>
      <c r="AJ46" s="418"/>
      <c r="AK46" s="418"/>
      <c r="AL46" s="418"/>
      <c r="AM46" s="419"/>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c r="A47" s="83"/>
      <c r="B47" s="83"/>
      <c r="C47" s="83"/>
      <c r="D47" s="83"/>
      <c r="E47" s="83"/>
      <c r="F47" s="83"/>
      <c r="G47" s="83"/>
      <c r="H47" s="83"/>
      <c r="I47" s="83"/>
      <c r="J47" s="420"/>
      <c r="K47" s="421"/>
      <c r="L47" s="421"/>
      <c r="M47" s="421"/>
      <c r="N47" s="421"/>
      <c r="O47" s="422"/>
      <c r="P47" s="420"/>
      <c r="Q47" s="421"/>
      <c r="R47" s="421"/>
      <c r="S47" s="421"/>
      <c r="T47" s="421"/>
      <c r="U47" s="422"/>
      <c r="V47" s="420"/>
      <c r="W47" s="421"/>
      <c r="X47" s="421"/>
      <c r="Y47" s="421"/>
      <c r="Z47" s="421"/>
      <c r="AA47" s="422"/>
      <c r="AB47" s="420"/>
      <c r="AC47" s="421"/>
      <c r="AD47" s="421"/>
      <c r="AE47" s="421"/>
      <c r="AF47" s="421"/>
      <c r="AG47" s="422"/>
      <c r="AH47" s="420"/>
      <c r="AI47" s="421"/>
      <c r="AJ47" s="421"/>
      <c r="AK47" s="421"/>
      <c r="AL47" s="421"/>
      <c r="AM47" s="422"/>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c r="A48" s="83"/>
      <c r="B48" s="83"/>
      <c r="C48" s="83"/>
      <c r="D48" s="83"/>
      <c r="E48" s="83"/>
      <c r="F48" s="83"/>
      <c r="G48" s="83"/>
      <c r="H48" s="83"/>
      <c r="I48" s="83"/>
      <c r="J48" s="420"/>
      <c r="K48" s="421"/>
      <c r="L48" s="421"/>
      <c r="M48" s="421"/>
      <c r="N48" s="421"/>
      <c r="O48" s="422"/>
      <c r="P48" s="420"/>
      <c r="Q48" s="421"/>
      <c r="R48" s="421"/>
      <c r="S48" s="421"/>
      <c r="T48" s="421"/>
      <c r="U48" s="422"/>
      <c r="V48" s="420"/>
      <c r="W48" s="421"/>
      <c r="X48" s="421"/>
      <c r="Y48" s="421"/>
      <c r="Z48" s="421"/>
      <c r="AA48" s="422"/>
      <c r="AB48" s="420"/>
      <c r="AC48" s="421"/>
      <c r="AD48" s="421"/>
      <c r="AE48" s="421"/>
      <c r="AF48" s="421"/>
      <c r="AG48" s="422"/>
      <c r="AH48" s="420"/>
      <c r="AI48" s="421"/>
      <c r="AJ48" s="421"/>
      <c r="AK48" s="421"/>
      <c r="AL48" s="421"/>
      <c r="AM48" s="422"/>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c r="A49" s="83"/>
      <c r="B49" s="83"/>
      <c r="C49" s="83"/>
      <c r="D49" s="83"/>
      <c r="E49" s="83"/>
      <c r="F49" s="83"/>
      <c r="G49" s="83"/>
      <c r="H49" s="83"/>
      <c r="I49" s="83"/>
      <c r="J49" s="420"/>
      <c r="K49" s="421"/>
      <c r="L49" s="421"/>
      <c r="M49" s="421"/>
      <c r="N49" s="421"/>
      <c r="O49" s="422"/>
      <c r="P49" s="420"/>
      <c r="Q49" s="421"/>
      <c r="R49" s="421"/>
      <c r="S49" s="421"/>
      <c r="T49" s="421"/>
      <c r="U49" s="422"/>
      <c r="V49" s="420"/>
      <c r="W49" s="421"/>
      <c r="X49" s="421"/>
      <c r="Y49" s="421"/>
      <c r="Z49" s="421"/>
      <c r="AA49" s="422"/>
      <c r="AB49" s="420"/>
      <c r="AC49" s="421"/>
      <c r="AD49" s="421"/>
      <c r="AE49" s="421"/>
      <c r="AF49" s="421"/>
      <c r="AG49" s="422"/>
      <c r="AH49" s="420"/>
      <c r="AI49" s="421"/>
      <c r="AJ49" s="421"/>
      <c r="AK49" s="421"/>
      <c r="AL49" s="421"/>
      <c r="AM49" s="422"/>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c r="A50" s="83"/>
      <c r="B50" s="83"/>
      <c r="C50" s="83"/>
      <c r="D50" s="83"/>
      <c r="E50" s="83"/>
      <c r="F50" s="83"/>
      <c r="G50" s="83"/>
      <c r="H50" s="83"/>
      <c r="I50" s="83"/>
      <c r="J50" s="420"/>
      <c r="K50" s="421"/>
      <c r="L50" s="421"/>
      <c r="M50" s="421"/>
      <c r="N50" s="421"/>
      <c r="O50" s="422"/>
      <c r="P50" s="420"/>
      <c r="Q50" s="421"/>
      <c r="R50" s="421"/>
      <c r="S50" s="421"/>
      <c r="T50" s="421"/>
      <c r="U50" s="422"/>
      <c r="V50" s="420"/>
      <c r="W50" s="421"/>
      <c r="X50" s="421"/>
      <c r="Y50" s="421"/>
      <c r="Z50" s="421"/>
      <c r="AA50" s="422"/>
      <c r="AB50" s="420"/>
      <c r="AC50" s="421"/>
      <c r="AD50" s="421"/>
      <c r="AE50" s="421"/>
      <c r="AF50" s="421"/>
      <c r="AG50" s="422"/>
      <c r="AH50" s="420"/>
      <c r="AI50" s="421"/>
      <c r="AJ50" s="421"/>
      <c r="AK50" s="421"/>
      <c r="AL50" s="421"/>
      <c r="AM50" s="42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c r="A51" s="83"/>
      <c r="B51" s="83"/>
      <c r="C51" s="83"/>
      <c r="D51" s="83"/>
      <c r="E51" s="83"/>
      <c r="F51" s="83"/>
      <c r="G51" s="83"/>
      <c r="H51" s="83"/>
      <c r="I51" s="83"/>
      <c r="J51" s="423"/>
      <c r="K51" s="424"/>
      <c r="L51" s="424"/>
      <c r="M51" s="424"/>
      <c r="N51" s="424"/>
      <c r="O51" s="425"/>
      <c r="P51" s="423"/>
      <c r="Q51" s="424"/>
      <c r="R51" s="424"/>
      <c r="S51" s="424"/>
      <c r="T51" s="424"/>
      <c r="U51" s="425"/>
      <c r="V51" s="423"/>
      <c r="W51" s="424"/>
      <c r="X51" s="424"/>
      <c r="Y51" s="424"/>
      <c r="Z51" s="424"/>
      <c r="AA51" s="425"/>
      <c r="AB51" s="423"/>
      <c r="AC51" s="424"/>
      <c r="AD51" s="424"/>
      <c r="AE51" s="424"/>
      <c r="AF51" s="424"/>
      <c r="AG51" s="425"/>
      <c r="AH51" s="423"/>
      <c r="AI51" s="424"/>
      <c r="AJ51" s="424"/>
      <c r="AK51" s="424"/>
      <c r="AL51" s="424"/>
      <c r="AM51" s="425"/>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c r="B137" s="83"/>
      <c r="C137" s="83"/>
      <c r="D137" s="83"/>
      <c r="E137" s="83"/>
      <c r="F137" s="83"/>
      <c r="G137" s="83"/>
      <c r="H137" s="83"/>
      <c r="I137" s="83"/>
    </row>
    <row r="138" spans="2:63">
      <c r="B138" s="83"/>
      <c r="C138" s="83"/>
      <c r="D138" s="83"/>
      <c r="E138" s="83"/>
      <c r="F138" s="83"/>
      <c r="G138" s="83"/>
      <c r="H138" s="83"/>
      <c r="I138" s="83"/>
    </row>
    <row r="139" spans="2:63">
      <c r="B139" s="83"/>
      <c r="C139" s="83"/>
      <c r="D139" s="83"/>
      <c r="E139" s="83"/>
      <c r="F139" s="83"/>
      <c r="G139" s="83"/>
      <c r="H139" s="83"/>
      <c r="I139" s="83"/>
    </row>
    <row r="140" spans="2:63">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c r="A2" s="83"/>
      <c r="B2" s="494" t="s">
        <v>234</v>
      </c>
      <c r="C2" s="495"/>
      <c r="D2" s="495"/>
      <c r="E2" s="495"/>
      <c r="F2" s="495"/>
      <c r="G2" s="495"/>
      <c r="H2" s="495"/>
      <c r="I2" s="495"/>
      <c r="J2" s="416" t="s">
        <v>26</v>
      </c>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c r="A3" s="83"/>
      <c r="B3" s="495"/>
      <c r="C3" s="495"/>
      <c r="D3" s="495"/>
      <c r="E3" s="495"/>
      <c r="F3" s="495"/>
      <c r="G3" s="495"/>
      <c r="H3" s="495"/>
      <c r="I3" s="495"/>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c r="AM3" s="416"/>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c r="A4" s="83"/>
      <c r="B4" s="495"/>
      <c r="C4" s="495"/>
      <c r="D4" s="495"/>
      <c r="E4" s="495"/>
      <c r="F4" s="495"/>
      <c r="G4" s="495"/>
      <c r="H4" s="495"/>
      <c r="I4" s="495"/>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c r="AM4" s="416"/>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c r="A6" s="83"/>
      <c r="B6" s="427" t="s">
        <v>219</v>
      </c>
      <c r="C6" s="427"/>
      <c r="D6" s="428"/>
      <c r="E6" s="465" t="s">
        <v>220</v>
      </c>
      <c r="F6" s="466"/>
      <c r="G6" s="466"/>
      <c r="H6" s="466"/>
      <c r="I6" s="467"/>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485" t="s">
        <v>221</v>
      </c>
      <c r="AP6" s="486"/>
      <c r="AQ6" s="486"/>
      <c r="AR6" s="486"/>
      <c r="AS6" s="486"/>
      <c r="AT6" s="487"/>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c r="A7" s="83"/>
      <c r="B7" s="427"/>
      <c r="C7" s="427"/>
      <c r="D7" s="428"/>
      <c r="E7" s="468"/>
      <c r="F7" s="469"/>
      <c r="G7" s="469"/>
      <c r="H7" s="469"/>
      <c r="I7" s="470"/>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488"/>
      <c r="AP7" s="489"/>
      <c r="AQ7" s="489"/>
      <c r="AR7" s="489"/>
      <c r="AS7" s="489"/>
      <c r="AT7" s="490"/>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c r="A8" s="83"/>
      <c r="B8" s="427"/>
      <c r="C8" s="427"/>
      <c r="D8" s="428"/>
      <c r="E8" s="468"/>
      <c r="F8" s="469"/>
      <c r="G8" s="469"/>
      <c r="H8" s="469"/>
      <c r="I8" s="470"/>
      <c r="J8" s="52" t="str">
        <f>IF(AND('Mapa de Riesgos'!$Y$24="Muy Alta",'Mapa de Riesgos'!$AA$24="Leve"),CONCATENATE("R3C",'Mapa de Riesgos'!$O$24),"")</f>
        <v/>
      </c>
      <c r="K8" s="53" t="str">
        <f>IF(AND('Mapa de Riesgos'!$Y$26="Muy Alta",'Mapa de Riesgos'!$AA$26="Leve"),CONCATENATE("R3C",'Mapa de Riesgos'!$O$26),"")</f>
        <v/>
      </c>
      <c r="L8" s="53" t="str">
        <f>IF(AND('Mapa de Riesgos'!$Y$27="Muy Alta",'Mapa de Riesgos'!$AA$27="Leve"),CONCATENATE("R3C",'Mapa de Riesgos'!$O$27),"")</f>
        <v/>
      </c>
      <c r="M8" s="53" t="str">
        <f>IF(AND('Mapa de Riesgos'!$Y$28="Muy Alta",'Mapa de Riesgos'!$AA$28="Leve"),CONCATENATE("R3C",'Mapa de Riesgos'!$O$28),"")</f>
        <v/>
      </c>
      <c r="N8" s="53" t="str">
        <f>IF(AND('Mapa de Riesgos'!$Y$29="Muy Alta",'Mapa de Riesgos'!$AA$29="Leve"),CONCATENATE("R3C",'Mapa de Riesgos'!$O$29),"")</f>
        <v/>
      </c>
      <c r="O8" s="54" t="str">
        <f>IF(AND('Mapa de Riesgos'!$Y$30="Muy Alta",'Mapa de Riesgos'!$AA$30="Leve"),CONCATENATE("R3C",'Mapa de Riesgos'!$O$30),"")</f>
        <v/>
      </c>
      <c r="P8" s="52" t="str">
        <f>IF(AND('Mapa de Riesgos'!$Y$24="Muy Alta",'Mapa de Riesgos'!$AA$24="Menor"),CONCATENATE("R3C",'Mapa de Riesgos'!$O$24),"")</f>
        <v/>
      </c>
      <c r="Q8" s="53" t="str">
        <f>IF(AND('Mapa de Riesgos'!$Y$26="Muy Alta",'Mapa de Riesgos'!$AA$26="Menor"),CONCATENATE("R3C",'Mapa de Riesgos'!$O$26),"")</f>
        <v/>
      </c>
      <c r="R8" s="53" t="str">
        <f>IF(AND('Mapa de Riesgos'!$Y$27="Muy Alta",'Mapa de Riesgos'!$AA$27="Menor"),CONCATENATE("R3C",'Mapa de Riesgos'!$O$27),"")</f>
        <v/>
      </c>
      <c r="S8" s="53" t="str">
        <f>IF(AND('Mapa de Riesgos'!$Y$28="Muy Alta",'Mapa de Riesgos'!$AA$28="Menor"),CONCATENATE("R3C",'Mapa de Riesgos'!$O$28),"")</f>
        <v/>
      </c>
      <c r="T8" s="53" t="str">
        <f>IF(AND('Mapa de Riesgos'!$Y$29="Muy Alta",'Mapa de Riesgos'!$AA$29="Menor"),CONCATENATE("R3C",'Mapa de Riesgos'!$O$29),"")</f>
        <v/>
      </c>
      <c r="U8" s="54" t="str">
        <f>IF(AND('Mapa de Riesgos'!$Y$30="Muy Alta",'Mapa de Riesgos'!$AA$30="Menor"),CONCATENATE("R3C",'Mapa de Riesgos'!$O$30),"")</f>
        <v/>
      </c>
      <c r="V8" s="52" t="str">
        <f>IF(AND('Mapa de Riesgos'!$Y$24="Muy Alta",'Mapa de Riesgos'!$AA$24="Moderado"),CONCATENATE("R3C",'Mapa de Riesgos'!$O$24),"")</f>
        <v/>
      </c>
      <c r="W8" s="53" t="str">
        <f>IF(AND('Mapa de Riesgos'!$Y$26="Muy Alta",'Mapa de Riesgos'!$AA$26="Moderado"),CONCATENATE("R3C",'Mapa de Riesgos'!$O$26),"")</f>
        <v/>
      </c>
      <c r="X8" s="53" t="str">
        <f>IF(AND('Mapa de Riesgos'!$Y$27="Muy Alta",'Mapa de Riesgos'!$AA$27="Moderado"),CONCATENATE("R3C",'Mapa de Riesgos'!$O$27),"")</f>
        <v/>
      </c>
      <c r="Y8" s="53" t="str">
        <f>IF(AND('Mapa de Riesgos'!$Y$28="Muy Alta",'Mapa de Riesgos'!$AA$28="Moderado"),CONCATENATE("R3C",'Mapa de Riesgos'!$O$28),"")</f>
        <v/>
      </c>
      <c r="Z8" s="53" t="str">
        <f>IF(AND('Mapa de Riesgos'!$Y$29="Muy Alta",'Mapa de Riesgos'!$AA$29="Moderado"),CONCATENATE("R3C",'Mapa de Riesgos'!$O$29),"")</f>
        <v/>
      </c>
      <c r="AA8" s="54" t="str">
        <f>IF(AND('Mapa de Riesgos'!$Y$30="Muy Alta",'Mapa de Riesgos'!$AA$30="Moderado"),CONCATENATE("R3C",'Mapa de Riesgos'!$O$30),"")</f>
        <v/>
      </c>
      <c r="AB8" s="52" t="str">
        <f>IF(AND('Mapa de Riesgos'!$Y$24="Muy Alta",'Mapa de Riesgos'!$AA$24="Mayor"),CONCATENATE("R3C",'Mapa de Riesgos'!$O$24),"")</f>
        <v/>
      </c>
      <c r="AC8" s="53" t="str">
        <f>IF(AND('Mapa de Riesgos'!$Y$26="Muy Alta",'Mapa de Riesgos'!$AA$26="Mayor"),CONCATENATE("R3C",'Mapa de Riesgos'!$O$26),"")</f>
        <v/>
      </c>
      <c r="AD8" s="53" t="str">
        <f>IF(AND('Mapa de Riesgos'!$Y$27="Muy Alta",'Mapa de Riesgos'!$AA$27="Mayor"),CONCATENATE("R3C",'Mapa de Riesgos'!$O$27),"")</f>
        <v/>
      </c>
      <c r="AE8" s="53" t="str">
        <f>IF(AND('Mapa de Riesgos'!$Y$28="Muy Alta",'Mapa de Riesgos'!$AA$28="Mayor"),CONCATENATE("R3C",'Mapa de Riesgos'!$O$28),"")</f>
        <v/>
      </c>
      <c r="AF8" s="53" t="str">
        <f>IF(AND('Mapa de Riesgos'!$Y$29="Muy Alta",'Mapa de Riesgos'!$AA$29="Mayor"),CONCATENATE("R3C",'Mapa de Riesgos'!$O$29),"")</f>
        <v/>
      </c>
      <c r="AG8" s="54" t="str">
        <f>IF(AND('Mapa de Riesgos'!$Y$30="Muy Alta",'Mapa de Riesgos'!$AA$30="Mayor"),CONCATENATE("R3C",'Mapa de Riesgos'!$O$30),"")</f>
        <v/>
      </c>
      <c r="AH8" s="55" t="str">
        <f>IF(AND('Mapa de Riesgos'!$Y$24="Muy Alta",'Mapa de Riesgos'!$AA$24="Catastrófico"),CONCATENATE("R3C",'Mapa de Riesgos'!$O$24),"")</f>
        <v/>
      </c>
      <c r="AI8" s="56" t="str">
        <f>IF(AND('Mapa de Riesgos'!$Y$26="Muy Alta",'Mapa de Riesgos'!$AA$26="Catastrófico"),CONCATENATE("R3C",'Mapa de Riesgos'!$O$26),"")</f>
        <v/>
      </c>
      <c r="AJ8" s="56" t="str">
        <f>IF(AND('Mapa de Riesgos'!$Y$27="Muy Alta",'Mapa de Riesgos'!$AA$27="Catastrófico"),CONCATENATE("R3C",'Mapa de Riesgos'!$O$27),"")</f>
        <v/>
      </c>
      <c r="AK8" s="56" t="str">
        <f>IF(AND('Mapa de Riesgos'!$Y$28="Muy Alta",'Mapa de Riesgos'!$AA$28="Catastrófico"),CONCATENATE("R3C",'Mapa de Riesgos'!$O$28),"")</f>
        <v/>
      </c>
      <c r="AL8" s="56" t="str">
        <f>IF(AND('Mapa de Riesgos'!$Y$29="Muy Alta",'Mapa de Riesgos'!$AA$29="Catastrófico"),CONCATENATE("R3C",'Mapa de Riesgos'!$O$29),"")</f>
        <v/>
      </c>
      <c r="AM8" s="57" t="str">
        <f>IF(AND('Mapa de Riesgos'!$Y$30="Muy Alta",'Mapa de Riesgos'!$AA$30="Catastrófico"),CONCATENATE("R3C",'Mapa de Riesgos'!$O$30),"")</f>
        <v/>
      </c>
      <c r="AN8" s="83"/>
      <c r="AO8" s="488"/>
      <c r="AP8" s="489"/>
      <c r="AQ8" s="489"/>
      <c r="AR8" s="489"/>
      <c r="AS8" s="489"/>
      <c r="AT8" s="490"/>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c r="A9" s="83"/>
      <c r="B9" s="427"/>
      <c r="C9" s="427"/>
      <c r="D9" s="428"/>
      <c r="E9" s="468"/>
      <c r="F9" s="469"/>
      <c r="G9" s="469"/>
      <c r="H9" s="469"/>
      <c r="I9" s="470"/>
      <c r="J9" s="52" t="str">
        <f>IF(AND('Mapa de Riesgos'!$Y$31="Muy Alta",'Mapa de Riesgos'!$AA$31="Leve"),CONCATENATE("R4C",'Mapa de Riesgos'!$O$31),"")</f>
        <v/>
      </c>
      <c r="K9" s="53" t="str">
        <f>IF(AND('Mapa de Riesgos'!$Y$32="Muy Alta",'Mapa de Riesgos'!$AA$32="Leve"),CONCATENATE("R4C",'Mapa de Riesgos'!$O$32),"")</f>
        <v/>
      </c>
      <c r="L9" s="53" t="str">
        <f>IF(AND('Mapa de Riesgos'!$Y$33="Muy Alta",'Mapa de Riesgos'!$AA$33="Leve"),CONCATENATE("R4C",'Mapa de Riesgos'!$O$33),"")</f>
        <v/>
      </c>
      <c r="M9" s="53" t="str">
        <f>IF(AND('Mapa de Riesgos'!$Y$34="Muy Alta",'Mapa de Riesgos'!$AA$34="Leve"),CONCATENATE("R4C",'Mapa de Riesgos'!$O$34),"")</f>
        <v/>
      </c>
      <c r="N9" s="53" t="str">
        <f>IF(AND('Mapa de Riesgos'!$Y$35="Muy Alta",'Mapa de Riesgos'!$AA$35="Leve"),CONCATENATE("R4C",'Mapa de Riesgos'!$O$35),"")</f>
        <v/>
      </c>
      <c r="O9" s="54" t="str">
        <f>IF(AND('Mapa de Riesgos'!$Y$36="Muy Alta",'Mapa de Riesgos'!$AA$36="Leve"),CONCATENATE("R4C",'Mapa de Riesgos'!$O$36),"")</f>
        <v/>
      </c>
      <c r="P9" s="52" t="str">
        <f>IF(AND('Mapa de Riesgos'!$Y$31="Muy Alta",'Mapa de Riesgos'!$AA$31="Menor"),CONCATENATE("R4C",'Mapa de Riesgos'!$O$31),"")</f>
        <v/>
      </c>
      <c r="Q9" s="53" t="str">
        <f>IF(AND('Mapa de Riesgos'!$Y$32="Muy Alta",'Mapa de Riesgos'!$AA$32="Menor"),CONCATENATE("R4C",'Mapa de Riesgos'!$O$32),"")</f>
        <v/>
      </c>
      <c r="R9" s="53" t="str">
        <f>IF(AND('Mapa de Riesgos'!$Y$33="Muy Alta",'Mapa de Riesgos'!$AA$33="Menor"),CONCATENATE("R4C",'Mapa de Riesgos'!$O$33),"")</f>
        <v/>
      </c>
      <c r="S9" s="53" t="str">
        <f>IF(AND('Mapa de Riesgos'!$Y$34="Muy Alta",'Mapa de Riesgos'!$AA$34="Menor"),CONCATENATE("R4C",'Mapa de Riesgos'!$O$34),"")</f>
        <v/>
      </c>
      <c r="T9" s="53" t="str">
        <f>IF(AND('Mapa de Riesgos'!$Y$35="Muy Alta",'Mapa de Riesgos'!$AA$35="Menor"),CONCATENATE("R4C",'Mapa de Riesgos'!$O$35),"")</f>
        <v/>
      </c>
      <c r="U9" s="54" t="str">
        <f>IF(AND('Mapa de Riesgos'!$Y$36="Muy Alta",'Mapa de Riesgos'!$AA$36="Menor"),CONCATENATE("R4C",'Mapa de Riesgos'!$O$36),"")</f>
        <v/>
      </c>
      <c r="V9" s="52" t="str">
        <f>IF(AND('Mapa de Riesgos'!$Y$31="Muy Alta",'Mapa de Riesgos'!$AA$31="Moderado"),CONCATENATE("R4C",'Mapa de Riesgos'!$O$31),"")</f>
        <v/>
      </c>
      <c r="W9" s="53" t="str">
        <f>IF(AND('Mapa de Riesgos'!$Y$32="Muy Alta",'Mapa de Riesgos'!$AA$32="Moderado"),CONCATENATE("R4C",'Mapa de Riesgos'!$O$32),"")</f>
        <v/>
      </c>
      <c r="X9" s="53" t="str">
        <f>IF(AND('Mapa de Riesgos'!$Y$33="Muy Alta",'Mapa de Riesgos'!$AA$33="Moderado"),CONCATENATE("R4C",'Mapa de Riesgos'!$O$33),"")</f>
        <v/>
      </c>
      <c r="Y9" s="53" t="str">
        <f>IF(AND('Mapa de Riesgos'!$Y$34="Muy Alta",'Mapa de Riesgos'!$AA$34="Moderado"),CONCATENATE("R4C",'Mapa de Riesgos'!$O$34),"")</f>
        <v/>
      </c>
      <c r="Z9" s="53" t="str">
        <f>IF(AND('Mapa de Riesgos'!$Y$35="Muy Alta",'Mapa de Riesgos'!$AA$35="Moderado"),CONCATENATE("R4C",'Mapa de Riesgos'!$O$35),"")</f>
        <v/>
      </c>
      <c r="AA9" s="54" t="str">
        <f>IF(AND('Mapa de Riesgos'!$Y$36="Muy Alta",'Mapa de Riesgos'!$AA$36="Moderado"),CONCATENATE("R4C",'Mapa de Riesgos'!$O$36),"")</f>
        <v/>
      </c>
      <c r="AB9" s="52" t="str">
        <f>IF(AND('Mapa de Riesgos'!$Y$31="Muy Alta",'Mapa de Riesgos'!$AA$31="Mayor"),CONCATENATE("R4C",'Mapa de Riesgos'!$O$31),"")</f>
        <v/>
      </c>
      <c r="AC9" s="53" t="str">
        <f>IF(AND('Mapa de Riesgos'!$Y$32="Muy Alta",'Mapa de Riesgos'!$AA$32="Mayor"),CONCATENATE("R4C",'Mapa de Riesgos'!$O$32),"")</f>
        <v/>
      </c>
      <c r="AD9" s="53" t="str">
        <f>IF(AND('Mapa de Riesgos'!$Y$33="Muy Alta",'Mapa de Riesgos'!$AA$33="Mayor"),CONCATENATE("R4C",'Mapa de Riesgos'!$O$33),"")</f>
        <v/>
      </c>
      <c r="AE9" s="53" t="str">
        <f>IF(AND('Mapa de Riesgos'!$Y$34="Muy Alta",'Mapa de Riesgos'!$AA$34="Mayor"),CONCATENATE("R4C",'Mapa de Riesgos'!$O$34),"")</f>
        <v/>
      </c>
      <c r="AF9" s="53" t="str">
        <f>IF(AND('Mapa de Riesgos'!$Y$35="Muy Alta",'Mapa de Riesgos'!$AA$35="Mayor"),CONCATENATE("R4C",'Mapa de Riesgos'!$O$35),"")</f>
        <v/>
      </c>
      <c r="AG9" s="54" t="str">
        <f>IF(AND('Mapa de Riesgos'!$Y$36="Muy Alta",'Mapa de Riesgos'!$AA$36="Mayor"),CONCATENATE("R4C",'Mapa de Riesgos'!$O$36),"")</f>
        <v/>
      </c>
      <c r="AH9" s="55" t="str">
        <f>IF(AND('Mapa de Riesgos'!$Y$31="Muy Alta",'Mapa de Riesgos'!$AA$31="Catastrófico"),CONCATENATE("R4C",'Mapa de Riesgos'!$O$31),"")</f>
        <v/>
      </c>
      <c r="AI9" s="56" t="str">
        <f>IF(AND('Mapa de Riesgos'!$Y$32="Muy Alta",'Mapa de Riesgos'!$AA$32="Catastrófico"),CONCATENATE("R4C",'Mapa de Riesgos'!$O$32),"")</f>
        <v/>
      </c>
      <c r="AJ9" s="56" t="str">
        <f>IF(AND('Mapa de Riesgos'!$Y$33="Muy Alta",'Mapa de Riesgos'!$AA$33="Catastrófico"),CONCATENATE("R4C",'Mapa de Riesgos'!$O$33),"")</f>
        <v/>
      </c>
      <c r="AK9" s="56" t="str">
        <f>IF(AND('Mapa de Riesgos'!$Y$34="Muy Alta",'Mapa de Riesgos'!$AA$34="Catastrófico"),CONCATENATE("R4C",'Mapa de Riesgos'!$O$34),"")</f>
        <v/>
      </c>
      <c r="AL9" s="56" t="str">
        <f>IF(AND('Mapa de Riesgos'!$Y$35="Muy Alta",'Mapa de Riesgos'!$AA$35="Catastrófico"),CONCATENATE("R4C",'Mapa de Riesgos'!$O$35),"")</f>
        <v/>
      </c>
      <c r="AM9" s="57" t="str">
        <f>IF(AND('Mapa de Riesgos'!$Y$36="Muy Alta",'Mapa de Riesgos'!$AA$36="Catastrófico"),CONCATENATE("R4C",'Mapa de Riesgos'!$O$36),"")</f>
        <v/>
      </c>
      <c r="AN9" s="83"/>
      <c r="AO9" s="488"/>
      <c r="AP9" s="489"/>
      <c r="AQ9" s="489"/>
      <c r="AR9" s="489"/>
      <c r="AS9" s="489"/>
      <c r="AT9" s="490"/>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c r="A10" s="83"/>
      <c r="B10" s="427"/>
      <c r="C10" s="427"/>
      <c r="D10" s="428"/>
      <c r="E10" s="468"/>
      <c r="F10" s="469"/>
      <c r="G10" s="469"/>
      <c r="H10" s="469"/>
      <c r="I10" s="470"/>
      <c r="J10" s="52" t="str">
        <f>IF(AND('Mapa de Riesgos'!$Y$37="Muy Alta",'Mapa de Riesgos'!$AA$37="Leve"),CONCATENATE("R5C",'Mapa de Riesgos'!$O$37),"")</f>
        <v/>
      </c>
      <c r="K10" s="53" t="str">
        <f>IF(AND('Mapa de Riesgos'!$Y$38="Muy Alta",'Mapa de Riesgos'!$AA$38="Leve"),CONCATENATE("R5C",'Mapa de Riesgos'!$O$38),"")</f>
        <v/>
      </c>
      <c r="L10" s="53" t="str">
        <f>IF(AND('Mapa de Riesgos'!$Y$39="Muy Alta",'Mapa de Riesgos'!$AA$39="Leve"),CONCATENATE("R5C",'Mapa de Riesgos'!$O$39),"")</f>
        <v/>
      </c>
      <c r="M10" s="53" t="str">
        <f>IF(AND('Mapa de Riesgos'!$Y$40="Muy Alta",'Mapa de Riesgos'!$AA$40="Leve"),CONCATENATE("R5C",'Mapa de Riesgos'!$O$40),"")</f>
        <v/>
      </c>
      <c r="N10" s="53" t="str">
        <f>IF(AND('Mapa de Riesgos'!$Y$41="Muy Alta",'Mapa de Riesgos'!$AA$41="Leve"),CONCATENATE("R5C",'Mapa de Riesgos'!$O$41),"")</f>
        <v/>
      </c>
      <c r="O10" s="54" t="str">
        <f>IF(AND('Mapa de Riesgos'!$Y$42="Muy Alta",'Mapa de Riesgos'!$AA$42="Leve"),CONCATENATE("R5C",'Mapa de Riesgos'!$O$42),"")</f>
        <v/>
      </c>
      <c r="P10" s="52" t="str">
        <f>IF(AND('Mapa de Riesgos'!$Y$37="Muy Alta",'Mapa de Riesgos'!$AA$37="Menor"),CONCATENATE("R5C",'Mapa de Riesgos'!$O$37),"")</f>
        <v/>
      </c>
      <c r="Q10" s="53" t="str">
        <f>IF(AND('Mapa de Riesgos'!$Y$38="Muy Alta",'Mapa de Riesgos'!$AA$38="Menor"),CONCATENATE("R5C",'Mapa de Riesgos'!$O$38),"")</f>
        <v/>
      </c>
      <c r="R10" s="53" t="str">
        <f>IF(AND('Mapa de Riesgos'!$Y$39="Muy Alta",'Mapa de Riesgos'!$AA$39="Menor"),CONCATENATE("R5C",'Mapa de Riesgos'!$O$39),"")</f>
        <v/>
      </c>
      <c r="S10" s="53" t="str">
        <f>IF(AND('Mapa de Riesgos'!$Y$40="Muy Alta",'Mapa de Riesgos'!$AA$40="Menor"),CONCATENATE("R5C",'Mapa de Riesgos'!$O$40),"")</f>
        <v/>
      </c>
      <c r="T10" s="53" t="str">
        <f>IF(AND('Mapa de Riesgos'!$Y$41="Muy Alta",'Mapa de Riesgos'!$AA$41="Menor"),CONCATENATE("R5C",'Mapa de Riesgos'!$O$41),"")</f>
        <v/>
      </c>
      <c r="U10" s="54" t="str">
        <f>IF(AND('Mapa de Riesgos'!$Y$42="Muy Alta",'Mapa de Riesgos'!$AA$42="Menor"),CONCATENATE("R5C",'Mapa de Riesgos'!$O$42),"")</f>
        <v/>
      </c>
      <c r="V10" s="52" t="str">
        <f>IF(AND('Mapa de Riesgos'!$Y$37="Muy Alta",'Mapa de Riesgos'!$AA$37="Moderado"),CONCATENATE("R5C",'Mapa de Riesgos'!$O$37),"")</f>
        <v/>
      </c>
      <c r="W10" s="53" t="str">
        <f>IF(AND('Mapa de Riesgos'!$Y$38="Muy Alta",'Mapa de Riesgos'!$AA$38="Moderado"),CONCATENATE("R5C",'Mapa de Riesgos'!$O$38),"")</f>
        <v/>
      </c>
      <c r="X10" s="53" t="str">
        <f>IF(AND('Mapa de Riesgos'!$Y$39="Muy Alta",'Mapa de Riesgos'!$AA$39="Moderado"),CONCATENATE("R5C",'Mapa de Riesgos'!$O$39),"")</f>
        <v/>
      </c>
      <c r="Y10" s="53" t="str">
        <f>IF(AND('Mapa de Riesgos'!$Y$40="Muy Alta",'Mapa de Riesgos'!$AA$40="Moderado"),CONCATENATE("R5C",'Mapa de Riesgos'!$O$40),"")</f>
        <v/>
      </c>
      <c r="Z10" s="53" t="str">
        <f>IF(AND('Mapa de Riesgos'!$Y$41="Muy Alta",'Mapa de Riesgos'!$AA$41="Moderado"),CONCATENATE("R5C",'Mapa de Riesgos'!$O$41),"")</f>
        <v/>
      </c>
      <c r="AA10" s="54" t="str">
        <f>IF(AND('Mapa de Riesgos'!$Y$42="Muy Alta",'Mapa de Riesgos'!$AA$42="Moderado"),CONCATENATE("R5C",'Mapa de Riesgos'!$O$42),"")</f>
        <v/>
      </c>
      <c r="AB10" s="52" t="str">
        <f>IF(AND('Mapa de Riesgos'!$Y$37="Muy Alta",'Mapa de Riesgos'!$AA$37="Mayor"),CONCATENATE("R5C",'Mapa de Riesgos'!$O$37),"")</f>
        <v/>
      </c>
      <c r="AC10" s="53" t="str">
        <f>IF(AND('Mapa de Riesgos'!$Y$38="Muy Alta",'Mapa de Riesgos'!$AA$38="Mayor"),CONCATENATE("R5C",'Mapa de Riesgos'!$O$38),"")</f>
        <v/>
      </c>
      <c r="AD10" s="53" t="str">
        <f>IF(AND('Mapa de Riesgos'!$Y$39="Muy Alta",'Mapa de Riesgos'!$AA$39="Mayor"),CONCATENATE("R5C",'Mapa de Riesgos'!$O$39),"")</f>
        <v/>
      </c>
      <c r="AE10" s="53" t="str">
        <f>IF(AND('Mapa de Riesgos'!$Y$40="Muy Alta",'Mapa de Riesgos'!$AA$40="Mayor"),CONCATENATE("R5C",'Mapa de Riesgos'!$O$40),"")</f>
        <v/>
      </c>
      <c r="AF10" s="53" t="str">
        <f>IF(AND('Mapa de Riesgos'!$Y$41="Muy Alta",'Mapa de Riesgos'!$AA$41="Mayor"),CONCATENATE("R5C",'Mapa de Riesgos'!$O$41),"")</f>
        <v/>
      </c>
      <c r="AG10" s="54" t="str">
        <f>IF(AND('Mapa de Riesgos'!$Y$42="Muy Alta",'Mapa de Riesgos'!$AA$42="Mayor"),CONCATENATE("R5C",'Mapa de Riesgos'!$O$42),"")</f>
        <v/>
      </c>
      <c r="AH10" s="55" t="str">
        <f>IF(AND('Mapa de Riesgos'!$Y$37="Muy Alta",'Mapa de Riesgos'!$AA$37="Catastrófico"),CONCATENATE("R5C",'Mapa de Riesgos'!$O$37),"")</f>
        <v/>
      </c>
      <c r="AI10" s="56" t="str">
        <f>IF(AND('Mapa de Riesgos'!$Y$38="Muy Alta",'Mapa de Riesgos'!$AA$38="Catastrófico"),CONCATENATE("R5C",'Mapa de Riesgos'!$O$38),"")</f>
        <v/>
      </c>
      <c r="AJ10" s="56" t="str">
        <f>IF(AND('Mapa de Riesgos'!$Y$39="Muy Alta",'Mapa de Riesgos'!$AA$39="Catastrófico"),CONCATENATE("R5C",'Mapa de Riesgos'!$O$39),"")</f>
        <v/>
      </c>
      <c r="AK10" s="56" t="str">
        <f>IF(AND('Mapa de Riesgos'!$Y$40="Muy Alta",'Mapa de Riesgos'!$AA$40="Catastrófico"),CONCATENATE("R5C",'Mapa de Riesgos'!$O$40),"")</f>
        <v/>
      </c>
      <c r="AL10" s="56" t="str">
        <f>IF(AND('Mapa de Riesgos'!$Y$41="Muy Alta",'Mapa de Riesgos'!$AA$41="Catastrófico"),CONCATENATE("R5C",'Mapa de Riesgos'!$O$41),"")</f>
        <v/>
      </c>
      <c r="AM10" s="57" t="str">
        <f>IF(AND('Mapa de Riesgos'!$Y$42="Muy Alta",'Mapa de Riesgos'!$AA$42="Catastrófico"),CONCATENATE("R5C",'Mapa de Riesgos'!$O$42),"")</f>
        <v/>
      </c>
      <c r="AN10" s="83"/>
      <c r="AO10" s="488"/>
      <c r="AP10" s="489"/>
      <c r="AQ10" s="489"/>
      <c r="AR10" s="489"/>
      <c r="AS10" s="489"/>
      <c r="AT10" s="490"/>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c r="A11" s="83"/>
      <c r="B11" s="427"/>
      <c r="C11" s="427"/>
      <c r="D11" s="428"/>
      <c r="E11" s="468"/>
      <c r="F11" s="469"/>
      <c r="G11" s="469"/>
      <c r="H11" s="469"/>
      <c r="I11" s="470"/>
      <c r="J11" s="52" t="str">
        <f>IF(AND('Mapa de Riesgos'!$Y$43="Muy Alta",'Mapa de Riesgos'!$AA$43="Leve"),CONCATENATE("R6C",'Mapa de Riesgos'!$O$43),"")</f>
        <v/>
      </c>
      <c r="K11" s="53" t="str">
        <f>IF(AND('Mapa de Riesgos'!$Y$46="Muy Alta",'Mapa de Riesgos'!$AA$46="Leve"),CONCATENATE("R6C",'Mapa de Riesgos'!$O$46),"")</f>
        <v/>
      </c>
      <c r="L11" s="53" t="str">
        <f>IF(AND('Mapa de Riesgos'!$Y$47="Muy Alta",'Mapa de Riesgos'!$AA$47="Leve"),CONCATENATE("R6C",'Mapa de Riesgos'!$O$47),"")</f>
        <v/>
      </c>
      <c r="M11" s="53" t="str">
        <f>IF(AND('Mapa de Riesgos'!$Y$48="Muy Alta",'Mapa de Riesgos'!$AA$48="Leve"),CONCATENATE("R6C",'Mapa de Riesgos'!$O$48),"")</f>
        <v/>
      </c>
      <c r="N11" s="53" t="str">
        <f>IF(AND('Mapa de Riesgos'!$Y$49="Muy Alta",'Mapa de Riesgos'!$AA$49="Leve"),CONCATENATE("R6C",'Mapa de Riesgos'!$O$49),"")</f>
        <v/>
      </c>
      <c r="O11" s="54" t="str">
        <f>IF(AND('Mapa de Riesgos'!$Y$50="Muy Alta",'Mapa de Riesgos'!$AA$50="Leve"),CONCATENATE("R6C",'Mapa de Riesgos'!$O$50),"")</f>
        <v/>
      </c>
      <c r="P11" s="52" t="str">
        <f>IF(AND('Mapa de Riesgos'!$Y$43="Muy Alta",'Mapa de Riesgos'!$AA$43="Menor"),CONCATENATE("R6C",'Mapa de Riesgos'!$O$43),"")</f>
        <v/>
      </c>
      <c r="Q11" s="53" t="str">
        <f>IF(AND('Mapa de Riesgos'!$Y$46="Muy Alta",'Mapa de Riesgos'!$AA$46="Menor"),CONCATENATE("R6C",'Mapa de Riesgos'!$O$46),"")</f>
        <v/>
      </c>
      <c r="R11" s="53" t="str">
        <f>IF(AND('Mapa de Riesgos'!$Y$47="Muy Alta",'Mapa de Riesgos'!$AA$47="Menor"),CONCATENATE("R6C",'Mapa de Riesgos'!$O$47),"")</f>
        <v/>
      </c>
      <c r="S11" s="53" t="str">
        <f>IF(AND('Mapa de Riesgos'!$Y$48="Muy Alta",'Mapa de Riesgos'!$AA$48="Menor"),CONCATENATE("R6C",'Mapa de Riesgos'!$O$48),"")</f>
        <v/>
      </c>
      <c r="T11" s="53" t="str">
        <f>IF(AND('Mapa de Riesgos'!$Y$49="Muy Alta",'Mapa de Riesgos'!$AA$49="Menor"),CONCATENATE("R6C",'Mapa de Riesgos'!$O$49),"")</f>
        <v/>
      </c>
      <c r="U11" s="54" t="str">
        <f>IF(AND('Mapa de Riesgos'!$Y$50="Muy Alta",'Mapa de Riesgos'!$AA$50="Menor"),CONCATENATE("R6C",'Mapa de Riesgos'!$O$50),"")</f>
        <v/>
      </c>
      <c r="V11" s="52" t="str">
        <f>IF(AND('Mapa de Riesgos'!$Y$43="Muy Alta",'Mapa de Riesgos'!$AA$43="Moderado"),CONCATENATE("R6C",'Mapa de Riesgos'!$O$43),"")</f>
        <v/>
      </c>
      <c r="W11" s="53" t="str">
        <f>IF(AND('Mapa de Riesgos'!$Y$46="Muy Alta",'Mapa de Riesgos'!$AA$46="Moderado"),CONCATENATE("R6C",'Mapa de Riesgos'!$O$46),"")</f>
        <v/>
      </c>
      <c r="X11" s="53" t="str">
        <f>IF(AND('Mapa de Riesgos'!$Y$47="Muy Alta",'Mapa de Riesgos'!$AA$47="Moderado"),CONCATENATE("R6C",'Mapa de Riesgos'!$O$47),"")</f>
        <v/>
      </c>
      <c r="Y11" s="53" t="str">
        <f>IF(AND('Mapa de Riesgos'!$Y$48="Muy Alta",'Mapa de Riesgos'!$AA$48="Moderado"),CONCATENATE("R6C",'Mapa de Riesgos'!$O$48),"")</f>
        <v/>
      </c>
      <c r="Z11" s="53" t="str">
        <f>IF(AND('Mapa de Riesgos'!$Y$49="Muy Alta",'Mapa de Riesgos'!$AA$49="Moderado"),CONCATENATE("R6C",'Mapa de Riesgos'!$O$49),"")</f>
        <v/>
      </c>
      <c r="AA11" s="54" t="str">
        <f>IF(AND('Mapa de Riesgos'!$Y$50="Muy Alta",'Mapa de Riesgos'!$AA$50="Moderado"),CONCATENATE("R6C",'Mapa de Riesgos'!$O$50),"")</f>
        <v/>
      </c>
      <c r="AB11" s="52" t="str">
        <f>IF(AND('Mapa de Riesgos'!$Y$43="Muy Alta",'Mapa de Riesgos'!$AA$43="Mayor"),CONCATENATE("R6C",'Mapa de Riesgos'!$O$43),"")</f>
        <v/>
      </c>
      <c r="AC11" s="53" t="str">
        <f>IF(AND('Mapa de Riesgos'!$Y$46="Muy Alta",'Mapa de Riesgos'!$AA$46="Mayor"),CONCATENATE("R6C",'Mapa de Riesgos'!$O$46),"")</f>
        <v/>
      </c>
      <c r="AD11" s="53" t="str">
        <f>IF(AND('Mapa de Riesgos'!$Y$47="Muy Alta",'Mapa de Riesgos'!$AA$47="Mayor"),CONCATENATE("R6C",'Mapa de Riesgos'!$O$47),"")</f>
        <v/>
      </c>
      <c r="AE11" s="53" t="str">
        <f>IF(AND('Mapa de Riesgos'!$Y$48="Muy Alta",'Mapa de Riesgos'!$AA$48="Mayor"),CONCATENATE("R6C",'Mapa de Riesgos'!$O$48),"")</f>
        <v/>
      </c>
      <c r="AF11" s="53" t="str">
        <f>IF(AND('Mapa de Riesgos'!$Y$49="Muy Alta",'Mapa de Riesgos'!$AA$49="Mayor"),CONCATENATE("R6C",'Mapa de Riesgos'!$O$49),"")</f>
        <v/>
      </c>
      <c r="AG11" s="54" t="str">
        <f>IF(AND('Mapa de Riesgos'!$Y$50="Muy Alta",'Mapa de Riesgos'!$AA$50="Mayor"),CONCATENATE("R6C",'Mapa de Riesgos'!$O$50),"")</f>
        <v/>
      </c>
      <c r="AH11" s="55" t="str">
        <f>IF(AND('Mapa de Riesgos'!$Y$43="Muy Alta",'Mapa de Riesgos'!$AA$43="Catastrófico"),CONCATENATE("R6C",'Mapa de Riesgos'!$O$43),"")</f>
        <v/>
      </c>
      <c r="AI11" s="56" t="str">
        <f>IF(AND('Mapa de Riesgos'!$Y$46="Muy Alta",'Mapa de Riesgos'!$AA$46="Catastrófico"),CONCATENATE("R6C",'Mapa de Riesgos'!$O$46),"")</f>
        <v/>
      </c>
      <c r="AJ11" s="56" t="str">
        <f>IF(AND('Mapa de Riesgos'!$Y$47="Muy Alta",'Mapa de Riesgos'!$AA$47="Catastrófico"),CONCATENATE("R6C",'Mapa de Riesgos'!$O$47),"")</f>
        <v/>
      </c>
      <c r="AK11" s="56" t="str">
        <f>IF(AND('Mapa de Riesgos'!$Y$48="Muy Alta",'Mapa de Riesgos'!$AA$48="Catastrófico"),CONCATENATE("R6C",'Mapa de Riesgos'!$O$48),"")</f>
        <v/>
      </c>
      <c r="AL11" s="56" t="str">
        <f>IF(AND('Mapa de Riesgos'!$Y$49="Muy Alta",'Mapa de Riesgos'!$AA$49="Catastrófico"),CONCATENATE("R6C",'Mapa de Riesgos'!$O$49),"")</f>
        <v/>
      </c>
      <c r="AM11" s="57" t="str">
        <f>IF(AND('Mapa de Riesgos'!$Y$50="Muy Alta",'Mapa de Riesgos'!$AA$50="Catastrófico"),CONCATENATE("R6C",'Mapa de Riesgos'!$O$50),"")</f>
        <v/>
      </c>
      <c r="AN11" s="83"/>
      <c r="AO11" s="488"/>
      <c r="AP11" s="489"/>
      <c r="AQ11" s="489"/>
      <c r="AR11" s="489"/>
      <c r="AS11" s="489"/>
      <c r="AT11" s="490"/>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c r="A12" s="83"/>
      <c r="B12" s="427"/>
      <c r="C12" s="427"/>
      <c r="D12" s="428"/>
      <c r="E12" s="468"/>
      <c r="F12" s="469"/>
      <c r="G12" s="469"/>
      <c r="H12" s="469"/>
      <c r="I12" s="470"/>
      <c r="J12" s="52" t="str">
        <f>IF(AND('Mapa de Riesgos'!$Y$51="Muy Alta",'Mapa de Riesgos'!$AA$51="Leve"),CONCATENATE("R7C",'Mapa de Riesgos'!$O$51),"")</f>
        <v/>
      </c>
      <c r="K12" s="53" t="str">
        <f>IF(AND('Mapa de Riesgos'!$Y$52="Muy Alta",'Mapa de Riesgos'!$AA$52="Leve"),CONCATENATE("R7C",'Mapa de Riesgos'!$O$52),"")</f>
        <v/>
      </c>
      <c r="L12" s="53" t="str">
        <f>IF(AND('Mapa de Riesgos'!$Y$53="Muy Alta",'Mapa de Riesgos'!$AA$53="Leve"),CONCATENATE("R7C",'Mapa de Riesgos'!$O$53),"")</f>
        <v/>
      </c>
      <c r="M12" s="53" t="str">
        <f>IF(AND('Mapa de Riesgos'!$Y$54="Muy Alta",'Mapa de Riesgos'!$AA$54="Leve"),CONCATENATE("R7C",'Mapa de Riesgos'!$O$54),"")</f>
        <v/>
      </c>
      <c r="N12" s="53" t="str">
        <f>IF(AND('Mapa de Riesgos'!$Y$55="Muy Alta",'Mapa de Riesgos'!$AA$55="Leve"),CONCATENATE("R7C",'Mapa de Riesgos'!$O$55),"")</f>
        <v/>
      </c>
      <c r="O12" s="54" t="str">
        <f>IF(AND('Mapa de Riesgos'!$Y$56="Muy Alta",'Mapa de Riesgos'!$AA$56="Leve"),CONCATENATE("R7C",'Mapa de Riesgos'!$O$56),"")</f>
        <v/>
      </c>
      <c r="P12" s="52" t="str">
        <f>IF(AND('Mapa de Riesgos'!$Y$51="Muy Alta",'Mapa de Riesgos'!$AA$51="Menor"),CONCATENATE("R7C",'Mapa de Riesgos'!$O$51),"")</f>
        <v/>
      </c>
      <c r="Q12" s="53" t="str">
        <f>IF(AND('Mapa de Riesgos'!$Y$52="Muy Alta",'Mapa de Riesgos'!$AA$52="Menor"),CONCATENATE("R7C",'Mapa de Riesgos'!$O$52),"")</f>
        <v/>
      </c>
      <c r="R12" s="53" t="str">
        <f>IF(AND('Mapa de Riesgos'!$Y$53="Muy Alta",'Mapa de Riesgos'!$AA$53="Menor"),CONCATENATE("R7C",'Mapa de Riesgos'!$O$53),"")</f>
        <v/>
      </c>
      <c r="S12" s="53" t="str">
        <f>IF(AND('Mapa de Riesgos'!$Y$54="Muy Alta",'Mapa de Riesgos'!$AA$54="Menor"),CONCATENATE("R7C",'Mapa de Riesgos'!$O$54),"")</f>
        <v/>
      </c>
      <c r="T12" s="53" t="str">
        <f>IF(AND('Mapa de Riesgos'!$Y$55="Muy Alta",'Mapa de Riesgos'!$AA$55="Menor"),CONCATENATE("R7C",'Mapa de Riesgos'!$O$55),"")</f>
        <v/>
      </c>
      <c r="U12" s="54" t="str">
        <f>IF(AND('Mapa de Riesgos'!$Y$56="Muy Alta",'Mapa de Riesgos'!$AA$56="Menor"),CONCATENATE("R7C",'Mapa de Riesgos'!$O$56),"")</f>
        <v/>
      </c>
      <c r="V12" s="52" t="str">
        <f>IF(AND('Mapa de Riesgos'!$Y$51="Muy Alta",'Mapa de Riesgos'!$AA$51="Moderado"),CONCATENATE("R7C",'Mapa de Riesgos'!$O$51),"")</f>
        <v/>
      </c>
      <c r="W12" s="53" t="str">
        <f>IF(AND('Mapa de Riesgos'!$Y$52="Muy Alta",'Mapa de Riesgos'!$AA$52="Moderado"),CONCATENATE("R7C",'Mapa de Riesgos'!$O$52),"")</f>
        <v/>
      </c>
      <c r="X12" s="53" t="str">
        <f>IF(AND('Mapa de Riesgos'!$Y$53="Muy Alta",'Mapa de Riesgos'!$AA$53="Moderado"),CONCATENATE("R7C",'Mapa de Riesgos'!$O$53),"")</f>
        <v/>
      </c>
      <c r="Y12" s="53" t="str">
        <f>IF(AND('Mapa de Riesgos'!$Y$54="Muy Alta",'Mapa de Riesgos'!$AA$54="Moderado"),CONCATENATE("R7C",'Mapa de Riesgos'!$O$54),"")</f>
        <v/>
      </c>
      <c r="Z12" s="53" t="str">
        <f>IF(AND('Mapa de Riesgos'!$Y$55="Muy Alta",'Mapa de Riesgos'!$AA$55="Moderado"),CONCATENATE("R7C",'Mapa de Riesgos'!$O$55),"")</f>
        <v/>
      </c>
      <c r="AA12" s="54" t="str">
        <f>IF(AND('Mapa de Riesgos'!$Y$56="Muy Alta",'Mapa de Riesgos'!$AA$56="Moderado"),CONCATENATE("R7C",'Mapa de Riesgos'!$O$56),"")</f>
        <v/>
      </c>
      <c r="AB12" s="52" t="str">
        <f>IF(AND('Mapa de Riesgos'!$Y$51="Muy Alta",'Mapa de Riesgos'!$AA$51="Mayor"),CONCATENATE("R7C",'Mapa de Riesgos'!$O$51),"")</f>
        <v/>
      </c>
      <c r="AC12" s="53" t="str">
        <f>IF(AND('Mapa de Riesgos'!$Y$52="Muy Alta",'Mapa de Riesgos'!$AA$52="Mayor"),CONCATENATE("R7C",'Mapa de Riesgos'!$O$52),"")</f>
        <v/>
      </c>
      <c r="AD12" s="53" t="str">
        <f>IF(AND('Mapa de Riesgos'!$Y$53="Muy Alta",'Mapa de Riesgos'!$AA$53="Mayor"),CONCATENATE("R7C",'Mapa de Riesgos'!$O$53),"")</f>
        <v/>
      </c>
      <c r="AE12" s="53" t="str">
        <f>IF(AND('Mapa de Riesgos'!$Y$54="Muy Alta",'Mapa de Riesgos'!$AA$54="Mayor"),CONCATENATE("R7C",'Mapa de Riesgos'!$O$54),"")</f>
        <v/>
      </c>
      <c r="AF12" s="53" t="str">
        <f>IF(AND('Mapa de Riesgos'!$Y$55="Muy Alta",'Mapa de Riesgos'!$AA$55="Mayor"),CONCATENATE("R7C",'Mapa de Riesgos'!$O$55),"")</f>
        <v/>
      </c>
      <c r="AG12" s="54" t="str">
        <f>IF(AND('Mapa de Riesgos'!$Y$56="Muy Alta",'Mapa de Riesgos'!$AA$56="Mayor"),CONCATENATE("R7C",'Mapa de Riesgos'!$O$56),"")</f>
        <v/>
      </c>
      <c r="AH12" s="55" t="str">
        <f>IF(AND('Mapa de Riesgos'!$Y$51="Muy Alta",'Mapa de Riesgos'!$AA$51="Catastrófico"),CONCATENATE("R7C",'Mapa de Riesgos'!$O$51),"")</f>
        <v/>
      </c>
      <c r="AI12" s="56" t="str">
        <f>IF(AND('Mapa de Riesgos'!$Y$52="Muy Alta",'Mapa de Riesgos'!$AA$52="Catastrófico"),CONCATENATE("R7C",'Mapa de Riesgos'!$O$52),"")</f>
        <v/>
      </c>
      <c r="AJ12" s="56" t="str">
        <f>IF(AND('Mapa de Riesgos'!$Y$53="Muy Alta",'Mapa de Riesgos'!$AA$53="Catastrófico"),CONCATENATE("R7C",'Mapa de Riesgos'!$O$53),"")</f>
        <v/>
      </c>
      <c r="AK12" s="56" t="str">
        <f>IF(AND('Mapa de Riesgos'!$Y$54="Muy Alta",'Mapa de Riesgos'!$AA$54="Catastrófico"),CONCATENATE("R7C",'Mapa de Riesgos'!$O$54),"")</f>
        <v/>
      </c>
      <c r="AL12" s="56" t="str">
        <f>IF(AND('Mapa de Riesgos'!$Y$55="Muy Alta",'Mapa de Riesgos'!$AA$55="Catastrófico"),CONCATENATE("R7C",'Mapa de Riesgos'!$O$55),"")</f>
        <v/>
      </c>
      <c r="AM12" s="57" t="str">
        <f>IF(AND('Mapa de Riesgos'!$Y$56="Muy Alta",'Mapa de Riesgos'!$AA$56="Catastrófico"),CONCATENATE("R7C",'Mapa de Riesgos'!$O$56),"")</f>
        <v/>
      </c>
      <c r="AN12" s="83"/>
      <c r="AO12" s="488"/>
      <c r="AP12" s="489"/>
      <c r="AQ12" s="489"/>
      <c r="AR12" s="489"/>
      <c r="AS12" s="489"/>
      <c r="AT12" s="490"/>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c r="A13" s="83"/>
      <c r="B13" s="427"/>
      <c r="C13" s="427"/>
      <c r="D13" s="428"/>
      <c r="E13" s="468"/>
      <c r="F13" s="469"/>
      <c r="G13" s="469"/>
      <c r="H13" s="469"/>
      <c r="I13" s="470"/>
      <c r="J13" s="52" t="str">
        <f>IF(AND('Mapa de Riesgos'!$Y$57="Muy Alta",'Mapa de Riesgos'!$AA$57="Leve"),CONCATENATE("R8C",'Mapa de Riesgos'!$O$57),"")</f>
        <v/>
      </c>
      <c r="K13" s="53" t="str">
        <f>IF(AND('Mapa de Riesgos'!$Y$58="Muy Alta",'Mapa de Riesgos'!$AA$58="Leve"),CONCATENATE("R8C",'Mapa de Riesgos'!$O$58),"")</f>
        <v/>
      </c>
      <c r="L13" s="53" t="str">
        <f>IF(AND('Mapa de Riesgos'!$Y$59="Muy Alta",'Mapa de Riesgos'!$AA$59="Leve"),CONCATENATE("R8C",'Mapa de Riesgos'!$O$59),"")</f>
        <v/>
      </c>
      <c r="M13" s="53" t="str">
        <f>IF(AND('Mapa de Riesgos'!$Y$60="Muy Alta",'Mapa de Riesgos'!$AA$60="Leve"),CONCATENATE("R8C",'Mapa de Riesgos'!$O$60),"")</f>
        <v/>
      </c>
      <c r="N13" s="53" t="str">
        <f>IF(AND('Mapa de Riesgos'!$Y$61="Muy Alta",'Mapa de Riesgos'!$AA$61="Leve"),CONCATENATE("R8C",'Mapa de Riesgos'!$O$61),"")</f>
        <v/>
      </c>
      <c r="O13" s="54" t="str">
        <f>IF(AND('Mapa de Riesgos'!$Y$62="Muy Alta",'Mapa de Riesgos'!$AA$62="Leve"),CONCATENATE("R8C",'Mapa de Riesgos'!$O$62),"")</f>
        <v/>
      </c>
      <c r="P13" s="52" t="str">
        <f>IF(AND('Mapa de Riesgos'!$Y$57="Muy Alta",'Mapa de Riesgos'!$AA$57="Menor"),CONCATENATE("R8C",'Mapa de Riesgos'!$O$57),"")</f>
        <v/>
      </c>
      <c r="Q13" s="53" t="str">
        <f>IF(AND('Mapa de Riesgos'!$Y$58="Muy Alta",'Mapa de Riesgos'!$AA$58="Menor"),CONCATENATE("R8C",'Mapa de Riesgos'!$O$58),"")</f>
        <v/>
      </c>
      <c r="R13" s="53" t="str">
        <f>IF(AND('Mapa de Riesgos'!$Y$59="Muy Alta",'Mapa de Riesgos'!$AA$59="Menor"),CONCATENATE("R8C",'Mapa de Riesgos'!$O$59),"")</f>
        <v/>
      </c>
      <c r="S13" s="53" t="str">
        <f>IF(AND('Mapa de Riesgos'!$Y$60="Muy Alta",'Mapa de Riesgos'!$AA$60="Menor"),CONCATENATE("R8C",'Mapa de Riesgos'!$O$60),"")</f>
        <v/>
      </c>
      <c r="T13" s="53" t="str">
        <f>IF(AND('Mapa de Riesgos'!$Y$61="Muy Alta",'Mapa de Riesgos'!$AA$61="Menor"),CONCATENATE("R8C",'Mapa de Riesgos'!$O$61),"")</f>
        <v/>
      </c>
      <c r="U13" s="54" t="str">
        <f>IF(AND('Mapa de Riesgos'!$Y$62="Muy Alta",'Mapa de Riesgos'!$AA$62="Menor"),CONCATENATE("R8C",'Mapa de Riesgos'!$O$62),"")</f>
        <v/>
      </c>
      <c r="V13" s="52" t="str">
        <f>IF(AND('Mapa de Riesgos'!$Y$57="Muy Alta",'Mapa de Riesgos'!$AA$57="Moderado"),CONCATENATE("R8C",'Mapa de Riesgos'!$O$57),"")</f>
        <v/>
      </c>
      <c r="W13" s="53" t="str">
        <f>IF(AND('Mapa de Riesgos'!$Y$58="Muy Alta",'Mapa de Riesgos'!$AA$58="Moderado"),CONCATENATE("R8C",'Mapa de Riesgos'!$O$58),"")</f>
        <v/>
      </c>
      <c r="X13" s="53" t="str">
        <f>IF(AND('Mapa de Riesgos'!$Y$59="Muy Alta",'Mapa de Riesgos'!$AA$59="Moderado"),CONCATENATE("R8C",'Mapa de Riesgos'!$O$59),"")</f>
        <v/>
      </c>
      <c r="Y13" s="53" t="str">
        <f>IF(AND('Mapa de Riesgos'!$Y$60="Muy Alta",'Mapa de Riesgos'!$AA$60="Moderado"),CONCATENATE("R8C",'Mapa de Riesgos'!$O$60),"")</f>
        <v/>
      </c>
      <c r="Z13" s="53" t="str">
        <f>IF(AND('Mapa de Riesgos'!$Y$61="Muy Alta",'Mapa de Riesgos'!$AA$61="Moderado"),CONCATENATE("R8C",'Mapa de Riesgos'!$O$61),"")</f>
        <v/>
      </c>
      <c r="AA13" s="54" t="str">
        <f>IF(AND('Mapa de Riesgos'!$Y$62="Muy Alta",'Mapa de Riesgos'!$AA$62="Moderado"),CONCATENATE("R8C",'Mapa de Riesgos'!$O$62),"")</f>
        <v/>
      </c>
      <c r="AB13" s="52" t="str">
        <f>IF(AND('Mapa de Riesgos'!$Y$57="Muy Alta",'Mapa de Riesgos'!$AA$57="Mayor"),CONCATENATE("R8C",'Mapa de Riesgos'!$O$57),"")</f>
        <v/>
      </c>
      <c r="AC13" s="53" t="str">
        <f>IF(AND('Mapa de Riesgos'!$Y$58="Muy Alta",'Mapa de Riesgos'!$AA$58="Mayor"),CONCATENATE("R8C",'Mapa de Riesgos'!$O$58),"")</f>
        <v/>
      </c>
      <c r="AD13" s="53" t="str">
        <f>IF(AND('Mapa de Riesgos'!$Y$59="Muy Alta",'Mapa de Riesgos'!$AA$59="Mayor"),CONCATENATE("R8C",'Mapa de Riesgos'!$O$59),"")</f>
        <v/>
      </c>
      <c r="AE13" s="53" t="str">
        <f>IF(AND('Mapa de Riesgos'!$Y$60="Muy Alta",'Mapa de Riesgos'!$AA$60="Mayor"),CONCATENATE("R8C",'Mapa de Riesgos'!$O$60),"")</f>
        <v/>
      </c>
      <c r="AF13" s="53" t="str">
        <f>IF(AND('Mapa de Riesgos'!$Y$61="Muy Alta",'Mapa de Riesgos'!$AA$61="Mayor"),CONCATENATE("R8C",'Mapa de Riesgos'!$O$61),"")</f>
        <v/>
      </c>
      <c r="AG13" s="54" t="str">
        <f>IF(AND('Mapa de Riesgos'!$Y$62="Muy Alta",'Mapa de Riesgos'!$AA$62="Mayor"),CONCATENATE("R8C",'Mapa de Riesgos'!$O$62),"")</f>
        <v/>
      </c>
      <c r="AH13" s="55" t="str">
        <f>IF(AND('Mapa de Riesgos'!$Y$57="Muy Alta",'Mapa de Riesgos'!$AA$57="Catastrófico"),CONCATENATE("R8C",'Mapa de Riesgos'!$O$57),"")</f>
        <v/>
      </c>
      <c r="AI13" s="56" t="str">
        <f>IF(AND('Mapa de Riesgos'!$Y$58="Muy Alta",'Mapa de Riesgos'!$AA$58="Catastrófico"),CONCATENATE("R8C",'Mapa de Riesgos'!$O$58),"")</f>
        <v/>
      </c>
      <c r="AJ13" s="56" t="str">
        <f>IF(AND('Mapa de Riesgos'!$Y$59="Muy Alta",'Mapa de Riesgos'!$AA$59="Catastrófico"),CONCATENATE("R8C",'Mapa de Riesgos'!$O$59),"")</f>
        <v/>
      </c>
      <c r="AK13" s="56" t="str">
        <f>IF(AND('Mapa de Riesgos'!$Y$60="Muy Alta",'Mapa de Riesgos'!$AA$60="Catastrófico"),CONCATENATE("R8C",'Mapa de Riesgos'!$O$60),"")</f>
        <v/>
      </c>
      <c r="AL13" s="56" t="str">
        <f>IF(AND('Mapa de Riesgos'!$Y$61="Muy Alta",'Mapa de Riesgos'!$AA$61="Catastrófico"),CONCATENATE("R8C",'Mapa de Riesgos'!$O$61),"")</f>
        <v/>
      </c>
      <c r="AM13" s="57" t="str">
        <f>IF(AND('Mapa de Riesgos'!$Y$62="Muy Alta",'Mapa de Riesgos'!$AA$62="Catastrófico"),CONCATENATE("R8C",'Mapa de Riesgos'!$O$62),"")</f>
        <v/>
      </c>
      <c r="AN13" s="83"/>
      <c r="AO13" s="488"/>
      <c r="AP13" s="489"/>
      <c r="AQ13" s="489"/>
      <c r="AR13" s="489"/>
      <c r="AS13" s="489"/>
      <c r="AT13" s="490"/>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c r="A14" s="83"/>
      <c r="B14" s="427"/>
      <c r="C14" s="427"/>
      <c r="D14" s="428"/>
      <c r="E14" s="468"/>
      <c r="F14" s="469"/>
      <c r="G14" s="469"/>
      <c r="H14" s="469"/>
      <c r="I14" s="470"/>
      <c r="J14" s="52" t="str">
        <f>IF(AND('Mapa de Riesgos'!$Y$63="Muy Alta",'Mapa de Riesgos'!$AA$63="Leve"),CONCATENATE("R9C",'Mapa de Riesgos'!$O$63),"")</f>
        <v/>
      </c>
      <c r="K14" s="53" t="str">
        <f>IF(AND('Mapa de Riesgos'!$Y$64="Muy Alta",'Mapa de Riesgos'!$AA$64="Leve"),CONCATENATE("R9C",'Mapa de Riesgos'!$O$64),"")</f>
        <v/>
      </c>
      <c r="L14" s="53" t="str">
        <f>IF(AND('Mapa de Riesgos'!$Y$65="Muy Alta",'Mapa de Riesgos'!$AA$65="Leve"),CONCATENATE("R9C",'Mapa de Riesgos'!$O$65),"")</f>
        <v/>
      </c>
      <c r="M14" s="53" t="str">
        <f>IF(AND('Mapa de Riesgos'!$Y$66="Muy Alta",'Mapa de Riesgos'!$AA$66="Leve"),CONCATENATE("R9C",'Mapa de Riesgos'!$O$66),"")</f>
        <v/>
      </c>
      <c r="N14" s="53" t="str">
        <f>IF(AND('Mapa de Riesgos'!$Y$67="Muy Alta",'Mapa de Riesgos'!$AA$67="Leve"),CONCATENATE("R9C",'Mapa de Riesgos'!$O$67),"")</f>
        <v/>
      </c>
      <c r="O14" s="54" t="str">
        <f>IF(AND('Mapa de Riesgos'!$Y$68="Muy Alta",'Mapa de Riesgos'!$AA$68="Leve"),CONCATENATE("R9C",'Mapa de Riesgos'!$O$68),"")</f>
        <v/>
      </c>
      <c r="P14" s="52" t="str">
        <f>IF(AND('Mapa de Riesgos'!$Y$63="Muy Alta",'Mapa de Riesgos'!$AA$63="Menor"),CONCATENATE("R9C",'Mapa de Riesgos'!$O$63),"")</f>
        <v/>
      </c>
      <c r="Q14" s="53" t="str">
        <f>IF(AND('Mapa de Riesgos'!$Y$64="Muy Alta",'Mapa de Riesgos'!$AA$64="Menor"),CONCATENATE("R9C",'Mapa de Riesgos'!$O$64),"")</f>
        <v/>
      </c>
      <c r="R14" s="53" t="str">
        <f>IF(AND('Mapa de Riesgos'!$Y$65="Muy Alta",'Mapa de Riesgos'!$AA$65="Menor"),CONCATENATE("R9C",'Mapa de Riesgos'!$O$65),"")</f>
        <v/>
      </c>
      <c r="S14" s="53" t="str">
        <f>IF(AND('Mapa de Riesgos'!$Y$66="Muy Alta",'Mapa de Riesgos'!$AA$66="Menor"),CONCATENATE("R9C",'Mapa de Riesgos'!$O$66),"")</f>
        <v/>
      </c>
      <c r="T14" s="53" t="str">
        <f>IF(AND('Mapa de Riesgos'!$Y$67="Muy Alta",'Mapa de Riesgos'!$AA$67="Menor"),CONCATENATE("R9C",'Mapa de Riesgos'!$O$67),"")</f>
        <v/>
      </c>
      <c r="U14" s="54" t="str">
        <f>IF(AND('Mapa de Riesgos'!$Y$68="Muy Alta",'Mapa de Riesgos'!$AA$68="Menor"),CONCATENATE("R9C",'Mapa de Riesgos'!$O$68),"")</f>
        <v/>
      </c>
      <c r="V14" s="52" t="str">
        <f>IF(AND('Mapa de Riesgos'!$Y$63="Muy Alta",'Mapa de Riesgos'!$AA$63="Moderado"),CONCATENATE("R9C",'Mapa de Riesgos'!$O$63),"")</f>
        <v/>
      </c>
      <c r="W14" s="53" t="str">
        <f>IF(AND('Mapa de Riesgos'!$Y$64="Muy Alta",'Mapa de Riesgos'!$AA$64="Moderado"),CONCATENATE("R9C",'Mapa de Riesgos'!$O$64),"")</f>
        <v/>
      </c>
      <c r="X14" s="53" t="str">
        <f>IF(AND('Mapa de Riesgos'!$Y$65="Muy Alta",'Mapa de Riesgos'!$AA$65="Moderado"),CONCATENATE("R9C",'Mapa de Riesgos'!$O$65),"")</f>
        <v/>
      </c>
      <c r="Y14" s="53" t="str">
        <f>IF(AND('Mapa de Riesgos'!$Y$66="Muy Alta",'Mapa de Riesgos'!$AA$66="Moderado"),CONCATENATE("R9C",'Mapa de Riesgos'!$O$66),"")</f>
        <v/>
      </c>
      <c r="Z14" s="53" t="str">
        <f>IF(AND('Mapa de Riesgos'!$Y$67="Muy Alta",'Mapa de Riesgos'!$AA$67="Moderado"),CONCATENATE("R9C",'Mapa de Riesgos'!$O$67),"")</f>
        <v/>
      </c>
      <c r="AA14" s="54" t="str">
        <f>IF(AND('Mapa de Riesgos'!$Y$68="Muy Alta",'Mapa de Riesgos'!$AA$68="Moderado"),CONCATENATE("R9C",'Mapa de Riesgos'!$O$68),"")</f>
        <v/>
      </c>
      <c r="AB14" s="52" t="str">
        <f>IF(AND('Mapa de Riesgos'!$Y$63="Muy Alta",'Mapa de Riesgos'!$AA$63="Mayor"),CONCATENATE("R9C",'Mapa de Riesgos'!$O$63),"")</f>
        <v/>
      </c>
      <c r="AC14" s="53" t="str">
        <f>IF(AND('Mapa de Riesgos'!$Y$64="Muy Alta",'Mapa de Riesgos'!$AA$64="Mayor"),CONCATENATE("R9C",'Mapa de Riesgos'!$O$64),"")</f>
        <v/>
      </c>
      <c r="AD14" s="53" t="str">
        <f>IF(AND('Mapa de Riesgos'!$Y$65="Muy Alta",'Mapa de Riesgos'!$AA$65="Mayor"),CONCATENATE("R9C",'Mapa de Riesgos'!$O$65),"")</f>
        <v/>
      </c>
      <c r="AE14" s="53" t="str">
        <f>IF(AND('Mapa de Riesgos'!$Y$66="Muy Alta",'Mapa de Riesgos'!$AA$66="Mayor"),CONCATENATE("R9C",'Mapa de Riesgos'!$O$66),"")</f>
        <v/>
      </c>
      <c r="AF14" s="53" t="str">
        <f>IF(AND('Mapa de Riesgos'!$Y$67="Muy Alta",'Mapa de Riesgos'!$AA$67="Mayor"),CONCATENATE("R9C",'Mapa de Riesgos'!$O$67),"")</f>
        <v/>
      </c>
      <c r="AG14" s="54" t="str">
        <f>IF(AND('Mapa de Riesgos'!$Y$68="Muy Alta",'Mapa de Riesgos'!$AA$68="Mayor"),CONCATENATE("R9C",'Mapa de Riesgos'!$O$68),"")</f>
        <v/>
      </c>
      <c r="AH14" s="55" t="str">
        <f>IF(AND('Mapa de Riesgos'!$Y$63="Muy Alta",'Mapa de Riesgos'!$AA$63="Catastrófico"),CONCATENATE("R9C",'Mapa de Riesgos'!$O$63),"")</f>
        <v/>
      </c>
      <c r="AI14" s="56" t="str">
        <f>IF(AND('Mapa de Riesgos'!$Y$64="Muy Alta",'Mapa de Riesgos'!$AA$64="Catastrófico"),CONCATENATE("R9C",'Mapa de Riesgos'!$O$64),"")</f>
        <v/>
      </c>
      <c r="AJ14" s="56" t="str">
        <f>IF(AND('Mapa de Riesgos'!$Y$65="Muy Alta",'Mapa de Riesgos'!$AA$65="Catastrófico"),CONCATENATE("R9C",'Mapa de Riesgos'!$O$65),"")</f>
        <v/>
      </c>
      <c r="AK14" s="56" t="str">
        <f>IF(AND('Mapa de Riesgos'!$Y$66="Muy Alta",'Mapa de Riesgos'!$AA$66="Catastrófico"),CONCATENATE("R9C",'Mapa de Riesgos'!$O$66),"")</f>
        <v/>
      </c>
      <c r="AL14" s="56" t="str">
        <f>IF(AND('Mapa de Riesgos'!$Y$67="Muy Alta",'Mapa de Riesgos'!$AA$67="Catastrófico"),CONCATENATE("R9C",'Mapa de Riesgos'!$O$67),"")</f>
        <v/>
      </c>
      <c r="AM14" s="57" t="str">
        <f>IF(AND('Mapa de Riesgos'!$Y$68="Muy Alta",'Mapa de Riesgos'!$AA$68="Catastrófico"),CONCATENATE("R9C",'Mapa de Riesgos'!$O$68),"")</f>
        <v/>
      </c>
      <c r="AN14" s="83"/>
      <c r="AO14" s="488"/>
      <c r="AP14" s="489"/>
      <c r="AQ14" s="489"/>
      <c r="AR14" s="489"/>
      <c r="AS14" s="489"/>
      <c r="AT14" s="490"/>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c r="A15" s="83"/>
      <c r="B15" s="427"/>
      <c r="C15" s="427"/>
      <c r="D15" s="428"/>
      <c r="E15" s="471"/>
      <c r="F15" s="472"/>
      <c r="G15" s="472"/>
      <c r="H15" s="472"/>
      <c r="I15" s="473"/>
      <c r="J15" s="58" t="str">
        <f>IF(AND('Mapa de Riesgos'!$Y$69="Muy Alta",'Mapa de Riesgos'!$AA$69="Leve"),CONCATENATE("R10C",'Mapa de Riesgos'!$O$69),"")</f>
        <v/>
      </c>
      <c r="K15" s="59" t="str">
        <f>IF(AND('Mapa de Riesgos'!$Y$70="Muy Alta",'Mapa de Riesgos'!$AA$70="Leve"),CONCATENATE("R10C",'Mapa de Riesgos'!$O$70),"")</f>
        <v/>
      </c>
      <c r="L15" s="59" t="str">
        <f>IF(AND('Mapa de Riesgos'!$Y$71="Muy Alta",'Mapa de Riesgos'!$AA$71="Leve"),CONCATENATE("R10C",'Mapa de Riesgos'!$O$71),"")</f>
        <v/>
      </c>
      <c r="M15" s="59" t="str">
        <f>IF(AND('Mapa de Riesgos'!$Y$72="Muy Alta",'Mapa de Riesgos'!$AA$72="Leve"),CONCATENATE("R10C",'Mapa de Riesgos'!$O$72),"")</f>
        <v/>
      </c>
      <c r="N15" s="59" t="str">
        <f>IF(AND('Mapa de Riesgos'!$Y$73="Muy Alta",'Mapa de Riesgos'!$AA$73="Leve"),CONCATENATE("R10C",'Mapa de Riesgos'!$O$73),"")</f>
        <v/>
      </c>
      <c r="O15" s="60" t="str">
        <f>IF(AND('Mapa de Riesgos'!$Y$74="Muy Alta",'Mapa de Riesgos'!$AA$74="Leve"),CONCATENATE("R10C",'Mapa de Riesgos'!$O$74),"")</f>
        <v/>
      </c>
      <c r="P15" s="52" t="str">
        <f>IF(AND('Mapa de Riesgos'!$Y$69="Muy Alta",'Mapa de Riesgos'!$AA$69="Menor"),CONCATENATE("R10C",'Mapa de Riesgos'!$O$69),"")</f>
        <v/>
      </c>
      <c r="Q15" s="53" t="str">
        <f>IF(AND('Mapa de Riesgos'!$Y$70="Muy Alta",'Mapa de Riesgos'!$AA$70="Menor"),CONCATENATE("R10C",'Mapa de Riesgos'!$O$70),"")</f>
        <v/>
      </c>
      <c r="R15" s="53" t="str">
        <f>IF(AND('Mapa de Riesgos'!$Y$71="Muy Alta",'Mapa de Riesgos'!$AA$71="Menor"),CONCATENATE("R10C",'Mapa de Riesgos'!$O$71),"")</f>
        <v/>
      </c>
      <c r="S15" s="53" t="str">
        <f>IF(AND('Mapa de Riesgos'!$Y$72="Muy Alta",'Mapa de Riesgos'!$AA$72="Menor"),CONCATENATE("R10C",'Mapa de Riesgos'!$O$72),"")</f>
        <v/>
      </c>
      <c r="T15" s="53" t="str">
        <f>IF(AND('Mapa de Riesgos'!$Y$73="Muy Alta",'Mapa de Riesgos'!$AA$73="Menor"),CONCATENATE("R10C",'Mapa de Riesgos'!$O$73),"")</f>
        <v/>
      </c>
      <c r="U15" s="54" t="str">
        <f>IF(AND('Mapa de Riesgos'!$Y$74="Muy Alta",'Mapa de Riesgos'!$AA$74="Menor"),CONCATENATE("R10C",'Mapa de Riesgos'!$O$74),"")</f>
        <v/>
      </c>
      <c r="V15" s="58" t="str">
        <f>IF(AND('Mapa de Riesgos'!$Y$69="Muy Alta",'Mapa de Riesgos'!$AA$69="Moderado"),CONCATENATE("R10C",'Mapa de Riesgos'!$O$69),"")</f>
        <v/>
      </c>
      <c r="W15" s="59" t="str">
        <f>IF(AND('Mapa de Riesgos'!$Y$70="Muy Alta",'Mapa de Riesgos'!$AA$70="Moderado"),CONCATENATE("R10C",'Mapa de Riesgos'!$O$70),"")</f>
        <v/>
      </c>
      <c r="X15" s="59" t="str">
        <f>IF(AND('Mapa de Riesgos'!$Y$71="Muy Alta",'Mapa de Riesgos'!$AA$71="Moderado"),CONCATENATE("R10C",'Mapa de Riesgos'!$O$71),"")</f>
        <v/>
      </c>
      <c r="Y15" s="59" t="str">
        <f>IF(AND('Mapa de Riesgos'!$Y$72="Muy Alta",'Mapa de Riesgos'!$AA$72="Moderado"),CONCATENATE("R10C",'Mapa de Riesgos'!$O$72),"")</f>
        <v/>
      </c>
      <c r="Z15" s="59" t="str">
        <f>IF(AND('Mapa de Riesgos'!$Y$73="Muy Alta",'Mapa de Riesgos'!$AA$73="Moderado"),CONCATENATE("R10C",'Mapa de Riesgos'!$O$73),"")</f>
        <v/>
      </c>
      <c r="AA15" s="60" t="str">
        <f>IF(AND('Mapa de Riesgos'!$Y$74="Muy Alta",'Mapa de Riesgos'!$AA$74="Moderado"),CONCATENATE("R10C",'Mapa de Riesgos'!$O$74),"")</f>
        <v/>
      </c>
      <c r="AB15" s="52" t="str">
        <f>IF(AND('Mapa de Riesgos'!$Y$69="Muy Alta",'Mapa de Riesgos'!$AA$69="Mayor"),CONCATENATE("R10C",'Mapa de Riesgos'!$O$69),"")</f>
        <v/>
      </c>
      <c r="AC15" s="53" t="str">
        <f>IF(AND('Mapa de Riesgos'!$Y$70="Muy Alta",'Mapa de Riesgos'!$AA$70="Mayor"),CONCATENATE("R10C",'Mapa de Riesgos'!$O$70),"")</f>
        <v/>
      </c>
      <c r="AD15" s="53" t="str">
        <f>IF(AND('Mapa de Riesgos'!$Y$71="Muy Alta",'Mapa de Riesgos'!$AA$71="Mayor"),CONCATENATE("R10C",'Mapa de Riesgos'!$O$71),"")</f>
        <v/>
      </c>
      <c r="AE15" s="53" t="str">
        <f>IF(AND('Mapa de Riesgos'!$Y$72="Muy Alta",'Mapa de Riesgos'!$AA$72="Mayor"),CONCATENATE("R10C",'Mapa de Riesgos'!$O$72),"")</f>
        <v/>
      </c>
      <c r="AF15" s="53" t="str">
        <f>IF(AND('Mapa de Riesgos'!$Y$73="Muy Alta",'Mapa de Riesgos'!$AA$73="Mayor"),CONCATENATE("R10C",'Mapa de Riesgos'!$O$73),"")</f>
        <v/>
      </c>
      <c r="AG15" s="54" t="str">
        <f>IF(AND('Mapa de Riesgos'!$Y$74="Muy Alta",'Mapa de Riesgos'!$AA$74="Mayor"),CONCATENATE("R10C",'Mapa de Riesgos'!$O$74),"")</f>
        <v/>
      </c>
      <c r="AH15" s="61" t="str">
        <f>IF(AND('Mapa de Riesgos'!$Y$69="Muy Alta",'Mapa de Riesgos'!$AA$69="Catastrófico"),CONCATENATE("R10C",'Mapa de Riesgos'!$O$69),"")</f>
        <v/>
      </c>
      <c r="AI15" s="62" t="str">
        <f>IF(AND('Mapa de Riesgos'!$Y$70="Muy Alta",'Mapa de Riesgos'!$AA$70="Catastrófico"),CONCATENATE("R10C",'Mapa de Riesgos'!$O$70),"")</f>
        <v/>
      </c>
      <c r="AJ15" s="62" t="str">
        <f>IF(AND('Mapa de Riesgos'!$Y$71="Muy Alta",'Mapa de Riesgos'!$AA$71="Catastrófico"),CONCATENATE("R10C",'Mapa de Riesgos'!$O$71),"")</f>
        <v/>
      </c>
      <c r="AK15" s="62" t="str">
        <f>IF(AND('Mapa de Riesgos'!$Y$72="Muy Alta",'Mapa de Riesgos'!$AA$72="Catastrófico"),CONCATENATE("R10C",'Mapa de Riesgos'!$O$72),"")</f>
        <v/>
      </c>
      <c r="AL15" s="62" t="str">
        <f>IF(AND('Mapa de Riesgos'!$Y$73="Muy Alta",'Mapa de Riesgos'!$AA$73="Catastrófico"),CONCATENATE("R10C",'Mapa de Riesgos'!$O$73),"")</f>
        <v/>
      </c>
      <c r="AM15" s="63" t="str">
        <f>IF(AND('Mapa de Riesgos'!$Y$74="Muy Alta",'Mapa de Riesgos'!$AA$74="Catastrófico"),CONCATENATE("R10C",'Mapa de Riesgos'!$O$74),"")</f>
        <v/>
      </c>
      <c r="AN15" s="83"/>
      <c r="AO15" s="491"/>
      <c r="AP15" s="492"/>
      <c r="AQ15" s="492"/>
      <c r="AR15" s="492"/>
      <c r="AS15" s="492"/>
      <c r="AT15" s="49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c r="A16" s="83"/>
      <c r="B16" s="427"/>
      <c r="C16" s="427"/>
      <c r="D16" s="428"/>
      <c r="E16" s="465" t="s">
        <v>222</v>
      </c>
      <c r="F16" s="466"/>
      <c r="G16" s="466"/>
      <c r="H16" s="466"/>
      <c r="I16" s="466"/>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475" t="s">
        <v>223</v>
      </c>
      <c r="AP16" s="476"/>
      <c r="AQ16" s="476"/>
      <c r="AR16" s="476"/>
      <c r="AS16" s="476"/>
      <c r="AT16" s="47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c r="A17" s="83"/>
      <c r="B17" s="427"/>
      <c r="C17" s="427"/>
      <c r="D17" s="428"/>
      <c r="E17" s="484"/>
      <c r="F17" s="469"/>
      <c r="G17" s="469"/>
      <c r="H17" s="469"/>
      <c r="I17" s="469"/>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478"/>
      <c r="AP17" s="479"/>
      <c r="AQ17" s="479"/>
      <c r="AR17" s="479"/>
      <c r="AS17" s="479"/>
      <c r="AT17" s="48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c r="A18" s="83"/>
      <c r="B18" s="427"/>
      <c r="C18" s="427"/>
      <c r="D18" s="428"/>
      <c r="E18" s="468"/>
      <c r="F18" s="469"/>
      <c r="G18" s="469"/>
      <c r="H18" s="469"/>
      <c r="I18" s="469"/>
      <c r="J18" s="67" t="str">
        <f>IF(AND('Mapa de Riesgos'!$Y$24="Alta",'Mapa de Riesgos'!$AA$24="Leve"),CONCATENATE("R3C",'Mapa de Riesgos'!$O$24),"")</f>
        <v/>
      </c>
      <c r="K18" s="68" t="str">
        <f>IF(AND('Mapa de Riesgos'!$Y$26="Alta",'Mapa de Riesgos'!$AA$26="Leve"),CONCATENATE("R3C",'Mapa de Riesgos'!$O$26),"")</f>
        <v/>
      </c>
      <c r="L18" s="68" t="str">
        <f>IF(AND('Mapa de Riesgos'!$Y$27="Alta",'Mapa de Riesgos'!$AA$27="Leve"),CONCATENATE("R3C",'Mapa de Riesgos'!$O$27),"")</f>
        <v/>
      </c>
      <c r="M18" s="68" t="str">
        <f>IF(AND('Mapa de Riesgos'!$Y$28="Alta",'Mapa de Riesgos'!$AA$28="Leve"),CONCATENATE("R3C",'Mapa de Riesgos'!$O$28),"")</f>
        <v/>
      </c>
      <c r="N18" s="68" t="str">
        <f>IF(AND('Mapa de Riesgos'!$Y$29="Alta",'Mapa de Riesgos'!$AA$29="Leve"),CONCATENATE("R3C",'Mapa de Riesgos'!$O$29),"")</f>
        <v/>
      </c>
      <c r="O18" s="69" t="str">
        <f>IF(AND('Mapa de Riesgos'!$Y$30="Alta",'Mapa de Riesgos'!$AA$30="Leve"),CONCATENATE("R3C",'Mapa de Riesgos'!$O$30),"")</f>
        <v/>
      </c>
      <c r="P18" s="67" t="str">
        <f>IF(AND('Mapa de Riesgos'!$Y$24="Alta",'Mapa de Riesgos'!$AA$24="Menor"),CONCATENATE("R3C",'Mapa de Riesgos'!$O$24),"")</f>
        <v/>
      </c>
      <c r="Q18" s="68" t="str">
        <f>IF(AND('Mapa de Riesgos'!$Y$26="Alta",'Mapa de Riesgos'!$AA$26="Menor"),CONCATENATE("R3C",'Mapa de Riesgos'!$O$26),"")</f>
        <v/>
      </c>
      <c r="R18" s="68" t="str">
        <f>IF(AND('Mapa de Riesgos'!$Y$27="Alta",'Mapa de Riesgos'!$AA$27="Menor"),CONCATENATE("R3C",'Mapa de Riesgos'!$O$27),"")</f>
        <v/>
      </c>
      <c r="S18" s="68" t="str">
        <f>IF(AND('Mapa de Riesgos'!$Y$28="Alta",'Mapa de Riesgos'!$AA$28="Menor"),CONCATENATE("R3C",'Mapa de Riesgos'!$O$28),"")</f>
        <v/>
      </c>
      <c r="T18" s="68" t="str">
        <f>IF(AND('Mapa de Riesgos'!$Y$29="Alta",'Mapa de Riesgos'!$AA$29="Menor"),CONCATENATE("R3C",'Mapa de Riesgos'!$O$29),"")</f>
        <v/>
      </c>
      <c r="U18" s="69" t="str">
        <f>IF(AND('Mapa de Riesgos'!$Y$30="Alta",'Mapa de Riesgos'!$AA$30="Menor"),CONCATENATE("R3C",'Mapa de Riesgos'!$O$30),"")</f>
        <v/>
      </c>
      <c r="V18" s="52" t="str">
        <f>IF(AND('Mapa de Riesgos'!$Y$24="Alta",'Mapa de Riesgos'!$AA$24="Moderado"),CONCATENATE("R3C",'Mapa de Riesgos'!$O$24),"")</f>
        <v/>
      </c>
      <c r="W18" s="53" t="str">
        <f>IF(AND('Mapa de Riesgos'!$Y$26="Alta",'Mapa de Riesgos'!$AA$26="Moderado"),CONCATENATE("R3C",'Mapa de Riesgos'!$O$26),"")</f>
        <v/>
      </c>
      <c r="X18" s="53" t="str">
        <f>IF(AND('Mapa de Riesgos'!$Y$27="Alta",'Mapa de Riesgos'!$AA$27="Moderado"),CONCATENATE("R3C",'Mapa de Riesgos'!$O$27),"")</f>
        <v/>
      </c>
      <c r="Y18" s="53" t="str">
        <f>IF(AND('Mapa de Riesgos'!$Y$28="Alta",'Mapa de Riesgos'!$AA$28="Moderado"),CONCATENATE("R3C",'Mapa de Riesgos'!$O$28),"")</f>
        <v/>
      </c>
      <c r="Z18" s="53" t="str">
        <f>IF(AND('Mapa de Riesgos'!$Y$29="Alta",'Mapa de Riesgos'!$AA$29="Moderado"),CONCATENATE("R3C",'Mapa de Riesgos'!$O$29),"")</f>
        <v/>
      </c>
      <c r="AA18" s="54" t="str">
        <f>IF(AND('Mapa de Riesgos'!$Y$30="Alta",'Mapa de Riesgos'!$AA$30="Moderado"),CONCATENATE("R3C",'Mapa de Riesgos'!$O$30),"")</f>
        <v/>
      </c>
      <c r="AB18" s="52" t="str">
        <f>IF(AND('Mapa de Riesgos'!$Y$24="Alta",'Mapa de Riesgos'!$AA$24="Mayor"),CONCATENATE("R3C",'Mapa de Riesgos'!$O$24),"")</f>
        <v/>
      </c>
      <c r="AC18" s="53" t="str">
        <f>IF(AND('Mapa de Riesgos'!$Y$26="Alta",'Mapa de Riesgos'!$AA$26="Mayor"),CONCATENATE("R3C",'Mapa de Riesgos'!$O$26),"")</f>
        <v/>
      </c>
      <c r="AD18" s="53" t="str">
        <f>IF(AND('Mapa de Riesgos'!$Y$27="Alta",'Mapa de Riesgos'!$AA$27="Mayor"),CONCATENATE("R3C",'Mapa de Riesgos'!$O$27),"")</f>
        <v/>
      </c>
      <c r="AE18" s="53" t="str">
        <f>IF(AND('Mapa de Riesgos'!$Y$28="Alta",'Mapa de Riesgos'!$AA$28="Mayor"),CONCATENATE("R3C",'Mapa de Riesgos'!$O$28),"")</f>
        <v/>
      </c>
      <c r="AF18" s="53" t="str">
        <f>IF(AND('Mapa de Riesgos'!$Y$29="Alta",'Mapa de Riesgos'!$AA$29="Mayor"),CONCATENATE("R3C",'Mapa de Riesgos'!$O$29),"")</f>
        <v/>
      </c>
      <c r="AG18" s="54" t="str">
        <f>IF(AND('Mapa de Riesgos'!$Y$30="Alta",'Mapa de Riesgos'!$AA$30="Mayor"),CONCATENATE("R3C",'Mapa de Riesgos'!$O$30),"")</f>
        <v/>
      </c>
      <c r="AH18" s="55" t="str">
        <f>IF(AND('Mapa de Riesgos'!$Y$24="Alta",'Mapa de Riesgos'!$AA$24="Catastrófico"),CONCATENATE("R3C",'Mapa de Riesgos'!$O$24),"")</f>
        <v/>
      </c>
      <c r="AI18" s="56" t="str">
        <f>IF(AND('Mapa de Riesgos'!$Y$26="Alta",'Mapa de Riesgos'!$AA$26="Catastrófico"),CONCATENATE("R3C",'Mapa de Riesgos'!$O$26),"")</f>
        <v/>
      </c>
      <c r="AJ18" s="56" t="str">
        <f>IF(AND('Mapa de Riesgos'!$Y$27="Alta",'Mapa de Riesgos'!$AA$27="Catastrófico"),CONCATENATE("R3C",'Mapa de Riesgos'!$O$27),"")</f>
        <v/>
      </c>
      <c r="AK18" s="56" t="str">
        <f>IF(AND('Mapa de Riesgos'!$Y$28="Alta",'Mapa de Riesgos'!$AA$28="Catastrófico"),CONCATENATE("R3C",'Mapa de Riesgos'!$O$28),"")</f>
        <v/>
      </c>
      <c r="AL18" s="56" t="str">
        <f>IF(AND('Mapa de Riesgos'!$Y$29="Alta",'Mapa de Riesgos'!$AA$29="Catastrófico"),CONCATENATE("R3C",'Mapa de Riesgos'!$O$29),"")</f>
        <v/>
      </c>
      <c r="AM18" s="57" t="str">
        <f>IF(AND('Mapa de Riesgos'!$Y$30="Alta",'Mapa de Riesgos'!$AA$30="Catastrófico"),CONCATENATE("R3C",'Mapa de Riesgos'!$O$30),"")</f>
        <v/>
      </c>
      <c r="AN18" s="83"/>
      <c r="AO18" s="478"/>
      <c r="AP18" s="479"/>
      <c r="AQ18" s="479"/>
      <c r="AR18" s="479"/>
      <c r="AS18" s="479"/>
      <c r="AT18" s="48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c r="A19" s="83"/>
      <c r="B19" s="427"/>
      <c r="C19" s="427"/>
      <c r="D19" s="428"/>
      <c r="E19" s="468"/>
      <c r="F19" s="469"/>
      <c r="G19" s="469"/>
      <c r="H19" s="469"/>
      <c r="I19" s="469"/>
      <c r="J19" s="67" t="str">
        <f>IF(AND('Mapa de Riesgos'!$Y$31="Alta",'Mapa de Riesgos'!$AA$31="Leve"),CONCATENATE("R4C",'Mapa de Riesgos'!$O$31),"")</f>
        <v/>
      </c>
      <c r="K19" s="68" t="str">
        <f>IF(AND('Mapa de Riesgos'!$Y$32="Alta",'Mapa de Riesgos'!$AA$32="Leve"),CONCATENATE("R4C",'Mapa de Riesgos'!$O$32),"")</f>
        <v/>
      </c>
      <c r="L19" s="68" t="str">
        <f>IF(AND('Mapa de Riesgos'!$Y$33="Alta",'Mapa de Riesgos'!$AA$33="Leve"),CONCATENATE("R4C",'Mapa de Riesgos'!$O$33),"")</f>
        <v/>
      </c>
      <c r="M19" s="68" t="str">
        <f>IF(AND('Mapa de Riesgos'!$Y$34="Alta",'Mapa de Riesgos'!$AA$34="Leve"),CONCATENATE("R4C",'Mapa de Riesgos'!$O$34),"")</f>
        <v/>
      </c>
      <c r="N19" s="68" t="str">
        <f>IF(AND('Mapa de Riesgos'!$Y$35="Alta",'Mapa de Riesgos'!$AA$35="Leve"),CONCATENATE("R4C",'Mapa de Riesgos'!$O$35),"")</f>
        <v/>
      </c>
      <c r="O19" s="69" t="str">
        <f>IF(AND('Mapa de Riesgos'!$Y$36="Alta",'Mapa de Riesgos'!$AA$36="Leve"),CONCATENATE("R4C",'Mapa de Riesgos'!$O$36),"")</f>
        <v/>
      </c>
      <c r="P19" s="67" t="str">
        <f>IF(AND('Mapa de Riesgos'!$Y$31="Alta",'Mapa de Riesgos'!$AA$31="Menor"),CONCATENATE("R4C",'Mapa de Riesgos'!$O$31),"")</f>
        <v/>
      </c>
      <c r="Q19" s="68" t="str">
        <f>IF(AND('Mapa de Riesgos'!$Y$32="Alta",'Mapa de Riesgos'!$AA$32="Menor"),CONCATENATE("R4C",'Mapa de Riesgos'!$O$32),"")</f>
        <v/>
      </c>
      <c r="R19" s="68" t="str">
        <f>IF(AND('Mapa de Riesgos'!$Y$33="Alta",'Mapa de Riesgos'!$AA$33="Menor"),CONCATENATE("R4C",'Mapa de Riesgos'!$O$33),"")</f>
        <v/>
      </c>
      <c r="S19" s="68" t="str">
        <f>IF(AND('Mapa de Riesgos'!$Y$34="Alta",'Mapa de Riesgos'!$AA$34="Menor"),CONCATENATE("R4C",'Mapa de Riesgos'!$O$34),"")</f>
        <v/>
      </c>
      <c r="T19" s="68" t="str">
        <f>IF(AND('Mapa de Riesgos'!$Y$35="Alta",'Mapa de Riesgos'!$AA$35="Menor"),CONCATENATE("R4C",'Mapa de Riesgos'!$O$35),"")</f>
        <v/>
      </c>
      <c r="U19" s="69" t="str">
        <f>IF(AND('Mapa de Riesgos'!$Y$36="Alta",'Mapa de Riesgos'!$AA$36="Menor"),CONCATENATE("R4C",'Mapa de Riesgos'!$O$36),"")</f>
        <v/>
      </c>
      <c r="V19" s="52" t="str">
        <f>IF(AND('Mapa de Riesgos'!$Y$31="Alta",'Mapa de Riesgos'!$AA$31="Moderado"),CONCATENATE("R4C",'Mapa de Riesgos'!$O$31),"")</f>
        <v/>
      </c>
      <c r="W19" s="53" t="str">
        <f>IF(AND('Mapa de Riesgos'!$Y$32="Alta",'Mapa de Riesgos'!$AA$32="Moderado"),CONCATENATE("R4C",'Mapa de Riesgos'!$O$32),"")</f>
        <v/>
      </c>
      <c r="X19" s="53" t="str">
        <f>IF(AND('Mapa de Riesgos'!$Y$33="Alta",'Mapa de Riesgos'!$AA$33="Moderado"),CONCATENATE("R4C",'Mapa de Riesgos'!$O$33),"")</f>
        <v/>
      </c>
      <c r="Y19" s="53" t="str">
        <f>IF(AND('Mapa de Riesgos'!$Y$34="Alta",'Mapa de Riesgos'!$AA$34="Moderado"),CONCATENATE("R4C",'Mapa de Riesgos'!$O$34),"")</f>
        <v/>
      </c>
      <c r="Z19" s="53" t="str">
        <f>IF(AND('Mapa de Riesgos'!$Y$35="Alta",'Mapa de Riesgos'!$AA$35="Moderado"),CONCATENATE("R4C",'Mapa de Riesgos'!$O$35),"")</f>
        <v/>
      </c>
      <c r="AA19" s="54" t="str">
        <f>IF(AND('Mapa de Riesgos'!$Y$36="Alta",'Mapa de Riesgos'!$AA$36="Moderado"),CONCATENATE("R4C",'Mapa de Riesgos'!$O$36),"")</f>
        <v/>
      </c>
      <c r="AB19" s="52" t="str">
        <f>IF(AND('Mapa de Riesgos'!$Y$31="Alta",'Mapa de Riesgos'!$AA$31="Mayor"),CONCATENATE("R4C",'Mapa de Riesgos'!$O$31),"")</f>
        <v/>
      </c>
      <c r="AC19" s="53" t="str">
        <f>IF(AND('Mapa de Riesgos'!$Y$32="Alta",'Mapa de Riesgos'!$AA$32="Mayor"),CONCATENATE("R4C",'Mapa de Riesgos'!$O$32),"")</f>
        <v/>
      </c>
      <c r="AD19" s="53" t="str">
        <f>IF(AND('Mapa de Riesgos'!$Y$33="Alta",'Mapa de Riesgos'!$AA$33="Mayor"),CONCATENATE("R4C",'Mapa de Riesgos'!$O$33),"")</f>
        <v/>
      </c>
      <c r="AE19" s="53" t="str">
        <f>IF(AND('Mapa de Riesgos'!$Y$34="Alta",'Mapa de Riesgos'!$AA$34="Mayor"),CONCATENATE("R4C",'Mapa de Riesgos'!$O$34),"")</f>
        <v/>
      </c>
      <c r="AF19" s="53" t="str">
        <f>IF(AND('Mapa de Riesgos'!$Y$35="Alta",'Mapa de Riesgos'!$AA$35="Mayor"),CONCATENATE("R4C",'Mapa de Riesgos'!$O$35),"")</f>
        <v/>
      </c>
      <c r="AG19" s="54" t="str">
        <f>IF(AND('Mapa de Riesgos'!$Y$36="Alta",'Mapa de Riesgos'!$AA$36="Mayor"),CONCATENATE("R4C",'Mapa de Riesgos'!$O$36),"")</f>
        <v/>
      </c>
      <c r="AH19" s="55" t="str">
        <f>IF(AND('Mapa de Riesgos'!$Y$31="Alta",'Mapa de Riesgos'!$AA$31="Catastrófico"),CONCATENATE("R4C",'Mapa de Riesgos'!$O$31),"")</f>
        <v/>
      </c>
      <c r="AI19" s="56" t="str">
        <f>IF(AND('Mapa de Riesgos'!$Y$32="Alta",'Mapa de Riesgos'!$AA$32="Catastrófico"),CONCATENATE("R4C",'Mapa de Riesgos'!$O$32),"")</f>
        <v/>
      </c>
      <c r="AJ19" s="56" t="str">
        <f>IF(AND('Mapa de Riesgos'!$Y$33="Alta",'Mapa de Riesgos'!$AA$33="Catastrófico"),CONCATENATE("R4C",'Mapa de Riesgos'!$O$33),"")</f>
        <v/>
      </c>
      <c r="AK19" s="56" t="str">
        <f>IF(AND('Mapa de Riesgos'!$Y$34="Alta",'Mapa de Riesgos'!$AA$34="Catastrófico"),CONCATENATE("R4C",'Mapa de Riesgos'!$O$34),"")</f>
        <v/>
      </c>
      <c r="AL19" s="56" t="str">
        <f>IF(AND('Mapa de Riesgos'!$Y$35="Alta",'Mapa de Riesgos'!$AA$35="Catastrófico"),CONCATENATE("R4C",'Mapa de Riesgos'!$O$35),"")</f>
        <v/>
      </c>
      <c r="AM19" s="57" t="str">
        <f>IF(AND('Mapa de Riesgos'!$Y$36="Alta",'Mapa de Riesgos'!$AA$36="Catastrófico"),CONCATENATE("R4C",'Mapa de Riesgos'!$O$36),"")</f>
        <v/>
      </c>
      <c r="AN19" s="83"/>
      <c r="AO19" s="478"/>
      <c r="AP19" s="479"/>
      <c r="AQ19" s="479"/>
      <c r="AR19" s="479"/>
      <c r="AS19" s="479"/>
      <c r="AT19" s="48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c r="A20" s="83"/>
      <c r="B20" s="427"/>
      <c r="C20" s="427"/>
      <c r="D20" s="428"/>
      <c r="E20" s="468"/>
      <c r="F20" s="469"/>
      <c r="G20" s="469"/>
      <c r="H20" s="469"/>
      <c r="I20" s="469"/>
      <c r="J20" s="67" t="str">
        <f>IF(AND('Mapa de Riesgos'!$Y$37="Alta",'Mapa de Riesgos'!$AA$37="Leve"),CONCATENATE("R5C",'Mapa de Riesgos'!$O$37),"")</f>
        <v/>
      </c>
      <c r="K20" s="68" t="str">
        <f>IF(AND('Mapa de Riesgos'!$Y$38="Alta",'Mapa de Riesgos'!$AA$38="Leve"),CONCATENATE("R5C",'Mapa de Riesgos'!$O$38),"")</f>
        <v/>
      </c>
      <c r="L20" s="68" t="str">
        <f>IF(AND('Mapa de Riesgos'!$Y$39="Alta",'Mapa de Riesgos'!$AA$39="Leve"),CONCATENATE("R5C",'Mapa de Riesgos'!$O$39),"")</f>
        <v/>
      </c>
      <c r="M20" s="68" t="str">
        <f>IF(AND('Mapa de Riesgos'!$Y$40="Alta",'Mapa de Riesgos'!$AA$40="Leve"),CONCATENATE("R5C",'Mapa de Riesgos'!$O$40),"")</f>
        <v/>
      </c>
      <c r="N20" s="68" t="str">
        <f>IF(AND('Mapa de Riesgos'!$Y$41="Alta",'Mapa de Riesgos'!$AA$41="Leve"),CONCATENATE("R5C",'Mapa de Riesgos'!$O$41),"")</f>
        <v/>
      </c>
      <c r="O20" s="69" t="str">
        <f>IF(AND('Mapa de Riesgos'!$Y$42="Alta",'Mapa de Riesgos'!$AA$42="Leve"),CONCATENATE("R5C",'Mapa de Riesgos'!$O$42),"")</f>
        <v/>
      </c>
      <c r="P20" s="67" t="str">
        <f>IF(AND('Mapa de Riesgos'!$Y$37="Alta",'Mapa de Riesgos'!$AA$37="Menor"),CONCATENATE("R5C",'Mapa de Riesgos'!$O$37),"")</f>
        <v/>
      </c>
      <c r="Q20" s="68" t="str">
        <f>IF(AND('Mapa de Riesgos'!$Y$38="Alta",'Mapa de Riesgos'!$AA$38="Menor"),CONCATENATE("R5C",'Mapa de Riesgos'!$O$38),"")</f>
        <v/>
      </c>
      <c r="R20" s="68" t="str">
        <f>IF(AND('Mapa de Riesgos'!$Y$39="Alta",'Mapa de Riesgos'!$AA$39="Menor"),CONCATENATE("R5C",'Mapa de Riesgos'!$O$39),"")</f>
        <v/>
      </c>
      <c r="S20" s="68" t="str">
        <f>IF(AND('Mapa de Riesgos'!$Y$40="Alta",'Mapa de Riesgos'!$AA$40="Menor"),CONCATENATE("R5C",'Mapa de Riesgos'!$O$40),"")</f>
        <v/>
      </c>
      <c r="T20" s="68" t="str">
        <f>IF(AND('Mapa de Riesgos'!$Y$41="Alta",'Mapa de Riesgos'!$AA$41="Menor"),CONCATENATE("R5C",'Mapa de Riesgos'!$O$41),"")</f>
        <v/>
      </c>
      <c r="U20" s="69" t="str">
        <f>IF(AND('Mapa de Riesgos'!$Y$42="Alta",'Mapa de Riesgos'!$AA$42="Menor"),CONCATENATE("R5C",'Mapa de Riesgos'!$O$42),"")</f>
        <v/>
      </c>
      <c r="V20" s="52" t="str">
        <f>IF(AND('Mapa de Riesgos'!$Y$37="Alta",'Mapa de Riesgos'!$AA$37="Moderado"),CONCATENATE("R5C",'Mapa de Riesgos'!$O$37),"")</f>
        <v/>
      </c>
      <c r="W20" s="53" t="str">
        <f>IF(AND('Mapa de Riesgos'!$Y$38="Alta",'Mapa de Riesgos'!$AA$38="Moderado"),CONCATENATE("R5C",'Mapa de Riesgos'!$O$38),"")</f>
        <v/>
      </c>
      <c r="X20" s="53" t="str">
        <f>IF(AND('Mapa de Riesgos'!$Y$39="Alta",'Mapa de Riesgos'!$AA$39="Moderado"),CONCATENATE("R5C",'Mapa de Riesgos'!$O$39),"")</f>
        <v/>
      </c>
      <c r="Y20" s="53" t="str">
        <f>IF(AND('Mapa de Riesgos'!$Y$40="Alta",'Mapa de Riesgos'!$AA$40="Moderado"),CONCATENATE("R5C",'Mapa de Riesgos'!$O$40),"")</f>
        <v/>
      </c>
      <c r="Z20" s="53" t="str">
        <f>IF(AND('Mapa de Riesgos'!$Y$41="Alta",'Mapa de Riesgos'!$AA$41="Moderado"),CONCATENATE("R5C",'Mapa de Riesgos'!$O$41),"")</f>
        <v/>
      </c>
      <c r="AA20" s="54" t="str">
        <f>IF(AND('Mapa de Riesgos'!$Y$42="Alta",'Mapa de Riesgos'!$AA$42="Moderado"),CONCATENATE("R5C",'Mapa de Riesgos'!$O$42),"")</f>
        <v/>
      </c>
      <c r="AB20" s="52" t="str">
        <f>IF(AND('Mapa de Riesgos'!$Y$37="Alta",'Mapa de Riesgos'!$AA$37="Mayor"),CONCATENATE("R5C",'Mapa de Riesgos'!$O$37),"")</f>
        <v/>
      </c>
      <c r="AC20" s="53" t="str">
        <f>IF(AND('Mapa de Riesgos'!$Y$38="Alta",'Mapa de Riesgos'!$AA$38="Mayor"),CONCATENATE("R5C",'Mapa de Riesgos'!$O$38),"")</f>
        <v/>
      </c>
      <c r="AD20" s="53" t="str">
        <f>IF(AND('Mapa de Riesgos'!$Y$39="Alta",'Mapa de Riesgos'!$AA$39="Mayor"),CONCATENATE("R5C",'Mapa de Riesgos'!$O$39),"")</f>
        <v/>
      </c>
      <c r="AE20" s="53" t="str">
        <f>IF(AND('Mapa de Riesgos'!$Y$40="Alta",'Mapa de Riesgos'!$AA$40="Mayor"),CONCATENATE("R5C",'Mapa de Riesgos'!$O$40),"")</f>
        <v/>
      </c>
      <c r="AF20" s="53" t="str">
        <f>IF(AND('Mapa de Riesgos'!$Y$41="Alta",'Mapa de Riesgos'!$AA$41="Mayor"),CONCATENATE("R5C",'Mapa de Riesgos'!$O$41),"")</f>
        <v/>
      </c>
      <c r="AG20" s="54" t="str">
        <f>IF(AND('Mapa de Riesgos'!$Y$42="Alta",'Mapa de Riesgos'!$AA$42="Mayor"),CONCATENATE("R5C",'Mapa de Riesgos'!$O$42),"")</f>
        <v/>
      </c>
      <c r="AH20" s="55" t="str">
        <f>IF(AND('Mapa de Riesgos'!$Y$37="Alta",'Mapa de Riesgos'!$AA$37="Catastrófico"),CONCATENATE("R5C",'Mapa de Riesgos'!$O$37),"")</f>
        <v/>
      </c>
      <c r="AI20" s="56" t="str">
        <f>IF(AND('Mapa de Riesgos'!$Y$38="Alta",'Mapa de Riesgos'!$AA$38="Catastrófico"),CONCATENATE("R5C",'Mapa de Riesgos'!$O$38),"")</f>
        <v/>
      </c>
      <c r="AJ20" s="56" t="str">
        <f>IF(AND('Mapa de Riesgos'!$Y$39="Alta",'Mapa de Riesgos'!$AA$39="Catastrófico"),CONCATENATE("R5C",'Mapa de Riesgos'!$O$39),"")</f>
        <v/>
      </c>
      <c r="AK20" s="56" t="str">
        <f>IF(AND('Mapa de Riesgos'!$Y$40="Alta",'Mapa de Riesgos'!$AA$40="Catastrófico"),CONCATENATE("R5C",'Mapa de Riesgos'!$O$40),"")</f>
        <v/>
      </c>
      <c r="AL20" s="56" t="str">
        <f>IF(AND('Mapa de Riesgos'!$Y$41="Alta",'Mapa de Riesgos'!$AA$41="Catastrófico"),CONCATENATE("R5C",'Mapa de Riesgos'!$O$41),"")</f>
        <v/>
      </c>
      <c r="AM20" s="57" t="str">
        <f>IF(AND('Mapa de Riesgos'!$Y$42="Alta",'Mapa de Riesgos'!$AA$42="Catastrófico"),CONCATENATE("R5C",'Mapa de Riesgos'!$O$42),"")</f>
        <v/>
      </c>
      <c r="AN20" s="83"/>
      <c r="AO20" s="478"/>
      <c r="AP20" s="479"/>
      <c r="AQ20" s="479"/>
      <c r="AR20" s="479"/>
      <c r="AS20" s="479"/>
      <c r="AT20" s="48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c r="A21" s="83"/>
      <c r="B21" s="427"/>
      <c r="C21" s="427"/>
      <c r="D21" s="428"/>
      <c r="E21" s="468"/>
      <c r="F21" s="469"/>
      <c r="G21" s="469"/>
      <c r="H21" s="469"/>
      <c r="I21" s="469"/>
      <c r="J21" s="67" t="str">
        <f>IF(AND('Mapa de Riesgos'!$Y$43="Alta",'Mapa de Riesgos'!$AA$43="Leve"),CONCATENATE("R6C",'Mapa de Riesgos'!$O$43),"")</f>
        <v/>
      </c>
      <c r="K21" s="68" t="str">
        <f>IF(AND('Mapa de Riesgos'!$Y$46="Alta",'Mapa de Riesgos'!$AA$46="Leve"),CONCATENATE("R6C",'Mapa de Riesgos'!$O$46),"")</f>
        <v/>
      </c>
      <c r="L21" s="68" t="str">
        <f>IF(AND('Mapa de Riesgos'!$Y$47="Alta",'Mapa de Riesgos'!$AA$47="Leve"),CONCATENATE("R6C",'Mapa de Riesgos'!$O$47),"")</f>
        <v/>
      </c>
      <c r="M21" s="68" t="str">
        <f>IF(AND('Mapa de Riesgos'!$Y$48="Alta",'Mapa de Riesgos'!$AA$48="Leve"),CONCATENATE("R6C",'Mapa de Riesgos'!$O$48),"")</f>
        <v/>
      </c>
      <c r="N21" s="68" t="str">
        <f>IF(AND('Mapa de Riesgos'!$Y$49="Alta",'Mapa de Riesgos'!$AA$49="Leve"),CONCATENATE("R6C",'Mapa de Riesgos'!$O$49),"")</f>
        <v/>
      </c>
      <c r="O21" s="69" t="str">
        <f>IF(AND('Mapa de Riesgos'!$Y$50="Alta",'Mapa de Riesgos'!$AA$50="Leve"),CONCATENATE("R6C",'Mapa de Riesgos'!$O$50),"")</f>
        <v/>
      </c>
      <c r="P21" s="67" t="str">
        <f>IF(AND('Mapa de Riesgos'!$Y$43="Alta",'Mapa de Riesgos'!$AA$43="Menor"),CONCATENATE("R6C",'Mapa de Riesgos'!$O$43),"")</f>
        <v/>
      </c>
      <c r="Q21" s="68" t="str">
        <f>IF(AND('Mapa de Riesgos'!$Y$46="Alta",'Mapa de Riesgos'!$AA$46="Menor"),CONCATENATE("R6C",'Mapa de Riesgos'!$O$46),"")</f>
        <v/>
      </c>
      <c r="R21" s="68" t="str">
        <f>IF(AND('Mapa de Riesgos'!$Y$47="Alta",'Mapa de Riesgos'!$AA$47="Menor"),CONCATENATE("R6C",'Mapa de Riesgos'!$O$47),"")</f>
        <v/>
      </c>
      <c r="S21" s="68" t="str">
        <f>IF(AND('Mapa de Riesgos'!$Y$48="Alta",'Mapa de Riesgos'!$AA$48="Menor"),CONCATENATE("R6C",'Mapa de Riesgos'!$O$48),"")</f>
        <v/>
      </c>
      <c r="T21" s="68" t="str">
        <f>IF(AND('Mapa de Riesgos'!$Y$49="Alta",'Mapa de Riesgos'!$AA$49="Menor"),CONCATENATE("R6C",'Mapa de Riesgos'!$O$49),"")</f>
        <v/>
      </c>
      <c r="U21" s="69" t="str">
        <f>IF(AND('Mapa de Riesgos'!$Y$50="Alta",'Mapa de Riesgos'!$AA$50="Menor"),CONCATENATE("R6C",'Mapa de Riesgos'!$O$50),"")</f>
        <v/>
      </c>
      <c r="V21" s="52" t="str">
        <f>IF(AND('Mapa de Riesgos'!$Y$43="Alta",'Mapa de Riesgos'!$AA$43="Moderado"),CONCATENATE("R6C",'Mapa de Riesgos'!$O$43),"")</f>
        <v/>
      </c>
      <c r="W21" s="53" t="str">
        <f>IF(AND('Mapa de Riesgos'!$Y$46="Alta",'Mapa de Riesgos'!$AA$46="Moderado"),CONCATENATE("R6C",'Mapa de Riesgos'!$O$46),"")</f>
        <v/>
      </c>
      <c r="X21" s="53" t="str">
        <f>IF(AND('Mapa de Riesgos'!$Y$47="Alta",'Mapa de Riesgos'!$AA$47="Moderado"),CONCATENATE("R6C",'Mapa de Riesgos'!$O$47),"")</f>
        <v/>
      </c>
      <c r="Y21" s="53" t="str">
        <f>IF(AND('Mapa de Riesgos'!$Y$48="Alta",'Mapa de Riesgos'!$AA$48="Moderado"),CONCATENATE("R6C",'Mapa de Riesgos'!$O$48),"")</f>
        <v/>
      </c>
      <c r="Z21" s="53" t="str">
        <f>IF(AND('Mapa de Riesgos'!$Y$49="Alta",'Mapa de Riesgos'!$AA$49="Moderado"),CONCATENATE("R6C",'Mapa de Riesgos'!$O$49),"")</f>
        <v/>
      </c>
      <c r="AA21" s="54" t="str">
        <f>IF(AND('Mapa de Riesgos'!$Y$50="Alta",'Mapa de Riesgos'!$AA$50="Moderado"),CONCATENATE("R6C",'Mapa de Riesgos'!$O$50),"")</f>
        <v/>
      </c>
      <c r="AB21" s="52" t="str">
        <f>IF(AND('Mapa de Riesgos'!$Y$43="Alta",'Mapa de Riesgos'!$AA$43="Mayor"),CONCATENATE("R6C",'Mapa de Riesgos'!$O$43),"")</f>
        <v/>
      </c>
      <c r="AC21" s="53" t="str">
        <f>IF(AND('Mapa de Riesgos'!$Y$46="Alta",'Mapa de Riesgos'!$AA$46="Mayor"),CONCATENATE("R6C",'Mapa de Riesgos'!$O$46),"")</f>
        <v/>
      </c>
      <c r="AD21" s="53" t="str">
        <f>IF(AND('Mapa de Riesgos'!$Y$47="Alta",'Mapa de Riesgos'!$AA$47="Mayor"),CONCATENATE("R6C",'Mapa de Riesgos'!$O$47),"")</f>
        <v/>
      </c>
      <c r="AE21" s="53" t="str">
        <f>IF(AND('Mapa de Riesgos'!$Y$48="Alta",'Mapa de Riesgos'!$AA$48="Mayor"),CONCATENATE("R6C",'Mapa de Riesgos'!$O$48),"")</f>
        <v/>
      </c>
      <c r="AF21" s="53" t="str">
        <f>IF(AND('Mapa de Riesgos'!$Y$49="Alta",'Mapa de Riesgos'!$AA$49="Mayor"),CONCATENATE("R6C",'Mapa de Riesgos'!$O$49),"")</f>
        <v/>
      </c>
      <c r="AG21" s="54" t="str">
        <f>IF(AND('Mapa de Riesgos'!$Y$50="Alta",'Mapa de Riesgos'!$AA$50="Mayor"),CONCATENATE("R6C",'Mapa de Riesgos'!$O$50),"")</f>
        <v/>
      </c>
      <c r="AH21" s="55" t="str">
        <f>IF(AND('Mapa de Riesgos'!$Y$43="Alta",'Mapa de Riesgos'!$AA$43="Catastrófico"),CONCATENATE("R6C",'Mapa de Riesgos'!$O$43),"")</f>
        <v/>
      </c>
      <c r="AI21" s="56" t="str">
        <f>IF(AND('Mapa de Riesgos'!$Y$46="Alta",'Mapa de Riesgos'!$AA$46="Catastrófico"),CONCATENATE("R6C",'Mapa de Riesgos'!$O$46),"")</f>
        <v/>
      </c>
      <c r="AJ21" s="56" t="str">
        <f>IF(AND('Mapa de Riesgos'!$Y$47="Alta",'Mapa de Riesgos'!$AA$47="Catastrófico"),CONCATENATE("R6C",'Mapa de Riesgos'!$O$47),"")</f>
        <v/>
      </c>
      <c r="AK21" s="56" t="str">
        <f>IF(AND('Mapa de Riesgos'!$Y$48="Alta",'Mapa de Riesgos'!$AA$48="Catastrófico"),CONCATENATE("R6C",'Mapa de Riesgos'!$O$48),"")</f>
        <v/>
      </c>
      <c r="AL21" s="56" t="str">
        <f>IF(AND('Mapa de Riesgos'!$Y$49="Alta",'Mapa de Riesgos'!$AA$49="Catastrófico"),CONCATENATE("R6C",'Mapa de Riesgos'!$O$49),"")</f>
        <v/>
      </c>
      <c r="AM21" s="57" t="str">
        <f>IF(AND('Mapa de Riesgos'!$Y$50="Alta",'Mapa de Riesgos'!$AA$50="Catastrófico"),CONCATENATE("R6C",'Mapa de Riesgos'!$O$50),"")</f>
        <v/>
      </c>
      <c r="AN21" s="83"/>
      <c r="AO21" s="478"/>
      <c r="AP21" s="479"/>
      <c r="AQ21" s="479"/>
      <c r="AR21" s="479"/>
      <c r="AS21" s="479"/>
      <c r="AT21" s="48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c r="A22" s="83"/>
      <c r="B22" s="427"/>
      <c r="C22" s="427"/>
      <c r="D22" s="428"/>
      <c r="E22" s="468"/>
      <c r="F22" s="469"/>
      <c r="G22" s="469"/>
      <c r="H22" s="469"/>
      <c r="I22" s="469"/>
      <c r="J22" s="67" t="str">
        <f>IF(AND('Mapa de Riesgos'!$Y$51="Alta",'Mapa de Riesgos'!$AA$51="Leve"),CONCATENATE("R7C",'Mapa de Riesgos'!$O$51),"")</f>
        <v/>
      </c>
      <c r="K22" s="68" t="str">
        <f>IF(AND('Mapa de Riesgos'!$Y$52="Alta",'Mapa de Riesgos'!$AA$52="Leve"),CONCATENATE("R7C",'Mapa de Riesgos'!$O$52),"")</f>
        <v/>
      </c>
      <c r="L22" s="68" t="str">
        <f>IF(AND('Mapa de Riesgos'!$Y$53="Alta",'Mapa de Riesgos'!$AA$53="Leve"),CONCATENATE("R7C",'Mapa de Riesgos'!$O$53),"")</f>
        <v/>
      </c>
      <c r="M22" s="68" t="str">
        <f>IF(AND('Mapa de Riesgos'!$Y$54="Alta",'Mapa de Riesgos'!$AA$54="Leve"),CONCATENATE("R7C",'Mapa de Riesgos'!$O$54),"")</f>
        <v/>
      </c>
      <c r="N22" s="68" t="str">
        <f>IF(AND('Mapa de Riesgos'!$Y$55="Alta",'Mapa de Riesgos'!$AA$55="Leve"),CONCATENATE("R7C",'Mapa de Riesgos'!$O$55),"")</f>
        <v/>
      </c>
      <c r="O22" s="69" t="str">
        <f>IF(AND('Mapa de Riesgos'!$Y$56="Alta",'Mapa de Riesgos'!$AA$56="Leve"),CONCATENATE("R7C",'Mapa de Riesgos'!$O$56),"")</f>
        <v/>
      </c>
      <c r="P22" s="67" t="str">
        <f>IF(AND('Mapa de Riesgos'!$Y$51="Alta",'Mapa de Riesgos'!$AA$51="Menor"),CONCATENATE("R7C",'Mapa de Riesgos'!$O$51),"")</f>
        <v/>
      </c>
      <c r="Q22" s="68" t="str">
        <f>IF(AND('Mapa de Riesgos'!$Y$52="Alta",'Mapa de Riesgos'!$AA$52="Menor"),CONCATENATE("R7C",'Mapa de Riesgos'!$O$52),"")</f>
        <v/>
      </c>
      <c r="R22" s="68" t="str">
        <f>IF(AND('Mapa de Riesgos'!$Y$53="Alta",'Mapa de Riesgos'!$AA$53="Menor"),CONCATENATE("R7C",'Mapa de Riesgos'!$O$53),"")</f>
        <v/>
      </c>
      <c r="S22" s="68" t="str">
        <f>IF(AND('Mapa de Riesgos'!$Y$54="Alta",'Mapa de Riesgos'!$AA$54="Menor"),CONCATENATE("R7C",'Mapa de Riesgos'!$O$54),"")</f>
        <v/>
      </c>
      <c r="T22" s="68" t="str">
        <f>IF(AND('Mapa de Riesgos'!$Y$55="Alta",'Mapa de Riesgos'!$AA$55="Menor"),CONCATENATE("R7C",'Mapa de Riesgos'!$O$55),"")</f>
        <v/>
      </c>
      <c r="U22" s="69" t="str">
        <f>IF(AND('Mapa de Riesgos'!$Y$56="Alta",'Mapa de Riesgos'!$AA$56="Menor"),CONCATENATE("R7C",'Mapa de Riesgos'!$O$56),"")</f>
        <v/>
      </c>
      <c r="V22" s="52" t="str">
        <f>IF(AND('Mapa de Riesgos'!$Y$51="Alta",'Mapa de Riesgos'!$AA$51="Moderado"),CONCATENATE("R7C",'Mapa de Riesgos'!$O$51),"")</f>
        <v/>
      </c>
      <c r="W22" s="53" t="str">
        <f>IF(AND('Mapa de Riesgos'!$Y$52="Alta",'Mapa de Riesgos'!$AA$52="Moderado"),CONCATENATE("R7C",'Mapa de Riesgos'!$O$52),"")</f>
        <v/>
      </c>
      <c r="X22" s="53" t="str">
        <f>IF(AND('Mapa de Riesgos'!$Y$53="Alta",'Mapa de Riesgos'!$AA$53="Moderado"),CONCATENATE("R7C",'Mapa de Riesgos'!$O$53),"")</f>
        <v/>
      </c>
      <c r="Y22" s="53" t="str">
        <f>IF(AND('Mapa de Riesgos'!$Y$54="Alta",'Mapa de Riesgos'!$AA$54="Moderado"),CONCATENATE("R7C",'Mapa de Riesgos'!$O$54),"")</f>
        <v/>
      </c>
      <c r="Z22" s="53" t="str">
        <f>IF(AND('Mapa de Riesgos'!$Y$55="Alta",'Mapa de Riesgos'!$AA$55="Moderado"),CONCATENATE("R7C",'Mapa de Riesgos'!$O$55),"")</f>
        <v/>
      </c>
      <c r="AA22" s="54" t="str">
        <f>IF(AND('Mapa de Riesgos'!$Y$56="Alta",'Mapa de Riesgos'!$AA$56="Moderado"),CONCATENATE("R7C",'Mapa de Riesgos'!$O$56),"")</f>
        <v/>
      </c>
      <c r="AB22" s="52" t="str">
        <f>IF(AND('Mapa de Riesgos'!$Y$51="Alta",'Mapa de Riesgos'!$AA$51="Mayor"),CONCATENATE("R7C",'Mapa de Riesgos'!$O$51),"")</f>
        <v/>
      </c>
      <c r="AC22" s="53" t="str">
        <f>IF(AND('Mapa de Riesgos'!$Y$52="Alta",'Mapa de Riesgos'!$AA$52="Mayor"),CONCATENATE("R7C",'Mapa de Riesgos'!$O$52),"")</f>
        <v/>
      </c>
      <c r="AD22" s="53" t="str">
        <f>IF(AND('Mapa de Riesgos'!$Y$53="Alta",'Mapa de Riesgos'!$AA$53="Mayor"),CONCATENATE("R7C",'Mapa de Riesgos'!$O$53),"")</f>
        <v/>
      </c>
      <c r="AE22" s="53" t="str">
        <f>IF(AND('Mapa de Riesgos'!$Y$54="Alta",'Mapa de Riesgos'!$AA$54="Mayor"),CONCATENATE("R7C",'Mapa de Riesgos'!$O$54),"")</f>
        <v/>
      </c>
      <c r="AF22" s="53" t="str">
        <f>IF(AND('Mapa de Riesgos'!$Y$55="Alta",'Mapa de Riesgos'!$AA$55="Mayor"),CONCATENATE("R7C",'Mapa de Riesgos'!$O$55),"")</f>
        <v/>
      </c>
      <c r="AG22" s="54" t="str">
        <f>IF(AND('Mapa de Riesgos'!$Y$56="Alta",'Mapa de Riesgos'!$AA$56="Mayor"),CONCATENATE("R7C",'Mapa de Riesgos'!$O$56),"")</f>
        <v/>
      </c>
      <c r="AH22" s="55" t="str">
        <f>IF(AND('Mapa de Riesgos'!$Y$51="Alta",'Mapa de Riesgos'!$AA$51="Catastrófico"),CONCATENATE("R7C",'Mapa de Riesgos'!$O$51),"")</f>
        <v/>
      </c>
      <c r="AI22" s="56" t="str">
        <f>IF(AND('Mapa de Riesgos'!$Y$52="Alta",'Mapa de Riesgos'!$AA$52="Catastrófico"),CONCATENATE("R7C",'Mapa de Riesgos'!$O$52),"")</f>
        <v/>
      </c>
      <c r="AJ22" s="56" t="str">
        <f>IF(AND('Mapa de Riesgos'!$Y$53="Alta",'Mapa de Riesgos'!$AA$53="Catastrófico"),CONCATENATE("R7C",'Mapa de Riesgos'!$O$53),"")</f>
        <v/>
      </c>
      <c r="AK22" s="56" t="str">
        <f>IF(AND('Mapa de Riesgos'!$Y$54="Alta",'Mapa de Riesgos'!$AA$54="Catastrófico"),CONCATENATE("R7C",'Mapa de Riesgos'!$O$54),"")</f>
        <v/>
      </c>
      <c r="AL22" s="56" t="str">
        <f>IF(AND('Mapa de Riesgos'!$Y$55="Alta",'Mapa de Riesgos'!$AA$55="Catastrófico"),CONCATENATE("R7C",'Mapa de Riesgos'!$O$55),"")</f>
        <v/>
      </c>
      <c r="AM22" s="57" t="str">
        <f>IF(AND('Mapa de Riesgos'!$Y$56="Alta",'Mapa de Riesgos'!$AA$56="Catastrófico"),CONCATENATE("R7C",'Mapa de Riesgos'!$O$56),"")</f>
        <v/>
      </c>
      <c r="AN22" s="83"/>
      <c r="AO22" s="478"/>
      <c r="AP22" s="479"/>
      <c r="AQ22" s="479"/>
      <c r="AR22" s="479"/>
      <c r="AS22" s="479"/>
      <c r="AT22" s="48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c r="A23" s="83"/>
      <c r="B23" s="427"/>
      <c r="C23" s="427"/>
      <c r="D23" s="428"/>
      <c r="E23" s="468"/>
      <c r="F23" s="469"/>
      <c r="G23" s="469"/>
      <c r="H23" s="469"/>
      <c r="I23" s="469"/>
      <c r="J23" s="67" t="str">
        <f>IF(AND('Mapa de Riesgos'!$Y$57="Alta",'Mapa de Riesgos'!$AA$57="Leve"),CONCATENATE("R8C",'Mapa de Riesgos'!$O$57),"")</f>
        <v/>
      </c>
      <c r="K23" s="68" t="str">
        <f>IF(AND('Mapa de Riesgos'!$Y$58="Alta",'Mapa de Riesgos'!$AA$58="Leve"),CONCATENATE("R8C",'Mapa de Riesgos'!$O$58),"")</f>
        <v/>
      </c>
      <c r="L23" s="68" t="str">
        <f>IF(AND('Mapa de Riesgos'!$Y$59="Alta",'Mapa de Riesgos'!$AA$59="Leve"),CONCATENATE("R8C",'Mapa de Riesgos'!$O$59),"")</f>
        <v/>
      </c>
      <c r="M23" s="68" t="str">
        <f>IF(AND('Mapa de Riesgos'!$Y$60="Alta",'Mapa de Riesgos'!$AA$60="Leve"),CONCATENATE("R8C",'Mapa de Riesgos'!$O$60),"")</f>
        <v/>
      </c>
      <c r="N23" s="68" t="str">
        <f>IF(AND('Mapa de Riesgos'!$Y$61="Alta",'Mapa de Riesgos'!$AA$61="Leve"),CONCATENATE("R8C",'Mapa de Riesgos'!$O$61),"")</f>
        <v/>
      </c>
      <c r="O23" s="69" t="str">
        <f>IF(AND('Mapa de Riesgos'!$Y$62="Alta",'Mapa de Riesgos'!$AA$62="Leve"),CONCATENATE("R8C",'Mapa de Riesgos'!$O$62),"")</f>
        <v/>
      </c>
      <c r="P23" s="67" t="str">
        <f>IF(AND('Mapa de Riesgos'!$Y$57="Alta",'Mapa de Riesgos'!$AA$57="Menor"),CONCATENATE("R8C",'Mapa de Riesgos'!$O$57),"")</f>
        <v/>
      </c>
      <c r="Q23" s="68" t="str">
        <f>IF(AND('Mapa de Riesgos'!$Y$58="Alta",'Mapa de Riesgos'!$AA$58="Menor"),CONCATENATE("R8C",'Mapa de Riesgos'!$O$58),"")</f>
        <v/>
      </c>
      <c r="R23" s="68" t="str">
        <f>IF(AND('Mapa de Riesgos'!$Y$59="Alta",'Mapa de Riesgos'!$AA$59="Menor"),CONCATENATE("R8C",'Mapa de Riesgos'!$O$59),"")</f>
        <v/>
      </c>
      <c r="S23" s="68" t="str">
        <f>IF(AND('Mapa de Riesgos'!$Y$60="Alta",'Mapa de Riesgos'!$AA$60="Menor"),CONCATENATE("R8C",'Mapa de Riesgos'!$O$60),"")</f>
        <v/>
      </c>
      <c r="T23" s="68" t="str">
        <f>IF(AND('Mapa de Riesgos'!$Y$61="Alta",'Mapa de Riesgos'!$AA$61="Menor"),CONCATENATE("R8C",'Mapa de Riesgos'!$O$61),"")</f>
        <v/>
      </c>
      <c r="U23" s="69" t="str">
        <f>IF(AND('Mapa de Riesgos'!$Y$62="Alta",'Mapa de Riesgos'!$AA$62="Menor"),CONCATENATE("R8C",'Mapa de Riesgos'!$O$62),"")</f>
        <v/>
      </c>
      <c r="V23" s="52" t="str">
        <f>IF(AND('Mapa de Riesgos'!$Y$57="Alta",'Mapa de Riesgos'!$AA$57="Moderado"),CONCATENATE("R8C",'Mapa de Riesgos'!$O$57),"")</f>
        <v/>
      </c>
      <c r="W23" s="53" t="str">
        <f>IF(AND('Mapa de Riesgos'!$Y$58="Alta",'Mapa de Riesgos'!$AA$58="Moderado"),CONCATENATE("R8C",'Mapa de Riesgos'!$O$58),"")</f>
        <v/>
      </c>
      <c r="X23" s="53" t="str">
        <f>IF(AND('Mapa de Riesgos'!$Y$59="Alta",'Mapa de Riesgos'!$AA$59="Moderado"),CONCATENATE("R8C",'Mapa de Riesgos'!$O$59),"")</f>
        <v/>
      </c>
      <c r="Y23" s="53" t="str">
        <f>IF(AND('Mapa de Riesgos'!$Y$60="Alta",'Mapa de Riesgos'!$AA$60="Moderado"),CONCATENATE("R8C",'Mapa de Riesgos'!$O$60),"")</f>
        <v/>
      </c>
      <c r="Z23" s="53" t="str">
        <f>IF(AND('Mapa de Riesgos'!$Y$61="Alta",'Mapa de Riesgos'!$AA$61="Moderado"),CONCATENATE("R8C",'Mapa de Riesgos'!$O$61),"")</f>
        <v/>
      </c>
      <c r="AA23" s="54" t="str">
        <f>IF(AND('Mapa de Riesgos'!$Y$62="Alta",'Mapa de Riesgos'!$AA$62="Moderado"),CONCATENATE("R8C",'Mapa de Riesgos'!$O$62),"")</f>
        <v/>
      </c>
      <c r="AB23" s="52" t="str">
        <f>IF(AND('Mapa de Riesgos'!$Y$57="Alta",'Mapa de Riesgos'!$AA$57="Mayor"),CONCATENATE("R8C",'Mapa de Riesgos'!$O$57),"")</f>
        <v/>
      </c>
      <c r="AC23" s="53" t="str">
        <f>IF(AND('Mapa de Riesgos'!$Y$58="Alta",'Mapa de Riesgos'!$AA$58="Mayor"),CONCATENATE("R8C",'Mapa de Riesgos'!$O$58),"")</f>
        <v/>
      </c>
      <c r="AD23" s="53" t="str">
        <f>IF(AND('Mapa de Riesgos'!$Y$59="Alta",'Mapa de Riesgos'!$AA$59="Mayor"),CONCATENATE("R8C",'Mapa de Riesgos'!$O$59),"")</f>
        <v/>
      </c>
      <c r="AE23" s="53" t="str">
        <f>IF(AND('Mapa de Riesgos'!$Y$60="Alta",'Mapa de Riesgos'!$AA$60="Mayor"),CONCATENATE("R8C",'Mapa de Riesgos'!$O$60),"")</f>
        <v/>
      </c>
      <c r="AF23" s="53" t="str">
        <f>IF(AND('Mapa de Riesgos'!$Y$61="Alta",'Mapa de Riesgos'!$AA$61="Mayor"),CONCATENATE("R8C",'Mapa de Riesgos'!$O$61),"")</f>
        <v/>
      </c>
      <c r="AG23" s="54" t="str">
        <f>IF(AND('Mapa de Riesgos'!$Y$62="Alta",'Mapa de Riesgos'!$AA$62="Mayor"),CONCATENATE("R8C",'Mapa de Riesgos'!$O$62),"")</f>
        <v/>
      </c>
      <c r="AH23" s="55" t="str">
        <f>IF(AND('Mapa de Riesgos'!$Y$57="Alta",'Mapa de Riesgos'!$AA$57="Catastrófico"),CONCATENATE("R8C",'Mapa de Riesgos'!$O$57),"")</f>
        <v/>
      </c>
      <c r="AI23" s="56" t="str">
        <f>IF(AND('Mapa de Riesgos'!$Y$58="Alta",'Mapa de Riesgos'!$AA$58="Catastrófico"),CONCATENATE("R8C",'Mapa de Riesgos'!$O$58),"")</f>
        <v/>
      </c>
      <c r="AJ23" s="56" t="str">
        <f>IF(AND('Mapa de Riesgos'!$Y$59="Alta",'Mapa de Riesgos'!$AA$59="Catastrófico"),CONCATENATE("R8C",'Mapa de Riesgos'!$O$59),"")</f>
        <v/>
      </c>
      <c r="AK23" s="56" t="str">
        <f>IF(AND('Mapa de Riesgos'!$Y$60="Alta",'Mapa de Riesgos'!$AA$60="Catastrófico"),CONCATENATE("R8C",'Mapa de Riesgos'!$O$60),"")</f>
        <v/>
      </c>
      <c r="AL23" s="56" t="str">
        <f>IF(AND('Mapa de Riesgos'!$Y$61="Alta",'Mapa de Riesgos'!$AA$61="Catastrófico"),CONCATENATE("R8C",'Mapa de Riesgos'!$O$61),"")</f>
        <v/>
      </c>
      <c r="AM23" s="57" t="str">
        <f>IF(AND('Mapa de Riesgos'!$Y$62="Alta",'Mapa de Riesgos'!$AA$62="Catastrófico"),CONCATENATE("R8C",'Mapa de Riesgos'!$O$62),"")</f>
        <v/>
      </c>
      <c r="AN23" s="83"/>
      <c r="AO23" s="478"/>
      <c r="AP23" s="479"/>
      <c r="AQ23" s="479"/>
      <c r="AR23" s="479"/>
      <c r="AS23" s="479"/>
      <c r="AT23" s="480"/>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c r="A24" s="83"/>
      <c r="B24" s="427"/>
      <c r="C24" s="427"/>
      <c r="D24" s="428"/>
      <c r="E24" s="468"/>
      <c r="F24" s="469"/>
      <c r="G24" s="469"/>
      <c r="H24" s="469"/>
      <c r="I24" s="469"/>
      <c r="J24" s="67" t="str">
        <f>IF(AND('Mapa de Riesgos'!$Y$63="Alta",'Mapa de Riesgos'!$AA$63="Leve"),CONCATENATE("R9C",'Mapa de Riesgos'!$O$63),"")</f>
        <v/>
      </c>
      <c r="K24" s="68" t="str">
        <f>IF(AND('Mapa de Riesgos'!$Y$64="Alta",'Mapa de Riesgos'!$AA$64="Leve"),CONCATENATE("R9C",'Mapa de Riesgos'!$O$64),"")</f>
        <v/>
      </c>
      <c r="L24" s="68" t="str">
        <f>IF(AND('Mapa de Riesgos'!$Y$65="Alta",'Mapa de Riesgos'!$AA$65="Leve"),CONCATENATE("R9C",'Mapa de Riesgos'!$O$65),"")</f>
        <v/>
      </c>
      <c r="M24" s="68" t="str">
        <f>IF(AND('Mapa de Riesgos'!$Y$66="Alta",'Mapa de Riesgos'!$AA$66="Leve"),CONCATENATE("R9C",'Mapa de Riesgos'!$O$66),"")</f>
        <v/>
      </c>
      <c r="N24" s="68" t="str">
        <f>IF(AND('Mapa de Riesgos'!$Y$67="Alta",'Mapa de Riesgos'!$AA$67="Leve"),CONCATENATE("R9C",'Mapa de Riesgos'!$O$67),"")</f>
        <v/>
      </c>
      <c r="O24" s="69" t="str">
        <f>IF(AND('Mapa de Riesgos'!$Y$68="Alta",'Mapa de Riesgos'!$AA$68="Leve"),CONCATENATE("R9C",'Mapa de Riesgos'!$O$68),"")</f>
        <v/>
      </c>
      <c r="P24" s="67" t="str">
        <f>IF(AND('Mapa de Riesgos'!$Y$63="Alta",'Mapa de Riesgos'!$AA$63="Menor"),CONCATENATE("R9C",'Mapa de Riesgos'!$O$63),"")</f>
        <v/>
      </c>
      <c r="Q24" s="68" t="str">
        <f>IF(AND('Mapa de Riesgos'!$Y$64="Alta",'Mapa de Riesgos'!$AA$64="Menor"),CONCATENATE("R9C",'Mapa de Riesgos'!$O$64),"")</f>
        <v/>
      </c>
      <c r="R24" s="68" t="str">
        <f>IF(AND('Mapa de Riesgos'!$Y$65="Alta",'Mapa de Riesgos'!$AA$65="Menor"),CONCATENATE("R9C",'Mapa de Riesgos'!$O$65),"")</f>
        <v/>
      </c>
      <c r="S24" s="68" t="str">
        <f>IF(AND('Mapa de Riesgos'!$Y$66="Alta",'Mapa de Riesgos'!$AA$66="Menor"),CONCATENATE("R9C",'Mapa de Riesgos'!$O$66),"")</f>
        <v/>
      </c>
      <c r="T24" s="68" t="str">
        <f>IF(AND('Mapa de Riesgos'!$Y$67="Alta",'Mapa de Riesgos'!$AA$67="Menor"),CONCATENATE("R9C",'Mapa de Riesgos'!$O$67),"")</f>
        <v/>
      </c>
      <c r="U24" s="69" t="str">
        <f>IF(AND('Mapa de Riesgos'!$Y$68="Alta",'Mapa de Riesgos'!$AA$68="Menor"),CONCATENATE("R9C",'Mapa de Riesgos'!$O$68),"")</f>
        <v/>
      </c>
      <c r="V24" s="52" t="str">
        <f>IF(AND('Mapa de Riesgos'!$Y$63="Alta",'Mapa de Riesgos'!$AA$63="Moderado"),CONCATENATE("R9C",'Mapa de Riesgos'!$O$63),"")</f>
        <v/>
      </c>
      <c r="W24" s="53" t="str">
        <f>IF(AND('Mapa de Riesgos'!$Y$64="Alta",'Mapa de Riesgos'!$AA$64="Moderado"),CONCATENATE("R9C",'Mapa de Riesgos'!$O$64),"")</f>
        <v/>
      </c>
      <c r="X24" s="53" t="str">
        <f>IF(AND('Mapa de Riesgos'!$Y$65="Alta",'Mapa de Riesgos'!$AA$65="Moderado"),CONCATENATE("R9C",'Mapa de Riesgos'!$O$65),"")</f>
        <v/>
      </c>
      <c r="Y24" s="53" t="str">
        <f>IF(AND('Mapa de Riesgos'!$Y$66="Alta",'Mapa de Riesgos'!$AA$66="Moderado"),CONCATENATE("R9C",'Mapa de Riesgos'!$O$66),"")</f>
        <v/>
      </c>
      <c r="Z24" s="53" t="str">
        <f>IF(AND('Mapa de Riesgos'!$Y$67="Alta",'Mapa de Riesgos'!$AA$67="Moderado"),CONCATENATE("R9C",'Mapa de Riesgos'!$O$67),"")</f>
        <v/>
      </c>
      <c r="AA24" s="54" t="str">
        <f>IF(AND('Mapa de Riesgos'!$Y$68="Alta",'Mapa de Riesgos'!$AA$68="Moderado"),CONCATENATE("R9C",'Mapa de Riesgos'!$O$68),"")</f>
        <v/>
      </c>
      <c r="AB24" s="52" t="str">
        <f>IF(AND('Mapa de Riesgos'!$Y$63="Alta",'Mapa de Riesgos'!$AA$63="Mayor"),CONCATENATE("R9C",'Mapa de Riesgos'!$O$63),"")</f>
        <v/>
      </c>
      <c r="AC24" s="53" t="str">
        <f>IF(AND('Mapa de Riesgos'!$Y$64="Alta",'Mapa de Riesgos'!$AA$64="Mayor"),CONCATENATE("R9C",'Mapa de Riesgos'!$O$64),"")</f>
        <v/>
      </c>
      <c r="AD24" s="53" t="str">
        <f>IF(AND('Mapa de Riesgos'!$Y$65="Alta",'Mapa de Riesgos'!$AA$65="Mayor"),CONCATENATE("R9C",'Mapa de Riesgos'!$O$65),"")</f>
        <v/>
      </c>
      <c r="AE24" s="53" t="str">
        <f>IF(AND('Mapa de Riesgos'!$Y$66="Alta",'Mapa de Riesgos'!$AA$66="Mayor"),CONCATENATE("R9C",'Mapa de Riesgos'!$O$66),"")</f>
        <v/>
      </c>
      <c r="AF24" s="53" t="str">
        <f>IF(AND('Mapa de Riesgos'!$Y$67="Alta",'Mapa de Riesgos'!$AA$67="Mayor"),CONCATENATE("R9C",'Mapa de Riesgos'!$O$67),"")</f>
        <v/>
      </c>
      <c r="AG24" s="54" t="str">
        <f>IF(AND('Mapa de Riesgos'!$Y$68="Alta",'Mapa de Riesgos'!$AA$68="Mayor"),CONCATENATE("R9C",'Mapa de Riesgos'!$O$68),"")</f>
        <v/>
      </c>
      <c r="AH24" s="55" t="str">
        <f>IF(AND('Mapa de Riesgos'!$Y$63="Alta",'Mapa de Riesgos'!$AA$63="Catastrófico"),CONCATENATE("R9C",'Mapa de Riesgos'!$O$63),"")</f>
        <v/>
      </c>
      <c r="AI24" s="56" t="str">
        <f>IF(AND('Mapa de Riesgos'!$Y$64="Alta",'Mapa de Riesgos'!$AA$64="Catastrófico"),CONCATENATE("R9C",'Mapa de Riesgos'!$O$64),"")</f>
        <v/>
      </c>
      <c r="AJ24" s="56" t="str">
        <f>IF(AND('Mapa de Riesgos'!$Y$65="Alta",'Mapa de Riesgos'!$AA$65="Catastrófico"),CONCATENATE("R9C",'Mapa de Riesgos'!$O$65),"")</f>
        <v/>
      </c>
      <c r="AK24" s="56" t="str">
        <f>IF(AND('Mapa de Riesgos'!$Y$66="Alta",'Mapa de Riesgos'!$AA$66="Catastrófico"),CONCATENATE("R9C",'Mapa de Riesgos'!$O$66),"")</f>
        <v/>
      </c>
      <c r="AL24" s="56" t="str">
        <f>IF(AND('Mapa de Riesgos'!$Y$67="Alta",'Mapa de Riesgos'!$AA$67="Catastrófico"),CONCATENATE("R9C",'Mapa de Riesgos'!$O$67),"")</f>
        <v/>
      </c>
      <c r="AM24" s="57" t="str">
        <f>IF(AND('Mapa de Riesgos'!$Y$68="Alta",'Mapa de Riesgos'!$AA$68="Catastrófico"),CONCATENATE("R9C",'Mapa de Riesgos'!$O$68),"")</f>
        <v/>
      </c>
      <c r="AN24" s="83"/>
      <c r="AO24" s="478"/>
      <c r="AP24" s="479"/>
      <c r="AQ24" s="479"/>
      <c r="AR24" s="479"/>
      <c r="AS24" s="479"/>
      <c r="AT24" s="480"/>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c r="A25" s="83"/>
      <c r="B25" s="427"/>
      <c r="C25" s="427"/>
      <c r="D25" s="428"/>
      <c r="E25" s="471"/>
      <c r="F25" s="472"/>
      <c r="G25" s="472"/>
      <c r="H25" s="472"/>
      <c r="I25" s="472"/>
      <c r="J25" s="70" t="str">
        <f>IF(AND('Mapa de Riesgos'!$Y$69="Alta",'Mapa de Riesgos'!$AA$69="Leve"),CONCATENATE("R10C",'Mapa de Riesgos'!$O$69),"")</f>
        <v/>
      </c>
      <c r="K25" s="71" t="str">
        <f>IF(AND('Mapa de Riesgos'!$Y$70="Alta",'Mapa de Riesgos'!$AA$70="Leve"),CONCATENATE("R10C",'Mapa de Riesgos'!$O$70),"")</f>
        <v/>
      </c>
      <c r="L25" s="71" t="str">
        <f>IF(AND('Mapa de Riesgos'!$Y$71="Alta",'Mapa de Riesgos'!$AA$71="Leve"),CONCATENATE("R10C",'Mapa de Riesgos'!$O$71),"")</f>
        <v/>
      </c>
      <c r="M25" s="71" t="str">
        <f>IF(AND('Mapa de Riesgos'!$Y$72="Alta",'Mapa de Riesgos'!$AA$72="Leve"),CONCATENATE("R10C",'Mapa de Riesgos'!$O$72),"")</f>
        <v/>
      </c>
      <c r="N25" s="71" t="str">
        <f>IF(AND('Mapa de Riesgos'!$Y$73="Alta",'Mapa de Riesgos'!$AA$73="Leve"),CONCATENATE("R10C",'Mapa de Riesgos'!$O$73),"")</f>
        <v/>
      </c>
      <c r="O25" s="72" t="str">
        <f>IF(AND('Mapa de Riesgos'!$Y$74="Alta",'Mapa de Riesgos'!$AA$74="Leve"),CONCATENATE("R10C",'Mapa de Riesgos'!$O$74),"")</f>
        <v/>
      </c>
      <c r="P25" s="70" t="str">
        <f>IF(AND('Mapa de Riesgos'!$Y$69="Alta",'Mapa de Riesgos'!$AA$69="Menor"),CONCATENATE("R10C",'Mapa de Riesgos'!$O$69),"")</f>
        <v/>
      </c>
      <c r="Q25" s="71" t="str">
        <f>IF(AND('Mapa de Riesgos'!$Y$70="Alta",'Mapa de Riesgos'!$AA$70="Menor"),CONCATENATE("R10C",'Mapa de Riesgos'!$O$70),"")</f>
        <v/>
      </c>
      <c r="R25" s="71" t="str">
        <f>IF(AND('Mapa de Riesgos'!$Y$71="Alta",'Mapa de Riesgos'!$AA$71="Menor"),CONCATENATE("R10C",'Mapa de Riesgos'!$O$71),"")</f>
        <v/>
      </c>
      <c r="S25" s="71" t="str">
        <f>IF(AND('Mapa de Riesgos'!$Y$72="Alta",'Mapa de Riesgos'!$AA$72="Menor"),CONCATENATE("R10C",'Mapa de Riesgos'!$O$72),"")</f>
        <v/>
      </c>
      <c r="T25" s="71" t="str">
        <f>IF(AND('Mapa de Riesgos'!$Y$73="Alta",'Mapa de Riesgos'!$AA$73="Menor"),CONCATENATE("R10C",'Mapa de Riesgos'!$O$73),"")</f>
        <v/>
      </c>
      <c r="U25" s="72" t="str">
        <f>IF(AND('Mapa de Riesgos'!$Y$74="Alta",'Mapa de Riesgos'!$AA$74="Menor"),CONCATENATE("R10C",'Mapa de Riesgos'!$O$74),"")</f>
        <v/>
      </c>
      <c r="V25" s="58" t="str">
        <f>IF(AND('Mapa de Riesgos'!$Y$69="Alta",'Mapa de Riesgos'!$AA$69="Moderado"),CONCATENATE("R10C",'Mapa de Riesgos'!$O$69),"")</f>
        <v/>
      </c>
      <c r="W25" s="59" t="str">
        <f>IF(AND('Mapa de Riesgos'!$Y$70="Alta",'Mapa de Riesgos'!$AA$70="Moderado"),CONCATENATE("R10C",'Mapa de Riesgos'!$O$70),"")</f>
        <v/>
      </c>
      <c r="X25" s="59" t="str">
        <f>IF(AND('Mapa de Riesgos'!$Y$71="Alta",'Mapa de Riesgos'!$AA$71="Moderado"),CONCATENATE("R10C",'Mapa de Riesgos'!$O$71),"")</f>
        <v/>
      </c>
      <c r="Y25" s="59" t="str">
        <f>IF(AND('Mapa de Riesgos'!$Y$72="Alta",'Mapa de Riesgos'!$AA$72="Moderado"),CONCATENATE("R10C",'Mapa de Riesgos'!$O$72),"")</f>
        <v/>
      </c>
      <c r="Z25" s="59" t="str">
        <f>IF(AND('Mapa de Riesgos'!$Y$73="Alta",'Mapa de Riesgos'!$AA$73="Moderado"),CONCATENATE("R10C",'Mapa de Riesgos'!$O$73),"")</f>
        <v/>
      </c>
      <c r="AA25" s="60" t="str">
        <f>IF(AND('Mapa de Riesgos'!$Y$74="Alta",'Mapa de Riesgos'!$AA$74="Moderado"),CONCATENATE("R10C",'Mapa de Riesgos'!$O$74),"")</f>
        <v/>
      </c>
      <c r="AB25" s="58" t="str">
        <f>IF(AND('Mapa de Riesgos'!$Y$69="Alta",'Mapa de Riesgos'!$AA$69="Mayor"),CONCATENATE("R10C",'Mapa de Riesgos'!$O$69),"")</f>
        <v/>
      </c>
      <c r="AC25" s="59" t="str">
        <f>IF(AND('Mapa de Riesgos'!$Y$70="Alta",'Mapa de Riesgos'!$AA$70="Mayor"),CONCATENATE("R10C",'Mapa de Riesgos'!$O$70),"")</f>
        <v/>
      </c>
      <c r="AD25" s="59" t="str">
        <f>IF(AND('Mapa de Riesgos'!$Y$71="Alta",'Mapa de Riesgos'!$AA$71="Mayor"),CONCATENATE("R10C",'Mapa de Riesgos'!$O$71),"")</f>
        <v/>
      </c>
      <c r="AE25" s="59" t="str">
        <f>IF(AND('Mapa de Riesgos'!$Y$72="Alta",'Mapa de Riesgos'!$AA$72="Mayor"),CONCATENATE("R10C",'Mapa de Riesgos'!$O$72),"")</f>
        <v/>
      </c>
      <c r="AF25" s="59" t="str">
        <f>IF(AND('Mapa de Riesgos'!$Y$73="Alta",'Mapa de Riesgos'!$AA$73="Mayor"),CONCATENATE("R10C",'Mapa de Riesgos'!$O$73),"")</f>
        <v/>
      </c>
      <c r="AG25" s="60" t="str">
        <f>IF(AND('Mapa de Riesgos'!$Y$74="Alta",'Mapa de Riesgos'!$AA$74="Mayor"),CONCATENATE("R10C",'Mapa de Riesgos'!$O$74),"")</f>
        <v/>
      </c>
      <c r="AH25" s="61" t="str">
        <f>IF(AND('Mapa de Riesgos'!$Y$69="Alta",'Mapa de Riesgos'!$AA$69="Catastrófico"),CONCATENATE("R10C",'Mapa de Riesgos'!$O$69),"")</f>
        <v/>
      </c>
      <c r="AI25" s="62" t="str">
        <f>IF(AND('Mapa de Riesgos'!$Y$70="Alta",'Mapa de Riesgos'!$AA$70="Catastrófico"),CONCATENATE("R10C",'Mapa de Riesgos'!$O$70),"")</f>
        <v/>
      </c>
      <c r="AJ25" s="62" t="str">
        <f>IF(AND('Mapa de Riesgos'!$Y$71="Alta",'Mapa de Riesgos'!$AA$71="Catastrófico"),CONCATENATE("R10C",'Mapa de Riesgos'!$O$71),"")</f>
        <v/>
      </c>
      <c r="AK25" s="62" t="str">
        <f>IF(AND('Mapa de Riesgos'!$Y$72="Alta",'Mapa de Riesgos'!$AA$72="Catastrófico"),CONCATENATE("R10C",'Mapa de Riesgos'!$O$72),"")</f>
        <v/>
      </c>
      <c r="AL25" s="62" t="str">
        <f>IF(AND('Mapa de Riesgos'!$Y$73="Alta",'Mapa de Riesgos'!$AA$73="Catastrófico"),CONCATENATE("R10C",'Mapa de Riesgos'!$O$73),"")</f>
        <v/>
      </c>
      <c r="AM25" s="63" t="str">
        <f>IF(AND('Mapa de Riesgos'!$Y$74="Alta",'Mapa de Riesgos'!$AA$74="Catastrófico"),CONCATENATE("R10C",'Mapa de Riesgos'!$O$74),"")</f>
        <v/>
      </c>
      <c r="AN25" s="83"/>
      <c r="AO25" s="481"/>
      <c r="AP25" s="482"/>
      <c r="AQ25" s="482"/>
      <c r="AR25" s="482"/>
      <c r="AS25" s="482"/>
      <c r="AT25" s="4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c r="A26" s="83"/>
      <c r="B26" s="427"/>
      <c r="C26" s="427"/>
      <c r="D26" s="428"/>
      <c r="E26" s="465" t="s">
        <v>224</v>
      </c>
      <c r="F26" s="466"/>
      <c r="G26" s="466"/>
      <c r="H26" s="466"/>
      <c r="I26" s="467"/>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05" t="s">
        <v>225</v>
      </c>
      <c r="AP26" s="506"/>
      <c r="AQ26" s="506"/>
      <c r="AR26" s="506"/>
      <c r="AS26" s="506"/>
      <c r="AT26" s="507"/>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c r="A27" s="83"/>
      <c r="B27" s="427"/>
      <c r="C27" s="427"/>
      <c r="D27" s="428"/>
      <c r="E27" s="484"/>
      <c r="F27" s="469"/>
      <c r="G27" s="469"/>
      <c r="H27" s="469"/>
      <c r="I27" s="470"/>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08"/>
      <c r="AP27" s="509"/>
      <c r="AQ27" s="509"/>
      <c r="AR27" s="509"/>
      <c r="AS27" s="509"/>
      <c r="AT27" s="510"/>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c r="A28" s="83"/>
      <c r="B28" s="427"/>
      <c r="C28" s="427"/>
      <c r="D28" s="428"/>
      <c r="E28" s="468"/>
      <c r="F28" s="469"/>
      <c r="G28" s="469"/>
      <c r="H28" s="469"/>
      <c r="I28" s="470"/>
      <c r="J28" s="67" t="str">
        <f>IF(AND('Mapa de Riesgos'!$Y$24="Media",'Mapa de Riesgos'!$AA$24="Leve"),CONCATENATE("R3C",'Mapa de Riesgos'!$O$24),"")</f>
        <v/>
      </c>
      <c r="K28" s="68" t="str">
        <f>IF(AND('Mapa de Riesgos'!$Y$26="Media",'Mapa de Riesgos'!$AA$26="Leve"),CONCATENATE("R3C",'Mapa de Riesgos'!$O$26),"")</f>
        <v/>
      </c>
      <c r="L28" s="68" t="str">
        <f>IF(AND('Mapa de Riesgos'!$Y$27="Media",'Mapa de Riesgos'!$AA$27="Leve"),CONCATENATE("R3C",'Mapa de Riesgos'!$O$27),"")</f>
        <v/>
      </c>
      <c r="M28" s="68" t="str">
        <f>IF(AND('Mapa de Riesgos'!$Y$28="Media",'Mapa de Riesgos'!$AA$28="Leve"),CONCATENATE("R3C",'Mapa de Riesgos'!$O$28),"")</f>
        <v/>
      </c>
      <c r="N28" s="68" t="str">
        <f>IF(AND('Mapa de Riesgos'!$Y$29="Media",'Mapa de Riesgos'!$AA$29="Leve"),CONCATENATE("R3C",'Mapa de Riesgos'!$O$29),"")</f>
        <v/>
      </c>
      <c r="O28" s="69" t="str">
        <f>IF(AND('Mapa de Riesgos'!$Y$30="Media",'Mapa de Riesgos'!$AA$30="Leve"),CONCATENATE("R3C",'Mapa de Riesgos'!$O$30),"")</f>
        <v/>
      </c>
      <c r="P28" s="67" t="str">
        <f>IF(AND('Mapa de Riesgos'!$Y$24="Media",'Mapa de Riesgos'!$AA$24="Menor"),CONCATENATE("R3C",'Mapa de Riesgos'!$O$24),"")</f>
        <v/>
      </c>
      <c r="Q28" s="68" t="str">
        <f>IF(AND('Mapa de Riesgos'!$Y$26="Media",'Mapa de Riesgos'!$AA$26="Menor"),CONCATENATE("R3C",'Mapa de Riesgos'!$O$26),"")</f>
        <v/>
      </c>
      <c r="R28" s="68" t="str">
        <f>IF(AND('Mapa de Riesgos'!$Y$27="Media",'Mapa de Riesgos'!$AA$27="Menor"),CONCATENATE("R3C",'Mapa de Riesgos'!$O$27),"")</f>
        <v/>
      </c>
      <c r="S28" s="68" t="str">
        <f>IF(AND('Mapa de Riesgos'!$Y$28="Media",'Mapa de Riesgos'!$AA$28="Menor"),CONCATENATE("R3C",'Mapa de Riesgos'!$O$28),"")</f>
        <v/>
      </c>
      <c r="T28" s="68" t="str">
        <f>IF(AND('Mapa de Riesgos'!$Y$29="Media",'Mapa de Riesgos'!$AA$29="Menor"),CONCATENATE("R3C",'Mapa de Riesgos'!$O$29),"")</f>
        <v/>
      </c>
      <c r="U28" s="69" t="str">
        <f>IF(AND('Mapa de Riesgos'!$Y$30="Media",'Mapa de Riesgos'!$AA$30="Menor"),CONCATENATE("R3C",'Mapa de Riesgos'!$O$30),"")</f>
        <v/>
      </c>
      <c r="V28" s="67" t="str">
        <f>IF(AND('Mapa de Riesgos'!$Y$24="Media",'Mapa de Riesgos'!$AA$24="Moderado"),CONCATENATE("R3C",'Mapa de Riesgos'!$O$24),"")</f>
        <v/>
      </c>
      <c r="W28" s="68" t="str">
        <f>IF(AND('Mapa de Riesgos'!$Y$26="Media",'Mapa de Riesgos'!$AA$26="Moderado"),CONCATENATE("R3C",'Mapa de Riesgos'!$O$26),"")</f>
        <v/>
      </c>
      <c r="X28" s="68" t="str">
        <f>IF(AND('Mapa de Riesgos'!$Y$27="Media",'Mapa de Riesgos'!$AA$27="Moderado"),CONCATENATE("R3C",'Mapa de Riesgos'!$O$27),"")</f>
        <v/>
      </c>
      <c r="Y28" s="68" t="str">
        <f>IF(AND('Mapa de Riesgos'!$Y$28="Media",'Mapa de Riesgos'!$AA$28="Moderado"),CONCATENATE("R3C",'Mapa de Riesgos'!$O$28),"")</f>
        <v/>
      </c>
      <c r="Z28" s="68" t="str">
        <f>IF(AND('Mapa de Riesgos'!$Y$29="Media",'Mapa de Riesgos'!$AA$29="Moderado"),CONCATENATE("R3C",'Mapa de Riesgos'!$O$29),"")</f>
        <v/>
      </c>
      <c r="AA28" s="69" t="str">
        <f>IF(AND('Mapa de Riesgos'!$Y$30="Media",'Mapa de Riesgos'!$AA$30="Moderado"),CONCATENATE("R3C",'Mapa de Riesgos'!$O$30),"")</f>
        <v/>
      </c>
      <c r="AB28" s="52" t="str">
        <f>IF(AND('Mapa de Riesgos'!$Y$24="Media",'Mapa de Riesgos'!$AA$24="Mayor"),CONCATENATE("R3C",'Mapa de Riesgos'!$O$24),"")</f>
        <v/>
      </c>
      <c r="AC28" s="53" t="str">
        <f>IF(AND('Mapa de Riesgos'!$Y$26="Media",'Mapa de Riesgos'!$AA$26="Mayor"),CONCATENATE("R3C",'Mapa de Riesgos'!$O$26),"")</f>
        <v/>
      </c>
      <c r="AD28" s="53" t="str">
        <f>IF(AND('Mapa de Riesgos'!$Y$27="Media",'Mapa de Riesgos'!$AA$27="Mayor"),CONCATENATE("R3C",'Mapa de Riesgos'!$O$27),"")</f>
        <v/>
      </c>
      <c r="AE28" s="53" t="str">
        <f>IF(AND('Mapa de Riesgos'!$Y$28="Media",'Mapa de Riesgos'!$AA$28="Mayor"),CONCATENATE("R3C",'Mapa de Riesgos'!$O$28),"")</f>
        <v/>
      </c>
      <c r="AF28" s="53" t="str">
        <f>IF(AND('Mapa de Riesgos'!$Y$29="Media",'Mapa de Riesgos'!$AA$29="Mayor"),CONCATENATE("R3C",'Mapa de Riesgos'!$O$29),"")</f>
        <v/>
      </c>
      <c r="AG28" s="54" t="str">
        <f>IF(AND('Mapa de Riesgos'!$Y$30="Media",'Mapa de Riesgos'!$AA$30="Mayor"),CONCATENATE("R3C",'Mapa de Riesgos'!$O$30),"")</f>
        <v/>
      </c>
      <c r="AH28" s="55" t="str">
        <f>IF(AND('Mapa de Riesgos'!$Y$24="Media",'Mapa de Riesgos'!$AA$24="Catastrófico"),CONCATENATE("R3C",'Mapa de Riesgos'!$O$24),"")</f>
        <v/>
      </c>
      <c r="AI28" s="56" t="str">
        <f>IF(AND('Mapa de Riesgos'!$Y$26="Media",'Mapa de Riesgos'!$AA$26="Catastrófico"),CONCATENATE("R3C",'Mapa de Riesgos'!$O$26),"")</f>
        <v/>
      </c>
      <c r="AJ28" s="56" t="str">
        <f>IF(AND('Mapa de Riesgos'!$Y$27="Media",'Mapa de Riesgos'!$AA$27="Catastrófico"),CONCATENATE("R3C",'Mapa de Riesgos'!$O$27),"")</f>
        <v/>
      </c>
      <c r="AK28" s="56" t="str">
        <f>IF(AND('Mapa de Riesgos'!$Y$28="Media",'Mapa de Riesgos'!$AA$28="Catastrófico"),CONCATENATE("R3C",'Mapa de Riesgos'!$O$28),"")</f>
        <v/>
      </c>
      <c r="AL28" s="56" t="str">
        <f>IF(AND('Mapa de Riesgos'!$Y$29="Media",'Mapa de Riesgos'!$AA$29="Catastrófico"),CONCATENATE("R3C",'Mapa de Riesgos'!$O$29),"")</f>
        <v/>
      </c>
      <c r="AM28" s="57" t="str">
        <f>IF(AND('Mapa de Riesgos'!$Y$30="Media",'Mapa de Riesgos'!$AA$30="Catastrófico"),CONCATENATE("R3C",'Mapa de Riesgos'!$O$30),"")</f>
        <v/>
      </c>
      <c r="AN28" s="83"/>
      <c r="AO28" s="508"/>
      <c r="AP28" s="509"/>
      <c r="AQ28" s="509"/>
      <c r="AR28" s="509"/>
      <c r="AS28" s="509"/>
      <c r="AT28" s="510"/>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c r="A29" s="83"/>
      <c r="B29" s="427"/>
      <c r="C29" s="427"/>
      <c r="D29" s="428"/>
      <c r="E29" s="468"/>
      <c r="F29" s="469"/>
      <c r="G29" s="469"/>
      <c r="H29" s="469"/>
      <c r="I29" s="470"/>
      <c r="J29" s="67" t="str">
        <f>IF(AND('Mapa de Riesgos'!$Y$31="Media",'Mapa de Riesgos'!$AA$31="Leve"),CONCATENATE("R4C",'Mapa de Riesgos'!$O$31),"")</f>
        <v/>
      </c>
      <c r="K29" s="68" t="str">
        <f>IF(AND('Mapa de Riesgos'!$Y$32="Media",'Mapa de Riesgos'!$AA$32="Leve"),CONCATENATE("R4C",'Mapa de Riesgos'!$O$32),"")</f>
        <v/>
      </c>
      <c r="L29" s="68" t="str">
        <f>IF(AND('Mapa de Riesgos'!$Y$33="Media",'Mapa de Riesgos'!$AA$33="Leve"),CONCATENATE("R4C",'Mapa de Riesgos'!$O$33),"")</f>
        <v/>
      </c>
      <c r="M29" s="68" t="str">
        <f>IF(AND('Mapa de Riesgos'!$Y$34="Media",'Mapa de Riesgos'!$AA$34="Leve"),CONCATENATE("R4C",'Mapa de Riesgos'!$O$34),"")</f>
        <v/>
      </c>
      <c r="N29" s="68" t="str">
        <f>IF(AND('Mapa de Riesgos'!$Y$35="Media",'Mapa de Riesgos'!$AA$35="Leve"),CONCATENATE("R4C",'Mapa de Riesgos'!$O$35),"")</f>
        <v/>
      </c>
      <c r="O29" s="69" t="str">
        <f>IF(AND('Mapa de Riesgos'!$Y$36="Media",'Mapa de Riesgos'!$AA$36="Leve"),CONCATENATE("R4C",'Mapa de Riesgos'!$O$36),"")</f>
        <v/>
      </c>
      <c r="P29" s="67" t="str">
        <f>IF(AND('Mapa de Riesgos'!$Y$31="Media",'Mapa de Riesgos'!$AA$31="Menor"),CONCATENATE("R4C",'Mapa de Riesgos'!$O$31),"")</f>
        <v/>
      </c>
      <c r="Q29" s="68" t="str">
        <f>IF(AND('Mapa de Riesgos'!$Y$32="Media",'Mapa de Riesgos'!$AA$32="Menor"),CONCATENATE("R4C",'Mapa de Riesgos'!$O$32),"")</f>
        <v/>
      </c>
      <c r="R29" s="68" t="str">
        <f>IF(AND('Mapa de Riesgos'!$Y$33="Media",'Mapa de Riesgos'!$AA$33="Menor"),CONCATENATE("R4C",'Mapa de Riesgos'!$O$33),"")</f>
        <v/>
      </c>
      <c r="S29" s="68" t="str">
        <f>IF(AND('Mapa de Riesgos'!$Y$34="Media",'Mapa de Riesgos'!$AA$34="Menor"),CONCATENATE("R4C",'Mapa de Riesgos'!$O$34),"")</f>
        <v/>
      </c>
      <c r="T29" s="68" t="str">
        <f>IF(AND('Mapa de Riesgos'!$Y$35="Media",'Mapa de Riesgos'!$AA$35="Menor"),CONCATENATE("R4C",'Mapa de Riesgos'!$O$35),"")</f>
        <v/>
      </c>
      <c r="U29" s="69" t="str">
        <f>IF(AND('Mapa de Riesgos'!$Y$36="Media",'Mapa de Riesgos'!$AA$36="Menor"),CONCATENATE("R4C",'Mapa de Riesgos'!$O$36),"")</f>
        <v/>
      </c>
      <c r="V29" s="67" t="str">
        <f>IF(AND('Mapa de Riesgos'!$Y$31="Media",'Mapa de Riesgos'!$AA$31="Moderado"),CONCATENATE("R4C",'Mapa de Riesgos'!$O$31),"")</f>
        <v/>
      </c>
      <c r="W29" s="68" t="str">
        <f>IF(AND('Mapa de Riesgos'!$Y$32="Media",'Mapa de Riesgos'!$AA$32="Moderado"),CONCATENATE("R4C",'Mapa de Riesgos'!$O$32),"")</f>
        <v/>
      </c>
      <c r="X29" s="68" t="str">
        <f>IF(AND('Mapa de Riesgos'!$Y$33="Media",'Mapa de Riesgos'!$AA$33="Moderado"),CONCATENATE("R4C",'Mapa de Riesgos'!$O$33),"")</f>
        <v/>
      </c>
      <c r="Y29" s="68" t="str">
        <f>IF(AND('Mapa de Riesgos'!$Y$34="Media",'Mapa de Riesgos'!$AA$34="Moderado"),CONCATENATE("R4C",'Mapa de Riesgos'!$O$34),"")</f>
        <v/>
      </c>
      <c r="Z29" s="68" t="str">
        <f>IF(AND('Mapa de Riesgos'!$Y$35="Media",'Mapa de Riesgos'!$AA$35="Moderado"),CONCATENATE("R4C",'Mapa de Riesgos'!$O$35),"")</f>
        <v/>
      </c>
      <c r="AA29" s="69" t="str">
        <f>IF(AND('Mapa de Riesgos'!$Y$36="Media",'Mapa de Riesgos'!$AA$36="Moderado"),CONCATENATE("R4C",'Mapa de Riesgos'!$O$36),"")</f>
        <v/>
      </c>
      <c r="AB29" s="52" t="str">
        <f>IF(AND('Mapa de Riesgos'!$Y$31="Media",'Mapa de Riesgos'!$AA$31="Mayor"),CONCATENATE("R4C",'Mapa de Riesgos'!$O$31),"")</f>
        <v/>
      </c>
      <c r="AC29" s="53" t="str">
        <f>IF(AND('Mapa de Riesgos'!$Y$32="Media",'Mapa de Riesgos'!$AA$32="Mayor"),CONCATENATE("R4C",'Mapa de Riesgos'!$O$32),"")</f>
        <v/>
      </c>
      <c r="AD29" s="53" t="str">
        <f>IF(AND('Mapa de Riesgos'!$Y$33="Media",'Mapa de Riesgos'!$AA$33="Mayor"),CONCATENATE("R4C",'Mapa de Riesgos'!$O$33),"")</f>
        <v/>
      </c>
      <c r="AE29" s="53" t="str">
        <f>IF(AND('Mapa de Riesgos'!$Y$34="Media",'Mapa de Riesgos'!$AA$34="Mayor"),CONCATENATE("R4C",'Mapa de Riesgos'!$O$34),"")</f>
        <v/>
      </c>
      <c r="AF29" s="53" t="str">
        <f>IF(AND('Mapa de Riesgos'!$Y$35="Media",'Mapa de Riesgos'!$AA$35="Mayor"),CONCATENATE("R4C",'Mapa de Riesgos'!$O$35),"")</f>
        <v/>
      </c>
      <c r="AG29" s="54" t="str">
        <f>IF(AND('Mapa de Riesgos'!$Y$36="Media",'Mapa de Riesgos'!$AA$36="Mayor"),CONCATENATE("R4C",'Mapa de Riesgos'!$O$36),"")</f>
        <v/>
      </c>
      <c r="AH29" s="55" t="str">
        <f>IF(AND('Mapa de Riesgos'!$Y$31="Media",'Mapa de Riesgos'!$AA$31="Catastrófico"),CONCATENATE("R4C",'Mapa de Riesgos'!$O$31),"")</f>
        <v/>
      </c>
      <c r="AI29" s="56" t="str">
        <f>IF(AND('Mapa de Riesgos'!$Y$32="Media",'Mapa de Riesgos'!$AA$32="Catastrófico"),CONCATENATE("R4C",'Mapa de Riesgos'!$O$32),"")</f>
        <v/>
      </c>
      <c r="AJ29" s="56" t="str">
        <f>IF(AND('Mapa de Riesgos'!$Y$33="Media",'Mapa de Riesgos'!$AA$33="Catastrófico"),CONCATENATE("R4C",'Mapa de Riesgos'!$O$33),"")</f>
        <v/>
      </c>
      <c r="AK29" s="56" t="str">
        <f>IF(AND('Mapa de Riesgos'!$Y$34="Media",'Mapa de Riesgos'!$AA$34="Catastrófico"),CONCATENATE("R4C",'Mapa de Riesgos'!$O$34),"")</f>
        <v/>
      </c>
      <c r="AL29" s="56" t="str">
        <f>IF(AND('Mapa de Riesgos'!$Y$35="Media",'Mapa de Riesgos'!$AA$35="Catastrófico"),CONCATENATE("R4C",'Mapa de Riesgos'!$O$35),"")</f>
        <v/>
      </c>
      <c r="AM29" s="57" t="str">
        <f>IF(AND('Mapa de Riesgos'!$Y$36="Media",'Mapa de Riesgos'!$AA$36="Catastrófico"),CONCATENATE("R4C",'Mapa de Riesgos'!$O$36),"")</f>
        <v/>
      </c>
      <c r="AN29" s="83"/>
      <c r="AO29" s="508"/>
      <c r="AP29" s="509"/>
      <c r="AQ29" s="509"/>
      <c r="AR29" s="509"/>
      <c r="AS29" s="509"/>
      <c r="AT29" s="510"/>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c r="A30" s="83"/>
      <c r="B30" s="427"/>
      <c r="C30" s="427"/>
      <c r="D30" s="428"/>
      <c r="E30" s="468"/>
      <c r="F30" s="469"/>
      <c r="G30" s="469"/>
      <c r="H30" s="469"/>
      <c r="I30" s="470"/>
      <c r="J30" s="67" t="str">
        <f>IF(AND('Mapa de Riesgos'!$Y$37="Media",'Mapa de Riesgos'!$AA$37="Leve"),CONCATENATE("R5C",'Mapa de Riesgos'!$O$37),"")</f>
        <v/>
      </c>
      <c r="K30" s="68" t="str">
        <f>IF(AND('Mapa de Riesgos'!$Y$38="Media",'Mapa de Riesgos'!$AA$38="Leve"),CONCATENATE("R5C",'Mapa de Riesgos'!$O$38),"")</f>
        <v/>
      </c>
      <c r="L30" s="68" t="str">
        <f>IF(AND('Mapa de Riesgos'!$Y$39="Media",'Mapa de Riesgos'!$AA$39="Leve"),CONCATENATE("R5C",'Mapa de Riesgos'!$O$39),"")</f>
        <v/>
      </c>
      <c r="M30" s="68" t="str">
        <f>IF(AND('Mapa de Riesgos'!$Y$40="Media",'Mapa de Riesgos'!$AA$40="Leve"),CONCATENATE("R5C",'Mapa de Riesgos'!$O$40),"")</f>
        <v/>
      </c>
      <c r="N30" s="68" t="str">
        <f>IF(AND('Mapa de Riesgos'!$Y$41="Media",'Mapa de Riesgos'!$AA$41="Leve"),CONCATENATE("R5C",'Mapa de Riesgos'!$O$41),"")</f>
        <v/>
      </c>
      <c r="O30" s="69" t="str">
        <f>IF(AND('Mapa de Riesgos'!$Y$42="Media",'Mapa de Riesgos'!$AA$42="Leve"),CONCATENATE("R5C",'Mapa de Riesgos'!$O$42),"")</f>
        <v/>
      </c>
      <c r="P30" s="67" t="str">
        <f>IF(AND('Mapa de Riesgos'!$Y$37="Media",'Mapa de Riesgos'!$AA$37="Menor"),CONCATENATE("R5C",'Mapa de Riesgos'!$O$37),"")</f>
        <v/>
      </c>
      <c r="Q30" s="68" t="str">
        <f>IF(AND('Mapa de Riesgos'!$Y$38="Media",'Mapa de Riesgos'!$AA$38="Menor"),CONCATENATE("R5C",'Mapa de Riesgos'!$O$38),"")</f>
        <v/>
      </c>
      <c r="R30" s="68" t="str">
        <f>IF(AND('Mapa de Riesgos'!$Y$39="Media",'Mapa de Riesgos'!$AA$39="Menor"),CONCATENATE("R5C",'Mapa de Riesgos'!$O$39),"")</f>
        <v/>
      </c>
      <c r="S30" s="68" t="str">
        <f>IF(AND('Mapa de Riesgos'!$Y$40="Media",'Mapa de Riesgos'!$AA$40="Menor"),CONCATENATE("R5C",'Mapa de Riesgos'!$O$40),"")</f>
        <v/>
      </c>
      <c r="T30" s="68" t="str">
        <f>IF(AND('Mapa de Riesgos'!$Y$41="Media",'Mapa de Riesgos'!$AA$41="Menor"),CONCATENATE("R5C",'Mapa de Riesgos'!$O$41),"")</f>
        <v/>
      </c>
      <c r="U30" s="69" t="str">
        <f>IF(AND('Mapa de Riesgos'!$Y$42="Media",'Mapa de Riesgos'!$AA$42="Menor"),CONCATENATE("R5C",'Mapa de Riesgos'!$O$42),"")</f>
        <v/>
      </c>
      <c r="V30" s="67" t="str">
        <f>IF(AND('Mapa de Riesgos'!$Y$37="Media",'Mapa de Riesgos'!$AA$37="Moderado"),CONCATENATE("R5C",'Mapa de Riesgos'!$O$37),"")</f>
        <v/>
      </c>
      <c r="W30" s="68" t="str">
        <f>IF(AND('Mapa de Riesgos'!$Y$38="Media",'Mapa de Riesgos'!$AA$38="Moderado"),CONCATENATE("R5C",'Mapa de Riesgos'!$O$38),"")</f>
        <v/>
      </c>
      <c r="X30" s="68" t="str">
        <f>IF(AND('Mapa de Riesgos'!$Y$39="Media",'Mapa de Riesgos'!$AA$39="Moderado"),CONCATENATE("R5C",'Mapa de Riesgos'!$O$39),"")</f>
        <v/>
      </c>
      <c r="Y30" s="68" t="str">
        <f>IF(AND('Mapa de Riesgos'!$Y$40="Media",'Mapa de Riesgos'!$AA$40="Moderado"),CONCATENATE("R5C",'Mapa de Riesgos'!$O$40),"")</f>
        <v/>
      </c>
      <c r="Z30" s="68" t="str">
        <f>IF(AND('Mapa de Riesgos'!$Y$41="Media",'Mapa de Riesgos'!$AA$41="Moderado"),CONCATENATE("R5C",'Mapa de Riesgos'!$O$41),"")</f>
        <v/>
      </c>
      <c r="AA30" s="69" t="str">
        <f>IF(AND('Mapa de Riesgos'!$Y$42="Media",'Mapa de Riesgos'!$AA$42="Moderado"),CONCATENATE("R5C",'Mapa de Riesgos'!$O$42),"")</f>
        <v/>
      </c>
      <c r="AB30" s="52" t="str">
        <f>IF(AND('Mapa de Riesgos'!$Y$37="Media",'Mapa de Riesgos'!$AA$37="Mayor"),CONCATENATE("R5C",'Mapa de Riesgos'!$O$37),"")</f>
        <v/>
      </c>
      <c r="AC30" s="53" t="str">
        <f>IF(AND('Mapa de Riesgos'!$Y$38="Media",'Mapa de Riesgos'!$AA$38="Mayor"),CONCATENATE("R5C",'Mapa de Riesgos'!$O$38),"")</f>
        <v/>
      </c>
      <c r="AD30" s="53" t="str">
        <f>IF(AND('Mapa de Riesgos'!$Y$39="Media",'Mapa de Riesgos'!$AA$39="Mayor"),CONCATENATE("R5C",'Mapa de Riesgos'!$O$39),"")</f>
        <v/>
      </c>
      <c r="AE30" s="53" t="str">
        <f>IF(AND('Mapa de Riesgos'!$Y$40="Media",'Mapa de Riesgos'!$AA$40="Mayor"),CONCATENATE("R5C",'Mapa de Riesgos'!$O$40),"")</f>
        <v/>
      </c>
      <c r="AF30" s="53" t="str">
        <f>IF(AND('Mapa de Riesgos'!$Y$41="Media",'Mapa de Riesgos'!$AA$41="Mayor"),CONCATENATE("R5C",'Mapa de Riesgos'!$O$41),"")</f>
        <v/>
      </c>
      <c r="AG30" s="54" t="str">
        <f>IF(AND('Mapa de Riesgos'!$Y$42="Media",'Mapa de Riesgos'!$AA$42="Mayor"),CONCATENATE("R5C",'Mapa de Riesgos'!$O$42),"")</f>
        <v/>
      </c>
      <c r="AH30" s="55" t="str">
        <f>IF(AND('Mapa de Riesgos'!$Y$37="Media",'Mapa de Riesgos'!$AA$37="Catastrófico"),CONCATENATE("R5C",'Mapa de Riesgos'!$O$37),"")</f>
        <v/>
      </c>
      <c r="AI30" s="56" t="str">
        <f>IF(AND('Mapa de Riesgos'!$Y$38="Media",'Mapa de Riesgos'!$AA$38="Catastrófico"),CONCATENATE("R5C",'Mapa de Riesgos'!$O$38),"")</f>
        <v/>
      </c>
      <c r="AJ30" s="56" t="str">
        <f>IF(AND('Mapa de Riesgos'!$Y$39="Media",'Mapa de Riesgos'!$AA$39="Catastrófico"),CONCATENATE("R5C",'Mapa de Riesgos'!$O$39),"")</f>
        <v/>
      </c>
      <c r="AK30" s="56" t="str">
        <f>IF(AND('Mapa de Riesgos'!$Y$40="Media",'Mapa de Riesgos'!$AA$40="Catastrófico"),CONCATENATE("R5C",'Mapa de Riesgos'!$O$40),"")</f>
        <v/>
      </c>
      <c r="AL30" s="56" t="str">
        <f>IF(AND('Mapa de Riesgos'!$Y$41="Media",'Mapa de Riesgos'!$AA$41="Catastrófico"),CONCATENATE("R5C",'Mapa de Riesgos'!$O$41),"")</f>
        <v/>
      </c>
      <c r="AM30" s="57" t="str">
        <f>IF(AND('Mapa de Riesgos'!$Y$42="Media",'Mapa de Riesgos'!$AA$42="Catastrófico"),CONCATENATE("R5C",'Mapa de Riesgos'!$O$42),"")</f>
        <v/>
      </c>
      <c r="AN30" s="83"/>
      <c r="AO30" s="508"/>
      <c r="AP30" s="509"/>
      <c r="AQ30" s="509"/>
      <c r="AR30" s="509"/>
      <c r="AS30" s="509"/>
      <c r="AT30" s="510"/>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c r="A31" s="83"/>
      <c r="B31" s="427"/>
      <c r="C31" s="427"/>
      <c r="D31" s="428"/>
      <c r="E31" s="468"/>
      <c r="F31" s="469"/>
      <c r="G31" s="469"/>
      <c r="H31" s="469"/>
      <c r="I31" s="470"/>
      <c r="J31" s="67" t="str">
        <f>IF(AND('Mapa de Riesgos'!$Y$43="Media",'Mapa de Riesgos'!$AA$43="Leve"),CONCATENATE("R6C",'Mapa de Riesgos'!$O$43),"")</f>
        <v/>
      </c>
      <c r="K31" s="68" t="str">
        <f>IF(AND('Mapa de Riesgos'!$Y$46="Media",'Mapa de Riesgos'!$AA$46="Leve"),CONCATENATE("R6C",'Mapa de Riesgos'!$O$46),"")</f>
        <v/>
      </c>
      <c r="L31" s="68" t="str">
        <f>IF(AND('Mapa de Riesgos'!$Y$47="Media",'Mapa de Riesgos'!$AA$47="Leve"),CONCATENATE("R6C",'Mapa de Riesgos'!$O$47),"")</f>
        <v/>
      </c>
      <c r="M31" s="68" t="str">
        <f>IF(AND('Mapa de Riesgos'!$Y$48="Media",'Mapa de Riesgos'!$AA$48="Leve"),CONCATENATE("R6C",'Mapa de Riesgos'!$O$48),"")</f>
        <v/>
      </c>
      <c r="N31" s="68" t="str">
        <f>IF(AND('Mapa de Riesgos'!$Y$49="Media",'Mapa de Riesgos'!$AA$49="Leve"),CONCATENATE("R6C",'Mapa de Riesgos'!$O$49),"")</f>
        <v/>
      </c>
      <c r="O31" s="69" t="str">
        <f>IF(AND('Mapa de Riesgos'!$Y$50="Media",'Mapa de Riesgos'!$AA$50="Leve"),CONCATENATE("R6C",'Mapa de Riesgos'!$O$50),"")</f>
        <v/>
      </c>
      <c r="P31" s="67" t="str">
        <f>IF(AND('Mapa de Riesgos'!$Y$43="Media",'Mapa de Riesgos'!$AA$43="Menor"),CONCATENATE("R6C",'Mapa de Riesgos'!$O$43),"")</f>
        <v/>
      </c>
      <c r="Q31" s="68" t="str">
        <f>IF(AND('Mapa de Riesgos'!$Y$46="Media",'Mapa de Riesgos'!$AA$46="Menor"),CONCATENATE("R6C",'Mapa de Riesgos'!$O$46),"")</f>
        <v/>
      </c>
      <c r="R31" s="68" t="str">
        <f>IF(AND('Mapa de Riesgos'!$Y$47="Media",'Mapa de Riesgos'!$AA$47="Menor"),CONCATENATE("R6C",'Mapa de Riesgos'!$O$47),"")</f>
        <v/>
      </c>
      <c r="S31" s="68" t="str">
        <f>IF(AND('Mapa de Riesgos'!$Y$48="Media",'Mapa de Riesgos'!$AA$48="Menor"),CONCATENATE("R6C",'Mapa de Riesgos'!$O$48),"")</f>
        <v/>
      </c>
      <c r="T31" s="68" t="str">
        <f>IF(AND('Mapa de Riesgos'!$Y$49="Media",'Mapa de Riesgos'!$AA$49="Menor"),CONCATENATE("R6C",'Mapa de Riesgos'!$O$49),"")</f>
        <v/>
      </c>
      <c r="U31" s="69" t="str">
        <f>IF(AND('Mapa de Riesgos'!$Y$50="Media",'Mapa de Riesgos'!$AA$50="Menor"),CONCATENATE("R6C",'Mapa de Riesgos'!$O$50),"")</f>
        <v/>
      </c>
      <c r="V31" s="67" t="str">
        <f>IF(AND('Mapa de Riesgos'!$Y$43="Media",'Mapa de Riesgos'!$AA$43="Moderado"),CONCATENATE("R6C",'Mapa de Riesgos'!$O$43),"")</f>
        <v/>
      </c>
      <c r="W31" s="68" t="str">
        <f>IF(AND('Mapa de Riesgos'!$Y$46="Media",'Mapa de Riesgos'!$AA$46="Moderado"),CONCATENATE("R6C",'Mapa de Riesgos'!$O$46),"")</f>
        <v/>
      </c>
      <c r="X31" s="68" t="str">
        <f>IF(AND('Mapa de Riesgos'!$Y$47="Media",'Mapa de Riesgos'!$AA$47="Moderado"),CONCATENATE("R6C",'Mapa de Riesgos'!$O$47),"")</f>
        <v/>
      </c>
      <c r="Y31" s="68" t="str">
        <f>IF(AND('Mapa de Riesgos'!$Y$48="Media",'Mapa de Riesgos'!$AA$48="Moderado"),CONCATENATE("R6C",'Mapa de Riesgos'!$O$48),"")</f>
        <v/>
      </c>
      <c r="Z31" s="68" t="str">
        <f>IF(AND('Mapa de Riesgos'!$Y$49="Media",'Mapa de Riesgos'!$AA$49="Moderado"),CONCATENATE("R6C",'Mapa de Riesgos'!$O$49),"")</f>
        <v/>
      </c>
      <c r="AA31" s="69" t="str">
        <f>IF(AND('Mapa de Riesgos'!$Y$50="Media",'Mapa de Riesgos'!$AA$50="Moderado"),CONCATENATE("R6C",'Mapa de Riesgos'!$O$50),"")</f>
        <v/>
      </c>
      <c r="AB31" s="52" t="str">
        <f>IF(AND('Mapa de Riesgos'!$Y$43="Media",'Mapa de Riesgos'!$AA$43="Mayor"),CONCATENATE("R6C",'Mapa de Riesgos'!$O$43),"")</f>
        <v/>
      </c>
      <c r="AC31" s="53" t="str">
        <f>IF(AND('Mapa de Riesgos'!$Y$46="Media",'Mapa de Riesgos'!$AA$46="Mayor"),CONCATENATE("R6C",'Mapa de Riesgos'!$O$46),"")</f>
        <v/>
      </c>
      <c r="AD31" s="53" t="str">
        <f>IF(AND('Mapa de Riesgos'!$Y$47="Media",'Mapa de Riesgos'!$AA$47="Mayor"),CONCATENATE("R6C",'Mapa de Riesgos'!$O$47),"")</f>
        <v/>
      </c>
      <c r="AE31" s="53" t="str">
        <f>IF(AND('Mapa de Riesgos'!$Y$48="Media",'Mapa de Riesgos'!$AA$48="Mayor"),CONCATENATE("R6C",'Mapa de Riesgos'!$O$48),"")</f>
        <v/>
      </c>
      <c r="AF31" s="53" t="str">
        <f>IF(AND('Mapa de Riesgos'!$Y$49="Media",'Mapa de Riesgos'!$AA$49="Mayor"),CONCATENATE("R6C",'Mapa de Riesgos'!$O$49),"")</f>
        <v/>
      </c>
      <c r="AG31" s="54" t="str">
        <f>IF(AND('Mapa de Riesgos'!$Y$50="Media",'Mapa de Riesgos'!$AA$50="Mayor"),CONCATENATE("R6C",'Mapa de Riesgos'!$O$50),"")</f>
        <v/>
      </c>
      <c r="AH31" s="55" t="str">
        <f>IF(AND('Mapa de Riesgos'!$Y$43="Media",'Mapa de Riesgos'!$AA$43="Catastrófico"),CONCATENATE("R6C",'Mapa de Riesgos'!$O$43),"")</f>
        <v/>
      </c>
      <c r="AI31" s="56" t="str">
        <f>IF(AND('Mapa de Riesgos'!$Y$46="Media",'Mapa de Riesgos'!$AA$46="Catastrófico"),CONCATENATE("R6C",'Mapa de Riesgos'!$O$46),"")</f>
        <v/>
      </c>
      <c r="AJ31" s="56" t="str">
        <f>IF(AND('Mapa de Riesgos'!$Y$47="Media",'Mapa de Riesgos'!$AA$47="Catastrófico"),CONCATENATE("R6C",'Mapa de Riesgos'!$O$47),"")</f>
        <v/>
      </c>
      <c r="AK31" s="56" t="str">
        <f>IF(AND('Mapa de Riesgos'!$Y$48="Media",'Mapa de Riesgos'!$AA$48="Catastrófico"),CONCATENATE("R6C",'Mapa de Riesgos'!$O$48),"")</f>
        <v/>
      </c>
      <c r="AL31" s="56" t="str">
        <f>IF(AND('Mapa de Riesgos'!$Y$49="Media",'Mapa de Riesgos'!$AA$49="Catastrófico"),CONCATENATE("R6C",'Mapa de Riesgos'!$O$49),"")</f>
        <v/>
      </c>
      <c r="AM31" s="57" t="str">
        <f>IF(AND('Mapa de Riesgos'!$Y$50="Media",'Mapa de Riesgos'!$AA$50="Catastrófico"),CONCATENATE("R6C",'Mapa de Riesgos'!$O$50),"")</f>
        <v/>
      </c>
      <c r="AN31" s="83"/>
      <c r="AO31" s="508"/>
      <c r="AP31" s="509"/>
      <c r="AQ31" s="509"/>
      <c r="AR31" s="509"/>
      <c r="AS31" s="509"/>
      <c r="AT31" s="510"/>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c r="A32" s="83"/>
      <c r="B32" s="427"/>
      <c r="C32" s="427"/>
      <c r="D32" s="428"/>
      <c r="E32" s="468"/>
      <c r="F32" s="469"/>
      <c r="G32" s="469"/>
      <c r="H32" s="469"/>
      <c r="I32" s="470"/>
      <c r="J32" s="67" t="str">
        <f>IF(AND('Mapa de Riesgos'!$Y$51="Media",'Mapa de Riesgos'!$AA$51="Leve"),CONCATENATE("R7C",'Mapa de Riesgos'!$O$51),"")</f>
        <v/>
      </c>
      <c r="K32" s="68" t="str">
        <f>IF(AND('Mapa de Riesgos'!$Y$52="Media",'Mapa de Riesgos'!$AA$52="Leve"),CONCATENATE("R7C",'Mapa de Riesgos'!$O$52),"")</f>
        <v/>
      </c>
      <c r="L32" s="68" t="str">
        <f>IF(AND('Mapa de Riesgos'!$Y$53="Media",'Mapa de Riesgos'!$AA$53="Leve"),CONCATENATE("R7C",'Mapa de Riesgos'!$O$53),"")</f>
        <v/>
      </c>
      <c r="M32" s="68" t="str">
        <f>IF(AND('Mapa de Riesgos'!$Y$54="Media",'Mapa de Riesgos'!$AA$54="Leve"),CONCATENATE("R7C",'Mapa de Riesgos'!$O$54),"")</f>
        <v/>
      </c>
      <c r="N32" s="68" t="str">
        <f>IF(AND('Mapa de Riesgos'!$Y$55="Media",'Mapa de Riesgos'!$AA$55="Leve"),CONCATENATE("R7C",'Mapa de Riesgos'!$O$55),"")</f>
        <v/>
      </c>
      <c r="O32" s="69" t="str">
        <f>IF(AND('Mapa de Riesgos'!$Y$56="Media",'Mapa de Riesgos'!$AA$56="Leve"),CONCATENATE("R7C",'Mapa de Riesgos'!$O$56),"")</f>
        <v/>
      </c>
      <c r="P32" s="67" t="str">
        <f>IF(AND('Mapa de Riesgos'!$Y$51="Media",'Mapa de Riesgos'!$AA$51="Menor"),CONCATENATE("R7C",'Mapa de Riesgos'!$O$51),"")</f>
        <v/>
      </c>
      <c r="Q32" s="68" t="str">
        <f>IF(AND('Mapa de Riesgos'!$Y$52="Media",'Mapa de Riesgos'!$AA$52="Menor"),CONCATENATE("R7C",'Mapa de Riesgos'!$O$52),"")</f>
        <v/>
      </c>
      <c r="R32" s="68" t="str">
        <f>IF(AND('Mapa de Riesgos'!$Y$53="Media",'Mapa de Riesgos'!$AA$53="Menor"),CONCATENATE("R7C",'Mapa de Riesgos'!$O$53),"")</f>
        <v/>
      </c>
      <c r="S32" s="68" t="str">
        <f>IF(AND('Mapa de Riesgos'!$Y$54="Media",'Mapa de Riesgos'!$AA$54="Menor"),CONCATENATE("R7C",'Mapa de Riesgos'!$O$54),"")</f>
        <v/>
      </c>
      <c r="T32" s="68" t="str">
        <f>IF(AND('Mapa de Riesgos'!$Y$55="Media",'Mapa de Riesgos'!$AA$55="Menor"),CONCATENATE("R7C",'Mapa de Riesgos'!$O$55),"")</f>
        <v/>
      </c>
      <c r="U32" s="69" t="str">
        <f>IF(AND('Mapa de Riesgos'!$Y$56="Media",'Mapa de Riesgos'!$AA$56="Menor"),CONCATENATE("R7C",'Mapa de Riesgos'!$O$56),"")</f>
        <v/>
      </c>
      <c r="V32" s="67" t="str">
        <f>IF(AND('Mapa de Riesgos'!$Y$51="Media",'Mapa de Riesgos'!$AA$51="Moderado"),CONCATENATE("R7C",'Mapa de Riesgos'!$O$51),"")</f>
        <v/>
      </c>
      <c r="W32" s="68" t="str">
        <f>IF(AND('Mapa de Riesgos'!$Y$52="Media",'Mapa de Riesgos'!$AA$52="Moderado"),CONCATENATE("R7C",'Mapa de Riesgos'!$O$52),"")</f>
        <v/>
      </c>
      <c r="X32" s="68" t="str">
        <f>IF(AND('Mapa de Riesgos'!$Y$53="Media",'Mapa de Riesgos'!$AA$53="Moderado"),CONCATENATE("R7C",'Mapa de Riesgos'!$O$53),"")</f>
        <v/>
      </c>
      <c r="Y32" s="68" t="str">
        <f>IF(AND('Mapa de Riesgos'!$Y$54="Media",'Mapa de Riesgos'!$AA$54="Moderado"),CONCATENATE("R7C",'Mapa de Riesgos'!$O$54),"")</f>
        <v/>
      </c>
      <c r="Z32" s="68" t="str">
        <f>IF(AND('Mapa de Riesgos'!$Y$55="Media",'Mapa de Riesgos'!$AA$55="Moderado"),CONCATENATE("R7C",'Mapa de Riesgos'!$O$55),"")</f>
        <v/>
      </c>
      <c r="AA32" s="69" t="str">
        <f>IF(AND('Mapa de Riesgos'!$Y$56="Media",'Mapa de Riesgos'!$AA$56="Moderado"),CONCATENATE("R7C",'Mapa de Riesgos'!$O$56),"")</f>
        <v/>
      </c>
      <c r="AB32" s="52" t="str">
        <f>IF(AND('Mapa de Riesgos'!$Y$51="Media",'Mapa de Riesgos'!$AA$51="Mayor"),CONCATENATE("R7C",'Mapa de Riesgos'!$O$51),"")</f>
        <v/>
      </c>
      <c r="AC32" s="53" t="str">
        <f>IF(AND('Mapa de Riesgos'!$Y$52="Media",'Mapa de Riesgos'!$AA$52="Mayor"),CONCATENATE("R7C",'Mapa de Riesgos'!$O$52),"")</f>
        <v/>
      </c>
      <c r="AD32" s="53" t="str">
        <f>IF(AND('Mapa de Riesgos'!$Y$53="Media",'Mapa de Riesgos'!$AA$53="Mayor"),CONCATENATE("R7C",'Mapa de Riesgos'!$O$53),"")</f>
        <v/>
      </c>
      <c r="AE32" s="53" t="str">
        <f>IF(AND('Mapa de Riesgos'!$Y$54="Media",'Mapa de Riesgos'!$AA$54="Mayor"),CONCATENATE("R7C",'Mapa de Riesgos'!$O$54),"")</f>
        <v/>
      </c>
      <c r="AF32" s="53" t="str">
        <f>IF(AND('Mapa de Riesgos'!$Y$55="Media",'Mapa de Riesgos'!$AA$55="Mayor"),CONCATENATE("R7C",'Mapa de Riesgos'!$O$55),"")</f>
        <v/>
      </c>
      <c r="AG32" s="54" t="str">
        <f>IF(AND('Mapa de Riesgos'!$Y$56="Media",'Mapa de Riesgos'!$AA$56="Mayor"),CONCATENATE("R7C",'Mapa de Riesgos'!$O$56),"")</f>
        <v/>
      </c>
      <c r="AH32" s="55" t="str">
        <f>IF(AND('Mapa de Riesgos'!$Y$51="Media",'Mapa de Riesgos'!$AA$51="Catastrófico"),CONCATENATE("R7C",'Mapa de Riesgos'!$O$51),"")</f>
        <v/>
      </c>
      <c r="AI32" s="56" t="str">
        <f>IF(AND('Mapa de Riesgos'!$Y$52="Media",'Mapa de Riesgos'!$AA$52="Catastrófico"),CONCATENATE("R7C",'Mapa de Riesgos'!$O$52),"")</f>
        <v/>
      </c>
      <c r="AJ32" s="56" t="str">
        <f>IF(AND('Mapa de Riesgos'!$Y$53="Media",'Mapa de Riesgos'!$AA$53="Catastrófico"),CONCATENATE("R7C",'Mapa de Riesgos'!$O$53),"")</f>
        <v/>
      </c>
      <c r="AK32" s="56" t="str">
        <f>IF(AND('Mapa de Riesgos'!$Y$54="Media",'Mapa de Riesgos'!$AA$54="Catastrófico"),CONCATENATE("R7C",'Mapa de Riesgos'!$O$54),"")</f>
        <v/>
      </c>
      <c r="AL32" s="56" t="str">
        <f>IF(AND('Mapa de Riesgos'!$Y$55="Media",'Mapa de Riesgos'!$AA$55="Catastrófico"),CONCATENATE("R7C",'Mapa de Riesgos'!$O$55),"")</f>
        <v/>
      </c>
      <c r="AM32" s="57" t="str">
        <f>IF(AND('Mapa de Riesgos'!$Y$56="Media",'Mapa de Riesgos'!$AA$56="Catastrófico"),CONCATENATE("R7C",'Mapa de Riesgos'!$O$56),"")</f>
        <v/>
      </c>
      <c r="AN32" s="83"/>
      <c r="AO32" s="508"/>
      <c r="AP32" s="509"/>
      <c r="AQ32" s="509"/>
      <c r="AR32" s="509"/>
      <c r="AS32" s="509"/>
      <c r="AT32" s="510"/>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c r="A33" s="83"/>
      <c r="B33" s="427"/>
      <c r="C33" s="427"/>
      <c r="D33" s="428"/>
      <c r="E33" s="468"/>
      <c r="F33" s="469"/>
      <c r="G33" s="469"/>
      <c r="H33" s="469"/>
      <c r="I33" s="470"/>
      <c r="J33" s="67" t="str">
        <f>IF(AND('Mapa de Riesgos'!$Y$57="Media",'Mapa de Riesgos'!$AA$57="Leve"),CONCATENATE("R8C",'Mapa de Riesgos'!$O$57),"")</f>
        <v/>
      </c>
      <c r="K33" s="68" t="str">
        <f>IF(AND('Mapa de Riesgos'!$Y$58="Media",'Mapa de Riesgos'!$AA$58="Leve"),CONCATENATE("R8C",'Mapa de Riesgos'!$O$58),"")</f>
        <v/>
      </c>
      <c r="L33" s="68" t="str">
        <f>IF(AND('Mapa de Riesgos'!$Y$59="Media",'Mapa de Riesgos'!$AA$59="Leve"),CONCATENATE("R8C",'Mapa de Riesgos'!$O$59),"")</f>
        <v/>
      </c>
      <c r="M33" s="68" t="str">
        <f>IF(AND('Mapa de Riesgos'!$Y$60="Media",'Mapa de Riesgos'!$AA$60="Leve"),CONCATENATE("R8C",'Mapa de Riesgos'!$O$60),"")</f>
        <v/>
      </c>
      <c r="N33" s="68" t="str">
        <f>IF(AND('Mapa de Riesgos'!$Y$61="Media",'Mapa de Riesgos'!$AA$61="Leve"),CONCATENATE("R8C",'Mapa de Riesgos'!$O$61),"")</f>
        <v/>
      </c>
      <c r="O33" s="69" t="str">
        <f>IF(AND('Mapa de Riesgos'!$Y$62="Media",'Mapa de Riesgos'!$AA$62="Leve"),CONCATENATE("R8C",'Mapa de Riesgos'!$O$62),"")</f>
        <v/>
      </c>
      <c r="P33" s="67" t="str">
        <f>IF(AND('Mapa de Riesgos'!$Y$57="Media",'Mapa de Riesgos'!$AA$57="Menor"),CONCATENATE("R8C",'Mapa de Riesgos'!$O$57),"")</f>
        <v/>
      </c>
      <c r="Q33" s="68" t="str">
        <f>IF(AND('Mapa de Riesgos'!$Y$58="Media",'Mapa de Riesgos'!$AA$58="Menor"),CONCATENATE("R8C",'Mapa de Riesgos'!$O$58),"")</f>
        <v/>
      </c>
      <c r="R33" s="68" t="str">
        <f>IF(AND('Mapa de Riesgos'!$Y$59="Media",'Mapa de Riesgos'!$AA$59="Menor"),CONCATENATE("R8C",'Mapa de Riesgos'!$O$59),"")</f>
        <v/>
      </c>
      <c r="S33" s="68" t="str">
        <f>IF(AND('Mapa de Riesgos'!$Y$60="Media",'Mapa de Riesgos'!$AA$60="Menor"),CONCATENATE("R8C",'Mapa de Riesgos'!$O$60),"")</f>
        <v/>
      </c>
      <c r="T33" s="68" t="str">
        <f>IF(AND('Mapa de Riesgos'!$Y$61="Media",'Mapa de Riesgos'!$AA$61="Menor"),CONCATENATE("R8C",'Mapa de Riesgos'!$O$61),"")</f>
        <v/>
      </c>
      <c r="U33" s="69" t="str">
        <f>IF(AND('Mapa de Riesgos'!$Y$62="Media",'Mapa de Riesgos'!$AA$62="Menor"),CONCATENATE("R8C",'Mapa de Riesgos'!$O$62),"")</f>
        <v/>
      </c>
      <c r="V33" s="67" t="str">
        <f>IF(AND('Mapa de Riesgos'!$Y$57="Media",'Mapa de Riesgos'!$AA$57="Moderado"),CONCATENATE("R8C",'Mapa de Riesgos'!$O$57),"")</f>
        <v/>
      </c>
      <c r="W33" s="68" t="str">
        <f>IF(AND('Mapa de Riesgos'!$Y$58="Media",'Mapa de Riesgos'!$AA$58="Moderado"),CONCATENATE("R8C",'Mapa de Riesgos'!$O$58),"")</f>
        <v/>
      </c>
      <c r="X33" s="68" t="str">
        <f>IF(AND('Mapa de Riesgos'!$Y$59="Media",'Mapa de Riesgos'!$AA$59="Moderado"),CONCATENATE("R8C",'Mapa de Riesgos'!$O$59),"")</f>
        <v/>
      </c>
      <c r="Y33" s="68" t="str">
        <f>IF(AND('Mapa de Riesgos'!$Y$60="Media",'Mapa de Riesgos'!$AA$60="Moderado"),CONCATENATE("R8C",'Mapa de Riesgos'!$O$60),"")</f>
        <v/>
      </c>
      <c r="Z33" s="68" t="str">
        <f>IF(AND('Mapa de Riesgos'!$Y$61="Media",'Mapa de Riesgos'!$AA$61="Moderado"),CONCATENATE("R8C",'Mapa de Riesgos'!$O$61),"")</f>
        <v/>
      </c>
      <c r="AA33" s="69" t="str">
        <f>IF(AND('Mapa de Riesgos'!$Y$62="Media",'Mapa de Riesgos'!$AA$62="Moderado"),CONCATENATE("R8C",'Mapa de Riesgos'!$O$62),"")</f>
        <v/>
      </c>
      <c r="AB33" s="52" t="str">
        <f>IF(AND('Mapa de Riesgos'!$Y$57="Media",'Mapa de Riesgos'!$AA$57="Mayor"),CONCATENATE("R8C",'Mapa de Riesgos'!$O$57),"")</f>
        <v/>
      </c>
      <c r="AC33" s="53" t="str">
        <f>IF(AND('Mapa de Riesgos'!$Y$58="Media",'Mapa de Riesgos'!$AA$58="Mayor"),CONCATENATE("R8C",'Mapa de Riesgos'!$O$58),"")</f>
        <v/>
      </c>
      <c r="AD33" s="53" t="str">
        <f>IF(AND('Mapa de Riesgos'!$Y$59="Media",'Mapa de Riesgos'!$AA$59="Mayor"),CONCATENATE("R8C",'Mapa de Riesgos'!$O$59),"")</f>
        <v/>
      </c>
      <c r="AE33" s="53" t="str">
        <f>IF(AND('Mapa de Riesgos'!$Y$60="Media",'Mapa de Riesgos'!$AA$60="Mayor"),CONCATENATE("R8C",'Mapa de Riesgos'!$O$60),"")</f>
        <v/>
      </c>
      <c r="AF33" s="53" t="str">
        <f>IF(AND('Mapa de Riesgos'!$Y$61="Media",'Mapa de Riesgos'!$AA$61="Mayor"),CONCATENATE("R8C",'Mapa de Riesgos'!$O$61),"")</f>
        <v/>
      </c>
      <c r="AG33" s="54" t="str">
        <f>IF(AND('Mapa de Riesgos'!$Y$62="Media",'Mapa de Riesgos'!$AA$62="Mayor"),CONCATENATE("R8C",'Mapa de Riesgos'!$O$62),"")</f>
        <v/>
      </c>
      <c r="AH33" s="55" t="str">
        <f>IF(AND('Mapa de Riesgos'!$Y$57="Media",'Mapa de Riesgos'!$AA$57="Catastrófico"),CONCATENATE("R8C",'Mapa de Riesgos'!$O$57),"")</f>
        <v/>
      </c>
      <c r="AI33" s="56" t="str">
        <f>IF(AND('Mapa de Riesgos'!$Y$58="Media",'Mapa de Riesgos'!$AA$58="Catastrófico"),CONCATENATE("R8C",'Mapa de Riesgos'!$O$58),"")</f>
        <v/>
      </c>
      <c r="AJ33" s="56" t="str">
        <f>IF(AND('Mapa de Riesgos'!$Y$59="Media",'Mapa de Riesgos'!$AA$59="Catastrófico"),CONCATENATE("R8C",'Mapa de Riesgos'!$O$59),"")</f>
        <v/>
      </c>
      <c r="AK33" s="56" t="str">
        <f>IF(AND('Mapa de Riesgos'!$Y$60="Media",'Mapa de Riesgos'!$AA$60="Catastrófico"),CONCATENATE("R8C",'Mapa de Riesgos'!$O$60),"")</f>
        <v/>
      </c>
      <c r="AL33" s="56" t="str">
        <f>IF(AND('Mapa de Riesgos'!$Y$61="Media",'Mapa de Riesgos'!$AA$61="Catastrófico"),CONCATENATE("R8C",'Mapa de Riesgos'!$O$61),"")</f>
        <v/>
      </c>
      <c r="AM33" s="57" t="str">
        <f>IF(AND('Mapa de Riesgos'!$Y$62="Media",'Mapa de Riesgos'!$AA$62="Catastrófico"),CONCATENATE("R8C",'Mapa de Riesgos'!$O$62),"")</f>
        <v/>
      </c>
      <c r="AN33" s="83"/>
      <c r="AO33" s="508"/>
      <c r="AP33" s="509"/>
      <c r="AQ33" s="509"/>
      <c r="AR33" s="509"/>
      <c r="AS33" s="509"/>
      <c r="AT33" s="510"/>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c r="A34" s="83"/>
      <c r="B34" s="427"/>
      <c r="C34" s="427"/>
      <c r="D34" s="428"/>
      <c r="E34" s="468"/>
      <c r="F34" s="469"/>
      <c r="G34" s="469"/>
      <c r="H34" s="469"/>
      <c r="I34" s="470"/>
      <c r="J34" s="67" t="str">
        <f>IF(AND('Mapa de Riesgos'!$Y$63="Media",'Mapa de Riesgos'!$AA$63="Leve"),CONCATENATE("R9C",'Mapa de Riesgos'!$O$63),"")</f>
        <v/>
      </c>
      <c r="K34" s="68" t="str">
        <f>IF(AND('Mapa de Riesgos'!$Y$64="Media",'Mapa de Riesgos'!$AA$64="Leve"),CONCATENATE("R9C",'Mapa de Riesgos'!$O$64),"")</f>
        <v/>
      </c>
      <c r="L34" s="68" t="str">
        <f>IF(AND('Mapa de Riesgos'!$Y$65="Media",'Mapa de Riesgos'!$AA$65="Leve"),CONCATENATE("R9C",'Mapa de Riesgos'!$O$65),"")</f>
        <v/>
      </c>
      <c r="M34" s="68" t="str">
        <f>IF(AND('Mapa de Riesgos'!$Y$66="Media",'Mapa de Riesgos'!$AA$66="Leve"),CONCATENATE("R9C",'Mapa de Riesgos'!$O$66),"")</f>
        <v/>
      </c>
      <c r="N34" s="68" t="str">
        <f>IF(AND('Mapa de Riesgos'!$Y$67="Media",'Mapa de Riesgos'!$AA$67="Leve"),CONCATENATE("R9C",'Mapa de Riesgos'!$O$67),"")</f>
        <v/>
      </c>
      <c r="O34" s="69" t="str">
        <f>IF(AND('Mapa de Riesgos'!$Y$68="Media",'Mapa de Riesgos'!$AA$68="Leve"),CONCATENATE("R9C",'Mapa de Riesgos'!$O$68),"")</f>
        <v/>
      </c>
      <c r="P34" s="67" t="str">
        <f>IF(AND('Mapa de Riesgos'!$Y$63="Media",'Mapa de Riesgos'!$AA$63="Menor"),CONCATENATE("R9C",'Mapa de Riesgos'!$O$63),"")</f>
        <v/>
      </c>
      <c r="Q34" s="68" t="str">
        <f>IF(AND('Mapa de Riesgos'!$Y$64="Media",'Mapa de Riesgos'!$AA$64="Menor"),CONCATENATE("R9C",'Mapa de Riesgos'!$O$64),"")</f>
        <v/>
      </c>
      <c r="R34" s="68" t="str">
        <f>IF(AND('Mapa de Riesgos'!$Y$65="Media",'Mapa de Riesgos'!$AA$65="Menor"),CONCATENATE("R9C",'Mapa de Riesgos'!$O$65),"")</f>
        <v/>
      </c>
      <c r="S34" s="68" t="str">
        <f>IF(AND('Mapa de Riesgos'!$Y$66="Media",'Mapa de Riesgos'!$AA$66="Menor"),CONCATENATE("R9C",'Mapa de Riesgos'!$O$66),"")</f>
        <v/>
      </c>
      <c r="T34" s="68" t="str">
        <f>IF(AND('Mapa de Riesgos'!$Y$67="Media",'Mapa de Riesgos'!$AA$67="Menor"),CONCATENATE("R9C",'Mapa de Riesgos'!$O$67),"")</f>
        <v/>
      </c>
      <c r="U34" s="69" t="str">
        <f>IF(AND('Mapa de Riesgos'!$Y$68="Media",'Mapa de Riesgos'!$AA$68="Menor"),CONCATENATE("R9C",'Mapa de Riesgos'!$O$68),"")</f>
        <v/>
      </c>
      <c r="V34" s="67" t="str">
        <f>IF(AND('Mapa de Riesgos'!$Y$63="Media",'Mapa de Riesgos'!$AA$63="Moderado"),CONCATENATE("R9C",'Mapa de Riesgos'!$O$63),"")</f>
        <v/>
      </c>
      <c r="W34" s="68" t="str">
        <f>IF(AND('Mapa de Riesgos'!$Y$64="Media",'Mapa de Riesgos'!$AA$64="Moderado"),CONCATENATE("R9C",'Mapa de Riesgos'!$O$64),"")</f>
        <v/>
      </c>
      <c r="X34" s="68" t="str">
        <f>IF(AND('Mapa de Riesgos'!$Y$65="Media",'Mapa de Riesgos'!$AA$65="Moderado"),CONCATENATE("R9C",'Mapa de Riesgos'!$O$65),"")</f>
        <v/>
      </c>
      <c r="Y34" s="68" t="str">
        <f>IF(AND('Mapa de Riesgos'!$Y$66="Media",'Mapa de Riesgos'!$AA$66="Moderado"),CONCATENATE("R9C",'Mapa de Riesgos'!$O$66),"")</f>
        <v/>
      </c>
      <c r="Z34" s="68" t="str">
        <f>IF(AND('Mapa de Riesgos'!$Y$67="Media",'Mapa de Riesgos'!$AA$67="Moderado"),CONCATENATE("R9C",'Mapa de Riesgos'!$O$67),"")</f>
        <v/>
      </c>
      <c r="AA34" s="69" t="str">
        <f>IF(AND('Mapa de Riesgos'!$Y$68="Media",'Mapa de Riesgos'!$AA$68="Moderado"),CONCATENATE("R9C",'Mapa de Riesgos'!$O$68),"")</f>
        <v/>
      </c>
      <c r="AB34" s="52" t="str">
        <f>IF(AND('Mapa de Riesgos'!$Y$63="Media",'Mapa de Riesgos'!$AA$63="Mayor"),CONCATENATE("R9C",'Mapa de Riesgos'!$O$63),"")</f>
        <v/>
      </c>
      <c r="AC34" s="53" t="str">
        <f>IF(AND('Mapa de Riesgos'!$Y$64="Media",'Mapa de Riesgos'!$AA$64="Mayor"),CONCATENATE("R9C",'Mapa de Riesgos'!$O$64),"")</f>
        <v/>
      </c>
      <c r="AD34" s="53" t="str">
        <f>IF(AND('Mapa de Riesgos'!$Y$65="Media",'Mapa de Riesgos'!$AA$65="Mayor"),CONCATENATE("R9C",'Mapa de Riesgos'!$O$65),"")</f>
        <v/>
      </c>
      <c r="AE34" s="53" t="str">
        <f>IF(AND('Mapa de Riesgos'!$Y$66="Media",'Mapa de Riesgos'!$AA$66="Mayor"),CONCATENATE("R9C",'Mapa de Riesgos'!$O$66),"")</f>
        <v/>
      </c>
      <c r="AF34" s="53" t="str">
        <f>IF(AND('Mapa de Riesgos'!$Y$67="Media",'Mapa de Riesgos'!$AA$67="Mayor"),CONCATENATE("R9C",'Mapa de Riesgos'!$O$67),"")</f>
        <v/>
      </c>
      <c r="AG34" s="54" t="str">
        <f>IF(AND('Mapa de Riesgos'!$Y$68="Media",'Mapa de Riesgos'!$AA$68="Mayor"),CONCATENATE("R9C",'Mapa de Riesgos'!$O$68),"")</f>
        <v/>
      </c>
      <c r="AH34" s="55" t="str">
        <f>IF(AND('Mapa de Riesgos'!$Y$63="Media",'Mapa de Riesgos'!$AA$63="Catastrófico"),CONCATENATE("R9C",'Mapa de Riesgos'!$O$63),"")</f>
        <v/>
      </c>
      <c r="AI34" s="56" t="str">
        <f>IF(AND('Mapa de Riesgos'!$Y$64="Media",'Mapa de Riesgos'!$AA$64="Catastrófico"),CONCATENATE("R9C",'Mapa de Riesgos'!$O$64),"")</f>
        <v/>
      </c>
      <c r="AJ34" s="56" t="str">
        <f>IF(AND('Mapa de Riesgos'!$Y$65="Media",'Mapa de Riesgos'!$AA$65="Catastrófico"),CONCATENATE("R9C",'Mapa de Riesgos'!$O$65),"")</f>
        <v/>
      </c>
      <c r="AK34" s="56" t="str">
        <f>IF(AND('Mapa de Riesgos'!$Y$66="Media",'Mapa de Riesgos'!$AA$66="Catastrófico"),CONCATENATE("R9C",'Mapa de Riesgos'!$O$66),"")</f>
        <v/>
      </c>
      <c r="AL34" s="56" t="str">
        <f>IF(AND('Mapa de Riesgos'!$Y$67="Media",'Mapa de Riesgos'!$AA$67="Catastrófico"),CONCATENATE("R9C",'Mapa de Riesgos'!$O$67),"")</f>
        <v/>
      </c>
      <c r="AM34" s="57" t="str">
        <f>IF(AND('Mapa de Riesgos'!$Y$68="Media",'Mapa de Riesgos'!$AA$68="Catastrófico"),CONCATENATE("R9C",'Mapa de Riesgos'!$O$68),"")</f>
        <v/>
      </c>
      <c r="AN34" s="83"/>
      <c r="AO34" s="508"/>
      <c r="AP34" s="509"/>
      <c r="AQ34" s="509"/>
      <c r="AR34" s="509"/>
      <c r="AS34" s="509"/>
      <c r="AT34" s="510"/>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c r="A35" s="83"/>
      <c r="B35" s="427"/>
      <c r="C35" s="427"/>
      <c r="D35" s="428"/>
      <c r="E35" s="471"/>
      <c r="F35" s="472"/>
      <c r="G35" s="472"/>
      <c r="H35" s="472"/>
      <c r="I35" s="473"/>
      <c r="J35" s="67" t="str">
        <f>IF(AND('Mapa de Riesgos'!$Y$69="Media",'Mapa de Riesgos'!$AA$69="Leve"),CONCATENATE("R10C",'Mapa de Riesgos'!$O$69),"")</f>
        <v/>
      </c>
      <c r="K35" s="68" t="str">
        <f>IF(AND('Mapa de Riesgos'!$Y$70="Media",'Mapa de Riesgos'!$AA$70="Leve"),CONCATENATE("R10C",'Mapa de Riesgos'!$O$70),"")</f>
        <v/>
      </c>
      <c r="L35" s="68" t="str">
        <f>IF(AND('Mapa de Riesgos'!$Y$71="Media",'Mapa de Riesgos'!$AA$71="Leve"),CONCATENATE("R10C",'Mapa de Riesgos'!$O$71),"")</f>
        <v/>
      </c>
      <c r="M35" s="68" t="str">
        <f>IF(AND('Mapa de Riesgos'!$Y$72="Media",'Mapa de Riesgos'!$AA$72="Leve"),CONCATENATE("R10C",'Mapa de Riesgos'!$O$72),"")</f>
        <v/>
      </c>
      <c r="N35" s="68" t="str">
        <f>IF(AND('Mapa de Riesgos'!$Y$73="Media",'Mapa de Riesgos'!$AA$73="Leve"),CONCATENATE("R10C",'Mapa de Riesgos'!$O$73),"")</f>
        <v/>
      </c>
      <c r="O35" s="69" t="str">
        <f>IF(AND('Mapa de Riesgos'!$Y$74="Media",'Mapa de Riesgos'!$AA$74="Leve"),CONCATENATE("R10C",'Mapa de Riesgos'!$O$74),"")</f>
        <v/>
      </c>
      <c r="P35" s="67" t="str">
        <f>IF(AND('Mapa de Riesgos'!$Y$69="Media",'Mapa de Riesgos'!$AA$69="Menor"),CONCATENATE("R10C",'Mapa de Riesgos'!$O$69),"")</f>
        <v/>
      </c>
      <c r="Q35" s="68" t="str">
        <f>IF(AND('Mapa de Riesgos'!$Y$70="Media",'Mapa de Riesgos'!$AA$70="Menor"),CONCATENATE("R10C",'Mapa de Riesgos'!$O$70),"")</f>
        <v/>
      </c>
      <c r="R35" s="68" t="str">
        <f>IF(AND('Mapa de Riesgos'!$Y$71="Media",'Mapa de Riesgos'!$AA$71="Menor"),CONCATENATE("R10C",'Mapa de Riesgos'!$O$71),"")</f>
        <v/>
      </c>
      <c r="S35" s="68" t="str">
        <f>IF(AND('Mapa de Riesgos'!$Y$72="Media",'Mapa de Riesgos'!$AA$72="Menor"),CONCATENATE("R10C",'Mapa de Riesgos'!$O$72),"")</f>
        <v/>
      </c>
      <c r="T35" s="68" t="str">
        <f>IF(AND('Mapa de Riesgos'!$Y$73="Media",'Mapa de Riesgos'!$AA$73="Menor"),CONCATENATE("R10C",'Mapa de Riesgos'!$O$73),"")</f>
        <v/>
      </c>
      <c r="U35" s="69" t="str">
        <f>IF(AND('Mapa de Riesgos'!$Y$74="Media",'Mapa de Riesgos'!$AA$74="Menor"),CONCATENATE("R10C",'Mapa de Riesgos'!$O$74),"")</f>
        <v/>
      </c>
      <c r="V35" s="67" t="str">
        <f>IF(AND('Mapa de Riesgos'!$Y$69="Media",'Mapa de Riesgos'!$AA$69="Moderado"),CONCATENATE("R10C",'Mapa de Riesgos'!$O$69),"")</f>
        <v/>
      </c>
      <c r="W35" s="68" t="str">
        <f>IF(AND('Mapa de Riesgos'!$Y$70="Media",'Mapa de Riesgos'!$AA$70="Moderado"),CONCATENATE("R10C",'Mapa de Riesgos'!$O$70),"")</f>
        <v/>
      </c>
      <c r="X35" s="68" t="str">
        <f>IF(AND('Mapa de Riesgos'!$Y$71="Media",'Mapa de Riesgos'!$AA$71="Moderado"),CONCATENATE("R10C",'Mapa de Riesgos'!$O$71),"")</f>
        <v/>
      </c>
      <c r="Y35" s="68" t="str">
        <f>IF(AND('Mapa de Riesgos'!$Y$72="Media",'Mapa de Riesgos'!$AA$72="Moderado"),CONCATENATE("R10C",'Mapa de Riesgos'!$O$72),"")</f>
        <v/>
      </c>
      <c r="Z35" s="68" t="str">
        <f>IF(AND('Mapa de Riesgos'!$Y$73="Media",'Mapa de Riesgos'!$AA$73="Moderado"),CONCATENATE("R10C",'Mapa de Riesgos'!$O$73),"")</f>
        <v/>
      </c>
      <c r="AA35" s="69" t="str">
        <f>IF(AND('Mapa de Riesgos'!$Y$74="Media",'Mapa de Riesgos'!$AA$74="Moderado"),CONCATENATE("R10C",'Mapa de Riesgos'!$O$74),"")</f>
        <v/>
      </c>
      <c r="AB35" s="58" t="str">
        <f>IF(AND('Mapa de Riesgos'!$Y$69="Media",'Mapa de Riesgos'!$AA$69="Mayor"),CONCATENATE("R10C",'Mapa de Riesgos'!$O$69),"")</f>
        <v/>
      </c>
      <c r="AC35" s="59" t="str">
        <f>IF(AND('Mapa de Riesgos'!$Y$70="Media",'Mapa de Riesgos'!$AA$70="Mayor"),CONCATENATE("R10C",'Mapa de Riesgos'!$O$70),"")</f>
        <v/>
      </c>
      <c r="AD35" s="59" t="str">
        <f>IF(AND('Mapa de Riesgos'!$Y$71="Media",'Mapa de Riesgos'!$AA$71="Mayor"),CONCATENATE("R10C",'Mapa de Riesgos'!$O$71),"")</f>
        <v/>
      </c>
      <c r="AE35" s="59" t="str">
        <f>IF(AND('Mapa de Riesgos'!$Y$72="Media",'Mapa de Riesgos'!$AA$72="Mayor"),CONCATENATE("R10C",'Mapa de Riesgos'!$O$72),"")</f>
        <v/>
      </c>
      <c r="AF35" s="59" t="str">
        <f>IF(AND('Mapa de Riesgos'!$Y$73="Media",'Mapa de Riesgos'!$AA$73="Mayor"),CONCATENATE("R10C",'Mapa de Riesgos'!$O$73),"")</f>
        <v/>
      </c>
      <c r="AG35" s="60" t="str">
        <f>IF(AND('Mapa de Riesgos'!$Y$74="Media",'Mapa de Riesgos'!$AA$74="Mayor"),CONCATENATE("R10C",'Mapa de Riesgos'!$O$74),"")</f>
        <v/>
      </c>
      <c r="AH35" s="61" t="str">
        <f>IF(AND('Mapa de Riesgos'!$Y$69="Media",'Mapa de Riesgos'!$AA$69="Catastrófico"),CONCATENATE("R10C",'Mapa de Riesgos'!$O$69),"")</f>
        <v/>
      </c>
      <c r="AI35" s="62" t="str">
        <f>IF(AND('Mapa de Riesgos'!$Y$70="Media",'Mapa de Riesgos'!$AA$70="Catastrófico"),CONCATENATE("R10C",'Mapa de Riesgos'!$O$70),"")</f>
        <v/>
      </c>
      <c r="AJ35" s="62" t="str">
        <f>IF(AND('Mapa de Riesgos'!$Y$71="Media",'Mapa de Riesgos'!$AA$71="Catastrófico"),CONCATENATE("R10C",'Mapa de Riesgos'!$O$71),"")</f>
        <v/>
      </c>
      <c r="AK35" s="62" t="str">
        <f>IF(AND('Mapa de Riesgos'!$Y$72="Media",'Mapa de Riesgos'!$AA$72="Catastrófico"),CONCATENATE("R10C",'Mapa de Riesgos'!$O$72),"")</f>
        <v/>
      </c>
      <c r="AL35" s="62" t="str">
        <f>IF(AND('Mapa de Riesgos'!$Y$73="Media",'Mapa de Riesgos'!$AA$73="Catastrófico"),CONCATENATE("R10C",'Mapa de Riesgos'!$O$73),"")</f>
        <v/>
      </c>
      <c r="AM35" s="63" t="str">
        <f>IF(AND('Mapa de Riesgos'!$Y$74="Media",'Mapa de Riesgos'!$AA$74="Catastrófico"),CONCATENATE("R10C",'Mapa de Riesgos'!$O$74),"")</f>
        <v/>
      </c>
      <c r="AN35" s="83"/>
      <c r="AO35" s="511"/>
      <c r="AP35" s="512"/>
      <c r="AQ35" s="512"/>
      <c r="AR35" s="512"/>
      <c r="AS35" s="512"/>
      <c r="AT35" s="51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c r="A36" s="83"/>
      <c r="B36" s="427"/>
      <c r="C36" s="427"/>
      <c r="D36" s="428"/>
      <c r="E36" s="465" t="s">
        <v>226</v>
      </c>
      <c r="F36" s="466"/>
      <c r="G36" s="466"/>
      <c r="H36" s="466"/>
      <c r="I36" s="466"/>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R1C1</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496" t="s">
        <v>227</v>
      </c>
      <c r="AP36" s="497"/>
      <c r="AQ36" s="497"/>
      <c r="AR36" s="497"/>
      <c r="AS36" s="497"/>
      <c r="AT36" s="498"/>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c r="A37" s="83"/>
      <c r="B37" s="427"/>
      <c r="C37" s="427"/>
      <c r="D37" s="428"/>
      <c r="E37" s="484"/>
      <c r="F37" s="469"/>
      <c r="G37" s="469"/>
      <c r="H37" s="469"/>
      <c r="I37" s="469"/>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R2C1</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499"/>
      <c r="AP37" s="500"/>
      <c r="AQ37" s="500"/>
      <c r="AR37" s="500"/>
      <c r="AS37" s="500"/>
      <c r="AT37" s="501"/>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c r="A38" s="83"/>
      <c r="B38" s="427"/>
      <c r="C38" s="427"/>
      <c r="D38" s="428"/>
      <c r="E38" s="468"/>
      <c r="F38" s="469"/>
      <c r="G38" s="469"/>
      <c r="H38" s="469"/>
      <c r="I38" s="469"/>
      <c r="J38" s="76" t="str">
        <f>IF(AND('Mapa de Riesgos'!$Y$24="Baja",'Mapa de Riesgos'!$AA$24="Leve"),CONCATENATE("R3C",'Mapa de Riesgos'!$O$24),"")</f>
        <v/>
      </c>
      <c r="K38" s="77" t="str">
        <f>IF(AND('Mapa de Riesgos'!$Y$26="Baja",'Mapa de Riesgos'!$AA$26="Leve"),CONCATENATE("R3C",'Mapa de Riesgos'!$O$26),"")</f>
        <v/>
      </c>
      <c r="L38" s="77" t="str">
        <f>IF(AND('Mapa de Riesgos'!$Y$27="Baja",'Mapa de Riesgos'!$AA$27="Leve"),CONCATENATE("R3C",'Mapa de Riesgos'!$O$27),"")</f>
        <v/>
      </c>
      <c r="M38" s="77" t="str">
        <f>IF(AND('Mapa de Riesgos'!$Y$28="Baja",'Mapa de Riesgos'!$AA$28="Leve"),CONCATENATE("R3C",'Mapa de Riesgos'!$O$28),"")</f>
        <v/>
      </c>
      <c r="N38" s="77" t="str">
        <f>IF(AND('Mapa de Riesgos'!$Y$29="Baja",'Mapa de Riesgos'!$AA$29="Leve"),CONCATENATE("R3C",'Mapa de Riesgos'!$O$29),"")</f>
        <v/>
      </c>
      <c r="O38" s="78" t="str">
        <f>IF(AND('Mapa de Riesgos'!$Y$30="Baja",'Mapa de Riesgos'!$AA$30="Leve"),CONCATENATE("R3C",'Mapa de Riesgos'!$O$30),"")</f>
        <v/>
      </c>
      <c r="P38" s="67" t="str">
        <f>IF(AND('Mapa de Riesgos'!$Y$24="Baja",'Mapa de Riesgos'!$AA$24="Menor"),CONCATENATE("R3C",'Mapa de Riesgos'!$O$24),"")</f>
        <v/>
      </c>
      <c r="Q38" s="68" t="str">
        <f>IF(AND('Mapa de Riesgos'!$Y$26="Baja",'Mapa de Riesgos'!$AA$26="Menor"),CONCATENATE("R3C",'Mapa de Riesgos'!$O$26),"")</f>
        <v/>
      </c>
      <c r="R38" s="68" t="str">
        <f>IF(AND('Mapa de Riesgos'!$Y$27="Baja",'Mapa de Riesgos'!$AA$27="Menor"),CONCATENATE("R3C",'Mapa de Riesgos'!$O$27),"")</f>
        <v/>
      </c>
      <c r="S38" s="68" t="str">
        <f>IF(AND('Mapa de Riesgos'!$Y$28="Baja",'Mapa de Riesgos'!$AA$28="Menor"),CONCATENATE("R3C",'Mapa de Riesgos'!$O$28),"")</f>
        <v/>
      </c>
      <c r="T38" s="68" t="str">
        <f>IF(AND('Mapa de Riesgos'!$Y$29="Baja",'Mapa de Riesgos'!$AA$29="Menor"),CONCATENATE("R3C",'Mapa de Riesgos'!$O$29),"")</f>
        <v/>
      </c>
      <c r="U38" s="69" t="str">
        <f>IF(AND('Mapa de Riesgos'!$Y$30="Baja",'Mapa de Riesgos'!$AA$30="Menor"),CONCATENATE("R3C",'Mapa de Riesgos'!$O$30),"")</f>
        <v/>
      </c>
      <c r="V38" s="67" t="str">
        <f>IF(AND('Mapa de Riesgos'!$Y$24="Baja",'Mapa de Riesgos'!$AA$24="Moderado"),CONCATENATE("R3C",'Mapa de Riesgos'!$O$24),"")</f>
        <v>R3C1</v>
      </c>
      <c r="W38" s="68" t="str">
        <f>IF(AND('Mapa de Riesgos'!$Y$26="Baja",'Mapa de Riesgos'!$AA$26="Moderado"),CONCATENATE("R3C",'Mapa de Riesgos'!$O$26),"")</f>
        <v/>
      </c>
      <c r="X38" s="68" t="str">
        <f>IF(AND('Mapa de Riesgos'!$Y$27="Baja",'Mapa de Riesgos'!$AA$27="Moderado"),CONCATENATE("R3C",'Mapa de Riesgos'!$O$27),"")</f>
        <v/>
      </c>
      <c r="Y38" s="68" t="str">
        <f>IF(AND('Mapa de Riesgos'!$Y$28="Baja",'Mapa de Riesgos'!$AA$28="Moderado"),CONCATENATE("R3C",'Mapa de Riesgos'!$O$28),"")</f>
        <v/>
      </c>
      <c r="Z38" s="68" t="str">
        <f>IF(AND('Mapa de Riesgos'!$Y$29="Baja",'Mapa de Riesgos'!$AA$29="Moderado"),CONCATENATE("R3C",'Mapa de Riesgos'!$O$29),"")</f>
        <v/>
      </c>
      <c r="AA38" s="69" t="str">
        <f>IF(AND('Mapa de Riesgos'!$Y$30="Baja",'Mapa de Riesgos'!$AA$30="Moderado"),CONCATENATE("R3C",'Mapa de Riesgos'!$O$30),"")</f>
        <v/>
      </c>
      <c r="AB38" s="52" t="str">
        <f>IF(AND('Mapa de Riesgos'!$Y$24="Baja",'Mapa de Riesgos'!$AA$24="Mayor"),CONCATENATE("R3C",'Mapa de Riesgos'!$O$24),"")</f>
        <v/>
      </c>
      <c r="AC38" s="53" t="str">
        <f>IF(AND('Mapa de Riesgos'!$Y$26="Baja",'Mapa de Riesgos'!$AA$26="Mayor"),CONCATENATE("R3C",'Mapa de Riesgos'!$O$26),"")</f>
        <v/>
      </c>
      <c r="AD38" s="53" t="str">
        <f>IF(AND('Mapa de Riesgos'!$Y$27="Baja",'Mapa de Riesgos'!$AA$27="Mayor"),CONCATENATE("R3C",'Mapa de Riesgos'!$O$27),"")</f>
        <v/>
      </c>
      <c r="AE38" s="53" t="str">
        <f>IF(AND('Mapa de Riesgos'!$Y$28="Baja",'Mapa de Riesgos'!$AA$28="Mayor"),CONCATENATE("R3C",'Mapa de Riesgos'!$O$28),"")</f>
        <v/>
      </c>
      <c r="AF38" s="53" t="str">
        <f>IF(AND('Mapa de Riesgos'!$Y$29="Baja",'Mapa de Riesgos'!$AA$29="Mayor"),CONCATENATE("R3C",'Mapa de Riesgos'!$O$29),"")</f>
        <v/>
      </c>
      <c r="AG38" s="54" t="str">
        <f>IF(AND('Mapa de Riesgos'!$Y$30="Baja",'Mapa de Riesgos'!$AA$30="Mayor"),CONCATENATE("R3C",'Mapa de Riesgos'!$O$30),"")</f>
        <v/>
      </c>
      <c r="AH38" s="55" t="str">
        <f>IF(AND('Mapa de Riesgos'!$Y$24="Baja",'Mapa de Riesgos'!$AA$24="Catastrófico"),CONCATENATE("R3C",'Mapa de Riesgos'!$O$24),"")</f>
        <v/>
      </c>
      <c r="AI38" s="56" t="str">
        <f>IF(AND('Mapa de Riesgos'!$Y$26="Baja",'Mapa de Riesgos'!$AA$26="Catastrófico"),CONCATENATE("R3C",'Mapa de Riesgos'!$O$26),"")</f>
        <v/>
      </c>
      <c r="AJ38" s="56" t="str">
        <f>IF(AND('Mapa de Riesgos'!$Y$27="Baja",'Mapa de Riesgos'!$AA$27="Catastrófico"),CONCATENATE("R3C",'Mapa de Riesgos'!$O$27),"")</f>
        <v/>
      </c>
      <c r="AK38" s="56" t="str">
        <f>IF(AND('Mapa de Riesgos'!$Y$28="Baja",'Mapa de Riesgos'!$AA$28="Catastrófico"),CONCATENATE("R3C",'Mapa de Riesgos'!$O$28),"")</f>
        <v/>
      </c>
      <c r="AL38" s="56" t="str">
        <f>IF(AND('Mapa de Riesgos'!$Y$29="Baja",'Mapa de Riesgos'!$AA$29="Catastrófico"),CONCATENATE("R3C",'Mapa de Riesgos'!$O$29),"")</f>
        <v/>
      </c>
      <c r="AM38" s="57" t="str">
        <f>IF(AND('Mapa de Riesgos'!$Y$30="Baja",'Mapa de Riesgos'!$AA$30="Catastrófico"),CONCATENATE("R3C",'Mapa de Riesgos'!$O$30),"")</f>
        <v/>
      </c>
      <c r="AN38" s="83"/>
      <c r="AO38" s="499"/>
      <c r="AP38" s="500"/>
      <c r="AQ38" s="500"/>
      <c r="AR38" s="500"/>
      <c r="AS38" s="500"/>
      <c r="AT38" s="501"/>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c r="A39" s="83"/>
      <c r="B39" s="427"/>
      <c r="C39" s="427"/>
      <c r="D39" s="428"/>
      <c r="E39" s="468"/>
      <c r="F39" s="469"/>
      <c r="G39" s="469"/>
      <c r="H39" s="469"/>
      <c r="I39" s="469"/>
      <c r="J39" s="76" t="str">
        <f>IF(AND('Mapa de Riesgos'!$Y$31="Baja",'Mapa de Riesgos'!$AA$31="Leve"),CONCATENATE("R4C",'Mapa de Riesgos'!$O$31),"")</f>
        <v/>
      </c>
      <c r="K39" s="77" t="str">
        <f>IF(AND('Mapa de Riesgos'!$Y$32="Baja",'Mapa de Riesgos'!$AA$32="Leve"),CONCATENATE("R4C",'Mapa de Riesgos'!$O$32),"")</f>
        <v/>
      </c>
      <c r="L39" s="77" t="str">
        <f>IF(AND('Mapa de Riesgos'!$Y$33="Baja",'Mapa de Riesgos'!$AA$33="Leve"),CONCATENATE("R4C",'Mapa de Riesgos'!$O$33),"")</f>
        <v/>
      </c>
      <c r="M39" s="77" t="str">
        <f>IF(AND('Mapa de Riesgos'!$Y$34="Baja",'Mapa de Riesgos'!$AA$34="Leve"),CONCATENATE("R4C",'Mapa de Riesgos'!$O$34),"")</f>
        <v/>
      </c>
      <c r="N39" s="77" t="str">
        <f>IF(AND('Mapa de Riesgos'!$Y$35="Baja",'Mapa de Riesgos'!$AA$35="Leve"),CONCATENATE("R4C",'Mapa de Riesgos'!$O$35),"")</f>
        <v/>
      </c>
      <c r="O39" s="78" t="str">
        <f>IF(AND('Mapa de Riesgos'!$Y$36="Baja",'Mapa de Riesgos'!$AA$36="Leve"),CONCATENATE("R4C",'Mapa de Riesgos'!$O$36),"")</f>
        <v/>
      </c>
      <c r="P39" s="67" t="str">
        <f>IF(AND('Mapa de Riesgos'!$Y$31="Baja",'Mapa de Riesgos'!$AA$31="Menor"),CONCATENATE("R4C",'Mapa de Riesgos'!$O$31),"")</f>
        <v/>
      </c>
      <c r="Q39" s="68" t="str">
        <f>IF(AND('Mapa de Riesgos'!$Y$32="Baja",'Mapa de Riesgos'!$AA$32="Menor"),CONCATENATE("R4C",'Mapa de Riesgos'!$O$32),"")</f>
        <v/>
      </c>
      <c r="R39" s="68" t="str">
        <f>IF(AND('Mapa de Riesgos'!$Y$33="Baja",'Mapa de Riesgos'!$AA$33="Menor"),CONCATENATE("R4C",'Mapa de Riesgos'!$O$33),"")</f>
        <v/>
      </c>
      <c r="S39" s="68" t="str">
        <f>IF(AND('Mapa de Riesgos'!$Y$34="Baja",'Mapa de Riesgos'!$AA$34="Menor"),CONCATENATE("R4C",'Mapa de Riesgos'!$O$34),"")</f>
        <v/>
      </c>
      <c r="T39" s="68" t="str">
        <f>IF(AND('Mapa de Riesgos'!$Y$35="Baja",'Mapa de Riesgos'!$AA$35="Menor"),CONCATENATE("R4C",'Mapa de Riesgos'!$O$35),"")</f>
        <v/>
      </c>
      <c r="U39" s="69" t="str">
        <f>IF(AND('Mapa de Riesgos'!$Y$36="Baja",'Mapa de Riesgos'!$AA$36="Menor"),CONCATENATE("R4C",'Mapa de Riesgos'!$O$36),"")</f>
        <v/>
      </c>
      <c r="V39" s="67" t="str">
        <f>IF(AND('Mapa de Riesgos'!$Y$31="Baja",'Mapa de Riesgos'!$AA$31="Moderado"),CONCATENATE("R4C",'Mapa de Riesgos'!$O$31),"")</f>
        <v>R4C1</v>
      </c>
      <c r="W39" s="68" t="str">
        <f>IF(AND('Mapa de Riesgos'!$Y$32="Baja",'Mapa de Riesgos'!$AA$32="Moderado"),CONCATENATE("R4C",'Mapa de Riesgos'!$O$32),"")</f>
        <v/>
      </c>
      <c r="X39" s="68" t="str">
        <f>IF(AND('Mapa de Riesgos'!$Y$33="Baja",'Mapa de Riesgos'!$AA$33="Moderado"),CONCATENATE("R4C",'Mapa de Riesgos'!$O$33),"")</f>
        <v/>
      </c>
      <c r="Y39" s="68" t="str">
        <f>IF(AND('Mapa de Riesgos'!$Y$34="Baja",'Mapa de Riesgos'!$AA$34="Moderado"),CONCATENATE("R4C",'Mapa de Riesgos'!$O$34),"")</f>
        <v/>
      </c>
      <c r="Z39" s="68" t="str">
        <f>IF(AND('Mapa de Riesgos'!$Y$35="Baja",'Mapa de Riesgos'!$AA$35="Moderado"),CONCATENATE("R4C",'Mapa de Riesgos'!$O$35),"")</f>
        <v/>
      </c>
      <c r="AA39" s="69" t="str">
        <f>IF(AND('Mapa de Riesgos'!$Y$36="Baja",'Mapa de Riesgos'!$AA$36="Moderado"),CONCATENATE("R4C",'Mapa de Riesgos'!$O$36),"")</f>
        <v/>
      </c>
      <c r="AB39" s="52" t="str">
        <f>IF(AND('Mapa de Riesgos'!$Y$31="Baja",'Mapa de Riesgos'!$AA$31="Mayor"),CONCATENATE("R4C",'Mapa de Riesgos'!$O$31),"")</f>
        <v/>
      </c>
      <c r="AC39" s="53" t="str">
        <f>IF(AND('Mapa de Riesgos'!$Y$32="Baja",'Mapa de Riesgos'!$AA$32="Mayor"),CONCATENATE("R4C",'Mapa de Riesgos'!$O$32),"")</f>
        <v/>
      </c>
      <c r="AD39" s="53" t="str">
        <f>IF(AND('Mapa de Riesgos'!$Y$33="Baja",'Mapa de Riesgos'!$AA$33="Mayor"),CONCATENATE("R4C",'Mapa de Riesgos'!$O$33),"")</f>
        <v/>
      </c>
      <c r="AE39" s="53" t="str">
        <f>IF(AND('Mapa de Riesgos'!$Y$34="Baja",'Mapa de Riesgos'!$AA$34="Mayor"),CONCATENATE("R4C",'Mapa de Riesgos'!$O$34),"")</f>
        <v/>
      </c>
      <c r="AF39" s="53" t="str">
        <f>IF(AND('Mapa de Riesgos'!$Y$35="Baja",'Mapa de Riesgos'!$AA$35="Mayor"),CONCATENATE("R4C",'Mapa de Riesgos'!$O$35),"")</f>
        <v/>
      </c>
      <c r="AG39" s="54" t="str">
        <f>IF(AND('Mapa de Riesgos'!$Y$36="Baja",'Mapa de Riesgos'!$AA$36="Mayor"),CONCATENATE("R4C",'Mapa de Riesgos'!$O$36),"")</f>
        <v/>
      </c>
      <c r="AH39" s="55" t="str">
        <f>IF(AND('Mapa de Riesgos'!$Y$31="Baja",'Mapa de Riesgos'!$AA$31="Catastrófico"),CONCATENATE("R4C",'Mapa de Riesgos'!$O$31),"")</f>
        <v/>
      </c>
      <c r="AI39" s="56" t="str">
        <f>IF(AND('Mapa de Riesgos'!$Y$32="Baja",'Mapa de Riesgos'!$AA$32="Catastrófico"),CONCATENATE("R4C",'Mapa de Riesgos'!$O$32),"")</f>
        <v/>
      </c>
      <c r="AJ39" s="56" t="str">
        <f>IF(AND('Mapa de Riesgos'!$Y$33="Baja",'Mapa de Riesgos'!$AA$33="Catastrófico"),CONCATENATE("R4C",'Mapa de Riesgos'!$O$33),"")</f>
        <v/>
      </c>
      <c r="AK39" s="56" t="str">
        <f>IF(AND('Mapa de Riesgos'!$Y$34="Baja",'Mapa de Riesgos'!$AA$34="Catastrófico"),CONCATENATE("R4C",'Mapa de Riesgos'!$O$34),"")</f>
        <v/>
      </c>
      <c r="AL39" s="56" t="str">
        <f>IF(AND('Mapa de Riesgos'!$Y$35="Baja",'Mapa de Riesgos'!$AA$35="Catastrófico"),CONCATENATE("R4C",'Mapa de Riesgos'!$O$35),"")</f>
        <v/>
      </c>
      <c r="AM39" s="57" t="str">
        <f>IF(AND('Mapa de Riesgos'!$Y$36="Baja",'Mapa de Riesgos'!$AA$36="Catastrófico"),CONCATENATE("R4C",'Mapa de Riesgos'!$O$36),"")</f>
        <v/>
      </c>
      <c r="AN39" s="83"/>
      <c r="AO39" s="499"/>
      <c r="AP39" s="500"/>
      <c r="AQ39" s="500"/>
      <c r="AR39" s="500"/>
      <c r="AS39" s="500"/>
      <c r="AT39" s="501"/>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c r="A40" s="83"/>
      <c r="B40" s="427"/>
      <c r="C40" s="427"/>
      <c r="D40" s="428"/>
      <c r="E40" s="468"/>
      <c r="F40" s="469"/>
      <c r="G40" s="469"/>
      <c r="H40" s="469"/>
      <c r="I40" s="469"/>
      <c r="J40" s="76" t="str">
        <f>IF(AND('Mapa de Riesgos'!$Y$37="Baja",'Mapa de Riesgos'!$AA$37="Leve"),CONCATENATE("R5C",'Mapa de Riesgos'!$O$37),"")</f>
        <v/>
      </c>
      <c r="K40" s="77" t="str">
        <f>IF(AND('Mapa de Riesgos'!$Y$38="Baja",'Mapa de Riesgos'!$AA$38="Leve"),CONCATENATE("R5C",'Mapa de Riesgos'!$O$38),"")</f>
        <v/>
      </c>
      <c r="L40" s="77" t="str">
        <f>IF(AND('Mapa de Riesgos'!$Y$39="Baja",'Mapa de Riesgos'!$AA$39="Leve"),CONCATENATE("R5C",'Mapa de Riesgos'!$O$39),"")</f>
        <v/>
      </c>
      <c r="M40" s="77" t="str">
        <f>IF(AND('Mapa de Riesgos'!$Y$40="Baja",'Mapa de Riesgos'!$AA$40="Leve"),CONCATENATE("R5C",'Mapa de Riesgos'!$O$40),"")</f>
        <v/>
      </c>
      <c r="N40" s="77" t="str">
        <f>IF(AND('Mapa de Riesgos'!$Y$41="Baja",'Mapa de Riesgos'!$AA$41="Leve"),CONCATENATE("R5C",'Mapa de Riesgos'!$O$41),"")</f>
        <v/>
      </c>
      <c r="O40" s="78" t="str">
        <f>IF(AND('Mapa de Riesgos'!$Y$42="Baja",'Mapa de Riesgos'!$AA$42="Leve"),CONCATENATE("R5C",'Mapa de Riesgos'!$O$42),"")</f>
        <v/>
      </c>
      <c r="P40" s="67" t="str">
        <f>IF(AND('Mapa de Riesgos'!$Y$37="Baja",'Mapa de Riesgos'!$AA$37="Menor"),CONCATENATE("R5C",'Mapa de Riesgos'!$O$37),"")</f>
        <v/>
      </c>
      <c r="Q40" s="68" t="str">
        <f>IF(AND('Mapa de Riesgos'!$Y$38="Baja",'Mapa de Riesgos'!$AA$38="Menor"),CONCATENATE("R5C",'Mapa de Riesgos'!$O$38),"")</f>
        <v/>
      </c>
      <c r="R40" s="68" t="str">
        <f>IF(AND('Mapa de Riesgos'!$Y$39="Baja",'Mapa de Riesgos'!$AA$39="Menor"),CONCATENATE("R5C",'Mapa de Riesgos'!$O$39),"")</f>
        <v/>
      </c>
      <c r="S40" s="68" t="str">
        <f>IF(AND('Mapa de Riesgos'!$Y$40="Baja",'Mapa de Riesgos'!$AA$40="Menor"),CONCATENATE("R5C",'Mapa de Riesgos'!$O$40),"")</f>
        <v/>
      </c>
      <c r="T40" s="68" t="str">
        <f>IF(AND('Mapa de Riesgos'!$Y$41="Baja",'Mapa de Riesgos'!$AA$41="Menor"),CONCATENATE("R5C",'Mapa de Riesgos'!$O$41),"")</f>
        <v/>
      </c>
      <c r="U40" s="69" t="str">
        <f>IF(AND('Mapa de Riesgos'!$Y$42="Baja",'Mapa de Riesgos'!$AA$42="Menor"),CONCATENATE("R5C",'Mapa de Riesgos'!$O$42),"")</f>
        <v/>
      </c>
      <c r="V40" s="67" t="str">
        <f>IF(AND('Mapa de Riesgos'!$Y$37="Baja",'Mapa de Riesgos'!$AA$37="Moderado"),CONCATENATE("R5C",'Mapa de Riesgos'!$O$37),"")</f>
        <v/>
      </c>
      <c r="W40" s="68" t="str">
        <f>IF(AND('Mapa de Riesgos'!$Y$38="Baja",'Mapa de Riesgos'!$AA$38="Moderado"),CONCATENATE("R5C",'Mapa de Riesgos'!$O$38),"")</f>
        <v/>
      </c>
      <c r="X40" s="68" t="str">
        <f>IF(AND('Mapa de Riesgos'!$Y$39="Baja",'Mapa de Riesgos'!$AA$39="Moderado"),CONCATENATE("R5C",'Mapa de Riesgos'!$O$39),"")</f>
        <v/>
      </c>
      <c r="Y40" s="68" t="str">
        <f>IF(AND('Mapa de Riesgos'!$Y$40="Baja",'Mapa de Riesgos'!$AA$40="Moderado"),CONCATENATE("R5C",'Mapa de Riesgos'!$O$40),"")</f>
        <v/>
      </c>
      <c r="Z40" s="68" t="str">
        <f>IF(AND('Mapa de Riesgos'!$Y$41="Baja",'Mapa de Riesgos'!$AA$41="Moderado"),CONCATENATE("R5C",'Mapa de Riesgos'!$O$41),"")</f>
        <v/>
      </c>
      <c r="AA40" s="69" t="str">
        <f>IF(AND('Mapa de Riesgos'!$Y$42="Baja",'Mapa de Riesgos'!$AA$42="Moderado"),CONCATENATE("R5C",'Mapa de Riesgos'!$O$42),"")</f>
        <v/>
      </c>
      <c r="AB40" s="52" t="str">
        <f>IF(AND('Mapa de Riesgos'!$Y$37="Baja",'Mapa de Riesgos'!$AA$37="Mayor"),CONCATENATE("R5C",'Mapa de Riesgos'!$O$37),"")</f>
        <v/>
      </c>
      <c r="AC40" s="53" t="str">
        <f>IF(AND('Mapa de Riesgos'!$Y$38="Baja",'Mapa de Riesgos'!$AA$38="Mayor"),CONCATENATE("R5C",'Mapa de Riesgos'!$O$38),"")</f>
        <v/>
      </c>
      <c r="AD40" s="53" t="str">
        <f>IF(AND('Mapa de Riesgos'!$Y$39="Baja",'Mapa de Riesgos'!$AA$39="Mayor"),CONCATENATE("R5C",'Mapa de Riesgos'!$O$39),"")</f>
        <v/>
      </c>
      <c r="AE40" s="53" t="str">
        <f>IF(AND('Mapa de Riesgos'!$Y$40="Baja",'Mapa de Riesgos'!$AA$40="Mayor"),CONCATENATE("R5C",'Mapa de Riesgos'!$O$40),"")</f>
        <v/>
      </c>
      <c r="AF40" s="53" t="str">
        <f>IF(AND('Mapa de Riesgos'!$Y$41="Baja",'Mapa de Riesgos'!$AA$41="Mayor"),CONCATENATE("R5C",'Mapa de Riesgos'!$O$41),"")</f>
        <v/>
      </c>
      <c r="AG40" s="54" t="str">
        <f>IF(AND('Mapa de Riesgos'!$Y$42="Baja",'Mapa de Riesgos'!$AA$42="Mayor"),CONCATENATE("R5C",'Mapa de Riesgos'!$O$42),"")</f>
        <v/>
      </c>
      <c r="AH40" s="55" t="str">
        <f>IF(AND('Mapa de Riesgos'!$Y$37="Baja",'Mapa de Riesgos'!$AA$37="Catastrófico"),CONCATENATE("R5C",'Mapa de Riesgos'!$O$37),"")</f>
        <v/>
      </c>
      <c r="AI40" s="56" t="str">
        <f>IF(AND('Mapa de Riesgos'!$Y$38="Baja",'Mapa de Riesgos'!$AA$38="Catastrófico"),CONCATENATE("R5C",'Mapa de Riesgos'!$O$38),"")</f>
        <v/>
      </c>
      <c r="AJ40" s="56" t="str">
        <f>IF(AND('Mapa de Riesgos'!$Y$39="Baja",'Mapa de Riesgos'!$AA$39="Catastrófico"),CONCATENATE("R5C",'Mapa de Riesgos'!$O$39),"")</f>
        <v/>
      </c>
      <c r="AK40" s="56" t="str">
        <f>IF(AND('Mapa de Riesgos'!$Y$40="Baja",'Mapa de Riesgos'!$AA$40="Catastrófico"),CONCATENATE("R5C",'Mapa de Riesgos'!$O$40),"")</f>
        <v/>
      </c>
      <c r="AL40" s="56" t="str">
        <f>IF(AND('Mapa de Riesgos'!$Y$41="Baja",'Mapa de Riesgos'!$AA$41="Catastrófico"),CONCATENATE("R5C",'Mapa de Riesgos'!$O$41),"")</f>
        <v/>
      </c>
      <c r="AM40" s="57" t="str">
        <f>IF(AND('Mapa de Riesgos'!$Y$42="Baja",'Mapa de Riesgos'!$AA$42="Catastrófico"),CONCATENATE("R5C",'Mapa de Riesgos'!$O$42),"")</f>
        <v/>
      </c>
      <c r="AN40" s="83"/>
      <c r="AO40" s="499"/>
      <c r="AP40" s="500"/>
      <c r="AQ40" s="500"/>
      <c r="AR40" s="500"/>
      <c r="AS40" s="500"/>
      <c r="AT40" s="501"/>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c r="A41" s="83"/>
      <c r="B41" s="427"/>
      <c r="C41" s="427"/>
      <c r="D41" s="428"/>
      <c r="E41" s="468"/>
      <c r="F41" s="469"/>
      <c r="G41" s="469"/>
      <c r="H41" s="469"/>
      <c r="I41" s="469"/>
      <c r="J41" s="76" t="str">
        <f>IF(AND('Mapa de Riesgos'!$Y$43="Baja",'Mapa de Riesgos'!$AA$43="Leve"),CONCATENATE("R6C",'Mapa de Riesgos'!$O$43),"")</f>
        <v/>
      </c>
      <c r="K41" s="77" t="str">
        <f>IF(AND('Mapa de Riesgos'!$Y$46="Baja",'Mapa de Riesgos'!$AA$46="Leve"),CONCATENATE("R6C",'Mapa de Riesgos'!$O$46),"")</f>
        <v/>
      </c>
      <c r="L41" s="77" t="str">
        <f>IF(AND('Mapa de Riesgos'!$Y$47="Baja",'Mapa de Riesgos'!$AA$47="Leve"),CONCATENATE("R6C",'Mapa de Riesgos'!$O$47),"")</f>
        <v/>
      </c>
      <c r="M41" s="77" t="str">
        <f>IF(AND('Mapa de Riesgos'!$Y$48="Baja",'Mapa de Riesgos'!$AA$48="Leve"),CONCATENATE("R6C",'Mapa de Riesgos'!$O$48),"")</f>
        <v/>
      </c>
      <c r="N41" s="77" t="str">
        <f>IF(AND('Mapa de Riesgos'!$Y$49="Baja",'Mapa de Riesgos'!$AA$49="Leve"),CONCATENATE("R6C",'Mapa de Riesgos'!$O$49),"")</f>
        <v/>
      </c>
      <c r="O41" s="78" t="str">
        <f>IF(AND('Mapa de Riesgos'!$Y$50="Baja",'Mapa de Riesgos'!$AA$50="Leve"),CONCATENATE("R6C",'Mapa de Riesgos'!$O$50),"")</f>
        <v/>
      </c>
      <c r="P41" s="67" t="str">
        <f>IF(AND('Mapa de Riesgos'!$Y$43="Baja",'Mapa de Riesgos'!$AA$43="Menor"),CONCATENATE("R6C",'Mapa de Riesgos'!$O$43),"")</f>
        <v/>
      </c>
      <c r="Q41" s="68" t="str">
        <f>IF(AND('Mapa de Riesgos'!$Y$46="Baja",'Mapa de Riesgos'!$AA$46="Menor"),CONCATENATE("R6C",'Mapa de Riesgos'!$O$46),"")</f>
        <v/>
      </c>
      <c r="R41" s="68" t="str">
        <f>IF(AND('Mapa de Riesgos'!$Y$47="Baja",'Mapa de Riesgos'!$AA$47="Menor"),CONCATENATE("R6C",'Mapa de Riesgos'!$O$47),"")</f>
        <v/>
      </c>
      <c r="S41" s="68" t="str">
        <f>IF(AND('Mapa de Riesgos'!$Y$48="Baja",'Mapa de Riesgos'!$AA$48="Menor"),CONCATENATE("R6C",'Mapa de Riesgos'!$O$48),"")</f>
        <v/>
      </c>
      <c r="T41" s="68" t="str">
        <f>IF(AND('Mapa de Riesgos'!$Y$49="Baja",'Mapa de Riesgos'!$AA$49="Menor"),CONCATENATE("R6C",'Mapa de Riesgos'!$O$49),"")</f>
        <v/>
      </c>
      <c r="U41" s="69" t="str">
        <f>IF(AND('Mapa de Riesgos'!$Y$50="Baja",'Mapa de Riesgos'!$AA$50="Menor"),CONCATENATE("R6C",'Mapa de Riesgos'!$O$50),"")</f>
        <v/>
      </c>
      <c r="V41" s="67" t="str">
        <f>IF(AND('Mapa de Riesgos'!$Y$43="Baja",'Mapa de Riesgos'!$AA$43="Moderado"),CONCATENATE("R6C",'Mapa de Riesgos'!$O$43),"")</f>
        <v>R6C1</v>
      </c>
      <c r="W41" s="68" t="str">
        <f>IF(AND('Mapa de Riesgos'!$Y$46="Baja",'Mapa de Riesgos'!$AA$46="Moderado"),CONCATENATE("R6C",'Mapa de Riesgos'!$O$46),"")</f>
        <v/>
      </c>
      <c r="X41" s="68" t="str">
        <f>IF(AND('Mapa de Riesgos'!$Y$47="Baja",'Mapa de Riesgos'!$AA$47="Moderado"),CONCATENATE("R6C",'Mapa de Riesgos'!$O$47),"")</f>
        <v/>
      </c>
      <c r="Y41" s="68" t="str">
        <f>IF(AND('Mapa de Riesgos'!$Y$48="Baja",'Mapa de Riesgos'!$AA$48="Moderado"),CONCATENATE("R6C",'Mapa de Riesgos'!$O$48),"")</f>
        <v/>
      </c>
      <c r="Z41" s="68" t="str">
        <f>IF(AND('Mapa de Riesgos'!$Y$49="Baja",'Mapa de Riesgos'!$AA$49="Moderado"),CONCATENATE("R6C",'Mapa de Riesgos'!$O$49),"")</f>
        <v/>
      </c>
      <c r="AA41" s="69" t="str">
        <f>IF(AND('Mapa de Riesgos'!$Y$50="Baja",'Mapa de Riesgos'!$AA$50="Moderado"),CONCATENATE("R6C",'Mapa de Riesgos'!$O$50),"")</f>
        <v/>
      </c>
      <c r="AB41" s="52" t="str">
        <f>IF(AND('Mapa de Riesgos'!$Y$43="Baja",'Mapa de Riesgos'!$AA$43="Mayor"),CONCATENATE("R6C",'Mapa de Riesgos'!$O$43),"")</f>
        <v/>
      </c>
      <c r="AC41" s="53" t="str">
        <f>IF(AND('Mapa de Riesgos'!$Y$46="Baja",'Mapa de Riesgos'!$AA$46="Mayor"),CONCATENATE("R6C",'Mapa de Riesgos'!$O$46),"")</f>
        <v/>
      </c>
      <c r="AD41" s="53" t="str">
        <f>IF(AND('Mapa de Riesgos'!$Y$47="Baja",'Mapa de Riesgos'!$AA$47="Mayor"),CONCATENATE("R6C",'Mapa de Riesgos'!$O$47),"")</f>
        <v/>
      </c>
      <c r="AE41" s="53" t="str">
        <f>IF(AND('Mapa de Riesgos'!$Y$48="Baja",'Mapa de Riesgos'!$AA$48="Mayor"),CONCATENATE("R6C",'Mapa de Riesgos'!$O$48),"")</f>
        <v/>
      </c>
      <c r="AF41" s="53" t="str">
        <f>IF(AND('Mapa de Riesgos'!$Y$49="Baja",'Mapa de Riesgos'!$AA$49="Mayor"),CONCATENATE("R6C",'Mapa de Riesgos'!$O$49),"")</f>
        <v/>
      </c>
      <c r="AG41" s="54" t="str">
        <f>IF(AND('Mapa de Riesgos'!$Y$50="Baja",'Mapa de Riesgos'!$AA$50="Mayor"),CONCATENATE("R6C",'Mapa de Riesgos'!$O$50),"")</f>
        <v/>
      </c>
      <c r="AH41" s="55" t="str">
        <f>IF(AND('Mapa de Riesgos'!$Y$43="Baja",'Mapa de Riesgos'!$AA$43="Catastrófico"),CONCATENATE("R6C",'Mapa de Riesgos'!$O$43),"")</f>
        <v/>
      </c>
      <c r="AI41" s="56" t="str">
        <f>IF(AND('Mapa de Riesgos'!$Y$46="Baja",'Mapa de Riesgos'!$AA$46="Catastrófico"),CONCATENATE("R6C",'Mapa de Riesgos'!$O$46),"")</f>
        <v/>
      </c>
      <c r="AJ41" s="56" t="str">
        <f>IF(AND('Mapa de Riesgos'!$Y$47="Baja",'Mapa de Riesgos'!$AA$47="Catastrófico"),CONCATENATE("R6C",'Mapa de Riesgos'!$O$47),"")</f>
        <v/>
      </c>
      <c r="AK41" s="56" t="str">
        <f>IF(AND('Mapa de Riesgos'!$Y$48="Baja",'Mapa de Riesgos'!$AA$48="Catastrófico"),CONCATENATE("R6C",'Mapa de Riesgos'!$O$48),"")</f>
        <v/>
      </c>
      <c r="AL41" s="56" t="str">
        <f>IF(AND('Mapa de Riesgos'!$Y$49="Baja",'Mapa de Riesgos'!$AA$49="Catastrófico"),CONCATENATE("R6C",'Mapa de Riesgos'!$O$49),"")</f>
        <v/>
      </c>
      <c r="AM41" s="57" t="str">
        <f>IF(AND('Mapa de Riesgos'!$Y$50="Baja",'Mapa de Riesgos'!$AA$50="Catastrófico"),CONCATENATE("R6C",'Mapa de Riesgos'!$O$50),"")</f>
        <v/>
      </c>
      <c r="AN41" s="83"/>
      <c r="AO41" s="499"/>
      <c r="AP41" s="500"/>
      <c r="AQ41" s="500"/>
      <c r="AR41" s="500"/>
      <c r="AS41" s="500"/>
      <c r="AT41" s="501"/>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c r="A42" s="83"/>
      <c r="B42" s="427"/>
      <c r="C42" s="427"/>
      <c r="D42" s="428"/>
      <c r="E42" s="468"/>
      <c r="F42" s="469"/>
      <c r="G42" s="469"/>
      <c r="H42" s="469"/>
      <c r="I42" s="469"/>
      <c r="J42" s="76" t="str">
        <f>IF(AND('Mapa de Riesgos'!$Y$51="Baja",'Mapa de Riesgos'!$AA$51="Leve"),CONCATENATE("R7C",'Mapa de Riesgos'!$O$51),"")</f>
        <v/>
      </c>
      <c r="K42" s="77" t="str">
        <f>IF(AND('Mapa de Riesgos'!$Y$52="Baja",'Mapa de Riesgos'!$AA$52="Leve"),CONCATENATE("R7C",'Mapa de Riesgos'!$O$52),"")</f>
        <v/>
      </c>
      <c r="L42" s="77" t="str">
        <f>IF(AND('Mapa de Riesgos'!$Y$53="Baja",'Mapa de Riesgos'!$AA$53="Leve"),CONCATENATE("R7C",'Mapa de Riesgos'!$O$53),"")</f>
        <v/>
      </c>
      <c r="M42" s="77" t="str">
        <f>IF(AND('Mapa de Riesgos'!$Y$54="Baja",'Mapa de Riesgos'!$AA$54="Leve"),CONCATENATE("R7C",'Mapa de Riesgos'!$O$54),"")</f>
        <v/>
      </c>
      <c r="N42" s="77" t="str">
        <f>IF(AND('Mapa de Riesgos'!$Y$55="Baja",'Mapa de Riesgos'!$AA$55="Leve"),CONCATENATE("R7C",'Mapa de Riesgos'!$O$55),"")</f>
        <v/>
      </c>
      <c r="O42" s="78" t="str">
        <f>IF(AND('Mapa de Riesgos'!$Y$56="Baja",'Mapa de Riesgos'!$AA$56="Leve"),CONCATENATE("R7C",'Mapa de Riesgos'!$O$56),"")</f>
        <v/>
      </c>
      <c r="P42" s="67" t="str">
        <f>IF(AND('Mapa de Riesgos'!$Y$51="Baja",'Mapa de Riesgos'!$AA$51="Menor"),CONCATENATE("R7C",'Mapa de Riesgos'!$O$51),"")</f>
        <v/>
      </c>
      <c r="Q42" s="68" t="str">
        <f>IF(AND('Mapa de Riesgos'!$Y$52="Baja",'Mapa de Riesgos'!$AA$52="Menor"),CONCATENATE("R7C",'Mapa de Riesgos'!$O$52),"")</f>
        <v/>
      </c>
      <c r="R42" s="68" t="str">
        <f>IF(AND('Mapa de Riesgos'!$Y$53="Baja",'Mapa de Riesgos'!$AA$53="Menor"),CONCATENATE("R7C",'Mapa de Riesgos'!$O$53),"")</f>
        <v/>
      </c>
      <c r="S42" s="68" t="str">
        <f>IF(AND('Mapa de Riesgos'!$Y$54="Baja",'Mapa de Riesgos'!$AA$54="Menor"),CONCATENATE("R7C",'Mapa de Riesgos'!$O$54),"")</f>
        <v/>
      </c>
      <c r="T42" s="68" t="str">
        <f>IF(AND('Mapa de Riesgos'!$Y$55="Baja",'Mapa de Riesgos'!$AA$55="Menor"),CONCATENATE("R7C",'Mapa de Riesgos'!$O$55),"")</f>
        <v/>
      </c>
      <c r="U42" s="69" t="str">
        <f>IF(AND('Mapa de Riesgos'!$Y$56="Baja",'Mapa de Riesgos'!$AA$56="Menor"),CONCATENATE("R7C",'Mapa de Riesgos'!$O$56),"")</f>
        <v/>
      </c>
      <c r="V42" s="67" t="str">
        <f>IF(AND('Mapa de Riesgos'!$Y$51="Baja",'Mapa de Riesgos'!$AA$51="Moderado"),CONCATENATE("R7C",'Mapa de Riesgos'!$O$51),"")</f>
        <v>R7C1</v>
      </c>
      <c r="W42" s="68" t="str">
        <f>IF(AND('Mapa de Riesgos'!$Y$52="Baja",'Mapa de Riesgos'!$AA$52="Moderado"),CONCATENATE("R7C",'Mapa de Riesgos'!$O$52),"")</f>
        <v/>
      </c>
      <c r="X42" s="68" t="str">
        <f>IF(AND('Mapa de Riesgos'!$Y$53="Baja",'Mapa de Riesgos'!$AA$53="Moderado"),CONCATENATE("R7C",'Mapa de Riesgos'!$O$53),"")</f>
        <v/>
      </c>
      <c r="Y42" s="68" t="str">
        <f>IF(AND('Mapa de Riesgos'!$Y$54="Baja",'Mapa de Riesgos'!$AA$54="Moderado"),CONCATENATE("R7C",'Mapa de Riesgos'!$O$54),"")</f>
        <v/>
      </c>
      <c r="Z42" s="68" t="str">
        <f>IF(AND('Mapa de Riesgos'!$Y$55="Baja",'Mapa de Riesgos'!$AA$55="Moderado"),CONCATENATE("R7C",'Mapa de Riesgos'!$O$55),"")</f>
        <v/>
      </c>
      <c r="AA42" s="69" t="str">
        <f>IF(AND('Mapa de Riesgos'!$Y$56="Baja",'Mapa de Riesgos'!$AA$56="Moderado"),CONCATENATE("R7C",'Mapa de Riesgos'!$O$56),"")</f>
        <v/>
      </c>
      <c r="AB42" s="52" t="str">
        <f>IF(AND('Mapa de Riesgos'!$Y$51="Baja",'Mapa de Riesgos'!$AA$51="Mayor"),CONCATENATE("R7C",'Mapa de Riesgos'!$O$51),"")</f>
        <v/>
      </c>
      <c r="AC42" s="53" t="str">
        <f>IF(AND('Mapa de Riesgos'!$Y$52="Baja",'Mapa de Riesgos'!$AA$52="Mayor"),CONCATENATE("R7C",'Mapa de Riesgos'!$O$52),"")</f>
        <v/>
      </c>
      <c r="AD42" s="53" t="str">
        <f>IF(AND('Mapa de Riesgos'!$Y$53="Baja",'Mapa de Riesgos'!$AA$53="Mayor"),CONCATENATE("R7C",'Mapa de Riesgos'!$O$53),"")</f>
        <v/>
      </c>
      <c r="AE42" s="53" t="str">
        <f>IF(AND('Mapa de Riesgos'!$Y$54="Baja",'Mapa de Riesgos'!$AA$54="Mayor"),CONCATENATE("R7C",'Mapa de Riesgos'!$O$54),"")</f>
        <v/>
      </c>
      <c r="AF42" s="53" t="str">
        <f>IF(AND('Mapa de Riesgos'!$Y$55="Baja",'Mapa de Riesgos'!$AA$55="Mayor"),CONCATENATE("R7C",'Mapa de Riesgos'!$O$55),"")</f>
        <v/>
      </c>
      <c r="AG42" s="54" t="str">
        <f>IF(AND('Mapa de Riesgos'!$Y$56="Baja",'Mapa de Riesgos'!$AA$56="Mayor"),CONCATENATE("R7C",'Mapa de Riesgos'!$O$56),"")</f>
        <v/>
      </c>
      <c r="AH42" s="55" t="str">
        <f>IF(AND('Mapa de Riesgos'!$Y$51="Baja",'Mapa de Riesgos'!$AA$51="Catastrófico"),CONCATENATE("R7C",'Mapa de Riesgos'!$O$51),"")</f>
        <v/>
      </c>
      <c r="AI42" s="56" t="str">
        <f>IF(AND('Mapa de Riesgos'!$Y$52="Baja",'Mapa de Riesgos'!$AA$52="Catastrófico"),CONCATENATE("R7C",'Mapa de Riesgos'!$O$52),"")</f>
        <v/>
      </c>
      <c r="AJ42" s="56" t="str">
        <f>IF(AND('Mapa de Riesgos'!$Y$53="Baja",'Mapa de Riesgos'!$AA$53="Catastrófico"),CONCATENATE("R7C",'Mapa de Riesgos'!$O$53),"")</f>
        <v/>
      </c>
      <c r="AK42" s="56" t="str">
        <f>IF(AND('Mapa de Riesgos'!$Y$54="Baja",'Mapa de Riesgos'!$AA$54="Catastrófico"),CONCATENATE("R7C",'Mapa de Riesgos'!$O$54),"")</f>
        <v/>
      </c>
      <c r="AL42" s="56" t="str">
        <f>IF(AND('Mapa de Riesgos'!$Y$55="Baja",'Mapa de Riesgos'!$AA$55="Catastrófico"),CONCATENATE("R7C",'Mapa de Riesgos'!$O$55),"")</f>
        <v/>
      </c>
      <c r="AM42" s="57" t="str">
        <f>IF(AND('Mapa de Riesgos'!$Y$56="Baja",'Mapa de Riesgos'!$AA$56="Catastrófico"),CONCATENATE("R7C",'Mapa de Riesgos'!$O$56),"")</f>
        <v/>
      </c>
      <c r="AN42" s="83"/>
      <c r="AO42" s="499"/>
      <c r="AP42" s="500"/>
      <c r="AQ42" s="500"/>
      <c r="AR42" s="500"/>
      <c r="AS42" s="500"/>
      <c r="AT42" s="501"/>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c r="A43" s="83"/>
      <c r="B43" s="427"/>
      <c r="C43" s="427"/>
      <c r="D43" s="428"/>
      <c r="E43" s="468"/>
      <c r="F43" s="469"/>
      <c r="G43" s="469"/>
      <c r="H43" s="469"/>
      <c r="I43" s="469"/>
      <c r="J43" s="76" t="str">
        <f>IF(AND('Mapa de Riesgos'!$Y$57="Baja",'Mapa de Riesgos'!$AA$57="Leve"),CONCATENATE("R8C",'Mapa de Riesgos'!$O$57),"")</f>
        <v/>
      </c>
      <c r="K43" s="77" t="str">
        <f>IF(AND('Mapa de Riesgos'!$Y$58="Baja",'Mapa de Riesgos'!$AA$58="Leve"),CONCATENATE("R8C",'Mapa de Riesgos'!$O$58),"")</f>
        <v/>
      </c>
      <c r="L43" s="77" t="str">
        <f>IF(AND('Mapa de Riesgos'!$Y$59="Baja",'Mapa de Riesgos'!$AA$59="Leve"),CONCATENATE("R8C",'Mapa de Riesgos'!$O$59),"")</f>
        <v/>
      </c>
      <c r="M43" s="77" t="str">
        <f>IF(AND('Mapa de Riesgos'!$Y$60="Baja",'Mapa de Riesgos'!$AA$60="Leve"),CONCATENATE("R8C",'Mapa de Riesgos'!$O$60),"")</f>
        <v/>
      </c>
      <c r="N43" s="77" t="str">
        <f>IF(AND('Mapa de Riesgos'!$Y$61="Baja",'Mapa de Riesgos'!$AA$61="Leve"),CONCATENATE("R8C",'Mapa de Riesgos'!$O$61),"")</f>
        <v/>
      </c>
      <c r="O43" s="78" t="str">
        <f>IF(AND('Mapa de Riesgos'!$Y$62="Baja",'Mapa de Riesgos'!$AA$62="Leve"),CONCATENATE("R8C",'Mapa de Riesgos'!$O$62),"")</f>
        <v/>
      </c>
      <c r="P43" s="67" t="str">
        <f>IF(AND('Mapa de Riesgos'!$Y$57="Baja",'Mapa de Riesgos'!$AA$57="Menor"),CONCATENATE("R8C",'Mapa de Riesgos'!$O$57),"")</f>
        <v/>
      </c>
      <c r="Q43" s="68" t="str">
        <f>IF(AND('Mapa de Riesgos'!$Y$58="Baja",'Mapa de Riesgos'!$AA$58="Menor"),CONCATENATE("R8C",'Mapa de Riesgos'!$O$58),"")</f>
        <v/>
      </c>
      <c r="R43" s="68" t="str">
        <f>IF(AND('Mapa de Riesgos'!$Y$59="Baja",'Mapa de Riesgos'!$AA$59="Menor"),CONCATENATE("R8C",'Mapa de Riesgos'!$O$59),"")</f>
        <v/>
      </c>
      <c r="S43" s="68" t="str">
        <f>IF(AND('Mapa de Riesgos'!$Y$60="Baja",'Mapa de Riesgos'!$AA$60="Menor"),CONCATENATE("R8C",'Mapa de Riesgos'!$O$60),"")</f>
        <v/>
      </c>
      <c r="T43" s="68" t="str">
        <f>IF(AND('Mapa de Riesgos'!$Y$61="Baja",'Mapa de Riesgos'!$AA$61="Menor"),CONCATENATE("R8C",'Mapa de Riesgos'!$O$61),"")</f>
        <v/>
      </c>
      <c r="U43" s="69" t="str">
        <f>IF(AND('Mapa de Riesgos'!$Y$62="Baja",'Mapa de Riesgos'!$AA$62="Menor"),CONCATENATE("R8C",'Mapa de Riesgos'!$O$62),"")</f>
        <v/>
      </c>
      <c r="V43" s="67" t="str">
        <f>IF(AND('Mapa de Riesgos'!$Y$57="Baja",'Mapa de Riesgos'!$AA$57="Moderado"),CONCATENATE("R8C",'Mapa de Riesgos'!$O$57),"")</f>
        <v/>
      </c>
      <c r="W43" s="68" t="str">
        <f>IF(AND('Mapa de Riesgos'!$Y$58="Baja",'Mapa de Riesgos'!$AA$58="Moderado"),CONCATENATE("R8C",'Mapa de Riesgos'!$O$58),"")</f>
        <v/>
      </c>
      <c r="X43" s="68" t="str">
        <f>IF(AND('Mapa de Riesgos'!$Y$59="Baja",'Mapa de Riesgos'!$AA$59="Moderado"),CONCATENATE("R8C",'Mapa de Riesgos'!$O$59),"")</f>
        <v/>
      </c>
      <c r="Y43" s="68" t="str">
        <f>IF(AND('Mapa de Riesgos'!$Y$60="Baja",'Mapa de Riesgos'!$AA$60="Moderado"),CONCATENATE("R8C",'Mapa de Riesgos'!$O$60),"")</f>
        <v/>
      </c>
      <c r="Z43" s="68" t="str">
        <f>IF(AND('Mapa de Riesgos'!$Y$61="Baja",'Mapa de Riesgos'!$AA$61="Moderado"),CONCATENATE("R8C",'Mapa de Riesgos'!$O$61),"")</f>
        <v/>
      </c>
      <c r="AA43" s="69" t="str">
        <f>IF(AND('Mapa de Riesgos'!$Y$62="Baja",'Mapa de Riesgos'!$AA$62="Moderado"),CONCATENATE("R8C",'Mapa de Riesgos'!$O$62),"")</f>
        <v/>
      </c>
      <c r="AB43" s="52" t="str">
        <f>IF(AND('Mapa de Riesgos'!$Y$57="Baja",'Mapa de Riesgos'!$AA$57="Mayor"),CONCATENATE("R8C",'Mapa de Riesgos'!$O$57),"")</f>
        <v/>
      </c>
      <c r="AC43" s="53" t="str">
        <f>IF(AND('Mapa de Riesgos'!$Y$58="Baja",'Mapa de Riesgos'!$AA$58="Mayor"),CONCATENATE("R8C",'Mapa de Riesgos'!$O$58),"")</f>
        <v/>
      </c>
      <c r="AD43" s="53" t="str">
        <f>IF(AND('Mapa de Riesgos'!$Y$59="Baja",'Mapa de Riesgos'!$AA$59="Mayor"),CONCATENATE("R8C",'Mapa de Riesgos'!$O$59),"")</f>
        <v/>
      </c>
      <c r="AE43" s="53" t="str">
        <f>IF(AND('Mapa de Riesgos'!$Y$60="Baja",'Mapa de Riesgos'!$AA$60="Mayor"),CONCATENATE("R8C",'Mapa de Riesgos'!$O$60),"")</f>
        <v/>
      </c>
      <c r="AF43" s="53" t="str">
        <f>IF(AND('Mapa de Riesgos'!$Y$61="Baja",'Mapa de Riesgos'!$AA$61="Mayor"),CONCATENATE("R8C",'Mapa de Riesgos'!$O$61),"")</f>
        <v/>
      </c>
      <c r="AG43" s="54" t="str">
        <f>IF(AND('Mapa de Riesgos'!$Y$62="Baja",'Mapa de Riesgos'!$AA$62="Mayor"),CONCATENATE("R8C",'Mapa de Riesgos'!$O$62),"")</f>
        <v/>
      </c>
      <c r="AH43" s="55" t="str">
        <f>IF(AND('Mapa de Riesgos'!$Y$57="Baja",'Mapa de Riesgos'!$AA$57="Catastrófico"),CONCATENATE("R8C",'Mapa de Riesgos'!$O$57),"")</f>
        <v/>
      </c>
      <c r="AI43" s="56" t="str">
        <f>IF(AND('Mapa de Riesgos'!$Y$58="Baja",'Mapa de Riesgos'!$AA$58="Catastrófico"),CONCATENATE("R8C",'Mapa de Riesgos'!$O$58),"")</f>
        <v/>
      </c>
      <c r="AJ43" s="56" t="str">
        <f>IF(AND('Mapa de Riesgos'!$Y$59="Baja",'Mapa de Riesgos'!$AA$59="Catastrófico"),CONCATENATE("R8C",'Mapa de Riesgos'!$O$59),"")</f>
        <v/>
      </c>
      <c r="AK43" s="56" t="str">
        <f>IF(AND('Mapa de Riesgos'!$Y$60="Baja",'Mapa de Riesgos'!$AA$60="Catastrófico"),CONCATENATE("R8C",'Mapa de Riesgos'!$O$60),"")</f>
        <v/>
      </c>
      <c r="AL43" s="56" t="str">
        <f>IF(AND('Mapa de Riesgos'!$Y$61="Baja",'Mapa de Riesgos'!$AA$61="Catastrófico"),CONCATENATE("R8C",'Mapa de Riesgos'!$O$61),"")</f>
        <v/>
      </c>
      <c r="AM43" s="57" t="str">
        <f>IF(AND('Mapa de Riesgos'!$Y$62="Baja",'Mapa de Riesgos'!$AA$62="Catastrófico"),CONCATENATE("R8C",'Mapa de Riesgos'!$O$62),"")</f>
        <v/>
      </c>
      <c r="AN43" s="83"/>
      <c r="AO43" s="499"/>
      <c r="AP43" s="500"/>
      <c r="AQ43" s="500"/>
      <c r="AR43" s="500"/>
      <c r="AS43" s="500"/>
      <c r="AT43" s="501"/>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c r="A44" s="83"/>
      <c r="B44" s="427"/>
      <c r="C44" s="427"/>
      <c r="D44" s="428"/>
      <c r="E44" s="468"/>
      <c r="F44" s="469"/>
      <c r="G44" s="469"/>
      <c r="H44" s="469"/>
      <c r="I44" s="469"/>
      <c r="J44" s="76" t="str">
        <f>IF(AND('Mapa de Riesgos'!$Y$63="Baja",'Mapa de Riesgos'!$AA$63="Leve"),CONCATENATE("R9C",'Mapa de Riesgos'!$O$63),"")</f>
        <v/>
      </c>
      <c r="K44" s="77" t="str">
        <f>IF(AND('Mapa de Riesgos'!$Y$64="Baja",'Mapa de Riesgos'!$AA$64="Leve"),CONCATENATE("R9C",'Mapa de Riesgos'!$O$64),"")</f>
        <v/>
      </c>
      <c r="L44" s="77" t="str">
        <f>IF(AND('Mapa de Riesgos'!$Y$65="Baja",'Mapa de Riesgos'!$AA$65="Leve"),CONCATENATE("R9C",'Mapa de Riesgos'!$O$65),"")</f>
        <v/>
      </c>
      <c r="M44" s="77" t="str">
        <f>IF(AND('Mapa de Riesgos'!$Y$66="Baja",'Mapa de Riesgos'!$AA$66="Leve"),CONCATENATE("R9C",'Mapa de Riesgos'!$O$66),"")</f>
        <v/>
      </c>
      <c r="N44" s="77" t="str">
        <f>IF(AND('Mapa de Riesgos'!$Y$67="Baja",'Mapa de Riesgos'!$AA$67="Leve"),CONCATENATE("R9C",'Mapa de Riesgos'!$O$67),"")</f>
        <v/>
      </c>
      <c r="O44" s="78" t="str">
        <f>IF(AND('Mapa de Riesgos'!$Y$68="Baja",'Mapa de Riesgos'!$AA$68="Leve"),CONCATENATE("R9C",'Mapa de Riesgos'!$O$68),"")</f>
        <v/>
      </c>
      <c r="P44" s="67" t="str">
        <f>IF(AND('Mapa de Riesgos'!$Y$63="Baja",'Mapa de Riesgos'!$AA$63="Menor"),CONCATENATE("R9C",'Mapa de Riesgos'!$O$63),"")</f>
        <v/>
      </c>
      <c r="Q44" s="68" t="str">
        <f>IF(AND('Mapa de Riesgos'!$Y$64="Baja",'Mapa de Riesgos'!$AA$64="Menor"),CONCATENATE("R9C",'Mapa de Riesgos'!$O$64),"")</f>
        <v/>
      </c>
      <c r="R44" s="68" t="str">
        <f>IF(AND('Mapa de Riesgos'!$Y$65="Baja",'Mapa de Riesgos'!$AA$65="Menor"),CONCATENATE("R9C",'Mapa de Riesgos'!$O$65),"")</f>
        <v/>
      </c>
      <c r="S44" s="68" t="str">
        <f>IF(AND('Mapa de Riesgos'!$Y$66="Baja",'Mapa de Riesgos'!$AA$66="Menor"),CONCATENATE("R9C",'Mapa de Riesgos'!$O$66),"")</f>
        <v/>
      </c>
      <c r="T44" s="68" t="str">
        <f>IF(AND('Mapa de Riesgos'!$Y$67="Baja",'Mapa de Riesgos'!$AA$67="Menor"),CONCATENATE("R9C",'Mapa de Riesgos'!$O$67),"")</f>
        <v/>
      </c>
      <c r="U44" s="69" t="str">
        <f>IF(AND('Mapa de Riesgos'!$Y$68="Baja",'Mapa de Riesgos'!$AA$68="Menor"),CONCATENATE("R9C",'Mapa de Riesgos'!$O$68),"")</f>
        <v/>
      </c>
      <c r="V44" s="67" t="str">
        <f>IF(AND('Mapa de Riesgos'!$Y$63="Baja",'Mapa de Riesgos'!$AA$63="Moderado"),CONCATENATE("R9C",'Mapa de Riesgos'!$O$63),"")</f>
        <v/>
      </c>
      <c r="W44" s="68" t="str">
        <f>IF(AND('Mapa de Riesgos'!$Y$64="Baja",'Mapa de Riesgos'!$AA$64="Moderado"),CONCATENATE("R9C",'Mapa de Riesgos'!$O$64),"")</f>
        <v/>
      </c>
      <c r="X44" s="68" t="str">
        <f>IF(AND('Mapa de Riesgos'!$Y$65="Baja",'Mapa de Riesgos'!$AA$65="Moderado"),CONCATENATE("R9C",'Mapa de Riesgos'!$O$65),"")</f>
        <v/>
      </c>
      <c r="Y44" s="68" t="str">
        <f>IF(AND('Mapa de Riesgos'!$Y$66="Baja",'Mapa de Riesgos'!$AA$66="Moderado"),CONCATENATE("R9C",'Mapa de Riesgos'!$O$66),"")</f>
        <v/>
      </c>
      <c r="Z44" s="68" t="str">
        <f>IF(AND('Mapa de Riesgos'!$Y$67="Baja",'Mapa de Riesgos'!$AA$67="Moderado"),CONCATENATE("R9C",'Mapa de Riesgos'!$O$67),"")</f>
        <v/>
      </c>
      <c r="AA44" s="69" t="str">
        <f>IF(AND('Mapa de Riesgos'!$Y$68="Baja",'Mapa de Riesgos'!$AA$68="Moderado"),CONCATENATE("R9C",'Mapa de Riesgos'!$O$68),"")</f>
        <v/>
      </c>
      <c r="AB44" s="52" t="str">
        <f>IF(AND('Mapa de Riesgos'!$Y$63="Baja",'Mapa de Riesgos'!$AA$63="Mayor"),CONCATENATE("R9C",'Mapa de Riesgos'!$O$63),"")</f>
        <v/>
      </c>
      <c r="AC44" s="53" t="str">
        <f>IF(AND('Mapa de Riesgos'!$Y$64="Baja",'Mapa de Riesgos'!$AA$64="Mayor"),CONCATENATE("R9C",'Mapa de Riesgos'!$O$64),"")</f>
        <v/>
      </c>
      <c r="AD44" s="53" t="str">
        <f>IF(AND('Mapa de Riesgos'!$Y$65="Baja",'Mapa de Riesgos'!$AA$65="Mayor"),CONCATENATE("R9C",'Mapa de Riesgos'!$O$65),"")</f>
        <v/>
      </c>
      <c r="AE44" s="53" t="str">
        <f>IF(AND('Mapa de Riesgos'!$Y$66="Baja",'Mapa de Riesgos'!$AA$66="Mayor"),CONCATENATE("R9C",'Mapa de Riesgos'!$O$66),"")</f>
        <v/>
      </c>
      <c r="AF44" s="53" t="str">
        <f>IF(AND('Mapa de Riesgos'!$Y$67="Baja",'Mapa de Riesgos'!$AA$67="Mayor"),CONCATENATE("R9C",'Mapa de Riesgos'!$O$67),"")</f>
        <v/>
      </c>
      <c r="AG44" s="54" t="str">
        <f>IF(AND('Mapa de Riesgos'!$Y$68="Baja",'Mapa de Riesgos'!$AA$68="Mayor"),CONCATENATE("R9C",'Mapa de Riesgos'!$O$68),"")</f>
        <v/>
      </c>
      <c r="AH44" s="55" t="str">
        <f>IF(AND('Mapa de Riesgos'!$Y$63="Baja",'Mapa de Riesgos'!$AA$63="Catastrófico"),CONCATENATE("R9C",'Mapa de Riesgos'!$O$63),"")</f>
        <v/>
      </c>
      <c r="AI44" s="56" t="str">
        <f>IF(AND('Mapa de Riesgos'!$Y$64="Baja",'Mapa de Riesgos'!$AA$64="Catastrófico"),CONCATENATE("R9C",'Mapa de Riesgos'!$O$64),"")</f>
        <v/>
      </c>
      <c r="AJ44" s="56" t="str">
        <f>IF(AND('Mapa de Riesgos'!$Y$65="Baja",'Mapa de Riesgos'!$AA$65="Catastrófico"),CONCATENATE("R9C",'Mapa de Riesgos'!$O$65),"")</f>
        <v/>
      </c>
      <c r="AK44" s="56" t="str">
        <f>IF(AND('Mapa de Riesgos'!$Y$66="Baja",'Mapa de Riesgos'!$AA$66="Catastrófico"),CONCATENATE("R9C",'Mapa de Riesgos'!$O$66),"")</f>
        <v/>
      </c>
      <c r="AL44" s="56" t="str">
        <f>IF(AND('Mapa de Riesgos'!$Y$67="Baja",'Mapa de Riesgos'!$AA$67="Catastrófico"),CONCATENATE("R9C",'Mapa de Riesgos'!$O$67),"")</f>
        <v/>
      </c>
      <c r="AM44" s="57" t="str">
        <f>IF(AND('Mapa de Riesgos'!$Y$68="Baja",'Mapa de Riesgos'!$AA$68="Catastrófico"),CONCATENATE("R9C",'Mapa de Riesgos'!$O$68),"")</f>
        <v/>
      </c>
      <c r="AN44" s="83"/>
      <c r="AO44" s="499"/>
      <c r="AP44" s="500"/>
      <c r="AQ44" s="500"/>
      <c r="AR44" s="500"/>
      <c r="AS44" s="500"/>
      <c r="AT44" s="501"/>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c r="A45" s="83"/>
      <c r="B45" s="427"/>
      <c r="C45" s="427"/>
      <c r="D45" s="428"/>
      <c r="E45" s="471"/>
      <c r="F45" s="472"/>
      <c r="G45" s="472"/>
      <c r="H45" s="472"/>
      <c r="I45" s="472"/>
      <c r="J45" s="79" t="str">
        <f>IF(AND('Mapa de Riesgos'!$Y$69="Baja",'Mapa de Riesgos'!$AA$69="Leve"),CONCATENATE("R10C",'Mapa de Riesgos'!$O$69),"")</f>
        <v/>
      </c>
      <c r="K45" s="80" t="str">
        <f>IF(AND('Mapa de Riesgos'!$Y$70="Baja",'Mapa de Riesgos'!$AA$70="Leve"),CONCATENATE("R10C",'Mapa de Riesgos'!$O$70),"")</f>
        <v/>
      </c>
      <c r="L45" s="80" t="str">
        <f>IF(AND('Mapa de Riesgos'!$Y$71="Baja",'Mapa de Riesgos'!$AA$71="Leve"),CONCATENATE("R10C",'Mapa de Riesgos'!$O$71),"")</f>
        <v/>
      </c>
      <c r="M45" s="80" t="str">
        <f>IF(AND('Mapa de Riesgos'!$Y$72="Baja",'Mapa de Riesgos'!$AA$72="Leve"),CONCATENATE("R10C",'Mapa de Riesgos'!$O$72),"")</f>
        <v/>
      </c>
      <c r="N45" s="80" t="str">
        <f>IF(AND('Mapa de Riesgos'!$Y$73="Baja",'Mapa de Riesgos'!$AA$73="Leve"),CONCATENATE("R10C",'Mapa de Riesgos'!$O$73),"")</f>
        <v/>
      </c>
      <c r="O45" s="81" t="str">
        <f>IF(AND('Mapa de Riesgos'!$Y$74="Baja",'Mapa de Riesgos'!$AA$74="Leve"),CONCATENATE("R10C",'Mapa de Riesgos'!$O$74),"")</f>
        <v/>
      </c>
      <c r="P45" s="67" t="str">
        <f>IF(AND('Mapa de Riesgos'!$Y$69="Baja",'Mapa de Riesgos'!$AA$69="Menor"),CONCATENATE("R10C",'Mapa de Riesgos'!$O$69),"")</f>
        <v/>
      </c>
      <c r="Q45" s="68" t="str">
        <f>IF(AND('Mapa de Riesgos'!$Y$70="Baja",'Mapa de Riesgos'!$AA$70="Menor"),CONCATENATE("R10C",'Mapa de Riesgos'!$O$70),"")</f>
        <v/>
      </c>
      <c r="R45" s="68" t="str">
        <f>IF(AND('Mapa de Riesgos'!$Y$71="Baja",'Mapa de Riesgos'!$AA$71="Menor"),CONCATENATE("R10C",'Mapa de Riesgos'!$O$71),"")</f>
        <v/>
      </c>
      <c r="S45" s="68" t="str">
        <f>IF(AND('Mapa de Riesgos'!$Y$72="Baja",'Mapa de Riesgos'!$AA$72="Menor"),CONCATENATE("R10C",'Mapa de Riesgos'!$O$72),"")</f>
        <v/>
      </c>
      <c r="T45" s="68" t="str">
        <f>IF(AND('Mapa de Riesgos'!$Y$73="Baja",'Mapa de Riesgos'!$AA$73="Menor"),CONCATENATE("R10C",'Mapa de Riesgos'!$O$73),"")</f>
        <v/>
      </c>
      <c r="U45" s="69" t="str">
        <f>IF(AND('Mapa de Riesgos'!$Y$74="Baja",'Mapa de Riesgos'!$AA$74="Menor"),CONCATENATE("R10C",'Mapa de Riesgos'!$O$74),"")</f>
        <v/>
      </c>
      <c r="V45" s="70" t="str">
        <f>IF(AND('Mapa de Riesgos'!$Y$69="Baja",'Mapa de Riesgos'!$AA$69="Moderado"),CONCATENATE("R10C",'Mapa de Riesgos'!$O$69),"")</f>
        <v/>
      </c>
      <c r="W45" s="71" t="str">
        <f>IF(AND('Mapa de Riesgos'!$Y$70="Baja",'Mapa de Riesgos'!$AA$70="Moderado"),CONCATENATE("R10C",'Mapa de Riesgos'!$O$70),"")</f>
        <v/>
      </c>
      <c r="X45" s="71" t="str">
        <f>IF(AND('Mapa de Riesgos'!$Y$71="Baja",'Mapa de Riesgos'!$AA$71="Moderado"),CONCATENATE("R10C",'Mapa de Riesgos'!$O$71),"")</f>
        <v/>
      </c>
      <c r="Y45" s="71" t="str">
        <f>IF(AND('Mapa de Riesgos'!$Y$72="Baja",'Mapa de Riesgos'!$AA$72="Moderado"),CONCATENATE("R10C",'Mapa de Riesgos'!$O$72),"")</f>
        <v/>
      </c>
      <c r="Z45" s="71" t="str">
        <f>IF(AND('Mapa de Riesgos'!$Y$73="Baja",'Mapa de Riesgos'!$AA$73="Moderado"),CONCATENATE("R10C",'Mapa de Riesgos'!$O$73),"")</f>
        <v/>
      </c>
      <c r="AA45" s="72" t="str">
        <f>IF(AND('Mapa de Riesgos'!$Y$74="Baja",'Mapa de Riesgos'!$AA$74="Moderado"),CONCATENATE("R10C",'Mapa de Riesgos'!$O$74),"")</f>
        <v/>
      </c>
      <c r="AB45" s="58" t="str">
        <f>IF(AND('Mapa de Riesgos'!$Y$69="Baja",'Mapa de Riesgos'!$AA$69="Mayor"),CONCATENATE("R10C",'Mapa de Riesgos'!$O$69),"")</f>
        <v/>
      </c>
      <c r="AC45" s="59" t="str">
        <f>IF(AND('Mapa de Riesgos'!$Y$70="Baja",'Mapa de Riesgos'!$AA$70="Mayor"),CONCATENATE("R10C",'Mapa de Riesgos'!$O$70),"")</f>
        <v/>
      </c>
      <c r="AD45" s="59" t="str">
        <f>IF(AND('Mapa de Riesgos'!$Y$71="Baja",'Mapa de Riesgos'!$AA$71="Mayor"),CONCATENATE("R10C",'Mapa de Riesgos'!$O$71),"")</f>
        <v/>
      </c>
      <c r="AE45" s="59" t="str">
        <f>IF(AND('Mapa de Riesgos'!$Y$72="Baja",'Mapa de Riesgos'!$AA$72="Mayor"),CONCATENATE("R10C",'Mapa de Riesgos'!$O$72),"")</f>
        <v/>
      </c>
      <c r="AF45" s="59" t="str">
        <f>IF(AND('Mapa de Riesgos'!$Y$73="Baja",'Mapa de Riesgos'!$AA$73="Mayor"),CONCATENATE("R10C",'Mapa de Riesgos'!$O$73),"")</f>
        <v/>
      </c>
      <c r="AG45" s="60" t="str">
        <f>IF(AND('Mapa de Riesgos'!$Y$74="Baja",'Mapa de Riesgos'!$AA$74="Mayor"),CONCATENATE("R10C",'Mapa de Riesgos'!$O$74),"")</f>
        <v/>
      </c>
      <c r="AH45" s="61" t="str">
        <f>IF(AND('Mapa de Riesgos'!$Y$69="Baja",'Mapa de Riesgos'!$AA$69="Catastrófico"),CONCATENATE("R10C",'Mapa de Riesgos'!$O$69),"")</f>
        <v/>
      </c>
      <c r="AI45" s="62" t="str">
        <f>IF(AND('Mapa de Riesgos'!$Y$70="Baja",'Mapa de Riesgos'!$AA$70="Catastrófico"),CONCATENATE("R10C",'Mapa de Riesgos'!$O$70),"")</f>
        <v/>
      </c>
      <c r="AJ45" s="62" t="str">
        <f>IF(AND('Mapa de Riesgos'!$Y$71="Baja",'Mapa de Riesgos'!$AA$71="Catastrófico"),CONCATENATE("R10C",'Mapa de Riesgos'!$O$71),"")</f>
        <v/>
      </c>
      <c r="AK45" s="62" t="str">
        <f>IF(AND('Mapa de Riesgos'!$Y$72="Baja",'Mapa de Riesgos'!$AA$72="Catastrófico"),CONCATENATE("R10C",'Mapa de Riesgos'!$O$72),"")</f>
        <v/>
      </c>
      <c r="AL45" s="62" t="str">
        <f>IF(AND('Mapa de Riesgos'!$Y$73="Baja",'Mapa de Riesgos'!$AA$73="Catastrófico"),CONCATENATE("R10C",'Mapa de Riesgos'!$O$73),"")</f>
        <v/>
      </c>
      <c r="AM45" s="63" t="str">
        <f>IF(AND('Mapa de Riesgos'!$Y$74="Baja",'Mapa de Riesgos'!$AA$74="Catastrófico"),CONCATENATE("R10C",'Mapa de Riesgos'!$O$74),"")</f>
        <v/>
      </c>
      <c r="AN45" s="83"/>
      <c r="AO45" s="502"/>
      <c r="AP45" s="503"/>
      <c r="AQ45" s="503"/>
      <c r="AR45" s="503"/>
      <c r="AS45" s="503"/>
      <c r="AT45" s="504"/>
    </row>
    <row r="46" spans="1:80" ht="46.5" customHeight="1">
      <c r="A46" s="83"/>
      <c r="B46" s="427"/>
      <c r="C46" s="427"/>
      <c r="D46" s="428"/>
      <c r="E46" s="465" t="s">
        <v>228</v>
      </c>
      <c r="F46" s="466"/>
      <c r="G46" s="466"/>
      <c r="H46" s="466"/>
      <c r="I46" s="467"/>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c r="A47" s="83"/>
      <c r="B47" s="427"/>
      <c r="C47" s="427"/>
      <c r="D47" s="428"/>
      <c r="E47" s="484"/>
      <c r="F47" s="469"/>
      <c r="G47" s="469"/>
      <c r="H47" s="469"/>
      <c r="I47" s="470"/>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c r="A48" s="83"/>
      <c r="B48" s="427"/>
      <c r="C48" s="427"/>
      <c r="D48" s="428"/>
      <c r="E48" s="484"/>
      <c r="F48" s="469"/>
      <c r="G48" s="469"/>
      <c r="H48" s="469"/>
      <c r="I48" s="470"/>
      <c r="J48" s="76" t="str">
        <f>IF(AND('Mapa de Riesgos'!$Y$24="Muy Baja",'Mapa de Riesgos'!$AA$24="Leve"),CONCATENATE("R3C",'Mapa de Riesgos'!$O$24),"")</f>
        <v/>
      </c>
      <c r="K48" s="77" t="str">
        <f>IF(AND('Mapa de Riesgos'!$Y$26="Muy Baja",'Mapa de Riesgos'!$AA$26="Leve"),CONCATENATE("R3C",'Mapa de Riesgos'!$O$26),"")</f>
        <v/>
      </c>
      <c r="L48" s="77" t="str">
        <f>IF(AND('Mapa de Riesgos'!$Y$27="Muy Baja",'Mapa de Riesgos'!$AA$27="Leve"),CONCATENATE("R3C",'Mapa de Riesgos'!$O$27),"")</f>
        <v/>
      </c>
      <c r="M48" s="77" t="str">
        <f>IF(AND('Mapa de Riesgos'!$Y$28="Muy Baja",'Mapa de Riesgos'!$AA$28="Leve"),CONCATENATE("R3C",'Mapa de Riesgos'!$O$28),"")</f>
        <v/>
      </c>
      <c r="N48" s="77" t="str">
        <f>IF(AND('Mapa de Riesgos'!$Y$29="Muy Baja",'Mapa de Riesgos'!$AA$29="Leve"),CONCATENATE("R3C",'Mapa de Riesgos'!$O$29),"")</f>
        <v/>
      </c>
      <c r="O48" s="78" t="str">
        <f>IF(AND('Mapa de Riesgos'!$Y$30="Muy Baja",'Mapa de Riesgos'!$AA$30="Leve"),CONCATENATE("R3C",'Mapa de Riesgos'!$O$30),"")</f>
        <v/>
      </c>
      <c r="P48" s="76" t="str">
        <f>IF(AND('Mapa de Riesgos'!$Y$24="Muy Baja",'Mapa de Riesgos'!$AA$24="Menor"),CONCATENATE("R3C",'Mapa de Riesgos'!$O$24),"")</f>
        <v/>
      </c>
      <c r="Q48" s="77" t="str">
        <f>IF(AND('Mapa de Riesgos'!$Y$26="Muy Baja",'Mapa de Riesgos'!$AA$26="Menor"),CONCATENATE("R3C",'Mapa de Riesgos'!$O$26),"")</f>
        <v/>
      </c>
      <c r="R48" s="77" t="str">
        <f>IF(AND('Mapa de Riesgos'!$Y$27="Muy Baja",'Mapa de Riesgos'!$AA$27="Menor"),CONCATENATE("R3C",'Mapa de Riesgos'!$O$27),"")</f>
        <v/>
      </c>
      <c r="S48" s="77" t="str">
        <f>IF(AND('Mapa de Riesgos'!$Y$28="Muy Baja",'Mapa de Riesgos'!$AA$28="Menor"),CONCATENATE("R3C",'Mapa de Riesgos'!$O$28),"")</f>
        <v/>
      </c>
      <c r="T48" s="77" t="str">
        <f>IF(AND('Mapa de Riesgos'!$Y$29="Muy Baja",'Mapa de Riesgos'!$AA$29="Menor"),CONCATENATE("R3C",'Mapa de Riesgos'!$O$29),"")</f>
        <v/>
      </c>
      <c r="U48" s="78" t="str">
        <f>IF(AND('Mapa de Riesgos'!$Y$30="Muy Baja",'Mapa de Riesgos'!$AA$30="Menor"),CONCATENATE("R3C",'Mapa de Riesgos'!$O$30),"")</f>
        <v/>
      </c>
      <c r="V48" s="67" t="str">
        <f>IF(AND('Mapa de Riesgos'!$Y$24="Muy Baja",'Mapa de Riesgos'!$AA$24="Moderado"),CONCATENATE("R3C",'Mapa de Riesgos'!$O$24),"")</f>
        <v/>
      </c>
      <c r="W48" s="68" t="str">
        <f>IF(AND('Mapa de Riesgos'!$Y$26="Muy Baja",'Mapa de Riesgos'!$AA$26="Moderado"),CONCATENATE("R3C",'Mapa de Riesgos'!$O$26),"")</f>
        <v/>
      </c>
      <c r="X48" s="68" t="str">
        <f>IF(AND('Mapa de Riesgos'!$Y$27="Muy Baja",'Mapa de Riesgos'!$AA$27="Moderado"),CONCATENATE("R3C",'Mapa de Riesgos'!$O$27),"")</f>
        <v/>
      </c>
      <c r="Y48" s="68" t="str">
        <f>IF(AND('Mapa de Riesgos'!$Y$28="Muy Baja",'Mapa de Riesgos'!$AA$28="Moderado"),CONCATENATE("R3C",'Mapa de Riesgos'!$O$28),"")</f>
        <v/>
      </c>
      <c r="Z48" s="68" t="str">
        <f>IF(AND('Mapa de Riesgos'!$Y$29="Muy Baja",'Mapa de Riesgos'!$AA$29="Moderado"),CONCATENATE("R3C",'Mapa de Riesgos'!$O$29),"")</f>
        <v/>
      </c>
      <c r="AA48" s="69" t="str">
        <f>IF(AND('Mapa de Riesgos'!$Y$30="Muy Baja",'Mapa de Riesgos'!$AA$30="Moderado"),CONCATENATE("R3C",'Mapa de Riesgos'!$O$30),"")</f>
        <v/>
      </c>
      <c r="AB48" s="52" t="str">
        <f>IF(AND('Mapa de Riesgos'!$Y$24="Muy Baja",'Mapa de Riesgos'!$AA$24="Mayor"),CONCATENATE("R3C",'Mapa de Riesgos'!$O$24),"")</f>
        <v/>
      </c>
      <c r="AC48" s="53" t="str">
        <f>IF(AND('Mapa de Riesgos'!$Y$26="Muy Baja",'Mapa de Riesgos'!$AA$26="Mayor"),CONCATENATE("R3C",'Mapa de Riesgos'!$O$26),"")</f>
        <v/>
      </c>
      <c r="AD48" s="53" t="str">
        <f>IF(AND('Mapa de Riesgos'!$Y$27="Muy Baja",'Mapa de Riesgos'!$AA$27="Mayor"),CONCATENATE("R3C",'Mapa de Riesgos'!$O$27),"")</f>
        <v/>
      </c>
      <c r="AE48" s="53" t="str">
        <f>IF(AND('Mapa de Riesgos'!$Y$28="Muy Baja",'Mapa de Riesgos'!$AA$28="Mayor"),CONCATENATE("R3C",'Mapa de Riesgos'!$O$28),"")</f>
        <v/>
      </c>
      <c r="AF48" s="53" t="str">
        <f>IF(AND('Mapa de Riesgos'!$Y$29="Muy Baja",'Mapa de Riesgos'!$AA$29="Mayor"),CONCATENATE("R3C",'Mapa de Riesgos'!$O$29),"")</f>
        <v/>
      </c>
      <c r="AG48" s="54" t="str">
        <f>IF(AND('Mapa de Riesgos'!$Y$30="Muy Baja",'Mapa de Riesgos'!$AA$30="Mayor"),CONCATENATE("R3C",'Mapa de Riesgos'!$O$30),"")</f>
        <v/>
      </c>
      <c r="AH48" s="55" t="str">
        <f>IF(AND('Mapa de Riesgos'!$Y$24="Muy Baja",'Mapa de Riesgos'!$AA$24="Catastrófico"),CONCATENATE("R3C",'Mapa de Riesgos'!$O$24),"")</f>
        <v/>
      </c>
      <c r="AI48" s="56" t="str">
        <f>IF(AND('Mapa de Riesgos'!$Y$26="Muy Baja",'Mapa de Riesgos'!$AA$26="Catastrófico"),CONCATENATE("R3C",'Mapa de Riesgos'!$O$26),"")</f>
        <v/>
      </c>
      <c r="AJ48" s="56" t="str">
        <f>IF(AND('Mapa de Riesgos'!$Y$27="Muy Baja",'Mapa de Riesgos'!$AA$27="Catastrófico"),CONCATENATE("R3C",'Mapa de Riesgos'!$O$27),"")</f>
        <v/>
      </c>
      <c r="AK48" s="56" t="str">
        <f>IF(AND('Mapa de Riesgos'!$Y$28="Muy Baja",'Mapa de Riesgos'!$AA$28="Catastrófico"),CONCATENATE("R3C",'Mapa de Riesgos'!$O$28),"")</f>
        <v/>
      </c>
      <c r="AL48" s="56" t="str">
        <f>IF(AND('Mapa de Riesgos'!$Y$29="Muy Baja",'Mapa de Riesgos'!$AA$29="Catastrófico"),CONCATENATE("R3C",'Mapa de Riesgos'!$O$29),"")</f>
        <v/>
      </c>
      <c r="AM48" s="57" t="str">
        <f>IF(AND('Mapa de Riesgos'!$Y$30="Muy Baja",'Mapa de Riesgos'!$AA$30="Catastrófico"),CONCATENATE("R3C",'Mapa de Riesgos'!$O$30),"")</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c r="A49" s="83"/>
      <c r="B49" s="427"/>
      <c r="C49" s="427"/>
      <c r="D49" s="428"/>
      <c r="E49" s="468"/>
      <c r="F49" s="469"/>
      <c r="G49" s="469"/>
      <c r="H49" s="469"/>
      <c r="I49" s="470"/>
      <c r="J49" s="76" t="str">
        <f>IF(AND('Mapa de Riesgos'!$Y$31="Muy Baja",'Mapa de Riesgos'!$AA$31="Leve"),CONCATENATE("R4C",'Mapa de Riesgos'!$O$31),"")</f>
        <v/>
      </c>
      <c r="K49" s="77" t="str">
        <f>IF(AND('Mapa de Riesgos'!$Y$32="Muy Baja",'Mapa de Riesgos'!$AA$32="Leve"),CONCATENATE("R4C",'Mapa de Riesgos'!$O$32),"")</f>
        <v/>
      </c>
      <c r="L49" s="77" t="str">
        <f>IF(AND('Mapa de Riesgos'!$Y$33="Muy Baja",'Mapa de Riesgos'!$AA$33="Leve"),CONCATENATE("R4C",'Mapa de Riesgos'!$O$33),"")</f>
        <v/>
      </c>
      <c r="M49" s="77" t="str">
        <f>IF(AND('Mapa de Riesgos'!$Y$34="Muy Baja",'Mapa de Riesgos'!$AA$34="Leve"),CONCATENATE("R4C",'Mapa de Riesgos'!$O$34),"")</f>
        <v/>
      </c>
      <c r="N49" s="77" t="str">
        <f>IF(AND('Mapa de Riesgos'!$Y$35="Muy Baja",'Mapa de Riesgos'!$AA$35="Leve"),CONCATENATE("R4C",'Mapa de Riesgos'!$O$35),"")</f>
        <v/>
      </c>
      <c r="O49" s="78" t="str">
        <f>IF(AND('Mapa de Riesgos'!$Y$36="Muy Baja",'Mapa de Riesgos'!$AA$36="Leve"),CONCATENATE("R4C",'Mapa de Riesgos'!$O$36),"")</f>
        <v/>
      </c>
      <c r="P49" s="76" t="str">
        <f>IF(AND('Mapa de Riesgos'!$Y$31="Muy Baja",'Mapa de Riesgos'!$AA$31="Menor"),CONCATENATE("R4C",'Mapa de Riesgos'!$O$31),"")</f>
        <v/>
      </c>
      <c r="Q49" s="77" t="str">
        <f>IF(AND('Mapa de Riesgos'!$Y$32="Muy Baja",'Mapa de Riesgos'!$AA$32="Menor"),CONCATENATE("R4C",'Mapa de Riesgos'!$O$32),"")</f>
        <v/>
      </c>
      <c r="R49" s="77" t="str">
        <f>IF(AND('Mapa de Riesgos'!$Y$33="Muy Baja",'Mapa de Riesgos'!$AA$33="Menor"),CONCATENATE("R4C",'Mapa de Riesgos'!$O$33),"")</f>
        <v/>
      </c>
      <c r="S49" s="77" t="str">
        <f>IF(AND('Mapa de Riesgos'!$Y$34="Muy Baja",'Mapa de Riesgos'!$AA$34="Menor"),CONCATENATE("R4C",'Mapa de Riesgos'!$O$34),"")</f>
        <v/>
      </c>
      <c r="T49" s="77" t="str">
        <f>IF(AND('Mapa de Riesgos'!$Y$35="Muy Baja",'Mapa de Riesgos'!$AA$35="Menor"),CONCATENATE("R4C",'Mapa de Riesgos'!$O$35),"")</f>
        <v/>
      </c>
      <c r="U49" s="78" t="str">
        <f>IF(AND('Mapa de Riesgos'!$Y$36="Muy Baja",'Mapa de Riesgos'!$AA$36="Menor"),CONCATENATE("R4C",'Mapa de Riesgos'!$O$36),"")</f>
        <v/>
      </c>
      <c r="V49" s="67" t="str">
        <f>IF(AND('Mapa de Riesgos'!$Y$31="Muy Baja",'Mapa de Riesgos'!$AA$31="Moderado"),CONCATENATE("R4C",'Mapa de Riesgos'!$O$31),"")</f>
        <v/>
      </c>
      <c r="W49" s="68" t="str">
        <f>IF(AND('Mapa de Riesgos'!$Y$32="Muy Baja",'Mapa de Riesgos'!$AA$32="Moderado"),CONCATENATE("R4C",'Mapa de Riesgos'!$O$32),"")</f>
        <v/>
      </c>
      <c r="X49" s="68" t="str">
        <f>IF(AND('Mapa de Riesgos'!$Y$33="Muy Baja",'Mapa de Riesgos'!$AA$33="Moderado"),CONCATENATE("R4C",'Mapa de Riesgos'!$O$33),"")</f>
        <v/>
      </c>
      <c r="Y49" s="68" t="str">
        <f>IF(AND('Mapa de Riesgos'!$Y$34="Muy Baja",'Mapa de Riesgos'!$AA$34="Moderado"),CONCATENATE("R4C",'Mapa de Riesgos'!$O$34),"")</f>
        <v/>
      </c>
      <c r="Z49" s="68" t="str">
        <f>IF(AND('Mapa de Riesgos'!$Y$35="Muy Baja",'Mapa de Riesgos'!$AA$35="Moderado"),CONCATENATE("R4C",'Mapa de Riesgos'!$O$35),"")</f>
        <v/>
      </c>
      <c r="AA49" s="69" t="str">
        <f>IF(AND('Mapa de Riesgos'!$Y$36="Muy Baja",'Mapa de Riesgos'!$AA$36="Moderado"),CONCATENATE("R4C",'Mapa de Riesgos'!$O$36),"")</f>
        <v/>
      </c>
      <c r="AB49" s="52" t="str">
        <f>IF(AND('Mapa de Riesgos'!$Y$31="Muy Baja",'Mapa de Riesgos'!$AA$31="Mayor"),CONCATENATE("R4C",'Mapa de Riesgos'!$O$31),"")</f>
        <v/>
      </c>
      <c r="AC49" s="53" t="str">
        <f>IF(AND('Mapa de Riesgos'!$Y$32="Muy Baja",'Mapa de Riesgos'!$AA$32="Mayor"),CONCATENATE("R4C",'Mapa de Riesgos'!$O$32),"")</f>
        <v/>
      </c>
      <c r="AD49" s="53" t="str">
        <f>IF(AND('Mapa de Riesgos'!$Y$33="Muy Baja",'Mapa de Riesgos'!$AA$33="Mayor"),CONCATENATE("R4C",'Mapa de Riesgos'!$O$33),"")</f>
        <v/>
      </c>
      <c r="AE49" s="53" t="str">
        <f>IF(AND('Mapa de Riesgos'!$Y$34="Muy Baja",'Mapa de Riesgos'!$AA$34="Mayor"),CONCATENATE("R4C",'Mapa de Riesgos'!$O$34),"")</f>
        <v/>
      </c>
      <c r="AF49" s="53" t="str">
        <f>IF(AND('Mapa de Riesgos'!$Y$35="Muy Baja",'Mapa de Riesgos'!$AA$35="Mayor"),CONCATENATE("R4C",'Mapa de Riesgos'!$O$35),"")</f>
        <v/>
      </c>
      <c r="AG49" s="54" t="str">
        <f>IF(AND('Mapa de Riesgos'!$Y$36="Muy Baja",'Mapa de Riesgos'!$AA$36="Mayor"),CONCATENATE("R4C",'Mapa de Riesgos'!$O$36),"")</f>
        <v/>
      </c>
      <c r="AH49" s="55" t="str">
        <f>IF(AND('Mapa de Riesgos'!$Y$31="Muy Baja",'Mapa de Riesgos'!$AA$31="Catastrófico"),CONCATENATE("R4C",'Mapa de Riesgos'!$O$31),"")</f>
        <v/>
      </c>
      <c r="AI49" s="56" t="str">
        <f>IF(AND('Mapa de Riesgos'!$Y$32="Muy Baja",'Mapa de Riesgos'!$AA$32="Catastrófico"),CONCATENATE("R4C",'Mapa de Riesgos'!$O$32),"")</f>
        <v/>
      </c>
      <c r="AJ49" s="56" t="str">
        <f>IF(AND('Mapa de Riesgos'!$Y$33="Muy Baja",'Mapa de Riesgos'!$AA$33="Catastrófico"),CONCATENATE("R4C",'Mapa de Riesgos'!$O$33),"")</f>
        <v/>
      </c>
      <c r="AK49" s="56" t="str">
        <f>IF(AND('Mapa de Riesgos'!$Y$34="Muy Baja",'Mapa de Riesgos'!$AA$34="Catastrófico"),CONCATENATE("R4C",'Mapa de Riesgos'!$O$34),"")</f>
        <v/>
      </c>
      <c r="AL49" s="56" t="str">
        <f>IF(AND('Mapa de Riesgos'!$Y$35="Muy Baja",'Mapa de Riesgos'!$AA$35="Catastrófico"),CONCATENATE("R4C",'Mapa de Riesgos'!$O$35),"")</f>
        <v/>
      </c>
      <c r="AM49" s="57" t="str">
        <f>IF(AND('Mapa de Riesgos'!$Y$36="Muy Baja",'Mapa de Riesgos'!$AA$36="Catastrófico"),CONCATENATE("R4C",'Mapa de Riesgos'!$O$36),"")</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c r="A50" s="83"/>
      <c r="B50" s="427"/>
      <c r="C50" s="427"/>
      <c r="D50" s="428"/>
      <c r="E50" s="468"/>
      <c r="F50" s="469"/>
      <c r="G50" s="469"/>
      <c r="H50" s="469"/>
      <c r="I50" s="470"/>
      <c r="J50" s="76" t="str">
        <f>IF(AND('Mapa de Riesgos'!$Y$37="Muy Baja",'Mapa de Riesgos'!$AA$37="Leve"),CONCATENATE("R5C",'Mapa de Riesgos'!$O$37),"")</f>
        <v/>
      </c>
      <c r="K50" s="77" t="str">
        <f>IF(AND('Mapa de Riesgos'!$Y$38="Muy Baja",'Mapa de Riesgos'!$AA$38="Leve"),CONCATENATE("R5C",'Mapa de Riesgos'!$O$38),"")</f>
        <v/>
      </c>
      <c r="L50" s="77" t="str">
        <f>IF(AND('Mapa de Riesgos'!$Y$39="Muy Baja",'Mapa de Riesgos'!$AA$39="Leve"),CONCATENATE("R5C",'Mapa de Riesgos'!$O$39),"")</f>
        <v/>
      </c>
      <c r="M50" s="77" t="str">
        <f>IF(AND('Mapa de Riesgos'!$Y$40="Muy Baja",'Mapa de Riesgos'!$AA$40="Leve"),CONCATENATE("R5C",'Mapa de Riesgos'!$O$40),"")</f>
        <v/>
      </c>
      <c r="N50" s="77" t="str">
        <f>IF(AND('Mapa de Riesgos'!$Y$41="Muy Baja",'Mapa de Riesgos'!$AA$41="Leve"),CONCATENATE("R5C",'Mapa de Riesgos'!$O$41),"")</f>
        <v/>
      </c>
      <c r="O50" s="78" t="str">
        <f>IF(AND('Mapa de Riesgos'!$Y$42="Muy Baja",'Mapa de Riesgos'!$AA$42="Leve"),CONCATENATE("R5C",'Mapa de Riesgos'!$O$42),"")</f>
        <v/>
      </c>
      <c r="P50" s="76" t="str">
        <f>IF(AND('Mapa de Riesgos'!$Y$37="Muy Baja",'Mapa de Riesgos'!$AA$37="Menor"),CONCATENATE("R5C",'Mapa de Riesgos'!$O$37),"")</f>
        <v/>
      </c>
      <c r="Q50" s="77" t="str">
        <f>IF(AND('Mapa de Riesgos'!$Y$38="Muy Baja",'Mapa de Riesgos'!$AA$38="Menor"),CONCATENATE("R5C",'Mapa de Riesgos'!$O$38),"")</f>
        <v/>
      </c>
      <c r="R50" s="77" t="str">
        <f>IF(AND('Mapa de Riesgos'!$Y$39="Muy Baja",'Mapa de Riesgos'!$AA$39="Menor"),CONCATENATE("R5C",'Mapa de Riesgos'!$O$39),"")</f>
        <v/>
      </c>
      <c r="S50" s="77" t="str">
        <f>IF(AND('Mapa de Riesgos'!$Y$40="Muy Baja",'Mapa de Riesgos'!$AA$40="Menor"),CONCATENATE("R5C",'Mapa de Riesgos'!$O$40),"")</f>
        <v/>
      </c>
      <c r="T50" s="77" t="str">
        <f>IF(AND('Mapa de Riesgos'!$Y$41="Muy Baja",'Mapa de Riesgos'!$AA$41="Menor"),CONCATENATE("R5C",'Mapa de Riesgos'!$O$41),"")</f>
        <v/>
      </c>
      <c r="U50" s="78" t="str">
        <f>IF(AND('Mapa de Riesgos'!$Y$42="Muy Baja",'Mapa de Riesgos'!$AA$42="Menor"),CONCATENATE("R5C",'Mapa de Riesgos'!$O$42),"")</f>
        <v/>
      </c>
      <c r="V50" s="67" t="str">
        <f>IF(AND('Mapa de Riesgos'!$Y$37="Muy Baja",'Mapa de Riesgos'!$AA$37="Moderado"),CONCATENATE("R5C",'Mapa de Riesgos'!$O$37),"")</f>
        <v>R5C1</v>
      </c>
      <c r="W50" s="68" t="str">
        <f>IF(AND('Mapa de Riesgos'!$Y$38="Muy Baja",'Mapa de Riesgos'!$AA$38="Moderado"),CONCATENATE("R5C",'Mapa de Riesgos'!$O$38),"")</f>
        <v/>
      </c>
      <c r="X50" s="68" t="str">
        <f>IF(AND('Mapa de Riesgos'!$Y$39="Muy Baja",'Mapa de Riesgos'!$AA$39="Moderado"),CONCATENATE("R5C",'Mapa de Riesgos'!$O$39),"")</f>
        <v/>
      </c>
      <c r="Y50" s="68" t="str">
        <f>IF(AND('Mapa de Riesgos'!$Y$40="Muy Baja",'Mapa de Riesgos'!$AA$40="Moderado"),CONCATENATE("R5C",'Mapa de Riesgos'!$O$40),"")</f>
        <v/>
      </c>
      <c r="Z50" s="68" t="str">
        <f>IF(AND('Mapa de Riesgos'!$Y$41="Muy Baja",'Mapa de Riesgos'!$AA$41="Moderado"),CONCATENATE("R5C",'Mapa de Riesgos'!$O$41),"")</f>
        <v/>
      </c>
      <c r="AA50" s="69" t="str">
        <f>IF(AND('Mapa de Riesgos'!$Y$42="Muy Baja",'Mapa de Riesgos'!$AA$42="Moderado"),CONCATENATE("R5C",'Mapa de Riesgos'!$O$42),"")</f>
        <v/>
      </c>
      <c r="AB50" s="52" t="str">
        <f>IF(AND('Mapa de Riesgos'!$Y$37="Muy Baja",'Mapa de Riesgos'!$AA$37="Mayor"),CONCATENATE("R5C",'Mapa de Riesgos'!$O$37),"")</f>
        <v/>
      </c>
      <c r="AC50" s="53" t="str">
        <f>IF(AND('Mapa de Riesgos'!$Y$38="Muy Baja",'Mapa de Riesgos'!$AA$38="Mayor"),CONCATENATE("R5C",'Mapa de Riesgos'!$O$38),"")</f>
        <v/>
      </c>
      <c r="AD50" s="53" t="str">
        <f>IF(AND('Mapa de Riesgos'!$Y$39="Muy Baja",'Mapa de Riesgos'!$AA$39="Mayor"),CONCATENATE("R5C",'Mapa de Riesgos'!$O$39),"")</f>
        <v/>
      </c>
      <c r="AE50" s="53" t="str">
        <f>IF(AND('Mapa de Riesgos'!$Y$40="Muy Baja",'Mapa de Riesgos'!$AA$40="Mayor"),CONCATENATE("R5C",'Mapa de Riesgos'!$O$40),"")</f>
        <v/>
      </c>
      <c r="AF50" s="53" t="str">
        <f>IF(AND('Mapa de Riesgos'!$Y$41="Muy Baja",'Mapa de Riesgos'!$AA$41="Mayor"),CONCATENATE("R5C",'Mapa de Riesgos'!$O$41),"")</f>
        <v/>
      </c>
      <c r="AG50" s="54" t="str">
        <f>IF(AND('Mapa de Riesgos'!$Y$42="Muy Baja",'Mapa de Riesgos'!$AA$42="Mayor"),CONCATENATE("R5C",'Mapa de Riesgos'!$O$42),"")</f>
        <v/>
      </c>
      <c r="AH50" s="55" t="str">
        <f>IF(AND('Mapa de Riesgos'!$Y$37="Muy Baja",'Mapa de Riesgos'!$AA$37="Catastrófico"),CONCATENATE("R5C",'Mapa de Riesgos'!$O$37),"")</f>
        <v/>
      </c>
      <c r="AI50" s="56" t="str">
        <f>IF(AND('Mapa de Riesgos'!$Y$38="Muy Baja",'Mapa de Riesgos'!$AA$38="Catastrófico"),CONCATENATE("R5C",'Mapa de Riesgos'!$O$38),"")</f>
        <v/>
      </c>
      <c r="AJ50" s="56" t="str">
        <f>IF(AND('Mapa de Riesgos'!$Y$39="Muy Baja",'Mapa de Riesgos'!$AA$39="Catastrófico"),CONCATENATE("R5C",'Mapa de Riesgos'!$O$39),"")</f>
        <v/>
      </c>
      <c r="AK50" s="56" t="str">
        <f>IF(AND('Mapa de Riesgos'!$Y$40="Muy Baja",'Mapa de Riesgos'!$AA$40="Catastrófico"),CONCATENATE("R5C",'Mapa de Riesgos'!$O$40),"")</f>
        <v/>
      </c>
      <c r="AL50" s="56" t="str">
        <f>IF(AND('Mapa de Riesgos'!$Y$41="Muy Baja",'Mapa de Riesgos'!$AA$41="Catastrófico"),CONCATENATE("R5C",'Mapa de Riesgos'!$O$41),"")</f>
        <v/>
      </c>
      <c r="AM50" s="57" t="str">
        <f>IF(AND('Mapa de Riesgos'!$Y$42="Muy Baja",'Mapa de Riesgos'!$AA$42="Catastrófico"),CONCATENATE("R5C",'Mapa de Riesgos'!$O$42),"")</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c r="A51" s="83"/>
      <c r="B51" s="427"/>
      <c r="C51" s="427"/>
      <c r="D51" s="428"/>
      <c r="E51" s="468"/>
      <c r="F51" s="469"/>
      <c r="G51" s="469"/>
      <c r="H51" s="469"/>
      <c r="I51" s="470"/>
      <c r="J51" s="76" t="str">
        <f>IF(AND('Mapa de Riesgos'!$Y$43="Muy Baja",'Mapa de Riesgos'!$AA$43="Leve"),CONCATENATE("R6C",'Mapa de Riesgos'!$O$43),"")</f>
        <v/>
      </c>
      <c r="K51" s="77" t="str">
        <f>IF(AND('Mapa de Riesgos'!$Y$46="Muy Baja",'Mapa de Riesgos'!$AA$46="Leve"),CONCATENATE("R6C",'Mapa de Riesgos'!$O$46),"")</f>
        <v/>
      </c>
      <c r="L51" s="77" t="str">
        <f>IF(AND('Mapa de Riesgos'!$Y$47="Muy Baja",'Mapa de Riesgos'!$AA$47="Leve"),CONCATENATE("R6C",'Mapa de Riesgos'!$O$47),"")</f>
        <v/>
      </c>
      <c r="M51" s="77" t="str">
        <f>IF(AND('Mapa de Riesgos'!$Y$48="Muy Baja",'Mapa de Riesgos'!$AA$48="Leve"),CONCATENATE("R6C",'Mapa de Riesgos'!$O$48),"")</f>
        <v/>
      </c>
      <c r="N51" s="77" t="str">
        <f>IF(AND('Mapa de Riesgos'!$Y$49="Muy Baja",'Mapa de Riesgos'!$AA$49="Leve"),CONCATENATE("R6C",'Mapa de Riesgos'!$O$49),"")</f>
        <v/>
      </c>
      <c r="O51" s="78" t="str">
        <f>IF(AND('Mapa de Riesgos'!$Y$50="Muy Baja",'Mapa de Riesgos'!$AA$50="Leve"),CONCATENATE("R6C",'Mapa de Riesgos'!$O$50),"")</f>
        <v/>
      </c>
      <c r="P51" s="76" t="str">
        <f>IF(AND('Mapa de Riesgos'!$Y$43="Muy Baja",'Mapa de Riesgos'!$AA$43="Menor"),CONCATENATE("R6C",'Mapa de Riesgos'!$O$43),"")</f>
        <v/>
      </c>
      <c r="Q51" s="77" t="str">
        <f>IF(AND('Mapa de Riesgos'!$Y$46="Muy Baja",'Mapa de Riesgos'!$AA$46="Menor"),CONCATENATE("R6C",'Mapa de Riesgos'!$O$46),"")</f>
        <v/>
      </c>
      <c r="R51" s="77" t="str">
        <f>IF(AND('Mapa de Riesgos'!$Y$47="Muy Baja",'Mapa de Riesgos'!$AA$47="Menor"),CONCATENATE("R6C",'Mapa de Riesgos'!$O$47),"")</f>
        <v/>
      </c>
      <c r="S51" s="77" t="str">
        <f>IF(AND('Mapa de Riesgos'!$Y$48="Muy Baja",'Mapa de Riesgos'!$AA$48="Menor"),CONCATENATE("R6C",'Mapa de Riesgos'!$O$48),"")</f>
        <v/>
      </c>
      <c r="T51" s="77" t="str">
        <f>IF(AND('Mapa de Riesgos'!$Y$49="Muy Baja",'Mapa de Riesgos'!$AA$49="Menor"),CONCATENATE("R6C",'Mapa de Riesgos'!$O$49),"")</f>
        <v/>
      </c>
      <c r="U51" s="78" t="str">
        <f>IF(AND('Mapa de Riesgos'!$Y$50="Muy Baja",'Mapa de Riesgos'!$AA$50="Menor"),CONCATENATE("R6C",'Mapa de Riesgos'!$O$50),"")</f>
        <v/>
      </c>
      <c r="V51" s="67" t="str">
        <f>IF(AND('Mapa de Riesgos'!$Y$43="Muy Baja",'Mapa de Riesgos'!$AA$43="Moderado"),CONCATENATE("R6C",'Mapa de Riesgos'!$O$43),"")</f>
        <v/>
      </c>
      <c r="W51" s="68" t="str">
        <f>IF(AND('Mapa de Riesgos'!$Y$46="Muy Baja",'Mapa de Riesgos'!$AA$46="Moderado"),CONCATENATE("R6C",'Mapa de Riesgos'!$O$46),"")</f>
        <v/>
      </c>
      <c r="X51" s="68" t="str">
        <f>IF(AND('Mapa de Riesgos'!$Y$47="Muy Baja",'Mapa de Riesgos'!$AA$47="Moderado"),CONCATENATE("R6C",'Mapa de Riesgos'!$O$47),"")</f>
        <v/>
      </c>
      <c r="Y51" s="68" t="str">
        <f>IF(AND('Mapa de Riesgos'!$Y$48="Muy Baja",'Mapa de Riesgos'!$AA$48="Moderado"),CONCATENATE("R6C",'Mapa de Riesgos'!$O$48),"")</f>
        <v/>
      </c>
      <c r="Z51" s="68" t="str">
        <f>IF(AND('Mapa de Riesgos'!$Y$49="Muy Baja",'Mapa de Riesgos'!$AA$49="Moderado"),CONCATENATE("R6C",'Mapa de Riesgos'!$O$49),"")</f>
        <v/>
      </c>
      <c r="AA51" s="69" t="str">
        <f>IF(AND('Mapa de Riesgos'!$Y$50="Muy Baja",'Mapa de Riesgos'!$AA$50="Moderado"),CONCATENATE("R6C",'Mapa de Riesgos'!$O$50),"")</f>
        <v/>
      </c>
      <c r="AB51" s="52" t="str">
        <f>IF(AND('Mapa de Riesgos'!$Y$43="Muy Baja",'Mapa de Riesgos'!$AA$43="Mayor"),CONCATENATE("R6C",'Mapa de Riesgos'!$O$43),"")</f>
        <v/>
      </c>
      <c r="AC51" s="53" t="str">
        <f>IF(AND('Mapa de Riesgos'!$Y$46="Muy Baja",'Mapa de Riesgos'!$AA$46="Mayor"),CONCATENATE("R6C",'Mapa de Riesgos'!$O$46),"")</f>
        <v/>
      </c>
      <c r="AD51" s="53" t="str">
        <f>IF(AND('Mapa de Riesgos'!$Y$47="Muy Baja",'Mapa de Riesgos'!$AA$47="Mayor"),CONCATENATE("R6C",'Mapa de Riesgos'!$O$47),"")</f>
        <v/>
      </c>
      <c r="AE51" s="53" t="str">
        <f>IF(AND('Mapa de Riesgos'!$Y$48="Muy Baja",'Mapa de Riesgos'!$AA$48="Mayor"),CONCATENATE("R6C",'Mapa de Riesgos'!$O$48),"")</f>
        <v/>
      </c>
      <c r="AF51" s="53" t="str">
        <f>IF(AND('Mapa de Riesgos'!$Y$49="Muy Baja",'Mapa de Riesgos'!$AA$49="Mayor"),CONCATENATE("R6C",'Mapa de Riesgos'!$O$49),"")</f>
        <v/>
      </c>
      <c r="AG51" s="54" t="str">
        <f>IF(AND('Mapa de Riesgos'!$Y$50="Muy Baja",'Mapa de Riesgos'!$AA$50="Mayor"),CONCATENATE("R6C",'Mapa de Riesgos'!$O$50),"")</f>
        <v/>
      </c>
      <c r="AH51" s="55" t="str">
        <f>IF(AND('Mapa de Riesgos'!$Y$43="Muy Baja",'Mapa de Riesgos'!$AA$43="Catastrófico"),CONCATENATE("R6C",'Mapa de Riesgos'!$O$43),"")</f>
        <v/>
      </c>
      <c r="AI51" s="56" t="str">
        <f>IF(AND('Mapa de Riesgos'!$Y$46="Muy Baja",'Mapa de Riesgos'!$AA$46="Catastrófico"),CONCATENATE("R6C",'Mapa de Riesgos'!$O$46),"")</f>
        <v/>
      </c>
      <c r="AJ51" s="56" t="str">
        <f>IF(AND('Mapa de Riesgos'!$Y$47="Muy Baja",'Mapa de Riesgos'!$AA$47="Catastrófico"),CONCATENATE("R6C",'Mapa de Riesgos'!$O$47),"")</f>
        <v/>
      </c>
      <c r="AK51" s="56" t="str">
        <f>IF(AND('Mapa de Riesgos'!$Y$48="Muy Baja",'Mapa de Riesgos'!$AA$48="Catastrófico"),CONCATENATE("R6C",'Mapa de Riesgos'!$O$48),"")</f>
        <v/>
      </c>
      <c r="AL51" s="56" t="str">
        <f>IF(AND('Mapa de Riesgos'!$Y$49="Muy Baja",'Mapa de Riesgos'!$AA$49="Catastrófico"),CONCATENATE("R6C",'Mapa de Riesgos'!$O$49),"")</f>
        <v/>
      </c>
      <c r="AM51" s="57" t="str">
        <f>IF(AND('Mapa de Riesgos'!$Y$50="Muy Baja",'Mapa de Riesgos'!$AA$50="Catastrófico"),CONCATENATE("R6C",'Mapa de Riesgos'!$O$50),"")</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c r="A52" s="83"/>
      <c r="B52" s="427"/>
      <c r="C52" s="427"/>
      <c r="D52" s="428"/>
      <c r="E52" s="468"/>
      <c r="F52" s="469"/>
      <c r="G52" s="469"/>
      <c r="H52" s="469"/>
      <c r="I52" s="470"/>
      <c r="J52" s="76" t="str">
        <f>IF(AND('Mapa de Riesgos'!$Y$51="Muy Baja",'Mapa de Riesgos'!$AA$51="Leve"),CONCATENATE("R7C",'Mapa de Riesgos'!$O$51),"")</f>
        <v/>
      </c>
      <c r="K52" s="77" t="str">
        <f>IF(AND('Mapa de Riesgos'!$Y$52="Muy Baja",'Mapa de Riesgos'!$AA$52="Leve"),CONCATENATE("R7C",'Mapa de Riesgos'!$O$52),"")</f>
        <v/>
      </c>
      <c r="L52" s="77" t="str">
        <f>IF(AND('Mapa de Riesgos'!$Y$53="Muy Baja",'Mapa de Riesgos'!$AA$53="Leve"),CONCATENATE("R7C",'Mapa de Riesgos'!$O$53),"")</f>
        <v/>
      </c>
      <c r="M52" s="77" t="str">
        <f>IF(AND('Mapa de Riesgos'!$Y$54="Muy Baja",'Mapa de Riesgos'!$AA$54="Leve"),CONCATENATE("R7C",'Mapa de Riesgos'!$O$54),"")</f>
        <v/>
      </c>
      <c r="N52" s="77" t="str">
        <f>IF(AND('Mapa de Riesgos'!$Y$55="Muy Baja",'Mapa de Riesgos'!$AA$55="Leve"),CONCATENATE("R7C",'Mapa de Riesgos'!$O$55),"")</f>
        <v/>
      </c>
      <c r="O52" s="78" t="str">
        <f>IF(AND('Mapa de Riesgos'!$Y$56="Muy Baja",'Mapa de Riesgos'!$AA$56="Leve"),CONCATENATE("R7C",'Mapa de Riesgos'!$O$56),"")</f>
        <v/>
      </c>
      <c r="P52" s="76" t="str">
        <f>IF(AND('Mapa de Riesgos'!$Y$51="Muy Baja",'Mapa de Riesgos'!$AA$51="Menor"),CONCATENATE("R7C",'Mapa de Riesgos'!$O$51),"")</f>
        <v/>
      </c>
      <c r="Q52" s="77" t="str">
        <f>IF(AND('Mapa de Riesgos'!$Y$52="Muy Baja",'Mapa de Riesgos'!$AA$52="Menor"),CONCATENATE("R7C",'Mapa de Riesgos'!$O$52),"")</f>
        <v/>
      </c>
      <c r="R52" s="77" t="str">
        <f>IF(AND('Mapa de Riesgos'!$Y$53="Muy Baja",'Mapa de Riesgos'!$AA$53="Menor"),CONCATENATE("R7C",'Mapa de Riesgos'!$O$53),"")</f>
        <v/>
      </c>
      <c r="S52" s="77" t="str">
        <f>IF(AND('Mapa de Riesgos'!$Y$54="Muy Baja",'Mapa de Riesgos'!$AA$54="Menor"),CONCATENATE("R7C",'Mapa de Riesgos'!$O$54),"")</f>
        <v/>
      </c>
      <c r="T52" s="77" t="str">
        <f>IF(AND('Mapa de Riesgos'!$Y$55="Muy Baja",'Mapa de Riesgos'!$AA$55="Menor"),CONCATENATE("R7C",'Mapa de Riesgos'!$O$55),"")</f>
        <v/>
      </c>
      <c r="U52" s="78" t="str">
        <f>IF(AND('Mapa de Riesgos'!$Y$56="Muy Baja",'Mapa de Riesgos'!$AA$56="Menor"),CONCATENATE("R7C",'Mapa de Riesgos'!$O$56),"")</f>
        <v/>
      </c>
      <c r="V52" s="67" t="str">
        <f>IF(AND('Mapa de Riesgos'!$Y$51="Muy Baja",'Mapa de Riesgos'!$AA$51="Moderado"),CONCATENATE("R7C",'Mapa de Riesgos'!$O$51),"")</f>
        <v/>
      </c>
      <c r="W52" s="68" t="str">
        <f>IF(AND('Mapa de Riesgos'!$Y$52="Muy Baja",'Mapa de Riesgos'!$AA$52="Moderado"),CONCATENATE("R7C",'Mapa de Riesgos'!$O$52),"")</f>
        <v/>
      </c>
      <c r="X52" s="68" t="str">
        <f>IF(AND('Mapa de Riesgos'!$Y$53="Muy Baja",'Mapa de Riesgos'!$AA$53="Moderado"),CONCATENATE("R7C",'Mapa de Riesgos'!$O$53),"")</f>
        <v/>
      </c>
      <c r="Y52" s="68" t="str">
        <f>IF(AND('Mapa de Riesgos'!$Y$54="Muy Baja",'Mapa de Riesgos'!$AA$54="Moderado"),CONCATENATE("R7C",'Mapa de Riesgos'!$O$54),"")</f>
        <v/>
      </c>
      <c r="Z52" s="68" t="str">
        <f>IF(AND('Mapa de Riesgos'!$Y$55="Muy Baja",'Mapa de Riesgos'!$AA$55="Moderado"),CONCATENATE("R7C",'Mapa de Riesgos'!$O$55),"")</f>
        <v/>
      </c>
      <c r="AA52" s="69" t="str">
        <f>IF(AND('Mapa de Riesgos'!$Y$56="Muy Baja",'Mapa de Riesgos'!$AA$56="Moderado"),CONCATENATE("R7C",'Mapa de Riesgos'!$O$56),"")</f>
        <v/>
      </c>
      <c r="AB52" s="52" t="str">
        <f>IF(AND('Mapa de Riesgos'!$Y$51="Muy Baja",'Mapa de Riesgos'!$AA$51="Mayor"),CONCATENATE("R7C",'Mapa de Riesgos'!$O$51),"")</f>
        <v/>
      </c>
      <c r="AC52" s="53" t="str">
        <f>IF(AND('Mapa de Riesgos'!$Y$52="Muy Baja",'Mapa de Riesgos'!$AA$52="Mayor"),CONCATENATE("R7C",'Mapa de Riesgos'!$O$52),"")</f>
        <v/>
      </c>
      <c r="AD52" s="53" t="str">
        <f>IF(AND('Mapa de Riesgos'!$Y$53="Muy Baja",'Mapa de Riesgos'!$AA$53="Mayor"),CONCATENATE("R7C",'Mapa de Riesgos'!$O$53),"")</f>
        <v/>
      </c>
      <c r="AE52" s="53" t="str">
        <f>IF(AND('Mapa de Riesgos'!$Y$54="Muy Baja",'Mapa de Riesgos'!$AA$54="Mayor"),CONCATENATE("R7C",'Mapa de Riesgos'!$O$54),"")</f>
        <v/>
      </c>
      <c r="AF52" s="53" t="str">
        <f>IF(AND('Mapa de Riesgos'!$Y$55="Muy Baja",'Mapa de Riesgos'!$AA$55="Mayor"),CONCATENATE("R7C",'Mapa de Riesgos'!$O$55),"")</f>
        <v/>
      </c>
      <c r="AG52" s="54" t="str">
        <f>IF(AND('Mapa de Riesgos'!$Y$56="Muy Baja",'Mapa de Riesgos'!$AA$56="Mayor"),CONCATENATE("R7C",'Mapa de Riesgos'!$O$56),"")</f>
        <v/>
      </c>
      <c r="AH52" s="55" t="str">
        <f>IF(AND('Mapa de Riesgos'!$Y$51="Muy Baja",'Mapa de Riesgos'!$AA$51="Catastrófico"),CONCATENATE("R7C",'Mapa de Riesgos'!$O$51),"")</f>
        <v/>
      </c>
      <c r="AI52" s="56" t="str">
        <f>IF(AND('Mapa de Riesgos'!$Y$52="Muy Baja",'Mapa de Riesgos'!$AA$52="Catastrófico"),CONCATENATE("R7C",'Mapa de Riesgos'!$O$52),"")</f>
        <v/>
      </c>
      <c r="AJ52" s="56" t="str">
        <f>IF(AND('Mapa de Riesgos'!$Y$53="Muy Baja",'Mapa de Riesgos'!$AA$53="Catastrófico"),CONCATENATE("R7C",'Mapa de Riesgos'!$O$53),"")</f>
        <v/>
      </c>
      <c r="AK52" s="56" t="str">
        <f>IF(AND('Mapa de Riesgos'!$Y$54="Muy Baja",'Mapa de Riesgos'!$AA$54="Catastrófico"),CONCATENATE("R7C",'Mapa de Riesgos'!$O$54),"")</f>
        <v/>
      </c>
      <c r="AL52" s="56" t="str">
        <f>IF(AND('Mapa de Riesgos'!$Y$55="Muy Baja",'Mapa de Riesgos'!$AA$55="Catastrófico"),CONCATENATE("R7C",'Mapa de Riesgos'!$O$55),"")</f>
        <v/>
      </c>
      <c r="AM52" s="57" t="str">
        <f>IF(AND('Mapa de Riesgos'!$Y$56="Muy Baja",'Mapa de Riesgos'!$AA$56="Catastrófico"),CONCATENATE("R7C",'Mapa de Riesgos'!$O$56),"")</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c r="A53" s="83"/>
      <c r="B53" s="427"/>
      <c r="C53" s="427"/>
      <c r="D53" s="428"/>
      <c r="E53" s="468"/>
      <c r="F53" s="469"/>
      <c r="G53" s="469"/>
      <c r="H53" s="469"/>
      <c r="I53" s="470"/>
      <c r="J53" s="76" t="str">
        <f>IF(AND('Mapa de Riesgos'!$Y$57="Muy Baja",'Mapa de Riesgos'!$AA$57="Leve"),CONCATENATE("R8C",'Mapa de Riesgos'!$O$57),"")</f>
        <v/>
      </c>
      <c r="K53" s="77" t="str">
        <f>IF(AND('Mapa de Riesgos'!$Y$58="Muy Baja",'Mapa de Riesgos'!$AA$58="Leve"),CONCATENATE("R8C",'Mapa de Riesgos'!$O$58),"")</f>
        <v/>
      </c>
      <c r="L53" s="77" t="str">
        <f>IF(AND('Mapa de Riesgos'!$Y$59="Muy Baja",'Mapa de Riesgos'!$AA$59="Leve"),CONCATENATE("R8C",'Mapa de Riesgos'!$O$59),"")</f>
        <v/>
      </c>
      <c r="M53" s="77" t="str">
        <f>IF(AND('Mapa de Riesgos'!$Y$60="Muy Baja",'Mapa de Riesgos'!$AA$60="Leve"),CONCATENATE("R8C",'Mapa de Riesgos'!$O$60),"")</f>
        <v/>
      </c>
      <c r="N53" s="77" t="str">
        <f>IF(AND('Mapa de Riesgos'!$Y$61="Muy Baja",'Mapa de Riesgos'!$AA$61="Leve"),CONCATENATE("R8C",'Mapa de Riesgos'!$O$61),"")</f>
        <v/>
      </c>
      <c r="O53" s="78" t="str">
        <f>IF(AND('Mapa de Riesgos'!$Y$62="Muy Baja",'Mapa de Riesgos'!$AA$62="Leve"),CONCATENATE("R8C",'Mapa de Riesgos'!$O$62),"")</f>
        <v/>
      </c>
      <c r="P53" s="76" t="str">
        <f>IF(AND('Mapa de Riesgos'!$Y$57="Muy Baja",'Mapa de Riesgos'!$AA$57="Menor"),CONCATENATE("R8C",'Mapa de Riesgos'!$O$57),"")</f>
        <v/>
      </c>
      <c r="Q53" s="77" t="str">
        <f>IF(AND('Mapa de Riesgos'!$Y$58="Muy Baja",'Mapa de Riesgos'!$AA$58="Menor"),CONCATENATE("R8C",'Mapa de Riesgos'!$O$58),"")</f>
        <v/>
      </c>
      <c r="R53" s="77" t="str">
        <f>IF(AND('Mapa de Riesgos'!$Y$59="Muy Baja",'Mapa de Riesgos'!$AA$59="Menor"),CONCATENATE("R8C",'Mapa de Riesgos'!$O$59),"")</f>
        <v/>
      </c>
      <c r="S53" s="77" t="str">
        <f>IF(AND('Mapa de Riesgos'!$Y$60="Muy Baja",'Mapa de Riesgos'!$AA$60="Menor"),CONCATENATE("R8C",'Mapa de Riesgos'!$O$60),"")</f>
        <v/>
      </c>
      <c r="T53" s="77" t="str">
        <f>IF(AND('Mapa de Riesgos'!$Y$61="Muy Baja",'Mapa de Riesgos'!$AA$61="Menor"),CONCATENATE("R8C",'Mapa de Riesgos'!$O$61),"")</f>
        <v/>
      </c>
      <c r="U53" s="78" t="str">
        <f>IF(AND('Mapa de Riesgos'!$Y$62="Muy Baja",'Mapa de Riesgos'!$AA$62="Menor"),CONCATENATE("R8C",'Mapa de Riesgos'!$O$62),"")</f>
        <v/>
      </c>
      <c r="V53" s="67" t="str">
        <f>IF(AND('Mapa de Riesgos'!$Y$57="Muy Baja",'Mapa de Riesgos'!$AA$57="Moderado"),CONCATENATE("R8C",'Mapa de Riesgos'!$O$57),"")</f>
        <v/>
      </c>
      <c r="W53" s="68" t="str">
        <f>IF(AND('Mapa de Riesgos'!$Y$58="Muy Baja",'Mapa de Riesgos'!$AA$58="Moderado"),CONCATENATE("R8C",'Mapa de Riesgos'!$O$58),"")</f>
        <v/>
      </c>
      <c r="X53" s="68" t="str">
        <f>IF(AND('Mapa de Riesgos'!$Y$59="Muy Baja",'Mapa de Riesgos'!$AA$59="Moderado"),CONCATENATE("R8C",'Mapa de Riesgos'!$O$59),"")</f>
        <v/>
      </c>
      <c r="Y53" s="68" t="str">
        <f>IF(AND('Mapa de Riesgos'!$Y$60="Muy Baja",'Mapa de Riesgos'!$AA$60="Moderado"),CONCATENATE("R8C",'Mapa de Riesgos'!$O$60),"")</f>
        <v/>
      </c>
      <c r="Z53" s="68" t="str">
        <f>IF(AND('Mapa de Riesgos'!$Y$61="Muy Baja",'Mapa de Riesgos'!$AA$61="Moderado"),CONCATENATE("R8C",'Mapa de Riesgos'!$O$61),"")</f>
        <v/>
      </c>
      <c r="AA53" s="69" t="str">
        <f>IF(AND('Mapa de Riesgos'!$Y$62="Muy Baja",'Mapa de Riesgos'!$AA$62="Moderado"),CONCATENATE("R8C",'Mapa de Riesgos'!$O$62),"")</f>
        <v/>
      </c>
      <c r="AB53" s="52" t="str">
        <f>IF(AND('Mapa de Riesgos'!$Y$57="Muy Baja",'Mapa de Riesgos'!$AA$57="Mayor"),CONCATENATE("R8C",'Mapa de Riesgos'!$O$57),"")</f>
        <v/>
      </c>
      <c r="AC53" s="53" t="str">
        <f>IF(AND('Mapa de Riesgos'!$Y$58="Muy Baja",'Mapa de Riesgos'!$AA$58="Mayor"),CONCATENATE("R8C",'Mapa de Riesgos'!$O$58),"")</f>
        <v/>
      </c>
      <c r="AD53" s="53" t="str">
        <f>IF(AND('Mapa de Riesgos'!$Y$59="Muy Baja",'Mapa de Riesgos'!$AA$59="Mayor"),CONCATENATE("R8C",'Mapa de Riesgos'!$O$59),"")</f>
        <v/>
      </c>
      <c r="AE53" s="53" t="str">
        <f>IF(AND('Mapa de Riesgos'!$Y$60="Muy Baja",'Mapa de Riesgos'!$AA$60="Mayor"),CONCATENATE("R8C",'Mapa de Riesgos'!$O$60),"")</f>
        <v/>
      </c>
      <c r="AF53" s="53" t="str">
        <f>IF(AND('Mapa de Riesgos'!$Y$61="Muy Baja",'Mapa de Riesgos'!$AA$61="Mayor"),CONCATENATE("R8C",'Mapa de Riesgos'!$O$61),"")</f>
        <v/>
      </c>
      <c r="AG53" s="54" t="str">
        <f>IF(AND('Mapa de Riesgos'!$Y$62="Muy Baja",'Mapa de Riesgos'!$AA$62="Mayor"),CONCATENATE("R8C",'Mapa de Riesgos'!$O$62),"")</f>
        <v/>
      </c>
      <c r="AH53" s="55" t="str">
        <f>IF(AND('Mapa de Riesgos'!$Y$57="Muy Baja",'Mapa de Riesgos'!$AA$57="Catastrófico"),CONCATENATE("R8C",'Mapa de Riesgos'!$O$57),"")</f>
        <v/>
      </c>
      <c r="AI53" s="56" t="str">
        <f>IF(AND('Mapa de Riesgos'!$Y$58="Muy Baja",'Mapa de Riesgos'!$AA$58="Catastrófico"),CONCATENATE("R8C",'Mapa de Riesgos'!$O$58),"")</f>
        <v/>
      </c>
      <c r="AJ53" s="56" t="str">
        <f>IF(AND('Mapa de Riesgos'!$Y$59="Muy Baja",'Mapa de Riesgos'!$AA$59="Catastrófico"),CONCATENATE("R8C",'Mapa de Riesgos'!$O$59),"")</f>
        <v/>
      </c>
      <c r="AK53" s="56" t="str">
        <f>IF(AND('Mapa de Riesgos'!$Y$60="Muy Baja",'Mapa de Riesgos'!$AA$60="Catastrófico"),CONCATENATE("R8C",'Mapa de Riesgos'!$O$60),"")</f>
        <v/>
      </c>
      <c r="AL53" s="56" t="str">
        <f>IF(AND('Mapa de Riesgos'!$Y$61="Muy Baja",'Mapa de Riesgos'!$AA$61="Catastrófico"),CONCATENATE("R8C",'Mapa de Riesgos'!$O$61),"")</f>
        <v/>
      </c>
      <c r="AM53" s="57" t="str">
        <f>IF(AND('Mapa de Riesgos'!$Y$62="Muy Baja",'Mapa de Riesgos'!$AA$62="Catastrófico"),CONCATENATE("R8C",'Mapa de Riesgos'!$O$62),"")</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c r="A54" s="83"/>
      <c r="B54" s="427"/>
      <c r="C54" s="427"/>
      <c r="D54" s="428"/>
      <c r="E54" s="468"/>
      <c r="F54" s="469"/>
      <c r="G54" s="469"/>
      <c r="H54" s="469"/>
      <c r="I54" s="470"/>
      <c r="J54" s="76" t="str">
        <f>IF(AND('Mapa de Riesgos'!$Y$63="Muy Baja",'Mapa de Riesgos'!$AA$63="Leve"),CONCATENATE("R9C",'Mapa de Riesgos'!$O$63),"")</f>
        <v/>
      </c>
      <c r="K54" s="77" t="str">
        <f>IF(AND('Mapa de Riesgos'!$Y$64="Muy Baja",'Mapa de Riesgos'!$AA$64="Leve"),CONCATENATE("R9C",'Mapa de Riesgos'!$O$64),"")</f>
        <v/>
      </c>
      <c r="L54" s="77" t="str">
        <f>IF(AND('Mapa de Riesgos'!$Y$65="Muy Baja",'Mapa de Riesgos'!$AA$65="Leve"),CONCATENATE("R9C",'Mapa de Riesgos'!$O$65),"")</f>
        <v/>
      </c>
      <c r="M54" s="77" t="str">
        <f>IF(AND('Mapa de Riesgos'!$Y$66="Muy Baja",'Mapa de Riesgos'!$AA$66="Leve"),CONCATENATE("R9C",'Mapa de Riesgos'!$O$66),"")</f>
        <v/>
      </c>
      <c r="N54" s="77" t="str">
        <f>IF(AND('Mapa de Riesgos'!$Y$67="Muy Baja",'Mapa de Riesgos'!$AA$67="Leve"),CONCATENATE("R9C",'Mapa de Riesgos'!$O$67),"")</f>
        <v/>
      </c>
      <c r="O54" s="78" t="str">
        <f>IF(AND('Mapa de Riesgos'!$Y$68="Muy Baja",'Mapa de Riesgos'!$AA$68="Leve"),CONCATENATE("R9C",'Mapa de Riesgos'!$O$68),"")</f>
        <v/>
      </c>
      <c r="P54" s="76" t="str">
        <f>IF(AND('Mapa de Riesgos'!$Y$63="Muy Baja",'Mapa de Riesgos'!$AA$63="Menor"),CONCATENATE("R9C",'Mapa de Riesgos'!$O$63),"")</f>
        <v/>
      </c>
      <c r="Q54" s="77" t="str">
        <f>IF(AND('Mapa de Riesgos'!$Y$64="Muy Baja",'Mapa de Riesgos'!$AA$64="Menor"),CONCATENATE("R9C",'Mapa de Riesgos'!$O$64),"")</f>
        <v/>
      </c>
      <c r="R54" s="77" t="str">
        <f>IF(AND('Mapa de Riesgos'!$Y$65="Muy Baja",'Mapa de Riesgos'!$AA$65="Menor"),CONCATENATE("R9C",'Mapa de Riesgos'!$O$65),"")</f>
        <v/>
      </c>
      <c r="S54" s="77" t="str">
        <f>IF(AND('Mapa de Riesgos'!$Y$66="Muy Baja",'Mapa de Riesgos'!$AA$66="Menor"),CONCATENATE("R9C",'Mapa de Riesgos'!$O$66),"")</f>
        <v/>
      </c>
      <c r="T54" s="77" t="str">
        <f>IF(AND('Mapa de Riesgos'!$Y$67="Muy Baja",'Mapa de Riesgos'!$AA$67="Menor"),CONCATENATE("R9C",'Mapa de Riesgos'!$O$67),"")</f>
        <v/>
      </c>
      <c r="U54" s="78" t="str">
        <f>IF(AND('Mapa de Riesgos'!$Y$68="Muy Baja",'Mapa de Riesgos'!$AA$68="Menor"),CONCATENATE("R9C",'Mapa de Riesgos'!$O$68),"")</f>
        <v/>
      </c>
      <c r="V54" s="67" t="str">
        <f>IF(AND('Mapa de Riesgos'!$Y$63="Muy Baja",'Mapa de Riesgos'!$AA$63="Moderado"),CONCATENATE("R9C",'Mapa de Riesgos'!$O$63),"")</f>
        <v/>
      </c>
      <c r="W54" s="68" t="str">
        <f>IF(AND('Mapa de Riesgos'!$Y$64="Muy Baja",'Mapa de Riesgos'!$AA$64="Moderado"),CONCATENATE("R9C",'Mapa de Riesgos'!$O$64),"")</f>
        <v/>
      </c>
      <c r="X54" s="68" t="str">
        <f>IF(AND('Mapa de Riesgos'!$Y$65="Muy Baja",'Mapa de Riesgos'!$AA$65="Moderado"),CONCATENATE("R9C",'Mapa de Riesgos'!$O$65),"")</f>
        <v/>
      </c>
      <c r="Y54" s="68" t="str">
        <f>IF(AND('Mapa de Riesgos'!$Y$66="Muy Baja",'Mapa de Riesgos'!$AA$66="Moderado"),CONCATENATE("R9C",'Mapa de Riesgos'!$O$66),"")</f>
        <v/>
      </c>
      <c r="Z54" s="68" t="str">
        <f>IF(AND('Mapa de Riesgos'!$Y$67="Muy Baja",'Mapa de Riesgos'!$AA$67="Moderado"),CONCATENATE("R9C",'Mapa de Riesgos'!$O$67),"")</f>
        <v/>
      </c>
      <c r="AA54" s="69" t="str">
        <f>IF(AND('Mapa de Riesgos'!$Y$68="Muy Baja",'Mapa de Riesgos'!$AA$68="Moderado"),CONCATENATE("R9C",'Mapa de Riesgos'!$O$68),"")</f>
        <v/>
      </c>
      <c r="AB54" s="52" t="str">
        <f>IF(AND('Mapa de Riesgos'!$Y$63="Muy Baja",'Mapa de Riesgos'!$AA$63="Mayor"),CONCATENATE("R9C",'Mapa de Riesgos'!$O$63),"")</f>
        <v/>
      </c>
      <c r="AC54" s="53" t="str">
        <f>IF(AND('Mapa de Riesgos'!$Y$64="Muy Baja",'Mapa de Riesgos'!$AA$64="Mayor"),CONCATENATE("R9C",'Mapa de Riesgos'!$O$64),"")</f>
        <v/>
      </c>
      <c r="AD54" s="53" t="str">
        <f>IF(AND('Mapa de Riesgos'!$Y$65="Muy Baja",'Mapa de Riesgos'!$AA$65="Mayor"),CONCATENATE("R9C",'Mapa de Riesgos'!$O$65),"")</f>
        <v/>
      </c>
      <c r="AE54" s="53" t="str">
        <f>IF(AND('Mapa de Riesgos'!$Y$66="Muy Baja",'Mapa de Riesgos'!$AA$66="Mayor"),CONCATENATE("R9C",'Mapa de Riesgos'!$O$66),"")</f>
        <v/>
      </c>
      <c r="AF54" s="53" t="str">
        <f>IF(AND('Mapa de Riesgos'!$Y$67="Muy Baja",'Mapa de Riesgos'!$AA$67="Mayor"),CONCATENATE("R9C",'Mapa de Riesgos'!$O$67),"")</f>
        <v/>
      </c>
      <c r="AG54" s="54" t="str">
        <f>IF(AND('Mapa de Riesgos'!$Y$68="Muy Baja",'Mapa de Riesgos'!$AA$68="Mayor"),CONCATENATE("R9C",'Mapa de Riesgos'!$O$68),"")</f>
        <v/>
      </c>
      <c r="AH54" s="55" t="str">
        <f>IF(AND('Mapa de Riesgos'!$Y$63="Muy Baja",'Mapa de Riesgos'!$AA$63="Catastrófico"),CONCATENATE("R9C",'Mapa de Riesgos'!$O$63),"")</f>
        <v/>
      </c>
      <c r="AI54" s="56" t="str">
        <f>IF(AND('Mapa de Riesgos'!$Y$64="Muy Baja",'Mapa de Riesgos'!$AA$64="Catastrófico"),CONCATENATE("R9C",'Mapa de Riesgos'!$O$64),"")</f>
        <v/>
      </c>
      <c r="AJ54" s="56" t="str">
        <f>IF(AND('Mapa de Riesgos'!$Y$65="Muy Baja",'Mapa de Riesgos'!$AA$65="Catastrófico"),CONCATENATE("R9C",'Mapa de Riesgos'!$O$65),"")</f>
        <v/>
      </c>
      <c r="AK54" s="56" t="str">
        <f>IF(AND('Mapa de Riesgos'!$Y$66="Muy Baja",'Mapa de Riesgos'!$AA$66="Catastrófico"),CONCATENATE("R9C",'Mapa de Riesgos'!$O$66),"")</f>
        <v/>
      </c>
      <c r="AL54" s="56" t="str">
        <f>IF(AND('Mapa de Riesgos'!$Y$67="Muy Baja",'Mapa de Riesgos'!$AA$67="Catastrófico"),CONCATENATE("R9C",'Mapa de Riesgos'!$O$67),"")</f>
        <v/>
      </c>
      <c r="AM54" s="57" t="str">
        <f>IF(AND('Mapa de Riesgos'!$Y$68="Muy Baja",'Mapa de Riesgos'!$AA$68="Catastrófico"),CONCATENATE("R9C",'Mapa de Riesgos'!$O$68),"")</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c r="A55" s="83"/>
      <c r="B55" s="427"/>
      <c r="C55" s="427"/>
      <c r="D55" s="428"/>
      <c r="E55" s="471"/>
      <c r="F55" s="472"/>
      <c r="G55" s="472"/>
      <c r="H55" s="472"/>
      <c r="I55" s="473"/>
      <c r="J55" s="79" t="str">
        <f>IF(AND('Mapa de Riesgos'!$Y$69="Muy Baja",'Mapa de Riesgos'!$AA$69="Leve"),CONCATENATE("R10C",'Mapa de Riesgos'!$O$69),"")</f>
        <v/>
      </c>
      <c r="K55" s="80" t="str">
        <f>IF(AND('Mapa de Riesgos'!$Y$70="Muy Baja",'Mapa de Riesgos'!$AA$70="Leve"),CONCATENATE("R10C",'Mapa de Riesgos'!$O$70),"")</f>
        <v/>
      </c>
      <c r="L55" s="80" t="str">
        <f>IF(AND('Mapa de Riesgos'!$Y$71="Muy Baja",'Mapa de Riesgos'!$AA$71="Leve"),CONCATENATE("R10C",'Mapa de Riesgos'!$O$71),"")</f>
        <v/>
      </c>
      <c r="M55" s="80" t="str">
        <f>IF(AND('Mapa de Riesgos'!$Y$72="Muy Baja",'Mapa de Riesgos'!$AA$72="Leve"),CONCATENATE("R10C",'Mapa de Riesgos'!$O$72),"")</f>
        <v/>
      </c>
      <c r="N55" s="80" t="str">
        <f>IF(AND('Mapa de Riesgos'!$Y$73="Muy Baja",'Mapa de Riesgos'!$AA$73="Leve"),CONCATENATE("R10C",'Mapa de Riesgos'!$O$73),"")</f>
        <v/>
      </c>
      <c r="O55" s="81" t="str">
        <f>IF(AND('Mapa de Riesgos'!$Y$74="Muy Baja",'Mapa de Riesgos'!$AA$74="Leve"),CONCATENATE("R10C",'Mapa de Riesgos'!$O$74),"")</f>
        <v/>
      </c>
      <c r="P55" s="79" t="str">
        <f>IF(AND('Mapa de Riesgos'!$Y$69="Muy Baja",'Mapa de Riesgos'!$AA$69="Menor"),CONCATENATE("R10C",'Mapa de Riesgos'!$O$69),"")</f>
        <v/>
      </c>
      <c r="Q55" s="80" t="str">
        <f>IF(AND('Mapa de Riesgos'!$Y$70="Muy Baja",'Mapa de Riesgos'!$AA$70="Menor"),CONCATENATE("R10C",'Mapa de Riesgos'!$O$70),"")</f>
        <v/>
      </c>
      <c r="R55" s="80" t="str">
        <f>IF(AND('Mapa de Riesgos'!$Y$71="Muy Baja",'Mapa de Riesgos'!$AA$71="Menor"),CONCATENATE("R10C",'Mapa de Riesgos'!$O$71),"")</f>
        <v/>
      </c>
      <c r="S55" s="80" t="str">
        <f>IF(AND('Mapa de Riesgos'!$Y$72="Muy Baja",'Mapa de Riesgos'!$AA$72="Menor"),CONCATENATE("R10C",'Mapa de Riesgos'!$O$72),"")</f>
        <v/>
      </c>
      <c r="T55" s="80" t="str">
        <f>IF(AND('Mapa de Riesgos'!$Y$73="Muy Baja",'Mapa de Riesgos'!$AA$73="Menor"),CONCATENATE("R10C",'Mapa de Riesgos'!$O$73),"")</f>
        <v/>
      </c>
      <c r="U55" s="81" t="str">
        <f>IF(AND('Mapa de Riesgos'!$Y$74="Muy Baja",'Mapa de Riesgos'!$AA$74="Menor"),CONCATENATE("R10C",'Mapa de Riesgos'!$O$74),"")</f>
        <v/>
      </c>
      <c r="V55" s="70" t="str">
        <f>IF(AND('Mapa de Riesgos'!$Y$69="Muy Baja",'Mapa de Riesgos'!$AA$69="Moderado"),CONCATENATE("R10C",'Mapa de Riesgos'!$O$69),"")</f>
        <v/>
      </c>
      <c r="W55" s="71" t="str">
        <f>IF(AND('Mapa de Riesgos'!$Y$70="Muy Baja",'Mapa de Riesgos'!$AA$70="Moderado"),CONCATENATE("R10C",'Mapa de Riesgos'!$O$70),"")</f>
        <v/>
      </c>
      <c r="X55" s="71" t="str">
        <f>IF(AND('Mapa de Riesgos'!$Y$71="Muy Baja",'Mapa de Riesgos'!$AA$71="Moderado"),CONCATENATE("R10C",'Mapa de Riesgos'!$O$71),"")</f>
        <v/>
      </c>
      <c r="Y55" s="71" t="str">
        <f>IF(AND('Mapa de Riesgos'!$Y$72="Muy Baja",'Mapa de Riesgos'!$AA$72="Moderado"),CONCATENATE("R10C",'Mapa de Riesgos'!$O$72),"")</f>
        <v/>
      </c>
      <c r="Z55" s="71" t="str">
        <f>IF(AND('Mapa de Riesgos'!$Y$73="Muy Baja",'Mapa de Riesgos'!$AA$73="Moderado"),CONCATENATE("R10C",'Mapa de Riesgos'!$O$73),"")</f>
        <v/>
      </c>
      <c r="AA55" s="72" t="str">
        <f>IF(AND('Mapa de Riesgos'!$Y$74="Muy Baja",'Mapa de Riesgos'!$AA$74="Moderado"),CONCATENATE("R10C",'Mapa de Riesgos'!$O$74),"")</f>
        <v/>
      </c>
      <c r="AB55" s="58" t="str">
        <f>IF(AND('Mapa de Riesgos'!$Y$69="Muy Baja",'Mapa de Riesgos'!$AA$69="Mayor"),CONCATENATE("R10C",'Mapa de Riesgos'!$O$69),"")</f>
        <v/>
      </c>
      <c r="AC55" s="59" t="str">
        <f>IF(AND('Mapa de Riesgos'!$Y$70="Muy Baja",'Mapa de Riesgos'!$AA$70="Mayor"),CONCATENATE("R10C",'Mapa de Riesgos'!$O$70),"")</f>
        <v/>
      </c>
      <c r="AD55" s="59" t="str">
        <f>IF(AND('Mapa de Riesgos'!$Y$71="Muy Baja",'Mapa de Riesgos'!$AA$71="Mayor"),CONCATENATE("R10C",'Mapa de Riesgos'!$O$71),"")</f>
        <v/>
      </c>
      <c r="AE55" s="59" t="str">
        <f>IF(AND('Mapa de Riesgos'!$Y$72="Muy Baja",'Mapa de Riesgos'!$AA$72="Mayor"),CONCATENATE("R10C",'Mapa de Riesgos'!$O$72),"")</f>
        <v/>
      </c>
      <c r="AF55" s="59" t="str">
        <f>IF(AND('Mapa de Riesgos'!$Y$73="Muy Baja",'Mapa de Riesgos'!$AA$73="Mayor"),CONCATENATE("R10C",'Mapa de Riesgos'!$O$73),"")</f>
        <v/>
      </c>
      <c r="AG55" s="60" t="str">
        <f>IF(AND('Mapa de Riesgos'!$Y$74="Muy Baja",'Mapa de Riesgos'!$AA$74="Mayor"),CONCATENATE("R10C",'Mapa de Riesgos'!$O$74),"")</f>
        <v/>
      </c>
      <c r="AH55" s="61" t="str">
        <f>IF(AND('Mapa de Riesgos'!$Y$69="Muy Baja",'Mapa de Riesgos'!$AA$69="Catastrófico"),CONCATENATE("R10C",'Mapa de Riesgos'!$O$69),"")</f>
        <v/>
      </c>
      <c r="AI55" s="62" t="str">
        <f>IF(AND('Mapa de Riesgos'!$Y$70="Muy Baja",'Mapa de Riesgos'!$AA$70="Catastrófico"),CONCATENATE("R10C",'Mapa de Riesgos'!$O$70),"")</f>
        <v/>
      </c>
      <c r="AJ55" s="62" t="str">
        <f>IF(AND('Mapa de Riesgos'!$Y$71="Muy Baja",'Mapa de Riesgos'!$AA$71="Catastrófico"),CONCATENATE("R10C",'Mapa de Riesgos'!$O$71),"")</f>
        <v/>
      </c>
      <c r="AK55" s="62" t="str">
        <f>IF(AND('Mapa de Riesgos'!$Y$72="Muy Baja",'Mapa de Riesgos'!$AA$72="Catastrófico"),CONCATENATE("R10C",'Mapa de Riesgos'!$O$72),"")</f>
        <v/>
      </c>
      <c r="AL55" s="62" t="str">
        <f>IF(AND('Mapa de Riesgos'!$Y$73="Muy Baja",'Mapa de Riesgos'!$AA$73="Catastrófico"),CONCATENATE("R10C",'Mapa de Riesgos'!$O$73),"")</f>
        <v/>
      </c>
      <c r="AM55" s="63" t="str">
        <f>IF(AND('Mapa de Riesgos'!$Y$74="Muy Baja",'Mapa de Riesgos'!$AA$74="Catastrófico"),CONCATENATE("R10C",'Mapa de Riesgos'!$O$74),"")</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c r="A56" s="83"/>
      <c r="B56" s="83"/>
      <c r="C56" s="83"/>
      <c r="D56" s="83"/>
      <c r="E56" s="83"/>
      <c r="F56" s="83"/>
      <c r="G56" s="83"/>
      <c r="H56" s="83"/>
      <c r="I56" s="83"/>
      <c r="J56" s="465" t="s">
        <v>229</v>
      </c>
      <c r="K56" s="466"/>
      <c r="L56" s="466"/>
      <c r="M56" s="466"/>
      <c r="N56" s="466"/>
      <c r="O56" s="467"/>
      <c r="P56" s="465" t="s">
        <v>230</v>
      </c>
      <c r="Q56" s="466"/>
      <c r="R56" s="466"/>
      <c r="S56" s="466"/>
      <c r="T56" s="466"/>
      <c r="U56" s="467"/>
      <c r="V56" s="465" t="s">
        <v>231</v>
      </c>
      <c r="W56" s="466"/>
      <c r="X56" s="466"/>
      <c r="Y56" s="466"/>
      <c r="Z56" s="466"/>
      <c r="AA56" s="467"/>
      <c r="AB56" s="465" t="s">
        <v>232</v>
      </c>
      <c r="AC56" s="474"/>
      <c r="AD56" s="466"/>
      <c r="AE56" s="466"/>
      <c r="AF56" s="466"/>
      <c r="AG56" s="467"/>
      <c r="AH56" s="465" t="s">
        <v>233</v>
      </c>
      <c r="AI56" s="466"/>
      <c r="AJ56" s="466"/>
      <c r="AK56" s="466"/>
      <c r="AL56" s="466"/>
      <c r="AM56" s="467"/>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c r="A57" s="83"/>
      <c r="B57" s="83"/>
      <c r="C57" s="83"/>
      <c r="D57" s="83"/>
      <c r="E57" s="83"/>
      <c r="F57" s="83"/>
      <c r="G57" s="83"/>
      <c r="H57" s="83"/>
      <c r="I57" s="83"/>
      <c r="J57" s="468"/>
      <c r="K57" s="469"/>
      <c r="L57" s="469"/>
      <c r="M57" s="469"/>
      <c r="N57" s="469"/>
      <c r="O57" s="470"/>
      <c r="P57" s="468"/>
      <c r="Q57" s="469"/>
      <c r="R57" s="469"/>
      <c r="S57" s="469"/>
      <c r="T57" s="469"/>
      <c r="U57" s="470"/>
      <c r="V57" s="468"/>
      <c r="W57" s="469"/>
      <c r="X57" s="469"/>
      <c r="Y57" s="469"/>
      <c r="Z57" s="469"/>
      <c r="AA57" s="470"/>
      <c r="AB57" s="468"/>
      <c r="AC57" s="469"/>
      <c r="AD57" s="469"/>
      <c r="AE57" s="469"/>
      <c r="AF57" s="469"/>
      <c r="AG57" s="470"/>
      <c r="AH57" s="468"/>
      <c r="AI57" s="469"/>
      <c r="AJ57" s="469"/>
      <c r="AK57" s="469"/>
      <c r="AL57" s="469"/>
      <c r="AM57" s="470"/>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c r="A58" s="83"/>
      <c r="B58" s="83"/>
      <c r="C58" s="83"/>
      <c r="D58" s="83"/>
      <c r="E58" s="83"/>
      <c r="F58" s="83"/>
      <c r="G58" s="83"/>
      <c r="H58" s="83"/>
      <c r="I58" s="83"/>
      <c r="J58" s="468"/>
      <c r="K58" s="469"/>
      <c r="L58" s="469"/>
      <c r="M58" s="469"/>
      <c r="N58" s="469"/>
      <c r="O58" s="470"/>
      <c r="P58" s="468"/>
      <c r="Q58" s="469"/>
      <c r="R58" s="469"/>
      <c r="S58" s="469"/>
      <c r="T58" s="469"/>
      <c r="U58" s="470"/>
      <c r="V58" s="468"/>
      <c r="W58" s="469"/>
      <c r="X58" s="469"/>
      <c r="Y58" s="469"/>
      <c r="Z58" s="469"/>
      <c r="AA58" s="470"/>
      <c r="AB58" s="468"/>
      <c r="AC58" s="469"/>
      <c r="AD58" s="469"/>
      <c r="AE58" s="469"/>
      <c r="AF58" s="469"/>
      <c r="AG58" s="470"/>
      <c r="AH58" s="468"/>
      <c r="AI58" s="469"/>
      <c r="AJ58" s="469"/>
      <c r="AK58" s="469"/>
      <c r="AL58" s="469"/>
      <c r="AM58" s="470"/>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c r="A59" s="83"/>
      <c r="B59" s="83"/>
      <c r="C59" s="83"/>
      <c r="D59" s="83"/>
      <c r="E59" s="83"/>
      <c r="F59" s="83"/>
      <c r="G59" s="83"/>
      <c r="H59" s="83"/>
      <c r="I59" s="83"/>
      <c r="J59" s="468"/>
      <c r="K59" s="469"/>
      <c r="L59" s="469"/>
      <c r="M59" s="469"/>
      <c r="N59" s="469"/>
      <c r="O59" s="470"/>
      <c r="P59" s="468"/>
      <c r="Q59" s="469"/>
      <c r="R59" s="469"/>
      <c r="S59" s="469"/>
      <c r="T59" s="469"/>
      <c r="U59" s="470"/>
      <c r="V59" s="468"/>
      <c r="W59" s="469"/>
      <c r="X59" s="469"/>
      <c r="Y59" s="469"/>
      <c r="Z59" s="469"/>
      <c r="AA59" s="470"/>
      <c r="AB59" s="468"/>
      <c r="AC59" s="469"/>
      <c r="AD59" s="469"/>
      <c r="AE59" s="469"/>
      <c r="AF59" s="469"/>
      <c r="AG59" s="470"/>
      <c r="AH59" s="468"/>
      <c r="AI59" s="469"/>
      <c r="AJ59" s="469"/>
      <c r="AK59" s="469"/>
      <c r="AL59" s="469"/>
      <c r="AM59" s="470"/>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c r="A60" s="83"/>
      <c r="B60" s="83"/>
      <c r="C60" s="83"/>
      <c r="D60" s="83"/>
      <c r="E60" s="83"/>
      <c r="F60" s="83"/>
      <c r="G60" s="83"/>
      <c r="H60" s="83"/>
      <c r="I60" s="83"/>
      <c r="J60" s="468"/>
      <c r="K60" s="469"/>
      <c r="L60" s="469"/>
      <c r="M60" s="469"/>
      <c r="N60" s="469"/>
      <c r="O60" s="470"/>
      <c r="P60" s="468"/>
      <c r="Q60" s="469"/>
      <c r="R60" s="469"/>
      <c r="S60" s="469"/>
      <c r="T60" s="469"/>
      <c r="U60" s="470"/>
      <c r="V60" s="468"/>
      <c r="W60" s="469"/>
      <c r="X60" s="469"/>
      <c r="Y60" s="469"/>
      <c r="Z60" s="469"/>
      <c r="AA60" s="470"/>
      <c r="AB60" s="468"/>
      <c r="AC60" s="469"/>
      <c r="AD60" s="469"/>
      <c r="AE60" s="469"/>
      <c r="AF60" s="469"/>
      <c r="AG60" s="470"/>
      <c r="AH60" s="468"/>
      <c r="AI60" s="469"/>
      <c r="AJ60" s="469"/>
      <c r="AK60" s="469"/>
      <c r="AL60" s="469"/>
      <c r="AM60" s="470"/>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c r="A61" s="83"/>
      <c r="B61" s="83"/>
      <c r="C61" s="83"/>
      <c r="D61" s="83"/>
      <c r="E61" s="83"/>
      <c r="F61" s="83"/>
      <c r="G61" s="83"/>
      <c r="H61" s="83"/>
      <c r="I61" s="83"/>
      <c r="J61" s="471"/>
      <c r="K61" s="472"/>
      <c r="L61" s="472"/>
      <c r="M61" s="472"/>
      <c r="N61" s="472"/>
      <c r="O61" s="473"/>
      <c r="P61" s="471"/>
      <c r="Q61" s="472"/>
      <c r="R61" s="472"/>
      <c r="S61" s="472"/>
      <c r="T61" s="472"/>
      <c r="U61" s="473"/>
      <c r="V61" s="471"/>
      <c r="W61" s="472"/>
      <c r="X61" s="472"/>
      <c r="Y61" s="472"/>
      <c r="Z61" s="472"/>
      <c r="AA61" s="473"/>
      <c r="AB61" s="471"/>
      <c r="AC61" s="472"/>
      <c r="AD61" s="472"/>
      <c r="AE61" s="472"/>
      <c r="AF61" s="472"/>
      <c r="AG61" s="473"/>
      <c r="AH61" s="471"/>
      <c r="AI61" s="472"/>
      <c r="AJ61" s="472"/>
      <c r="AK61" s="472"/>
      <c r="AL61" s="472"/>
      <c r="AM61" s="47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c r="A245" s="83"/>
    </row>
    <row r="246" spans="1:60">
      <c r="A246" s="83"/>
    </row>
    <row r="247" spans="1:60">
      <c r="A247" s="83"/>
    </row>
    <row r="248" spans="1:60">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cols>
    <col min="2" max="2" width="24.140625" customWidth="1"/>
    <col min="3" max="3" width="70.140625" customWidth="1"/>
    <col min="4" max="4" width="29.85546875" customWidth="1"/>
  </cols>
  <sheetData>
    <row r="1" spans="1:37" ht="23.25">
      <c r="A1" s="83"/>
      <c r="B1" s="514" t="s">
        <v>235</v>
      </c>
      <c r="C1" s="514"/>
      <c r="D1" s="514"/>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c r="A3" s="83"/>
      <c r="B3" s="11"/>
      <c r="C3" s="12" t="s">
        <v>236</v>
      </c>
      <c r="D3" s="12" t="s">
        <v>219</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c r="A4" s="83"/>
      <c r="B4" s="13" t="s">
        <v>237</v>
      </c>
      <c r="C4" s="14" t="s">
        <v>238</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c r="A5" s="83"/>
      <c r="B5" s="16" t="s">
        <v>239</v>
      </c>
      <c r="C5" s="17" t="s">
        <v>240</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c r="A6" s="83"/>
      <c r="B6" s="19" t="s">
        <v>241</v>
      </c>
      <c r="C6" s="17" t="s">
        <v>242</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c r="A7" s="83"/>
      <c r="B7" s="20" t="s">
        <v>243</v>
      </c>
      <c r="C7" s="17" t="s">
        <v>244</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c r="A8" s="83"/>
      <c r="B8" s="21" t="s">
        <v>245</v>
      </c>
      <c r="C8" s="17" t="s">
        <v>246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c r="A35" s="83"/>
    </row>
    <row r="36" spans="1:31">
      <c r="A36" s="83"/>
    </row>
    <row r="37" spans="1:31">
      <c r="A37" s="83"/>
    </row>
    <row r="38" spans="1:31">
      <c r="A38" s="83"/>
    </row>
    <row r="39" spans="1:31">
      <c r="A39" s="83"/>
    </row>
    <row r="40" spans="1:31">
      <c r="A40" s="83"/>
    </row>
    <row r="41" spans="1:31">
      <c r="A41" s="83"/>
    </row>
    <row r="42" spans="1:31">
      <c r="A42" s="83"/>
    </row>
    <row r="43" spans="1:31">
      <c r="A43" s="83"/>
    </row>
    <row r="44" spans="1:31">
      <c r="A44" s="83"/>
    </row>
    <row r="45" spans="1:31">
      <c r="A45" s="83"/>
    </row>
    <row r="46" spans="1:31">
      <c r="A46" s="83"/>
    </row>
    <row r="47" spans="1:31">
      <c r="A47" s="83"/>
    </row>
    <row r="48" spans="1:31">
      <c r="A48" s="83"/>
    </row>
    <row r="49" spans="1:1">
      <c r="A49" s="83"/>
    </row>
    <row r="50" spans="1:1">
      <c r="A50" s="83"/>
    </row>
    <row r="51" spans="1:1">
      <c r="A51" s="83"/>
    </row>
    <row r="52" spans="1:1">
      <c r="A52" s="83"/>
    </row>
    <row r="53" spans="1:1">
      <c r="A53" s="83"/>
    </row>
    <row r="54" spans="1:1">
      <c r="A54" s="83"/>
    </row>
    <row r="55" spans="1:1">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cols>
    <col min="2" max="2" width="40.42578125" customWidth="1"/>
    <col min="3" max="3" width="74.85546875" customWidth="1"/>
    <col min="4" max="4" width="135" bestFit="1" customWidth="1"/>
    <col min="5" max="5" width="144.7109375" bestFit="1" customWidth="1"/>
  </cols>
  <sheetData>
    <row r="1" spans="1:21" ht="33.75">
      <c r="A1" s="83"/>
      <c r="B1" s="515" t="s">
        <v>247</v>
      </c>
      <c r="C1" s="515"/>
      <c r="D1" s="515"/>
      <c r="E1" s="83"/>
      <c r="F1" s="83"/>
      <c r="G1" s="83"/>
      <c r="H1" s="83"/>
      <c r="I1" s="83"/>
      <c r="J1" s="83"/>
      <c r="K1" s="83"/>
      <c r="L1" s="83"/>
      <c r="M1" s="83"/>
      <c r="N1" s="83"/>
      <c r="O1" s="83"/>
      <c r="P1" s="83"/>
      <c r="Q1" s="83"/>
      <c r="R1" s="83"/>
      <c r="S1" s="83"/>
      <c r="T1" s="83"/>
      <c r="U1" s="83"/>
    </row>
    <row r="2" spans="1:21">
      <c r="A2" s="83"/>
      <c r="B2" s="83"/>
      <c r="C2" s="83"/>
      <c r="D2" s="83"/>
      <c r="E2" s="83"/>
      <c r="F2" s="83"/>
      <c r="G2" s="83"/>
      <c r="H2" s="83"/>
      <c r="I2" s="83"/>
      <c r="J2" s="83"/>
      <c r="K2" s="83"/>
      <c r="L2" s="83"/>
      <c r="M2" s="83"/>
      <c r="N2" s="83"/>
      <c r="O2" s="83"/>
      <c r="P2" s="83"/>
      <c r="Q2" s="83"/>
      <c r="R2" s="83"/>
      <c r="S2" s="83"/>
      <c r="T2" s="83"/>
      <c r="U2" s="83"/>
    </row>
    <row r="3" spans="1:21" ht="30">
      <c r="A3" s="83"/>
      <c r="B3" s="101"/>
      <c r="C3" s="36" t="s">
        <v>248</v>
      </c>
      <c r="D3" s="36" t="s">
        <v>249</v>
      </c>
      <c r="E3" s="83"/>
      <c r="F3" s="83"/>
      <c r="G3" s="83"/>
      <c r="H3" s="83"/>
      <c r="I3" s="83"/>
      <c r="J3" s="83"/>
      <c r="K3" s="83"/>
      <c r="L3" s="83"/>
      <c r="M3" s="83"/>
      <c r="N3" s="83"/>
      <c r="O3" s="83"/>
      <c r="P3" s="83"/>
      <c r="Q3" s="83"/>
      <c r="R3" s="83"/>
      <c r="S3" s="83"/>
      <c r="T3" s="83"/>
      <c r="U3" s="83"/>
    </row>
    <row r="4" spans="1:21" ht="33.75">
      <c r="A4" s="100" t="s">
        <v>250</v>
      </c>
      <c r="B4" s="39" t="s">
        <v>251</v>
      </c>
      <c r="C4" s="44" t="s">
        <v>252</v>
      </c>
      <c r="D4" s="37" t="s">
        <v>253</v>
      </c>
      <c r="E4" s="83"/>
      <c r="F4" s="83"/>
      <c r="G4" s="83"/>
      <c r="H4" s="83"/>
      <c r="I4" s="83"/>
      <c r="J4" s="83"/>
      <c r="K4" s="83"/>
      <c r="L4" s="83"/>
      <c r="M4" s="83"/>
      <c r="N4" s="83"/>
      <c r="O4" s="83"/>
      <c r="P4" s="83"/>
      <c r="Q4" s="83"/>
      <c r="R4" s="83"/>
      <c r="S4" s="83"/>
      <c r="T4" s="83"/>
      <c r="U4" s="83"/>
    </row>
    <row r="5" spans="1:21" ht="67.5">
      <c r="A5" s="100" t="s">
        <v>254</v>
      </c>
      <c r="B5" s="40" t="s">
        <v>255</v>
      </c>
      <c r="C5" s="45" t="s">
        <v>256</v>
      </c>
      <c r="D5" s="38" t="s">
        <v>257</v>
      </c>
      <c r="E5" s="83"/>
      <c r="F5" s="83"/>
      <c r="G5" s="83"/>
      <c r="H5" s="83"/>
      <c r="I5" s="83"/>
      <c r="J5" s="83"/>
      <c r="K5" s="83"/>
      <c r="L5" s="83"/>
      <c r="M5" s="83"/>
      <c r="N5" s="83"/>
      <c r="O5" s="83"/>
      <c r="P5" s="83"/>
      <c r="Q5" s="83"/>
      <c r="R5" s="83"/>
      <c r="S5" s="83"/>
      <c r="T5" s="83"/>
      <c r="U5" s="83"/>
    </row>
    <row r="6" spans="1:21" ht="67.5">
      <c r="A6" s="100" t="s">
        <v>225</v>
      </c>
      <c r="B6" s="41" t="s">
        <v>258</v>
      </c>
      <c r="C6" s="45" t="s">
        <v>259</v>
      </c>
      <c r="D6" s="38" t="s">
        <v>260</v>
      </c>
      <c r="E6" s="83"/>
      <c r="F6" s="83"/>
      <c r="G6" s="83"/>
      <c r="H6" s="83"/>
      <c r="I6" s="83"/>
      <c r="J6" s="83"/>
      <c r="K6" s="83"/>
      <c r="L6" s="83"/>
      <c r="M6" s="83"/>
      <c r="N6" s="83"/>
      <c r="O6" s="83"/>
      <c r="P6" s="83"/>
      <c r="Q6" s="83"/>
      <c r="R6" s="83"/>
      <c r="S6" s="83"/>
      <c r="T6" s="83"/>
      <c r="U6" s="83"/>
    </row>
    <row r="7" spans="1:21" ht="101.25">
      <c r="A7" s="100" t="s">
        <v>261</v>
      </c>
      <c r="B7" s="42" t="s">
        <v>262</v>
      </c>
      <c r="C7" s="45" t="s">
        <v>263</v>
      </c>
      <c r="D7" s="38" t="s">
        <v>264</v>
      </c>
      <c r="E7" s="83"/>
      <c r="F7" s="83"/>
      <c r="G7" s="83"/>
      <c r="H7" s="83"/>
      <c r="I7" s="83"/>
      <c r="J7" s="83"/>
      <c r="K7" s="83"/>
      <c r="L7" s="83"/>
      <c r="M7" s="83"/>
      <c r="N7" s="83"/>
      <c r="O7" s="83"/>
      <c r="P7" s="83"/>
      <c r="Q7" s="83"/>
      <c r="R7" s="83"/>
      <c r="S7" s="83"/>
      <c r="T7" s="83"/>
      <c r="U7" s="83"/>
    </row>
    <row r="8" spans="1:21" ht="67.5">
      <c r="A8" s="100" t="s">
        <v>265</v>
      </c>
      <c r="B8" s="43" t="s">
        <v>266</v>
      </c>
      <c r="C8" s="45" t="s">
        <v>267</v>
      </c>
      <c r="D8" s="38" t="s">
        <v>268</v>
      </c>
      <c r="E8" s="83"/>
      <c r="F8" s="83"/>
      <c r="G8" s="83"/>
      <c r="H8" s="83"/>
      <c r="I8" s="83"/>
      <c r="J8" s="83"/>
      <c r="K8" s="83"/>
      <c r="L8" s="83"/>
      <c r="M8" s="83"/>
      <c r="N8" s="83"/>
      <c r="O8" s="83"/>
      <c r="P8" s="83"/>
      <c r="Q8" s="83"/>
      <c r="R8" s="83"/>
      <c r="S8" s="83"/>
      <c r="T8" s="83"/>
      <c r="U8" s="83"/>
    </row>
    <row r="9" spans="1:21" ht="20.25">
      <c r="A9" s="100"/>
      <c r="B9" s="100"/>
      <c r="C9" s="102"/>
      <c r="D9" s="102"/>
      <c r="E9" s="83"/>
      <c r="F9" s="83"/>
      <c r="G9" s="83"/>
      <c r="H9" s="83"/>
      <c r="I9" s="83"/>
      <c r="J9" s="83"/>
      <c r="K9" s="83"/>
      <c r="L9" s="83"/>
      <c r="M9" s="83"/>
      <c r="N9" s="83"/>
      <c r="O9" s="83"/>
      <c r="P9" s="83"/>
      <c r="Q9" s="83"/>
      <c r="R9" s="83"/>
      <c r="S9" s="83"/>
      <c r="T9" s="83"/>
      <c r="U9" s="83"/>
    </row>
    <row r="10" spans="1:21" ht="16.5">
      <c r="A10" s="100"/>
      <c r="B10" s="103"/>
      <c r="C10" s="103"/>
      <c r="D10" s="103"/>
      <c r="E10" s="83"/>
      <c r="F10" s="83"/>
      <c r="G10" s="83"/>
      <c r="H10" s="83"/>
      <c r="I10" s="83"/>
      <c r="J10" s="83"/>
      <c r="K10" s="83"/>
      <c r="L10" s="83"/>
      <c r="M10" s="83"/>
      <c r="N10" s="83"/>
      <c r="O10" s="83"/>
      <c r="P10" s="83"/>
      <c r="Q10" s="83"/>
      <c r="R10" s="83"/>
      <c r="S10" s="83"/>
      <c r="T10" s="83"/>
      <c r="U10" s="83"/>
    </row>
    <row r="11" spans="1:21">
      <c r="A11" s="100"/>
      <c r="B11" s="100" t="s">
        <v>269</v>
      </c>
      <c r="C11" s="100" t="s">
        <v>270</v>
      </c>
      <c r="D11" s="100" t="s">
        <v>271</v>
      </c>
      <c r="E11" s="83"/>
      <c r="F11" s="83"/>
      <c r="G11" s="83"/>
      <c r="H11" s="83"/>
      <c r="I11" s="83"/>
      <c r="J11" s="83"/>
      <c r="K11" s="83"/>
      <c r="L11" s="83"/>
      <c r="M11" s="83"/>
      <c r="N11" s="83"/>
      <c r="O11" s="83"/>
      <c r="P11" s="83"/>
      <c r="Q11" s="83"/>
      <c r="R11" s="83"/>
      <c r="S11" s="83"/>
      <c r="T11" s="83"/>
      <c r="U11" s="83"/>
    </row>
    <row r="12" spans="1:21">
      <c r="A12" s="100"/>
      <c r="B12" s="100" t="s">
        <v>272</v>
      </c>
      <c r="C12" s="100" t="s">
        <v>273</v>
      </c>
      <c r="D12" s="100" t="s">
        <v>274</v>
      </c>
      <c r="E12" s="83"/>
      <c r="F12" s="83"/>
      <c r="G12" s="83"/>
      <c r="H12" s="83"/>
      <c r="I12" s="83"/>
      <c r="J12" s="83"/>
      <c r="K12" s="83"/>
      <c r="L12" s="83"/>
      <c r="M12" s="83"/>
      <c r="N12" s="83"/>
      <c r="O12" s="83"/>
      <c r="P12" s="83"/>
      <c r="Q12" s="83"/>
      <c r="R12" s="83"/>
      <c r="S12" s="83"/>
      <c r="T12" s="83"/>
      <c r="U12" s="83"/>
    </row>
    <row r="13" spans="1:21">
      <c r="A13" s="100"/>
      <c r="B13" s="100"/>
      <c r="C13" s="100" t="s">
        <v>275</v>
      </c>
      <c r="D13" s="100" t="s">
        <v>164</v>
      </c>
      <c r="E13" s="83"/>
      <c r="F13" s="83"/>
      <c r="G13" s="83"/>
      <c r="H13" s="83"/>
      <c r="I13" s="83"/>
      <c r="J13" s="83"/>
      <c r="K13" s="83"/>
      <c r="L13" s="83"/>
      <c r="M13" s="83"/>
      <c r="N13" s="83"/>
      <c r="O13" s="83"/>
      <c r="P13" s="83"/>
      <c r="Q13" s="83"/>
      <c r="R13" s="83"/>
      <c r="S13" s="83"/>
      <c r="T13" s="83"/>
      <c r="U13" s="83"/>
    </row>
    <row r="14" spans="1:21">
      <c r="A14" s="100"/>
      <c r="B14" s="100"/>
      <c r="C14" s="100" t="s">
        <v>276</v>
      </c>
      <c r="D14" s="100" t="s">
        <v>277</v>
      </c>
      <c r="E14" s="83"/>
      <c r="F14" s="83"/>
      <c r="G14" s="83"/>
      <c r="H14" s="83"/>
      <c r="I14" s="83"/>
      <c r="J14" s="83"/>
      <c r="K14" s="83"/>
      <c r="L14" s="83"/>
      <c r="M14" s="83"/>
      <c r="N14" s="83"/>
      <c r="O14" s="83"/>
      <c r="P14" s="83"/>
      <c r="Q14" s="83"/>
      <c r="R14" s="83"/>
      <c r="S14" s="83"/>
      <c r="T14" s="83"/>
      <c r="U14" s="83"/>
    </row>
    <row r="15" spans="1:21">
      <c r="A15" s="100"/>
      <c r="B15" s="100"/>
      <c r="C15" s="100" t="s">
        <v>278</v>
      </c>
      <c r="D15" s="100" t="s">
        <v>279</v>
      </c>
      <c r="E15" s="83"/>
      <c r="F15" s="83"/>
      <c r="G15" s="83"/>
      <c r="H15" s="83"/>
      <c r="I15" s="83"/>
      <c r="J15" s="83"/>
      <c r="K15" s="83"/>
      <c r="L15" s="83"/>
      <c r="M15" s="83"/>
      <c r="N15" s="83"/>
      <c r="O15" s="83"/>
      <c r="P15" s="83"/>
      <c r="Q15" s="83"/>
      <c r="R15" s="83"/>
      <c r="S15" s="83"/>
      <c r="T15" s="83"/>
      <c r="U15" s="83"/>
    </row>
    <row r="16" spans="1:21">
      <c r="A16" s="100"/>
      <c r="B16" s="100"/>
      <c r="C16" s="100"/>
      <c r="D16" s="100"/>
      <c r="E16" s="83"/>
      <c r="F16" s="83"/>
      <c r="G16" s="83"/>
      <c r="H16" s="83"/>
      <c r="I16" s="83"/>
      <c r="J16" s="83"/>
      <c r="K16" s="83"/>
      <c r="L16" s="83"/>
      <c r="M16" s="83"/>
      <c r="N16" s="83"/>
      <c r="O16" s="83"/>
    </row>
    <row r="17" spans="1:15">
      <c r="A17" s="100"/>
      <c r="B17" s="100"/>
      <c r="C17" s="100"/>
      <c r="D17" s="100"/>
      <c r="E17" s="83"/>
      <c r="F17" s="83"/>
      <c r="G17" s="83"/>
      <c r="H17" s="83"/>
      <c r="I17" s="83"/>
      <c r="J17" s="83"/>
      <c r="K17" s="83"/>
      <c r="L17" s="83"/>
      <c r="M17" s="83"/>
      <c r="N17" s="83"/>
      <c r="O17" s="83"/>
    </row>
    <row r="18" spans="1:15">
      <c r="A18" s="100"/>
      <c r="B18" s="104"/>
      <c r="C18" s="104"/>
      <c r="D18" s="104"/>
      <c r="E18" s="83"/>
      <c r="F18" s="83"/>
      <c r="G18" s="83"/>
      <c r="H18" s="83"/>
      <c r="I18" s="83"/>
      <c r="J18" s="83"/>
      <c r="K18" s="83"/>
      <c r="L18" s="83"/>
      <c r="M18" s="83"/>
      <c r="N18" s="83"/>
      <c r="O18" s="83"/>
    </row>
    <row r="19" spans="1:15">
      <c r="A19" s="100"/>
      <c r="B19" s="104"/>
      <c r="C19" s="104"/>
      <c r="D19" s="104"/>
      <c r="E19" s="83"/>
      <c r="F19" s="83"/>
      <c r="G19" s="83"/>
      <c r="H19" s="83"/>
      <c r="I19" s="83"/>
      <c r="J19" s="83"/>
      <c r="K19" s="83"/>
      <c r="L19" s="83"/>
      <c r="M19" s="83"/>
      <c r="N19" s="83"/>
      <c r="O19" s="83"/>
    </row>
    <row r="20" spans="1:15">
      <c r="A20" s="100"/>
      <c r="B20" s="104"/>
      <c r="C20" s="104"/>
      <c r="D20" s="104"/>
      <c r="E20" s="83"/>
      <c r="F20" s="83"/>
      <c r="G20" s="83"/>
      <c r="H20" s="83"/>
      <c r="I20" s="83"/>
      <c r="J20" s="83"/>
      <c r="K20" s="83"/>
      <c r="L20" s="83"/>
      <c r="M20" s="83"/>
      <c r="N20" s="83"/>
      <c r="O20" s="83"/>
    </row>
    <row r="21" spans="1:15">
      <c r="A21" s="100"/>
      <c r="B21" s="104"/>
      <c r="C21" s="104"/>
      <c r="D21" s="104"/>
      <c r="E21" s="83"/>
      <c r="F21" s="83"/>
      <c r="G21" s="83"/>
      <c r="H21" s="83"/>
      <c r="I21" s="83"/>
      <c r="J21" s="83"/>
      <c r="K21" s="83"/>
      <c r="L21" s="83"/>
      <c r="M21" s="83"/>
      <c r="N21" s="83"/>
      <c r="O21" s="83"/>
    </row>
    <row r="22" spans="1:15" ht="20.25">
      <c r="A22" s="100"/>
      <c r="B22" s="100"/>
      <c r="C22" s="102"/>
      <c r="D22" s="102"/>
      <c r="E22" s="83"/>
      <c r="F22" s="83"/>
      <c r="G22" s="83"/>
      <c r="H22" s="83"/>
      <c r="I22" s="83"/>
      <c r="J22" s="83"/>
      <c r="K22" s="83"/>
      <c r="L22" s="83"/>
      <c r="M22" s="83"/>
      <c r="N22" s="83"/>
      <c r="O22" s="83"/>
    </row>
    <row r="23" spans="1:15" ht="20.25">
      <c r="A23" s="100"/>
      <c r="B23" s="100"/>
      <c r="C23" s="102"/>
      <c r="D23" s="102"/>
      <c r="E23" s="83"/>
      <c r="F23" s="83"/>
      <c r="G23" s="83"/>
      <c r="H23" s="83"/>
      <c r="I23" s="83"/>
      <c r="J23" s="83"/>
      <c r="K23" s="83"/>
      <c r="L23" s="83"/>
      <c r="M23" s="83"/>
      <c r="N23" s="83"/>
      <c r="O23" s="83"/>
    </row>
    <row r="24" spans="1:15" ht="20.25">
      <c r="A24" s="100"/>
      <c r="B24" s="100"/>
      <c r="C24" s="102"/>
      <c r="D24" s="102"/>
      <c r="E24" s="83"/>
      <c r="F24" s="83"/>
      <c r="G24" s="83"/>
      <c r="H24" s="83"/>
      <c r="I24" s="83"/>
      <c r="J24" s="83"/>
      <c r="K24" s="83"/>
      <c r="L24" s="83"/>
      <c r="M24" s="83"/>
      <c r="N24" s="83"/>
      <c r="O24" s="83"/>
    </row>
    <row r="25" spans="1:15" ht="20.25">
      <c r="A25" s="100"/>
      <c r="B25" s="100"/>
      <c r="C25" s="102"/>
      <c r="D25" s="102"/>
      <c r="E25" s="83"/>
      <c r="F25" s="83"/>
      <c r="G25" s="83"/>
      <c r="H25" s="83"/>
      <c r="I25" s="83"/>
      <c r="J25" s="83"/>
      <c r="K25" s="83"/>
      <c r="L25" s="83"/>
      <c r="M25" s="83"/>
      <c r="N25" s="83"/>
      <c r="O25" s="83"/>
    </row>
    <row r="26" spans="1:15" ht="20.25">
      <c r="A26" s="100"/>
      <c r="B26" s="100"/>
      <c r="C26" s="102"/>
      <c r="D26" s="102"/>
      <c r="E26" s="83"/>
      <c r="F26" s="83"/>
      <c r="G26" s="83"/>
      <c r="H26" s="83"/>
      <c r="I26" s="83"/>
      <c r="J26" s="83"/>
      <c r="K26" s="83"/>
      <c r="L26" s="83"/>
      <c r="M26" s="83"/>
      <c r="N26" s="83"/>
      <c r="O26" s="83"/>
    </row>
    <row r="27" spans="1:15" ht="20.25">
      <c r="A27" s="100"/>
      <c r="B27" s="100"/>
      <c r="C27" s="102"/>
      <c r="D27" s="102"/>
      <c r="E27" s="83"/>
      <c r="F27" s="83"/>
      <c r="G27" s="83"/>
      <c r="H27" s="83"/>
      <c r="I27" s="83"/>
      <c r="J27" s="83"/>
      <c r="K27" s="83"/>
      <c r="L27" s="83"/>
      <c r="M27" s="83"/>
      <c r="N27" s="83"/>
      <c r="O27" s="83"/>
    </row>
    <row r="28" spans="1:15" ht="20.25">
      <c r="A28" s="100"/>
      <c r="B28" s="100"/>
      <c r="C28" s="102"/>
      <c r="D28" s="102"/>
      <c r="E28" s="83"/>
      <c r="F28" s="83"/>
      <c r="G28" s="83"/>
      <c r="H28" s="83"/>
      <c r="I28" s="83"/>
      <c r="J28" s="83"/>
      <c r="K28" s="83"/>
      <c r="L28" s="83"/>
      <c r="M28" s="83"/>
      <c r="N28" s="83"/>
      <c r="O28" s="83"/>
    </row>
    <row r="29" spans="1:15" ht="20.25">
      <c r="A29" s="100"/>
      <c r="B29" s="100"/>
      <c r="C29" s="102"/>
      <c r="D29" s="102"/>
      <c r="E29" s="83"/>
      <c r="F29" s="83"/>
      <c r="G29" s="83"/>
      <c r="H29" s="83"/>
      <c r="I29" s="83"/>
      <c r="J29" s="83"/>
      <c r="K29" s="83"/>
      <c r="L29" s="83"/>
      <c r="M29" s="83"/>
      <c r="N29" s="83"/>
      <c r="O29" s="83"/>
    </row>
    <row r="30" spans="1:15" ht="20.25">
      <c r="A30" s="100"/>
      <c r="B30" s="100"/>
      <c r="C30" s="102"/>
      <c r="D30" s="102"/>
      <c r="E30" s="83"/>
      <c r="F30" s="83"/>
      <c r="G30" s="83"/>
      <c r="H30" s="83"/>
      <c r="I30" s="83"/>
      <c r="J30" s="83"/>
      <c r="K30" s="83"/>
      <c r="L30" s="83"/>
      <c r="M30" s="83"/>
      <c r="N30" s="83"/>
      <c r="O30" s="83"/>
    </row>
    <row r="31" spans="1:15" ht="20.25">
      <c r="A31" s="100"/>
      <c r="B31" s="100"/>
      <c r="C31" s="102"/>
      <c r="D31" s="102"/>
      <c r="E31" s="83"/>
      <c r="F31" s="83"/>
      <c r="G31" s="83"/>
      <c r="H31" s="83"/>
      <c r="I31" s="83"/>
      <c r="J31" s="83"/>
      <c r="K31" s="83"/>
      <c r="L31" s="83"/>
      <c r="M31" s="83"/>
      <c r="N31" s="83"/>
      <c r="O31" s="83"/>
    </row>
    <row r="32" spans="1:15" ht="20.25">
      <c r="A32" s="100"/>
      <c r="B32" s="100"/>
      <c r="C32" s="102"/>
      <c r="D32" s="102"/>
      <c r="E32" s="83"/>
      <c r="F32" s="83"/>
      <c r="G32" s="83"/>
      <c r="H32" s="83"/>
      <c r="I32" s="83"/>
      <c r="J32" s="83"/>
      <c r="K32" s="83"/>
      <c r="L32" s="83"/>
      <c r="M32" s="83"/>
      <c r="N32" s="83"/>
      <c r="O32" s="83"/>
    </row>
    <row r="33" spans="1:15" ht="20.25">
      <c r="A33" s="100"/>
      <c r="B33" s="100"/>
      <c r="C33" s="102"/>
      <c r="D33" s="102"/>
      <c r="E33" s="83"/>
      <c r="F33" s="83"/>
      <c r="G33" s="83"/>
      <c r="H33" s="83"/>
      <c r="I33" s="83"/>
      <c r="J33" s="83"/>
      <c r="K33" s="83"/>
      <c r="L33" s="83"/>
      <c r="M33" s="83"/>
      <c r="N33" s="83"/>
      <c r="O33" s="83"/>
    </row>
    <row r="34" spans="1:15" ht="20.25">
      <c r="A34" s="100"/>
      <c r="B34" s="100"/>
      <c r="C34" s="102"/>
      <c r="D34" s="102"/>
      <c r="E34" s="83"/>
      <c r="F34" s="83"/>
      <c r="G34" s="83"/>
      <c r="H34" s="83"/>
      <c r="I34" s="83"/>
      <c r="J34" s="83"/>
      <c r="K34" s="83"/>
      <c r="L34" s="83"/>
      <c r="M34" s="83"/>
      <c r="N34" s="83"/>
      <c r="O34" s="83"/>
    </row>
    <row r="35" spans="1:15" ht="20.25">
      <c r="A35" s="100"/>
      <c r="B35" s="100"/>
      <c r="C35" s="102"/>
      <c r="D35" s="102"/>
      <c r="E35" s="83"/>
      <c r="F35" s="83"/>
      <c r="G35" s="83"/>
      <c r="H35" s="83"/>
      <c r="I35" s="83"/>
      <c r="J35" s="83"/>
      <c r="K35" s="83"/>
      <c r="L35" s="83"/>
      <c r="M35" s="83"/>
      <c r="N35" s="83"/>
      <c r="O35" s="83"/>
    </row>
    <row r="36" spans="1:15" ht="20.25">
      <c r="A36" s="100"/>
      <c r="B36" s="100"/>
      <c r="C36" s="102"/>
      <c r="D36" s="102"/>
      <c r="E36" s="83"/>
      <c r="F36" s="83"/>
      <c r="G36" s="83"/>
      <c r="H36" s="83"/>
      <c r="I36" s="83"/>
      <c r="J36" s="83"/>
      <c r="K36" s="83"/>
      <c r="L36" s="83"/>
      <c r="M36" s="83"/>
      <c r="N36" s="83"/>
      <c r="O36" s="83"/>
    </row>
    <row r="37" spans="1:15" ht="20.25">
      <c r="A37" s="100"/>
      <c r="B37" s="100"/>
      <c r="C37" s="102"/>
      <c r="D37" s="102"/>
      <c r="E37" s="83"/>
      <c r="F37" s="83"/>
      <c r="G37" s="83"/>
      <c r="H37" s="83"/>
      <c r="I37" s="83"/>
      <c r="J37" s="83"/>
      <c r="K37" s="83"/>
      <c r="L37" s="83"/>
      <c r="M37" s="83"/>
      <c r="N37" s="83"/>
      <c r="O37" s="83"/>
    </row>
    <row r="38" spans="1:15" ht="20.25">
      <c r="A38" s="100"/>
      <c r="B38" s="100"/>
      <c r="C38" s="102"/>
      <c r="D38" s="102"/>
      <c r="E38" s="83"/>
      <c r="F38" s="83"/>
      <c r="G38" s="83"/>
      <c r="H38" s="83"/>
      <c r="I38" s="83"/>
      <c r="J38" s="83"/>
      <c r="K38" s="83"/>
      <c r="L38" s="83"/>
      <c r="M38" s="83"/>
      <c r="N38" s="83"/>
      <c r="O38" s="83"/>
    </row>
    <row r="39" spans="1:15" ht="20.25">
      <c r="A39" s="100"/>
      <c r="B39" s="100"/>
      <c r="C39" s="102"/>
      <c r="D39" s="102"/>
      <c r="E39" s="83"/>
      <c r="F39" s="83"/>
      <c r="G39" s="83"/>
      <c r="H39" s="83"/>
      <c r="I39" s="83"/>
      <c r="J39" s="83"/>
      <c r="K39" s="83"/>
      <c r="L39" s="83"/>
      <c r="M39" s="83"/>
      <c r="N39" s="83"/>
      <c r="O39" s="83"/>
    </row>
    <row r="40" spans="1:15" ht="20.25">
      <c r="A40" s="100"/>
      <c r="B40" s="100"/>
      <c r="C40" s="102"/>
      <c r="D40" s="102"/>
      <c r="E40" s="83"/>
      <c r="F40" s="83"/>
      <c r="G40" s="83"/>
      <c r="H40" s="83"/>
      <c r="I40" s="83"/>
      <c r="J40" s="83"/>
      <c r="K40" s="83"/>
      <c r="L40" s="83"/>
      <c r="M40" s="83"/>
      <c r="N40" s="83"/>
      <c r="O40" s="83"/>
    </row>
    <row r="41" spans="1:15" ht="20.25">
      <c r="A41" s="100"/>
      <c r="B41" s="100"/>
      <c r="C41" s="102"/>
      <c r="D41" s="102"/>
      <c r="E41" s="83"/>
      <c r="F41" s="83"/>
      <c r="G41" s="83"/>
      <c r="H41" s="83"/>
      <c r="I41" s="83"/>
      <c r="J41" s="83"/>
      <c r="K41" s="83"/>
      <c r="L41" s="83"/>
      <c r="M41" s="83"/>
      <c r="N41" s="83"/>
      <c r="O41" s="83"/>
    </row>
    <row r="42" spans="1:15" ht="20.25">
      <c r="A42" s="100"/>
      <c r="B42" s="100"/>
      <c r="C42" s="102"/>
      <c r="D42" s="102"/>
      <c r="E42" s="83"/>
      <c r="F42" s="83"/>
      <c r="G42" s="83"/>
      <c r="H42" s="83"/>
      <c r="I42" s="83"/>
      <c r="J42" s="83"/>
      <c r="K42" s="83"/>
      <c r="L42" s="83"/>
      <c r="M42" s="83"/>
      <c r="N42" s="83"/>
      <c r="O42" s="83"/>
    </row>
    <row r="43" spans="1:15" ht="20.25">
      <c r="A43" s="100"/>
      <c r="B43" s="100"/>
      <c r="C43" s="102"/>
      <c r="D43" s="102"/>
      <c r="E43" s="83"/>
      <c r="F43" s="83"/>
      <c r="G43" s="83"/>
      <c r="H43" s="83"/>
      <c r="I43" s="83"/>
      <c r="J43" s="83"/>
      <c r="K43" s="83"/>
      <c r="L43" s="83"/>
      <c r="M43" s="83"/>
      <c r="N43" s="83"/>
      <c r="O43" s="83"/>
    </row>
    <row r="44" spans="1:15" ht="20.25">
      <c r="A44" s="100"/>
      <c r="B44" s="100"/>
      <c r="C44" s="102"/>
      <c r="D44" s="102"/>
      <c r="E44" s="83"/>
      <c r="F44" s="83"/>
      <c r="G44" s="83"/>
      <c r="H44" s="83"/>
      <c r="I44" s="83"/>
      <c r="J44" s="83"/>
      <c r="K44" s="83"/>
      <c r="L44" s="83"/>
      <c r="M44" s="83"/>
      <c r="N44" s="83"/>
      <c r="O44" s="83"/>
    </row>
    <row r="45" spans="1:15" ht="20.25">
      <c r="A45" s="100"/>
      <c r="B45" s="100"/>
      <c r="C45" s="102"/>
      <c r="D45" s="102"/>
      <c r="E45" s="83"/>
      <c r="F45" s="83"/>
      <c r="G45" s="83"/>
      <c r="H45" s="83"/>
      <c r="I45" s="83"/>
      <c r="J45" s="83"/>
      <c r="K45" s="83"/>
      <c r="L45" s="83"/>
      <c r="M45" s="83"/>
      <c r="N45" s="83"/>
      <c r="O45" s="83"/>
    </row>
    <row r="46" spans="1:15" ht="20.25">
      <c r="A46" s="100"/>
      <c r="B46" s="100"/>
      <c r="C46" s="102"/>
      <c r="D46" s="102"/>
      <c r="E46" s="83"/>
      <c r="F46" s="83"/>
      <c r="G46" s="83"/>
      <c r="H46" s="83"/>
      <c r="I46" s="83"/>
      <c r="J46" s="83"/>
      <c r="K46" s="83"/>
      <c r="L46" s="83"/>
      <c r="M46" s="83"/>
      <c r="N46" s="83"/>
      <c r="O46" s="83"/>
    </row>
    <row r="47" spans="1:15" ht="20.25">
      <c r="A47" s="100"/>
      <c r="B47" s="100"/>
      <c r="C47" s="102"/>
      <c r="D47" s="102"/>
      <c r="E47" s="83"/>
      <c r="F47" s="83"/>
      <c r="G47" s="83"/>
      <c r="H47" s="83"/>
      <c r="I47" s="83"/>
      <c r="J47" s="83"/>
      <c r="K47" s="83"/>
      <c r="L47" s="83"/>
      <c r="M47" s="83"/>
      <c r="N47" s="83"/>
      <c r="O47" s="83"/>
    </row>
    <row r="48" spans="1:15" ht="20.25">
      <c r="A48" s="100"/>
      <c r="B48" s="100"/>
      <c r="C48" s="102"/>
      <c r="D48" s="102"/>
      <c r="E48" s="83"/>
      <c r="F48" s="83"/>
      <c r="G48" s="83"/>
      <c r="H48" s="83"/>
      <c r="I48" s="83"/>
      <c r="J48" s="83"/>
      <c r="K48" s="83"/>
      <c r="L48" s="83"/>
      <c r="M48" s="83"/>
      <c r="N48" s="83"/>
      <c r="O48" s="83"/>
    </row>
    <row r="49" spans="1:15" ht="20.25">
      <c r="A49" s="100"/>
      <c r="B49" s="100"/>
      <c r="C49" s="102"/>
      <c r="D49" s="102"/>
      <c r="E49" s="83"/>
      <c r="F49" s="83"/>
      <c r="G49" s="83"/>
      <c r="H49" s="83"/>
      <c r="I49" s="83"/>
      <c r="J49" s="83"/>
      <c r="K49" s="83"/>
      <c r="L49" s="83"/>
      <c r="M49" s="83"/>
      <c r="N49" s="83"/>
      <c r="O49" s="83"/>
    </row>
    <row r="50" spans="1:15" ht="20.25">
      <c r="A50" s="100"/>
      <c r="B50" s="100"/>
      <c r="C50" s="102"/>
      <c r="D50" s="102"/>
      <c r="E50" s="83"/>
      <c r="F50" s="83"/>
      <c r="G50" s="83"/>
      <c r="H50" s="83"/>
      <c r="I50" s="83"/>
      <c r="J50" s="83"/>
      <c r="K50" s="83"/>
      <c r="L50" s="83"/>
      <c r="M50" s="83"/>
      <c r="N50" s="83"/>
      <c r="O50" s="83"/>
    </row>
    <row r="51" spans="1:15" ht="20.25">
      <c r="A51" s="100"/>
      <c r="B51" s="100"/>
      <c r="C51" s="102"/>
      <c r="D51" s="102"/>
      <c r="E51" s="83"/>
      <c r="F51" s="83"/>
      <c r="G51" s="83"/>
      <c r="H51" s="83"/>
      <c r="I51" s="83"/>
      <c r="J51" s="83"/>
      <c r="K51" s="83"/>
      <c r="L51" s="83"/>
      <c r="M51" s="83"/>
      <c r="N51" s="83"/>
      <c r="O51" s="83"/>
    </row>
    <row r="52" spans="1:15" ht="20.25">
      <c r="A52" s="100"/>
      <c r="B52" s="23"/>
      <c r="C52" s="34"/>
      <c r="D52" s="34"/>
    </row>
    <row r="53" spans="1:15" ht="20.25">
      <c r="A53" s="100"/>
      <c r="B53" s="23"/>
      <c r="C53" s="34"/>
      <c r="D53" s="34"/>
    </row>
    <row r="54" spans="1:15" ht="20.25">
      <c r="A54" s="100"/>
      <c r="B54" s="23"/>
      <c r="C54" s="34"/>
      <c r="D54" s="34"/>
    </row>
    <row r="55" spans="1:15" ht="20.25">
      <c r="A55" s="100"/>
      <c r="B55" s="23"/>
      <c r="C55" s="34"/>
      <c r="D55" s="34"/>
    </row>
    <row r="56" spans="1:15" ht="20.25">
      <c r="A56" s="100"/>
      <c r="B56" s="23"/>
      <c r="C56" s="34"/>
      <c r="D56" s="34"/>
    </row>
    <row r="57" spans="1:15" ht="20.25">
      <c r="A57" s="100"/>
      <c r="B57" s="23"/>
      <c r="C57" s="34"/>
      <c r="D57" s="34"/>
    </row>
    <row r="58" spans="1:15" ht="20.25">
      <c r="A58" s="100"/>
      <c r="B58" s="23"/>
      <c r="C58" s="34"/>
      <c r="D58" s="34"/>
    </row>
    <row r="59" spans="1:15" ht="20.25">
      <c r="A59" s="100"/>
      <c r="B59" s="23"/>
      <c r="C59" s="34"/>
      <c r="D59" s="34"/>
    </row>
    <row r="60" spans="1:15" ht="20.25">
      <c r="A60" s="100"/>
      <c r="B60" s="23"/>
      <c r="C60" s="34"/>
      <c r="D60" s="34"/>
    </row>
    <row r="61" spans="1:15" ht="20.25">
      <c r="A61" s="100"/>
      <c r="B61" s="23"/>
      <c r="C61" s="34"/>
      <c r="D61" s="34"/>
    </row>
    <row r="62" spans="1:15" ht="20.25">
      <c r="A62" s="100"/>
      <c r="B62" s="23"/>
      <c r="C62" s="34"/>
      <c r="D62" s="34"/>
    </row>
    <row r="63" spans="1:15" ht="20.25">
      <c r="A63" s="100"/>
      <c r="B63" s="23"/>
      <c r="C63" s="34"/>
      <c r="D63" s="34"/>
    </row>
    <row r="64" spans="1:15" ht="20.25">
      <c r="A64" s="100"/>
      <c r="B64" s="23"/>
      <c r="C64" s="34"/>
      <c r="D64" s="34"/>
    </row>
    <row r="65" spans="1:4" ht="20.25">
      <c r="A65" s="100"/>
      <c r="B65" s="23"/>
      <c r="C65" s="34"/>
      <c r="D65" s="34"/>
    </row>
    <row r="66" spans="1:4" ht="20.25">
      <c r="A66" s="100"/>
      <c r="B66" s="23"/>
      <c r="C66" s="34"/>
      <c r="D66" s="34"/>
    </row>
    <row r="67" spans="1:4" ht="20.25">
      <c r="A67" s="100"/>
      <c r="B67" s="23"/>
      <c r="C67" s="34"/>
      <c r="D67" s="34"/>
    </row>
    <row r="68" spans="1:4" ht="20.25">
      <c r="A68" s="100"/>
      <c r="B68" s="23"/>
      <c r="C68" s="34"/>
      <c r="D68" s="34"/>
    </row>
    <row r="69" spans="1:4" ht="20.25">
      <c r="A69" s="100"/>
      <c r="B69" s="23"/>
      <c r="C69" s="34"/>
      <c r="D69" s="34"/>
    </row>
    <row r="70" spans="1:4" ht="20.25">
      <c r="A70" s="100"/>
      <c r="B70" s="23"/>
      <c r="C70" s="34"/>
      <c r="D70" s="34"/>
    </row>
    <row r="71" spans="1:4" ht="20.25">
      <c r="A71" s="100"/>
      <c r="B71" s="23"/>
      <c r="C71" s="34"/>
      <c r="D71" s="34"/>
    </row>
    <row r="72" spans="1:4" ht="20.25">
      <c r="A72" s="100"/>
      <c r="B72" s="23"/>
      <c r="C72" s="34"/>
      <c r="D72" s="34"/>
    </row>
    <row r="73" spans="1:4" ht="20.25">
      <c r="A73" s="100"/>
      <c r="B73" s="23"/>
      <c r="C73" s="34"/>
      <c r="D73" s="34"/>
    </row>
    <row r="74" spans="1:4" ht="20.25">
      <c r="A74" s="100"/>
      <c r="B74" s="23"/>
      <c r="C74" s="34"/>
      <c r="D74" s="34"/>
    </row>
    <row r="75" spans="1:4" ht="20.25">
      <c r="A75" s="100"/>
      <c r="B75" s="23"/>
      <c r="C75" s="34"/>
      <c r="D75" s="34"/>
    </row>
    <row r="76" spans="1:4" ht="20.25">
      <c r="A76" s="100"/>
      <c r="B76" s="23"/>
      <c r="C76" s="34"/>
      <c r="D76" s="34"/>
    </row>
    <row r="77" spans="1:4" ht="20.25">
      <c r="A77" s="100"/>
      <c r="B77" s="23"/>
      <c r="C77" s="34"/>
      <c r="D77" s="34"/>
    </row>
    <row r="78" spans="1:4" ht="20.25">
      <c r="A78" s="100"/>
      <c r="B78" s="23"/>
      <c r="C78" s="34"/>
      <c r="D78" s="34"/>
    </row>
    <row r="79" spans="1:4" ht="20.25">
      <c r="A79" s="100"/>
      <c r="B79" s="23"/>
      <c r="C79" s="34"/>
      <c r="D79" s="34"/>
    </row>
    <row r="80" spans="1:4" ht="20.25">
      <c r="A80" s="100"/>
      <c r="B80" s="23"/>
      <c r="C80" s="34"/>
      <c r="D80" s="34"/>
    </row>
    <row r="81" spans="1:4" ht="20.25">
      <c r="A81" s="100"/>
      <c r="B81" s="23"/>
      <c r="C81" s="34"/>
      <c r="D81" s="34"/>
    </row>
    <row r="82" spans="1:4" ht="20.25">
      <c r="A82" s="100"/>
      <c r="B82" s="23"/>
      <c r="C82" s="34"/>
      <c r="D82" s="34"/>
    </row>
    <row r="83" spans="1:4" ht="20.25">
      <c r="A83" s="100"/>
      <c r="B83" s="23"/>
      <c r="C83" s="34"/>
      <c r="D83" s="34"/>
    </row>
    <row r="84" spans="1:4" ht="20.25">
      <c r="A84" s="100"/>
      <c r="B84" s="23"/>
      <c r="C84" s="34"/>
      <c r="D84" s="34"/>
    </row>
    <row r="85" spans="1:4" ht="20.25">
      <c r="A85" s="100"/>
      <c r="B85" s="23"/>
      <c r="C85" s="34"/>
      <c r="D85" s="34"/>
    </row>
    <row r="86" spans="1:4" ht="20.25">
      <c r="A86" s="100"/>
      <c r="B86" s="23"/>
      <c r="C86" s="34"/>
      <c r="D86" s="34"/>
    </row>
    <row r="87" spans="1:4" ht="20.25">
      <c r="A87" s="100"/>
      <c r="B87" s="23"/>
      <c r="C87" s="34"/>
      <c r="D87" s="34"/>
    </row>
    <row r="88" spans="1:4" ht="20.25">
      <c r="A88" s="100"/>
      <c r="B88" s="23"/>
      <c r="C88" s="34"/>
      <c r="D88" s="34"/>
    </row>
    <row r="89" spans="1:4" ht="20.25">
      <c r="A89" s="100"/>
      <c r="B89" s="23"/>
      <c r="C89" s="34"/>
      <c r="D89" s="34"/>
    </row>
    <row r="90" spans="1:4" ht="20.25">
      <c r="A90" s="100"/>
      <c r="B90" s="23"/>
      <c r="C90" s="34"/>
      <c r="D90" s="34"/>
    </row>
    <row r="91" spans="1:4" ht="20.25">
      <c r="A91" s="100"/>
      <c r="B91" s="23"/>
      <c r="C91" s="34"/>
      <c r="D91" s="34"/>
    </row>
    <row r="92" spans="1:4" ht="20.25">
      <c r="A92" s="100"/>
      <c r="B92" s="23"/>
      <c r="C92" s="34"/>
      <c r="D92" s="34"/>
    </row>
    <row r="93" spans="1:4" ht="20.25">
      <c r="A93" s="100"/>
      <c r="B93" s="23"/>
      <c r="C93" s="34"/>
      <c r="D93" s="34"/>
    </row>
    <row r="94" spans="1:4" ht="20.25">
      <c r="A94" s="100"/>
      <c r="B94" s="23"/>
      <c r="C94" s="34"/>
      <c r="D94" s="34"/>
    </row>
    <row r="95" spans="1:4" ht="20.25">
      <c r="A95" s="100"/>
      <c r="B95" s="23"/>
      <c r="C95" s="34"/>
      <c r="D95" s="34"/>
    </row>
    <row r="96" spans="1:4" ht="20.25">
      <c r="A96" s="100"/>
      <c r="B96" s="23"/>
      <c r="C96" s="34"/>
      <c r="D96" s="34"/>
    </row>
    <row r="97" spans="1:4" ht="20.25">
      <c r="A97" s="100"/>
      <c r="B97" s="23"/>
      <c r="C97" s="34"/>
      <c r="D97" s="34"/>
    </row>
    <row r="98" spans="1:4" ht="20.25">
      <c r="A98" s="100"/>
      <c r="B98" s="23"/>
      <c r="C98" s="34"/>
      <c r="D98" s="34"/>
    </row>
    <row r="99" spans="1:4" ht="20.25">
      <c r="A99" s="100"/>
      <c r="B99" s="23"/>
      <c r="C99" s="34"/>
      <c r="D99" s="34"/>
    </row>
    <row r="100" spans="1:4" ht="20.25">
      <c r="A100" s="100"/>
      <c r="B100" s="23"/>
      <c r="C100" s="34"/>
      <c r="D100" s="34"/>
    </row>
    <row r="101" spans="1:4" ht="20.25">
      <c r="A101" s="100"/>
      <c r="B101" s="23"/>
      <c r="C101" s="34"/>
      <c r="D101" s="34"/>
    </row>
    <row r="102" spans="1:4" ht="20.25">
      <c r="A102" s="100"/>
      <c r="B102" s="23"/>
      <c r="C102" s="34"/>
      <c r="D102" s="34"/>
    </row>
    <row r="103" spans="1:4" ht="20.25">
      <c r="A103" s="100"/>
      <c r="B103" s="23"/>
      <c r="C103" s="34"/>
      <c r="D103" s="34"/>
    </row>
    <row r="104" spans="1:4" ht="20.25">
      <c r="A104" s="100"/>
      <c r="B104" s="23"/>
      <c r="C104" s="34"/>
      <c r="D104" s="34"/>
    </row>
    <row r="105" spans="1:4" ht="20.25">
      <c r="A105" s="100"/>
      <c r="B105" s="23"/>
      <c r="C105" s="34"/>
      <c r="D105" s="34"/>
    </row>
    <row r="106" spans="1:4" ht="20.25">
      <c r="A106" s="100"/>
      <c r="B106" s="23"/>
      <c r="C106" s="34"/>
      <c r="D106" s="34"/>
    </row>
    <row r="107" spans="1:4" ht="20.25">
      <c r="A107" s="100"/>
      <c r="B107" s="23"/>
      <c r="C107" s="34"/>
      <c r="D107" s="34"/>
    </row>
    <row r="108" spans="1:4" ht="20.25">
      <c r="A108" s="100"/>
      <c r="B108" s="23"/>
      <c r="C108" s="34"/>
      <c r="D108" s="34"/>
    </row>
    <row r="109" spans="1:4" ht="20.25">
      <c r="A109" s="100"/>
      <c r="B109" s="23"/>
      <c r="C109" s="34"/>
      <c r="D109" s="34"/>
    </row>
    <row r="110" spans="1:4" ht="20.25">
      <c r="A110" s="100"/>
      <c r="B110" s="23"/>
      <c r="C110" s="34"/>
      <c r="D110" s="34"/>
    </row>
    <row r="111" spans="1:4" ht="20.25">
      <c r="A111" s="100"/>
      <c r="B111" s="23"/>
      <c r="C111" s="34"/>
      <c r="D111" s="34"/>
    </row>
    <row r="112" spans="1:4" ht="20.25">
      <c r="A112" s="100"/>
      <c r="B112" s="23"/>
      <c r="C112" s="34"/>
      <c r="D112" s="34"/>
    </row>
    <row r="113" spans="1:4" ht="20.25">
      <c r="A113" s="100"/>
      <c r="B113" s="23"/>
      <c r="C113" s="34"/>
      <c r="D113" s="34"/>
    </row>
    <row r="114" spans="1:4" ht="20.25">
      <c r="A114" s="100"/>
      <c r="B114" s="23"/>
      <c r="C114" s="34"/>
      <c r="D114" s="34"/>
    </row>
    <row r="115" spans="1:4" ht="20.25">
      <c r="A115" s="100"/>
      <c r="B115" s="23"/>
      <c r="C115" s="34"/>
      <c r="D115" s="34"/>
    </row>
    <row r="116" spans="1:4" ht="20.25">
      <c r="A116" s="100"/>
      <c r="B116" s="23"/>
      <c r="C116" s="34"/>
      <c r="D116" s="34"/>
    </row>
    <row r="117" spans="1:4" ht="20.25">
      <c r="A117" s="100"/>
      <c r="B117" s="23"/>
      <c r="C117" s="34"/>
      <c r="D117" s="34"/>
    </row>
    <row r="118" spans="1:4" ht="20.25">
      <c r="A118" s="100"/>
      <c r="B118" s="23"/>
      <c r="C118" s="34"/>
      <c r="D118" s="34"/>
    </row>
    <row r="119" spans="1:4" ht="20.25">
      <c r="A119" s="100"/>
      <c r="B119" s="23"/>
      <c r="C119" s="34"/>
      <c r="D119" s="34"/>
    </row>
    <row r="120" spans="1:4" ht="20.25">
      <c r="A120" s="100"/>
      <c r="B120" s="23"/>
      <c r="C120" s="34"/>
      <c r="D120" s="34"/>
    </row>
    <row r="121" spans="1:4" ht="20.25">
      <c r="A121" s="100"/>
      <c r="B121" s="23"/>
      <c r="C121" s="34"/>
      <c r="D121" s="34"/>
    </row>
    <row r="122" spans="1:4" ht="20.25">
      <c r="A122" s="100"/>
      <c r="B122" s="23"/>
      <c r="C122" s="34"/>
      <c r="D122" s="34"/>
    </row>
    <row r="123" spans="1:4" ht="20.25">
      <c r="A123" s="100"/>
      <c r="B123" s="23"/>
      <c r="C123" s="34"/>
      <c r="D123" s="34"/>
    </row>
    <row r="124" spans="1:4" ht="20.25">
      <c r="A124" s="100"/>
      <c r="B124" s="23"/>
      <c r="C124" s="34"/>
      <c r="D124" s="34"/>
    </row>
    <row r="125" spans="1:4" ht="20.25">
      <c r="A125" s="100"/>
      <c r="B125" s="23"/>
      <c r="C125" s="34"/>
      <c r="D125" s="34"/>
    </row>
    <row r="126" spans="1:4" ht="20.25">
      <c r="A126" s="100"/>
      <c r="B126" s="23"/>
      <c r="C126" s="34"/>
      <c r="D126" s="34"/>
    </row>
    <row r="127" spans="1:4" ht="20.25">
      <c r="A127" s="100"/>
      <c r="B127" s="23"/>
      <c r="C127" s="34"/>
      <c r="D127" s="34"/>
    </row>
    <row r="128" spans="1:4" ht="20.25">
      <c r="A128" s="100"/>
      <c r="B128" s="23"/>
      <c r="C128" s="34"/>
      <c r="D128" s="34"/>
    </row>
    <row r="129" spans="1:4" ht="20.25">
      <c r="A129" s="100"/>
      <c r="B129" s="23"/>
      <c r="C129" s="34"/>
      <c r="D129" s="34"/>
    </row>
    <row r="130" spans="1:4" ht="20.25">
      <c r="A130" s="100"/>
      <c r="B130" s="23"/>
      <c r="C130" s="34"/>
      <c r="D130" s="34"/>
    </row>
    <row r="131" spans="1:4" ht="20.25">
      <c r="A131" s="100"/>
      <c r="B131" s="23"/>
      <c r="C131" s="34"/>
      <c r="D131" s="34"/>
    </row>
    <row r="132" spans="1:4" ht="20.25">
      <c r="A132" s="100"/>
      <c r="B132" s="23"/>
      <c r="C132" s="34"/>
      <c r="D132" s="34"/>
    </row>
    <row r="133" spans="1:4" ht="20.25">
      <c r="A133" s="100"/>
      <c r="B133" s="23"/>
      <c r="C133" s="34"/>
      <c r="D133" s="34"/>
    </row>
    <row r="134" spans="1:4" ht="20.25">
      <c r="A134" s="100"/>
      <c r="B134" s="23"/>
      <c r="C134" s="34"/>
      <c r="D134" s="34"/>
    </row>
    <row r="135" spans="1:4" ht="20.25">
      <c r="A135" s="100"/>
      <c r="B135" s="23"/>
      <c r="C135" s="34"/>
      <c r="D135" s="34"/>
    </row>
    <row r="136" spans="1:4" ht="20.25">
      <c r="A136" s="100"/>
      <c r="B136" s="23"/>
      <c r="C136" s="34"/>
      <c r="D136" s="34"/>
    </row>
    <row r="137" spans="1:4" ht="20.25">
      <c r="A137" s="100"/>
      <c r="B137" s="23"/>
      <c r="C137" s="34"/>
      <c r="D137" s="34"/>
    </row>
    <row r="138" spans="1:4" ht="20.25">
      <c r="A138" s="100"/>
      <c r="B138" s="23"/>
      <c r="C138" s="34"/>
      <c r="D138" s="34"/>
    </row>
    <row r="139" spans="1:4" ht="20.25">
      <c r="A139" s="100"/>
      <c r="B139" s="23"/>
      <c r="C139" s="34"/>
      <c r="D139" s="34"/>
    </row>
    <row r="140" spans="1:4" ht="20.25">
      <c r="A140" s="100"/>
      <c r="B140" s="23"/>
      <c r="C140" s="34"/>
      <c r="D140" s="34"/>
    </row>
    <row r="141" spans="1:4" ht="20.25">
      <c r="A141" s="100"/>
      <c r="B141" s="23"/>
      <c r="C141" s="34"/>
      <c r="D141" s="34"/>
    </row>
    <row r="142" spans="1:4" ht="20.25">
      <c r="A142" s="100"/>
      <c r="B142" s="23"/>
      <c r="C142" s="34"/>
      <c r="D142" s="34"/>
    </row>
    <row r="143" spans="1:4" ht="20.25">
      <c r="A143" s="100"/>
      <c r="B143" s="23"/>
      <c r="C143" s="34"/>
      <c r="D143" s="34"/>
    </row>
    <row r="144" spans="1:4" ht="20.25">
      <c r="A144" s="100"/>
      <c r="B144" s="23"/>
      <c r="C144" s="34"/>
      <c r="D144" s="34"/>
    </row>
    <row r="145" spans="1:4" ht="20.25">
      <c r="A145" s="100"/>
      <c r="B145" s="23"/>
      <c r="C145" s="34"/>
      <c r="D145" s="34"/>
    </row>
    <row r="146" spans="1:4" ht="20.25">
      <c r="A146" s="100"/>
      <c r="B146" s="23"/>
      <c r="C146" s="34"/>
      <c r="D146" s="34"/>
    </row>
    <row r="147" spans="1:4" ht="20.25">
      <c r="A147" s="100"/>
      <c r="B147" s="23"/>
      <c r="C147" s="34"/>
      <c r="D147" s="34"/>
    </row>
    <row r="148" spans="1:4" ht="20.25">
      <c r="A148" s="100"/>
      <c r="B148" s="23"/>
      <c r="C148" s="34"/>
      <c r="D148" s="34"/>
    </row>
    <row r="149" spans="1:4" ht="20.25">
      <c r="A149" s="100"/>
      <c r="B149" s="23"/>
      <c r="C149" s="34"/>
      <c r="D149" s="34"/>
    </row>
    <row r="150" spans="1:4" ht="20.25">
      <c r="A150" s="100"/>
      <c r="B150" s="23"/>
      <c r="C150" s="34"/>
      <c r="D150" s="34"/>
    </row>
    <row r="151" spans="1:4" ht="20.25">
      <c r="A151" s="100"/>
      <c r="B151" s="23"/>
      <c r="C151" s="34"/>
      <c r="D151" s="34"/>
    </row>
    <row r="152" spans="1:4" ht="20.25">
      <c r="A152" s="100"/>
      <c r="B152" s="23"/>
      <c r="C152" s="34"/>
      <c r="D152" s="34"/>
    </row>
    <row r="153" spans="1:4" ht="20.25">
      <c r="A153" s="100"/>
      <c r="B153" s="23"/>
      <c r="C153" s="34"/>
      <c r="D153" s="34"/>
    </row>
    <row r="154" spans="1:4" ht="20.25">
      <c r="A154" s="100"/>
      <c r="B154" s="23"/>
      <c r="C154" s="34"/>
      <c r="D154" s="34"/>
    </row>
    <row r="155" spans="1:4" ht="20.25">
      <c r="A155" s="100"/>
      <c r="B155" s="23"/>
      <c r="C155" s="34"/>
      <c r="D155" s="34"/>
    </row>
    <row r="156" spans="1:4" ht="20.25">
      <c r="A156" s="100"/>
      <c r="B156" s="23"/>
      <c r="C156" s="34"/>
      <c r="D156" s="34"/>
    </row>
    <row r="157" spans="1:4" ht="20.25">
      <c r="A157" s="100"/>
      <c r="B157" s="23"/>
      <c r="C157" s="34"/>
      <c r="D157" s="34"/>
    </row>
    <row r="158" spans="1:4" ht="20.25">
      <c r="A158" s="100"/>
      <c r="B158" s="23"/>
      <c r="C158" s="34"/>
      <c r="D158" s="34"/>
    </row>
    <row r="159" spans="1:4" ht="20.25">
      <c r="A159" s="100"/>
      <c r="B159" s="23"/>
      <c r="C159" s="34"/>
      <c r="D159" s="34"/>
    </row>
    <row r="160" spans="1:4" ht="20.25">
      <c r="A160" s="100"/>
      <c r="B160" s="23"/>
      <c r="C160" s="34"/>
      <c r="D160" s="34"/>
    </row>
    <row r="161" spans="1:4" ht="20.25">
      <c r="A161" s="100"/>
      <c r="B161" s="23"/>
      <c r="C161" s="34"/>
      <c r="D161" s="34"/>
    </row>
    <row r="162" spans="1:4" ht="20.25">
      <c r="A162" s="100"/>
      <c r="B162" s="23"/>
      <c r="C162" s="34"/>
      <c r="D162" s="34"/>
    </row>
    <row r="163" spans="1:4" ht="20.25">
      <c r="A163" s="100"/>
      <c r="B163" s="23"/>
      <c r="C163" s="34"/>
      <c r="D163" s="34"/>
    </row>
    <row r="164" spans="1:4" ht="20.25">
      <c r="A164" s="100"/>
      <c r="B164" s="23"/>
      <c r="C164" s="34"/>
      <c r="D164" s="34"/>
    </row>
    <row r="165" spans="1:4" ht="20.25">
      <c r="A165" s="100"/>
      <c r="B165" s="23"/>
      <c r="C165" s="34"/>
      <c r="D165" s="34"/>
    </row>
    <row r="166" spans="1:4" ht="20.25">
      <c r="A166" s="100"/>
      <c r="B166" s="23"/>
      <c r="C166" s="34"/>
      <c r="D166" s="34"/>
    </row>
    <row r="167" spans="1:4" ht="20.25">
      <c r="A167" s="100"/>
      <c r="B167" s="23"/>
      <c r="C167" s="34"/>
      <c r="D167" s="34"/>
    </row>
    <row r="168" spans="1:4" ht="20.25">
      <c r="A168" s="100"/>
      <c r="B168" s="23"/>
      <c r="C168" s="34"/>
      <c r="D168" s="34"/>
    </row>
    <row r="169" spans="1:4" ht="20.25">
      <c r="A169" s="100"/>
      <c r="B169" s="23"/>
      <c r="C169" s="34"/>
      <c r="D169" s="34"/>
    </row>
    <row r="170" spans="1:4" ht="20.25">
      <c r="A170" s="100"/>
      <c r="B170" s="23"/>
      <c r="C170" s="34"/>
      <c r="D170" s="34"/>
    </row>
    <row r="171" spans="1:4" ht="20.25">
      <c r="A171" s="100"/>
      <c r="B171" s="23"/>
      <c r="C171" s="34"/>
      <c r="D171" s="34"/>
    </row>
    <row r="172" spans="1:4" ht="20.25">
      <c r="A172" s="100"/>
      <c r="B172" s="23"/>
      <c r="C172" s="34"/>
      <c r="D172" s="34"/>
    </row>
    <row r="173" spans="1:4" ht="20.25">
      <c r="A173" s="100"/>
      <c r="B173" s="23"/>
      <c r="C173" s="34"/>
      <c r="D173" s="34"/>
    </row>
    <row r="174" spans="1:4" ht="20.25">
      <c r="A174" s="100"/>
      <c r="B174" s="23"/>
      <c r="C174" s="34"/>
      <c r="D174" s="34"/>
    </row>
    <row r="175" spans="1:4" ht="20.25">
      <c r="A175" s="100"/>
      <c r="B175" s="23"/>
      <c r="C175" s="34"/>
      <c r="D175" s="34"/>
    </row>
    <row r="176" spans="1:4" ht="20.25">
      <c r="A176" s="100"/>
      <c r="B176" s="23"/>
      <c r="C176" s="34"/>
      <c r="D176" s="34"/>
    </row>
    <row r="177" spans="1:4" ht="20.25">
      <c r="A177" s="100"/>
      <c r="B177" s="23"/>
      <c r="C177" s="34"/>
      <c r="D177" s="34"/>
    </row>
    <row r="178" spans="1:4" ht="20.25">
      <c r="A178" s="100"/>
      <c r="B178" s="23"/>
      <c r="C178" s="34"/>
      <c r="D178" s="34"/>
    </row>
    <row r="179" spans="1:4" ht="20.25">
      <c r="A179" s="100"/>
      <c r="B179" s="23"/>
      <c r="C179" s="34"/>
      <c r="D179" s="34"/>
    </row>
    <row r="180" spans="1:4" ht="20.25">
      <c r="A180" s="100"/>
      <c r="B180" s="23"/>
      <c r="C180" s="34"/>
      <c r="D180" s="34"/>
    </row>
    <row r="181" spans="1:4" ht="20.25">
      <c r="A181" s="100"/>
      <c r="B181" s="23"/>
      <c r="C181" s="34"/>
      <c r="D181" s="34"/>
    </row>
    <row r="182" spans="1:4" ht="20.25">
      <c r="A182" s="100"/>
      <c r="B182" s="23"/>
      <c r="C182" s="34"/>
      <c r="D182" s="34"/>
    </row>
    <row r="183" spans="1:4" ht="20.25">
      <c r="A183" s="100"/>
      <c r="B183" s="23"/>
      <c r="C183" s="34"/>
      <c r="D183" s="34"/>
    </row>
    <row r="184" spans="1:4" ht="20.25">
      <c r="A184" s="100"/>
      <c r="B184" s="23"/>
      <c r="C184" s="34"/>
      <c r="D184" s="34"/>
    </row>
    <row r="185" spans="1:4" ht="20.25">
      <c r="A185" s="100"/>
      <c r="B185" s="23"/>
      <c r="C185" s="34"/>
      <c r="D185" s="34"/>
    </row>
    <row r="186" spans="1:4" ht="20.25">
      <c r="A186" s="100"/>
      <c r="B186" s="23"/>
      <c r="C186" s="34"/>
      <c r="D186" s="34"/>
    </row>
    <row r="187" spans="1:4" ht="20.25">
      <c r="A187" s="100"/>
      <c r="B187" s="23"/>
      <c r="C187" s="34"/>
      <c r="D187" s="34"/>
    </row>
    <row r="188" spans="1:4" ht="20.25">
      <c r="A188" s="100"/>
      <c r="B188" s="23"/>
      <c r="C188" s="34"/>
      <c r="D188" s="34"/>
    </row>
    <row r="189" spans="1:4" ht="20.25">
      <c r="A189" s="100"/>
      <c r="B189" s="23"/>
      <c r="C189" s="34"/>
      <c r="D189" s="34"/>
    </row>
    <row r="190" spans="1:4" ht="20.25">
      <c r="A190" s="100"/>
      <c r="B190" s="23"/>
      <c r="C190" s="34"/>
      <c r="D190" s="34"/>
    </row>
    <row r="191" spans="1:4" ht="20.25">
      <c r="A191" s="100"/>
      <c r="B191" s="23"/>
      <c r="C191" s="34"/>
      <c r="D191" s="34"/>
    </row>
    <row r="192" spans="1:4" ht="20.25">
      <c r="A192" s="100"/>
      <c r="B192" s="23"/>
      <c r="C192" s="34"/>
      <c r="D192" s="34"/>
    </row>
    <row r="193" spans="1:4" ht="20.25">
      <c r="A193" s="100"/>
      <c r="B193" s="23"/>
      <c r="C193" s="34"/>
      <c r="D193" s="34"/>
    </row>
    <row r="194" spans="1:4" ht="20.25">
      <c r="A194" s="100"/>
      <c r="B194" s="23"/>
      <c r="C194" s="34"/>
      <c r="D194" s="34"/>
    </row>
    <row r="195" spans="1:4" ht="20.25">
      <c r="A195" s="100"/>
      <c r="B195" s="23"/>
      <c r="C195" s="34"/>
      <c r="D195" s="34"/>
    </row>
    <row r="196" spans="1:4" ht="20.25">
      <c r="A196" s="100"/>
      <c r="B196" s="23"/>
      <c r="C196" s="34"/>
      <c r="D196" s="34"/>
    </row>
    <row r="197" spans="1:4" ht="20.25">
      <c r="A197" s="100"/>
      <c r="B197" s="23"/>
      <c r="C197" s="34"/>
      <c r="D197" s="34"/>
    </row>
    <row r="198" spans="1:4" ht="20.25">
      <c r="A198" s="100"/>
      <c r="B198" s="23"/>
      <c r="C198" s="34"/>
      <c r="D198" s="34"/>
    </row>
    <row r="199" spans="1:4" ht="20.25">
      <c r="A199" s="100"/>
      <c r="B199" s="23"/>
      <c r="C199" s="34"/>
      <c r="D199" s="34"/>
    </row>
    <row r="200" spans="1:4" ht="20.25">
      <c r="A200" s="100"/>
      <c r="B200" s="23"/>
      <c r="C200" s="34"/>
      <c r="D200" s="34"/>
    </row>
    <row r="201" spans="1:4" ht="20.25">
      <c r="A201" s="100"/>
      <c r="B201" s="23"/>
      <c r="C201" s="34"/>
      <c r="D201" s="34"/>
    </row>
    <row r="202" spans="1:4" ht="20.25">
      <c r="A202" s="100"/>
      <c r="B202" s="23"/>
      <c r="C202" s="34"/>
      <c r="D202" s="34"/>
    </row>
    <row r="203" spans="1:4" ht="20.25">
      <c r="A203" s="100"/>
      <c r="B203" s="23"/>
      <c r="C203" s="34"/>
      <c r="D203" s="34"/>
    </row>
    <row r="204" spans="1:4" ht="20.25">
      <c r="A204" s="100"/>
      <c r="B204" s="23"/>
      <c r="C204" s="34"/>
      <c r="D204" s="34"/>
    </row>
    <row r="205" spans="1:4" ht="20.25">
      <c r="A205" s="100"/>
      <c r="B205" s="23"/>
      <c r="C205" s="34"/>
      <c r="D205" s="34"/>
    </row>
    <row r="206" spans="1:4" ht="20.25">
      <c r="A206" s="100"/>
      <c r="B206" s="23"/>
      <c r="C206" s="34"/>
      <c r="D206" s="34"/>
    </row>
    <row r="207" spans="1:4" ht="20.25">
      <c r="A207" s="100"/>
      <c r="B207" s="23"/>
      <c r="C207" s="34"/>
      <c r="D207" s="34"/>
    </row>
    <row r="208" spans="1:4">
      <c r="A208" s="83"/>
      <c r="B208" s="23"/>
      <c r="C208" s="23"/>
      <c r="D208" s="23"/>
    </row>
    <row r="209" spans="1:8" ht="20.25">
      <c r="A209" s="83"/>
      <c r="B209" s="30" t="s">
        <v>280</v>
      </c>
      <c r="C209" s="30" t="s">
        <v>281</v>
      </c>
      <c r="D209" s="33" t="s">
        <v>280</v>
      </c>
      <c r="E209" s="33" t="s">
        <v>281</v>
      </c>
    </row>
    <row r="210" spans="1:8" ht="21">
      <c r="A210" s="83"/>
      <c r="B210" s="31" t="s">
        <v>282</v>
      </c>
      <c r="C210" s="31" t="s">
        <v>283</v>
      </c>
      <c r="D210" t="s">
        <v>282</v>
      </c>
      <c r="F210" t="str">
        <f>IF(NOT(ISBLANK(D210)),D210,IF(NOT(ISBLANK(E210)),"     "&amp;E210,FALSE))</f>
        <v>Afectación Económica o presupuestal</v>
      </c>
      <c r="G210" t="s">
        <v>282</v>
      </c>
      <c r="H210" t="str">
        <f>IF(NOT(ISERROR(MATCH(G210,_xlfn.ANCHORARRAY(B221),0))),F223&amp;"Por favor no seleccionar los criterios de impacto",G210)</f>
        <v>❌Por favor no seleccionar los criterios de impacto</v>
      </c>
    </row>
    <row r="211" spans="1:8" ht="21">
      <c r="A211" s="83"/>
      <c r="B211" s="31" t="s">
        <v>282</v>
      </c>
      <c r="C211" s="31" t="s">
        <v>256</v>
      </c>
      <c r="E211" t="s">
        <v>283</v>
      </c>
      <c r="F211" t="str">
        <f t="shared" ref="F211:F221" si="0">IF(NOT(ISBLANK(D211)),D211,IF(NOT(ISBLANK(E211)),"     "&amp;E211,FALSE))</f>
        <v xml:space="preserve">     Afectación menor a 10 SMLMV .</v>
      </c>
    </row>
    <row r="212" spans="1:8" ht="21">
      <c r="A212" s="83"/>
      <c r="B212" s="31" t="s">
        <v>282</v>
      </c>
      <c r="C212" s="31" t="s">
        <v>259</v>
      </c>
      <c r="E212" t="s">
        <v>256</v>
      </c>
      <c r="F212" t="str">
        <f t="shared" si="0"/>
        <v xml:space="preserve">     Entre 10 y 50 SMLMV </v>
      </c>
    </row>
    <row r="213" spans="1:8" ht="21">
      <c r="A213" s="83"/>
      <c r="B213" s="31" t="s">
        <v>282</v>
      </c>
      <c r="C213" s="31" t="s">
        <v>263</v>
      </c>
      <c r="E213" t="s">
        <v>259</v>
      </c>
      <c r="F213" t="str">
        <f t="shared" si="0"/>
        <v xml:space="preserve">     Entre 50 y 100 SMLMV </v>
      </c>
    </row>
    <row r="214" spans="1:8" ht="21">
      <c r="A214" s="83"/>
      <c r="B214" s="31" t="s">
        <v>282</v>
      </c>
      <c r="C214" s="31" t="s">
        <v>267</v>
      </c>
      <c r="E214" t="s">
        <v>263</v>
      </c>
      <c r="F214" t="str">
        <f t="shared" si="0"/>
        <v xml:space="preserve">     Entre 100 y 500 SMLMV </v>
      </c>
    </row>
    <row r="215" spans="1:8" ht="21">
      <c r="A215" s="83"/>
      <c r="B215" s="31" t="s">
        <v>249</v>
      </c>
      <c r="C215" s="31" t="s">
        <v>253</v>
      </c>
      <c r="E215" t="s">
        <v>267</v>
      </c>
      <c r="F215" t="str">
        <f t="shared" si="0"/>
        <v xml:space="preserve">     Mayor a 500 SMLMV </v>
      </c>
    </row>
    <row r="216" spans="1:8" ht="21">
      <c r="A216" s="83"/>
      <c r="B216" s="31" t="s">
        <v>249</v>
      </c>
      <c r="C216" s="31" t="s">
        <v>257</v>
      </c>
      <c r="D216" t="s">
        <v>249</v>
      </c>
      <c r="F216" t="str">
        <f t="shared" si="0"/>
        <v>Pérdida Reputacional</v>
      </c>
    </row>
    <row r="217" spans="1:8" ht="21">
      <c r="A217" s="83"/>
      <c r="B217" s="31" t="s">
        <v>249</v>
      </c>
      <c r="C217" s="31" t="s">
        <v>260</v>
      </c>
      <c r="E217" t="s">
        <v>253</v>
      </c>
      <c r="F217" t="str">
        <f t="shared" si="0"/>
        <v xml:space="preserve">     El riesgo afecta la imagen de alguna área de la organización</v>
      </c>
    </row>
    <row r="218" spans="1:8" ht="21">
      <c r="A218" s="83"/>
      <c r="B218" s="31" t="s">
        <v>249</v>
      </c>
      <c r="C218" s="31" t="s">
        <v>264</v>
      </c>
      <c r="E218" t="s">
        <v>257</v>
      </c>
      <c r="F218" t="str">
        <f t="shared" si="0"/>
        <v xml:space="preserve">     El riesgo afecta la imagen de la entidad internamente, de conocimiento general, nivel interno, de junta dircetiva y accionistas y/o de provedores</v>
      </c>
    </row>
    <row r="219" spans="1:8" ht="21">
      <c r="A219" s="83"/>
      <c r="B219" s="31" t="s">
        <v>249</v>
      </c>
      <c r="C219" s="31" t="s">
        <v>268</v>
      </c>
      <c r="E219" t="s">
        <v>260</v>
      </c>
      <c r="F219" t="str">
        <f t="shared" si="0"/>
        <v xml:space="preserve">     El riesgo afecta la imagen de la entidad con algunos usuarios de relevancia frente al logro de los objetivos</v>
      </c>
    </row>
    <row r="220" spans="1:8">
      <c r="A220" s="83"/>
      <c r="B220" s="32"/>
      <c r="C220" s="32"/>
      <c r="E220" t="s">
        <v>264</v>
      </c>
      <c r="F220" t="str">
        <f t="shared" si="0"/>
        <v xml:space="preserve">     El riesgo afecta la imagen de de la entidad con efecto publicitario sostenido a nivel de sector administrativo, nivel departamental o municipal</v>
      </c>
    </row>
    <row r="221" spans="1:8">
      <c r="A221" s="83"/>
      <c r="B221" s="32" t="str" cm="1">
        <f t="array" ref="B221:B223">_xlfn.UNIQUE(Tabla1[[#All],[Criterios]])</f>
        <v>Criterios</v>
      </c>
      <c r="C221" s="32"/>
      <c r="E221" t="s">
        <v>268</v>
      </c>
      <c r="F221" t="str">
        <f t="shared" si="0"/>
        <v xml:space="preserve">     El riesgo afecta la imagen de la entidad a nivel nacional, con efecto publicitarios sostenible a nivel país</v>
      </c>
    </row>
    <row r="222" spans="1:8">
      <c r="A222" s="83"/>
      <c r="B222" s="32" t="str">
        <v>Afectación Económica o presupuestal</v>
      </c>
      <c r="C222" s="32"/>
    </row>
    <row r="223" spans="1:8">
      <c r="B223" s="32" t="str">
        <v>Pérdida Reputacional</v>
      </c>
      <c r="C223" s="32"/>
      <c r="F223" s="35" t="s">
        <v>284</v>
      </c>
    </row>
    <row r="224" spans="1:8">
      <c r="B224" s="22"/>
      <c r="C224" s="22"/>
      <c r="F224" s="35" t="s">
        <v>285</v>
      </c>
    </row>
    <row r="225" spans="2:4">
      <c r="B225" s="22"/>
      <c r="C225" s="22"/>
    </row>
    <row r="226" spans="2:4">
      <c r="B226" s="22"/>
      <c r="C226" s="22"/>
    </row>
    <row r="227" spans="2:4">
      <c r="B227" s="22"/>
      <c r="C227" s="22"/>
      <c r="D227" s="22"/>
    </row>
    <row r="228" spans="2:4">
      <c r="B228" s="22"/>
      <c r="C228" s="22"/>
      <c r="D228" s="22"/>
    </row>
    <row r="229" spans="2:4">
      <c r="B229" s="22"/>
      <c r="C229" s="22"/>
      <c r="D229" s="22"/>
    </row>
    <row r="230" spans="2:4">
      <c r="B230" s="22"/>
      <c r="C230" s="22"/>
      <c r="D230" s="22"/>
    </row>
    <row r="231" spans="2:4">
      <c r="B231" s="22"/>
      <c r="C231" s="22"/>
      <c r="D231" s="22"/>
    </row>
    <row r="232" spans="2:4">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cols>
    <col min="1" max="2" width="14.28515625" style="85"/>
    <col min="3" max="3" width="17" style="85" customWidth="1"/>
    <col min="4" max="4" width="14.28515625" style="85"/>
    <col min="5" max="5" width="46" style="85" customWidth="1"/>
    <col min="6" max="16384" width="14.28515625" style="85"/>
  </cols>
  <sheetData>
    <row r="1" spans="2:6" ht="24" customHeight="1" thickBot="1">
      <c r="B1" s="516" t="s">
        <v>286</v>
      </c>
      <c r="C1" s="517"/>
      <c r="D1" s="517"/>
      <c r="E1" s="517"/>
      <c r="F1" s="518"/>
    </row>
    <row r="2" spans="2:6" ht="16.5" thickBot="1">
      <c r="B2" s="86"/>
      <c r="C2" s="86"/>
      <c r="D2" s="86"/>
      <c r="E2" s="86"/>
      <c r="F2" s="86"/>
    </row>
    <row r="3" spans="2:6" ht="16.5" thickBot="1">
      <c r="B3" s="520" t="s">
        <v>287</v>
      </c>
      <c r="C3" s="521"/>
      <c r="D3" s="521"/>
      <c r="E3" s="98" t="s">
        <v>288</v>
      </c>
      <c r="F3" s="99" t="s">
        <v>289</v>
      </c>
    </row>
    <row r="4" spans="2:6" ht="31.5">
      <c r="B4" s="522" t="s">
        <v>290</v>
      </c>
      <c r="C4" s="524" t="s">
        <v>153</v>
      </c>
      <c r="D4" s="87" t="s">
        <v>166</v>
      </c>
      <c r="E4" s="88" t="s">
        <v>291</v>
      </c>
      <c r="F4" s="89">
        <v>0.25</v>
      </c>
    </row>
    <row r="5" spans="2:6" ht="47.25">
      <c r="B5" s="523"/>
      <c r="C5" s="525"/>
      <c r="D5" s="90" t="s">
        <v>292</v>
      </c>
      <c r="E5" s="91" t="s">
        <v>293</v>
      </c>
      <c r="F5" s="92">
        <v>0.15</v>
      </c>
    </row>
    <row r="6" spans="2:6" ht="47.25">
      <c r="B6" s="523"/>
      <c r="C6" s="525"/>
      <c r="D6" s="90" t="s">
        <v>294</v>
      </c>
      <c r="E6" s="91" t="s">
        <v>295</v>
      </c>
      <c r="F6" s="92">
        <v>0.1</v>
      </c>
    </row>
    <row r="7" spans="2:6" ht="63">
      <c r="B7" s="523"/>
      <c r="C7" s="525" t="s">
        <v>154</v>
      </c>
      <c r="D7" s="90" t="s">
        <v>296</v>
      </c>
      <c r="E7" s="91" t="s">
        <v>297</v>
      </c>
      <c r="F7" s="92">
        <v>0.25</v>
      </c>
    </row>
    <row r="8" spans="2:6" ht="31.5">
      <c r="B8" s="523"/>
      <c r="C8" s="525"/>
      <c r="D8" s="90" t="s">
        <v>167</v>
      </c>
      <c r="E8" s="91" t="s">
        <v>298</v>
      </c>
      <c r="F8" s="92">
        <v>0.15</v>
      </c>
    </row>
    <row r="9" spans="2:6" ht="47.25">
      <c r="B9" s="523" t="s">
        <v>299</v>
      </c>
      <c r="C9" s="525" t="s">
        <v>156</v>
      </c>
      <c r="D9" s="90" t="s">
        <v>168</v>
      </c>
      <c r="E9" s="91" t="s">
        <v>300</v>
      </c>
      <c r="F9" s="93" t="s">
        <v>301</v>
      </c>
    </row>
    <row r="10" spans="2:6" ht="63">
      <c r="B10" s="523"/>
      <c r="C10" s="525"/>
      <c r="D10" s="90" t="s">
        <v>302</v>
      </c>
      <c r="E10" s="91" t="s">
        <v>303</v>
      </c>
      <c r="F10" s="93" t="s">
        <v>301</v>
      </c>
    </row>
    <row r="11" spans="2:6" ht="47.25">
      <c r="B11" s="523"/>
      <c r="C11" s="525" t="s">
        <v>157</v>
      </c>
      <c r="D11" s="90" t="s">
        <v>169</v>
      </c>
      <c r="E11" s="91" t="s">
        <v>304</v>
      </c>
      <c r="F11" s="93" t="s">
        <v>301</v>
      </c>
    </row>
    <row r="12" spans="2:6" ht="47.25">
      <c r="B12" s="523"/>
      <c r="C12" s="525"/>
      <c r="D12" s="90" t="s">
        <v>305</v>
      </c>
      <c r="E12" s="91" t="s">
        <v>306</v>
      </c>
      <c r="F12" s="93" t="s">
        <v>301</v>
      </c>
    </row>
    <row r="13" spans="2:6" ht="31.5">
      <c r="B13" s="523"/>
      <c r="C13" s="525" t="s">
        <v>158</v>
      </c>
      <c r="D13" s="90" t="s">
        <v>170</v>
      </c>
      <c r="E13" s="91" t="s">
        <v>307</v>
      </c>
      <c r="F13" s="93" t="s">
        <v>301</v>
      </c>
    </row>
    <row r="14" spans="2:6" ht="32.25" thickBot="1">
      <c r="B14" s="526"/>
      <c r="C14" s="527"/>
      <c r="D14" s="94" t="s">
        <v>308</v>
      </c>
      <c r="E14" s="95" t="s">
        <v>309</v>
      </c>
      <c r="F14" s="96" t="s">
        <v>301</v>
      </c>
    </row>
    <row r="15" spans="2:6" ht="49.5" customHeight="1">
      <c r="B15" s="519" t="s">
        <v>310</v>
      </c>
      <c r="C15" s="519"/>
      <c r="D15" s="519"/>
      <c r="E15" s="519"/>
      <c r="F15" s="519"/>
    </row>
    <row r="16" spans="2:6" ht="27" customHeight="1">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sheetData>
    <row r="2" spans="2:5">
      <c r="B2" t="s">
        <v>311</v>
      </c>
      <c r="E2" t="s">
        <v>312</v>
      </c>
    </row>
    <row r="3" spans="2:5">
      <c r="B3" t="s">
        <v>313</v>
      </c>
      <c r="E3" t="s">
        <v>159</v>
      </c>
    </row>
    <row r="4" spans="2:5">
      <c r="B4" t="s">
        <v>314</v>
      </c>
      <c r="E4" t="s">
        <v>181</v>
      </c>
    </row>
    <row r="5" spans="2:5">
      <c r="B5" t="s">
        <v>171</v>
      </c>
    </row>
    <row r="8" spans="2:5">
      <c r="B8" t="s">
        <v>315</v>
      </c>
    </row>
    <row r="9" spans="2:5">
      <c r="B9" t="s">
        <v>316</v>
      </c>
    </row>
    <row r="10" spans="2:5">
      <c r="B10" t="s">
        <v>317</v>
      </c>
    </row>
    <row r="13" spans="2:5">
      <c r="B13" t="s">
        <v>318</v>
      </c>
    </row>
    <row r="14" spans="2:5">
      <c r="B14" t="s">
        <v>163</v>
      </c>
    </row>
    <row r="15" spans="2:5">
      <c r="B15" t="s">
        <v>319</v>
      </c>
    </row>
    <row r="16" spans="2:5">
      <c r="B16" t="s">
        <v>320</v>
      </c>
    </row>
    <row r="17" spans="2:2">
      <c r="B17" t="s">
        <v>321</v>
      </c>
    </row>
    <row r="18" spans="2:2">
      <c r="B18" t="s">
        <v>322</v>
      </c>
    </row>
    <row r="19" spans="2:2">
      <c r="B19" t="s">
        <v>323</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2025-04-24T21:31:24Z</dcterms:modified>
  <cp:category/>
  <cp:contentStatus/>
</cp:coreProperties>
</file>