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ADMINISTRATIVA\"/>
    </mc:Choice>
  </mc:AlternateContent>
  <xr:revisionPtr revIDLastSave="0" documentId="13_ncr:1_{BA56A064-D55B-4A28-9817-88E1C30AFFCD}"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s>
  <calcPr calcId="191029"/>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2" i="1" l="1"/>
  <c r="Q12" i="1"/>
  <c r="AA31" i="1" l="1"/>
  <c r="Y31" i="1"/>
  <c r="AC31" i="1" s="1"/>
  <c r="T31" i="1"/>
  <c r="K31" i="1"/>
  <c r="AA30" i="1"/>
  <c r="Y30" i="1"/>
  <c r="AC30" i="1" s="1"/>
  <c r="T30" i="1"/>
  <c r="K30" i="1"/>
  <c r="AB29" i="1"/>
  <c r="AA29" i="1" s="1"/>
  <c r="Y29" i="1"/>
  <c r="T29" i="1"/>
  <c r="K29" i="1"/>
  <c r="AB28" i="1"/>
  <c r="AA28" i="1"/>
  <c r="Y28" i="1"/>
  <c r="AC28" i="1" s="1"/>
  <c r="T28" i="1"/>
  <c r="K28" i="1"/>
  <c r="AB27" i="1"/>
  <c r="AA27" i="1" s="1"/>
  <c r="Y27" i="1"/>
  <c r="T27" i="1"/>
  <c r="K27" i="1"/>
  <c r="K26" i="1"/>
  <c r="H26" i="1"/>
  <c r="I26" i="1" s="1"/>
  <c r="AC27" i="1" l="1"/>
  <c r="AC29" i="1"/>
  <c r="N26" i="1"/>
  <c r="M26" i="1"/>
  <c r="C8" i="1" l="1"/>
  <c r="C7" i="1"/>
  <c r="C6" i="1"/>
  <c r="T18" i="1" l="1"/>
  <c r="H62" i="1" l="1"/>
  <c r="I62" i="1" s="1"/>
  <c r="T68" i="1"/>
  <c r="T62" i="1"/>
  <c r="K63" i="1"/>
  <c r="Q63" i="1"/>
  <c r="T63" i="1"/>
  <c r="K64" i="1"/>
  <c r="Q64" i="1"/>
  <c r="T64" i="1"/>
  <c r="K65" i="1"/>
  <c r="Q65" i="1"/>
  <c r="T65" i="1"/>
  <c r="K66" i="1"/>
  <c r="Q66" i="1"/>
  <c r="T66" i="1"/>
  <c r="K67" i="1"/>
  <c r="Q67" i="1"/>
  <c r="T67" i="1"/>
  <c r="H68" i="1"/>
  <c r="I68" i="1" s="1"/>
  <c r="K69" i="1"/>
  <c r="Q69" i="1"/>
  <c r="T69" i="1"/>
  <c r="K70" i="1"/>
  <c r="Q70" i="1"/>
  <c r="T70" i="1"/>
  <c r="K71" i="1"/>
  <c r="Q71" i="1"/>
  <c r="T71" i="1"/>
  <c r="K72" i="1"/>
  <c r="Q72" i="1"/>
  <c r="T72" i="1"/>
  <c r="K73" i="1"/>
  <c r="Q73" i="1"/>
  <c r="T73"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H12" i="1" l="1"/>
  <c r="I12" i="1" s="1"/>
  <c r="X12" i="1" s="1"/>
  <c r="K61" i="1"/>
  <c r="K21" i="1"/>
  <c r="K53" i="1"/>
  <c r="K58" i="1"/>
  <c r="K42" i="1"/>
  <c r="K52" i="1"/>
  <c r="K39" i="1"/>
  <c r="K51" i="1"/>
  <c r="K60" i="1"/>
  <c r="K43" i="1"/>
  <c r="K54" i="1"/>
  <c r="K41" i="1"/>
  <c r="K45" i="1"/>
  <c r="K25" i="1"/>
  <c r="K23" i="1"/>
  <c r="K59" i="1"/>
  <c r="K22" i="1"/>
  <c r="K46" i="1"/>
  <c r="K24" i="1"/>
  <c r="K40" i="1"/>
  <c r="K57" i="1"/>
  <c r="K47" i="1"/>
  <c r="K55" i="1"/>
  <c r="K48" i="1"/>
  <c r="K49" i="1"/>
  <c r="Y12" i="1" l="1"/>
  <c r="Z12" i="1"/>
  <c r="F221" i="13"/>
  <c r="F211" i="13"/>
  <c r="F212" i="13"/>
  <c r="F213" i="13"/>
  <c r="F214" i="13"/>
  <c r="F215" i="13"/>
  <c r="F216" i="13"/>
  <c r="F217" i="13"/>
  <c r="F218" i="13"/>
  <c r="F219" i="13"/>
  <c r="F220" i="13"/>
  <c r="F210" i="13"/>
  <c r="K17" i="1"/>
  <c r="K16" i="1"/>
  <c r="K13" i="1"/>
  <c r="K14" i="1"/>
  <c r="B221" i="13" a="1"/>
  <c r="K15" i="1"/>
  <c r="B221" i="13" l="1"/>
  <c r="Q51" i="1"/>
  <c r="Q45" i="1"/>
  <c r="K62" i="1" l="1"/>
  <c r="L62" i="1" s="1"/>
  <c r="K68" i="1"/>
  <c r="L6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8" i="1" l="1"/>
  <c r="N68" i="1"/>
  <c r="N62" i="1"/>
  <c r="M62" i="1"/>
  <c r="AB62" i="1" s="1"/>
  <c r="AA62" i="1" s="1"/>
  <c r="AC62" i="1" s="1"/>
  <c r="T61" i="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T43" i="1"/>
  <c r="Q43" i="1"/>
  <c r="T42" i="1"/>
  <c r="Q42" i="1"/>
  <c r="T41" i="1"/>
  <c r="Q41" i="1"/>
  <c r="T40" i="1"/>
  <c r="Q40" i="1"/>
  <c r="T39" i="1"/>
  <c r="Q39" i="1"/>
  <c r="I38" i="1"/>
  <c r="H18" i="1"/>
  <c r="Q17" i="1"/>
  <c r="Q16" i="1"/>
  <c r="T25" i="1"/>
  <c r="Q25" i="1"/>
  <c r="T24" i="1"/>
  <c r="Q24" i="1"/>
  <c r="T23" i="1"/>
  <c r="Q23" i="1"/>
  <c r="T22" i="1"/>
  <c r="Q22" i="1"/>
  <c r="T21" i="1"/>
  <c r="Q21" i="1"/>
  <c r="Q18" i="1"/>
  <c r="X56" i="1" l="1"/>
  <c r="X40" i="1"/>
  <c r="X48" i="1"/>
  <c r="X60" i="1"/>
  <c r="X42" i="1"/>
  <c r="X54" i="1"/>
  <c r="AB57" i="1"/>
  <c r="X58" i="1"/>
  <c r="X57" i="1"/>
  <c r="X53" i="1"/>
  <c r="X52" i="1"/>
  <c r="X55" i="1"/>
  <c r="X59" i="1"/>
  <c r="X61" i="1"/>
  <c r="X39" i="1"/>
  <c r="X38" i="1"/>
  <c r="X41" i="1"/>
  <c r="X43" i="1"/>
  <c r="X47" i="1"/>
  <c r="X46" i="1"/>
  <c r="X49" i="1"/>
  <c r="AB45" i="1"/>
  <c r="X45" i="1"/>
  <c r="X44" i="1"/>
  <c r="X50" i="1"/>
  <c r="AB39" i="1"/>
  <c r="AB54" i="1"/>
  <c r="AA54" i="1" s="1"/>
  <c r="AB55" i="1"/>
  <c r="AA55" i="1" s="1"/>
  <c r="I18" i="1"/>
  <c r="X18" i="1" s="1"/>
  <c r="Y18" i="1" l="1"/>
  <c r="Z18" i="1"/>
  <c r="Y56" i="1"/>
  <c r="Z56" i="1"/>
  <c r="Z57" i="1" s="1"/>
  <c r="Y55" i="1"/>
  <c r="Z55" i="1"/>
  <c r="Y54" i="1"/>
  <c r="Z54" i="1"/>
  <c r="Y50" i="1"/>
  <c r="Z50" i="1"/>
  <c r="X51" i="1" s="1"/>
  <c r="Y44" i="1"/>
  <c r="Z44" i="1"/>
  <c r="Z45" i="1" s="1"/>
  <c r="Y38" i="1"/>
  <c r="Z38" i="1"/>
  <c r="X21" i="1"/>
  <c r="Y57" i="1" l="1"/>
  <c r="Y45" i="1"/>
  <c r="Y46" i="1"/>
  <c r="Z46" i="1"/>
  <c r="Z58" i="1"/>
  <c r="Y5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6" i="1"/>
  <c r="T17" i="1"/>
  <c r="Y59" i="1" l="1"/>
  <c r="Z59" i="1"/>
  <c r="Y52" i="1"/>
  <c r="Z52" i="1"/>
  <c r="Y51" i="1"/>
  <c r="Z51" i="1"/>
  <c r="Y39" i="1"/>
  <c r="Z39" i="1"/>
  <c r="Y40" i="1" s="1"/>
  <c r="Y21" i="1"/>
  <c r="Z21" i="1"/>
  <c r="X22" i="1" s="1"/>
  <c r="Y22" i="1" s="1"/>
  <c r="Z40" i="1" l="1"/>
  <c r="Z41" i="1" s="1"/>
  <c r="Y60" i="1"/>
  <c r="Z60" i="1"/>
  <c r="Y47" i="1"/>
  <c r="Z47" i="1"/>
  <c r="Y48" i="1" s="1"/>
  <c r="Y41" i="1"/>
  <c r="Y53" i="1"/>
  <c r="Z53" i="1"/>
  <c r="Z22" i="1"/>
  <c r="X23" i="1" s="1"/>
  <c r="Y23" i="1" s="1"/>
  <c r="Y61" i="1" l="1"/>
  <c r="Z61" i="1"/>
  <c r="Z48" i="1"/>
  <c r="Y49" i="1" s="1"/>
  <c r="Z42" i="1"/>
  <c r="Y42" i="1"/>
  <c r="Z23" i="1"/>
  <c r="X24" i="1" s="1"/>
  <c r="Z24" i="1" s="1"/>
  <c r="X25" i="1" s="1"/>
  <c r="Y43" i="1" l="1"/>
  <c r="Z43" i="1"/>
  <c r="Z49" i="1"/>
  <c r="Y24" i="1"/>
  <c r="Y25" i="1"/>
  <c r="Z25" i="1"/>
  <c r="X16" i="1" l="1"/>
  <c r="Y16" i="1" l="1"/>
  <c r="Z16" i="1"/>
  <c r="X17" i="1" s="1"/>
  <c r="Y17" i="1" l="1"/>
  <c r="Z17" i="1"/>
  <c r="K44" i="1" l="1"/>
  <c r="L44" i="1" s="1"/>
  <c r="K56" i="1"/>
  <c r="L56" i="1" s="1"/>
  <c r="K50" i="1"/>
  <c r="L50" i="1" s="1"/>
  <c r="K38" i="1"/>
  <c r="L38"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8" i="1"/>
  <c r="X32" i="18"/>
  <c r="AD32" i="18"/>
  <c r="AJ8" i="18"/>
  <c r="L16" i="18"/>
  <c r="R32" i="18"/>
  <c r="AJ32" i="18"/>
  <c r="N38"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AB18" i="1" s="1"/>
  <c r="AA18" i="1" s="1"/>
  <c r="AC18"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A12" i="1" s="1"/>
  <c r="AC12" i="1" s="1"/>
  <c r="N12" i="1"/>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4" i="1"/>
  <c r="AF32" i="18"/>
  <c r="AL8" i="18"/>
  <c r="T24" i="18"/>
  <c r="N16" i="18"/>
  <c r="T16" i="18"/>
  <c r="Z24" i="18"/>
  <c r="AF16" i="18"/>
  <c r="N44" i="1"/>
  <c r="T40" i="18"/>
  <c r="AF8" i="18"/>
  <c r="AL24" i="18"/>
  <c r="Z8" i="18"/>
  <c r="AF40" i="18"/>
  <c r="AL16" i="18"/>
  <c r="AB44" i="1" l="1"/>
  <c r="AA44" i="1" s="1"/>
  <c r="AB56" i="1"/>
  <c r="AA56" i="1" s="1"/>
  <c r="AB50" i="1"/>
  <c r="AB38" i="1"/>
  <c r="AA38" i="1" s="1"/>
  <c r="AA50" i="1" l="1"/>
  <c r="V22" i="19" s="1"/>
  <c r="AB51" i="1"/>
  <c r="J28" i="19"/>
  <c r="J47" i="19"/>
  <c r="AB21" i="1"/>
  <c r="AB22" i="1" s="1"/>
  <c r="J40" i="19"/>
  <c r="V30" i="19"/>
  <c r="AH20" i="19"/>
  <c r="J30" i="19"/>
  <c r="V20" i="19"/>
  <c r="AH10" i="19"/>
  <c r="P10" i="19"/>
  <c r="AB50" i="19"/>
  <c r="J50" i="19"/>
  <c r="AB40" i="19"/>
  <c r="P30" i="19"/>
  <c r="V50" i="19"/>
  <c r="P50" i="19"/>
  <c r="AB10" i="19"/>
  <c r="AH30" i="19"/>
  <c r="AH40" i="19"/>
  <c r="J10" i="19"/>
  <c r="AB20" i="19"/>
  <c r="AH50" i="19"/>
  <c r="AC38" i="1"/>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B17" i="19"/>
  <c r="J7" i="19"/>
  <c r="AH17" i="19"/>
  <c r="P7"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AH38" i="19"/>
  <c r="V8" i="19"/>
  <c r="J48" i="19"/>
  <c r="AH28" i="19"/>
  <c r="P48" i="19"/>
  <c r="AH48" i="19"/>
  <c r="AB18" i="19"/>
  <c r="AH18" i="19"/>
  <c r="AB8" i="19"/>
  <c r="V48" i="19"/>
  <c r="J8" i="19"/>
  <c r="V18" i="19"/>
  <c r="J18" i="19"/>
  <c r="J38" i="19"/>
  <c r="AB40" i="1"/>
  <c r="AA39" i="1"/>
  <c r="AA45" i="1"/>
  <c r="AB46" i="1"/>
  <c r="AA46" i="1" s="1"/>
  <c r="AB47" i="1"/>
  <c r="AB52" i="1"/>
  <c r="AA52" i="1" s="1"/>
  <c r="AB53" i="1"/>
  <c r="AA53" i="1" s="1"/>
  <c r="AA51" i="1"/>
  <c r="AA57" i="1"/>
  <c r="AB58" i="1"/>
  <c r="V37" i="19" l="1"/>
  <c r="V38" i="19"/>
  <c r="P8" i="19"/>
  <c r="AB38" i="19"/>
  <c r="P28" i="19"/>
  <c r="V28" i="19"/>
  <c r="P17"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1" i="1"/>
  <c r="W27" i="19" s="1"/>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B23" i="1"/>
  <c r="AA22" i="1"/>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21" i="1"/>
  <c r="W7" i="19"/>
  <c r="Q47" i="19"/>
  <c r="Q37" i="19"/>
  <c r="AC47" i="19"/>
  <c r="W17" i="19"/>
  <c r="AA16" i="1"/>
  <c r="AB17" i="1"/>
  <c r="AA17"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AC22" i="1"/>
  <c r="R47" i="19"/>
  <c r="AD37" i="19"/>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AA23" i="1"/>
  <c r="AB24"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2" i="1" l="1"/>
  <c r="AB43" i="1"/>
  <c r="AA43"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3"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5" i="1"/>
  <c r="AA25" i="1" s="1"/>
  <c r="AA24"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C24"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5" i="1"/>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<sst xmlns="http://schemas.openxmlformats.org/spreadsheetml/2006/main" count="401" uniqueCount="280">
  <si>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</si>
  <si>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</si>
  <si>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</si>
  <si>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</si>
  <si>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</si>
  <si>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</si>
  <si>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</si>
  <si>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</si>
  <si>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</si>
  <si>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</si>
  <si>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</si>
  <si>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</si>
  <si>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</si>
  <si>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</si>
  <si>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</si>
  <si>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</si>
  <si>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</si>
  <si>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</si>
  <si>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</si>
  <si>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</si>
  <si>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</si>
  <si>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</si>
  <si>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</si>
  <si>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</si>
  <si>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</si>
  <si>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</si>
  <si>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</si>
  <si>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</si>
  <si>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</si>
  <si>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</si>
  <si>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</si>
  <si>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</si>
  <si>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</si>
  <si>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</si>
  <si>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</si>
  <si>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</si>
  <si>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</si>
  <si>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</si>
  <si>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</si>
  <si>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</si>
  <si>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</si>
  <si>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</si>
  <si>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</si>
  <si>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</si>
  <si>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</si>
  <si>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</si>
  <si>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</si>
  <si>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</si>
  <si>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</si>
  <si>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</si>
  <si>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</si>
  <si>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</si>
  <si>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</si>
  <si>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</si>
  <si>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</si>
  <si>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</si>
  <si>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</si>
  <si>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</si>
  <si>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</si>
  <si>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</si>
  <si>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</si>
  <si>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</si>
  <si>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</si>
  <si>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</si>
  <si>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</si>
  <si>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</si>
  <si>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</si>
  <si>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</si>
  <si>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</si>
  <si>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</si>
  <si>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</si>
  <si>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</si>
  <si>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</si>
  <si>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</si>
  <si>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</si>
  <si>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</si>
  <si>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</si>
  <si>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</si>
  <si>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</si>
  <si>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</si>
  <si>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SEGURIDAD Y SALUD EN EL TRABAJO - SST</t>
  </si>
  <si>
    <t>ALCANCE:</t>
  </si>
  <si>
    <t>El Sistema de Gestión de Seguridad y Salud en el Trabajo (SG-SST) aplica a todos los servidores públicos de la Alcaldía del Municipio de Bucaramanga nombrados por Elección Popular como es el caso del Sr Alcalde, de Carrera Administrativa, Libre Nombramiento, Trabajadores oficiales, Contratos de Prestación de Servicios, y contratos de aprendizaje que se encuentren ubicados en los diferentes centros de trabajo pertenecientes a la entidad y que se ubiquen en la planta central, planta transitoria y  planta de administrativos de la Secretaría de Educación en cualquiera de los procesos relacionados en el numeral 2.1 del presente documento. El SGSST se desarrolla en los centros de trabajo y/o con los trabajadores que por sus funciones de trabajo se encuentren ubicados de manera temporal o permanente en los siguientes centros de trabajo.</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</si>
  <si>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</si>
  <si>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</si>
  <si>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</si>
  <si>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</si>
  <si>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</si>
  <si>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</si>
  <si>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Desarrollar un proceso lógico y por etapas basado en el conocimiento legal y científico, debidamente documentado, que permitacrear un entorno seguro en todas las sedes y procesos que pertenezcan a la Alcaldía de Bucaramanga en los cuales se desempeñen servidores públicos de la entidad, garantizando su integridad física y mental  mediante  la  gestión  eficaz  de  los  riesgos  y  peligros  inherentes  a  sus  cargos  y  funciones,  con  lo  cual  se  evite  la  ocurrencia  de  accidentes  de  trabajo  y enfermedades laborales, se promuevan mejores condiciones de trabajo y se conserve su integridad y se mejore su calidad de vida.”</t>
  </si>
  <si>
    <t>Diagnóstico inicial del SG-SST
Manual de SG-SST
Matriz   de   identificación   de peligros, evaluación y valoración  de  los  riesgos  de SST
Matriz de Requisitos Legales en SST
Plan Anual de Trabajo de SST de la vigencia</t>
  </si>
  <si>
    <t>MATRIZ DOFA</t>
  </si>
  <si>
    <t>DEBILIDADES</t>
  </si>
  <si>
    <t>AMENAZAS</t>
  </si>
  <si>
    <t>FORTALEZAS</t>
  </si>
  <si>
    <t>OPORTUNIDADES</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</si>
  <si>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</si>
  <si>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</si>
  <si>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</si>
  <si>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</si>
  <si>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</si>
  <si>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</si>
  <si>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</si>
  <si>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</si>
  <si>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</si>
  <si>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</si>
  <si>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</si>
  <si>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</si>
  <si>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</si>
  <si>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</si>
  <si>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</si>
  <si>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</si>
  <si>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</si>
  <si>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</si>
  <si>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</si>
  <si>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</si>
  <si>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</si>
  <si>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</si>
  <si>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</si>
  <si>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</si>
  <si>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</si>
  <si>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</si>
  <si>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</si>
  <si>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</si>
  <si>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</si>
  <si>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</si>
  <si>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</si>
  <si>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</si>
  <si>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</si>
  <si>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</si>
  <si>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</si>
  <si>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</si>
  <si>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</si>
  <si>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</si>
  <si>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Reputacional</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</si>
  <si>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</si>
  <si>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t>
  </si>
  <si>
    <t>Ejecucion y Administracion de procesos</t>
  </si>
  <si>
    <t xml:space="preserve">     El riesgo afecta la imagen de la entidad con algunos usuarios de relevancia frente al logro de los objetivos</t>
  </si>
  <si>
    <t>El profesional encargado revisa las acciones correctivas y de mejora, establecidas y plasmadas en los Planes de Mejoramiento de auditorías internas suscritos, a través de seguimiento al proceso de Seguridad y Salud en el trabajo.</t>
  </si>
  <si>
    <t>Preventivo</t>
  </si>
  <si>
    <t>Manual</t>
  </si>
  <si>
    <t>Documentado</t>
  </si>
  <si>
    <t>Continua</t>
  </si>
  <si>
    <t>Con Registro</t>
  </si>
  <si>
    <t>Reducir (mitigar)</t>
  </si>
  <si>
    <t>Realizar  un seguimiento semestral a las acciones establecidas en los Planes de Mejoramiento de auditorías internas suscritos</t>
  </si>
  <si>
    <t>Lider de proceso y
Profesional encargada</t>
  </si>
  <si>
    <t>Acta de reunión (2)</t>
  </si>
  <si>
    <t>Investigaciones y sanciones disciplinarias por entes de control</t>
  </si>
  <si>
    <t xml:space="preserve">Posibilidad de afectación reputacional por posibles investigaciones y sanciones disciplinarias por entes de control, debido al incumplimiento de la Ley 594 del 2000 en los documentos emanados por el Área de Seguridad y Salud en el Trabajo. </t>
  </si>
  <si>
    <t>El profesional asignado del archivo de gestión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</si>
  <si>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Servidores públicos y contratistas</t>
  </si>
  <si>
    <t>Acta de transferencia documental F-GDO-8600-238,37-022</t>
  </si>
  <si>
    <t>Organizar el 60 % de los expedientes producidos por el Área de Seguridad y Salud en el Trabajo</t>
  </si>
  <si>
    <t xml:space="preserve">Informe de seguimiento a la organización documental F-GDO-8600-238,37-033 </t>
  </si>
  <si>
    <t>Elaborar el 60% de los inventarios documentales de los archivos producidos por el Área de Seguridad y Salud en el Trabajo.</t>
  </si>
  <si>
    <t>Moderado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</si>
  <si>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</si>
  <si>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</si>
  <si>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</si>
  <si>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</si>
  <si>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</si>
  <si>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</si>
  <si>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</si>
  <si>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</si>
  <si>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</si>
  <si>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</si>
  <si>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</si>
  <si>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</si>
  <si>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</si>
  <si>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</si>
  <si>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</si>
  <si>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</si>
  <si>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</si>
  <si>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</si>
  <si>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</si>
  <si>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</si>
  <si>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</si>
  <si>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</si>
  <si>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</si>
  <si>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</si>
  <si>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</si>
  <si>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</si>
  <si>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</si>
  <si>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</si>
  <si>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</si>
  <si>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</si>
  <si>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</si>
  <si>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</si>
  <si>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</si>
  <si>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</si>
  <si>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</si>
  <si>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</si>
  <si>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</si>
  <si>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</si>
  <si>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</si>
  <si>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</si>
  <si>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</si>
  <si>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</si>
  <si>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</si>
  <si>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</si>
  <si>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</si>
  <si>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</si>
  <si>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</si>
  <si>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</si>
  <si>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</si>
  <si>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</si>
  <si>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</si>
  <si>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</si>
  <si>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</si>
  <si>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</si>
  <si>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</si>
  <si>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</si>
  <si>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</si>
  <si>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</si>
  <si>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</si>
  <si>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</si>
  <si>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</si>
  <si>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</si>
  <si>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</si>
  <si>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</si>
  <si>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</si>
  <si>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</si>
  <si>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</si>
  <si>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</si>
  <si>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</si>
  <si>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</si>
  <si>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</si>
  <si>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</si>
  <si>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</si>
  <si>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</si>
  <si>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</si>
  <si>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</si>
  <si>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</si>
  <si>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</si>
  <si>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</si>
  <si>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</si>
  <si>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</si>
  <si>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</si>
  <si>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</si>
  <si>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</si>
  <si>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</si>
  <si>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</si>
  <si>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</si>
  <si>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</si>
  <si>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</si>
  <si>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</si>
  <si>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</si>
  <si>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</si>
  <si>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</si>
  <si>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</si>
  <si>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</si>
  <si>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</si>
  <si>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</si>
  <si>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</si>
  <si>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</si>
  <si>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</si>
  <si>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</si>
  <si>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</si>
  <si>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</si>
  <si>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</si>
  <si>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</si>
  <si>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</si>
  <si>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</si>
  <si>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</si>
  <si>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</si>
  <si>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</si>
  <si>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</si>
  <si>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</si>
  <si>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</si>
  <si>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</si>
  <si>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</si>
  <si>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</si>
  <si>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</si>
  <si>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</si>
  <si>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Cumplir al 100% el cronograma de transferencia de acuerdo con el plan de trabajo del 2025 de la secretaria administrativa.</t>
  </si>
  <si>
    <t>Matriz Mapa Riesgos de Gestión 2025</t>
  </si>
  <si>
    <t>incumplimiento de las acciones correctivas y de mejora, en los tiempos estipulados y plasmados en los Planes de Mejoramiento de auditorías internas, suscritos</t>
  </si>
  <si>
    <t xml:space="preserve"> incumplimiento de la Ley 594 del 2000 en los documentos emanados por el Área de Seguridad y Salud en el Trabajo.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</si>
</sst>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11"/>
      <color rgb="FF000000"/>
      <name val="Arial"/>
      <family val="2"/>
    </font>
    <font>
      <b/>
      <sz val="20"/>
      <color rgb="FF000000"/>
      <name val="Arial"/>
      <family val="2"/>
    </font>
    <font>
      <sz val="14"/>
      <color theme="1"/>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60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2" xfId="0" applyFont="1" applyFill="1" applyBorder="1" applyAlignment="1">
      <alignment horizontal="center" vertical="center" wrapText="1" readingOrder="1"/>
    </xf>
    <xf numFmtId="0" fontId="38" fillId="3" borderId="32" xfId="0" applyFont="1" applyFill="1" applyBorder="1" applyAlignment="1">
      <alignment horizontal="justify" vertical="center" wrapText="1" readingOrder="1"/>
    </xf>
    <xf numFmtId="9" fontId="37" fillId="3" borderId="41" xfId="0" applyNumberFormat="1"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36" xfId="0" applyNumberFormat="1"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8" fillId="3" borderId="38" xfId="0" applyFont="1" applyFill="1" applyBorder="1" applyAlignment="1">
      <alignment horizontal="justify" vertical="center" wrapText="1" readingOrder="1"/>
    </xf>
    <xf numFmtId="0" fontId="38" fillId="3" borderId="39" xfId="0" applyFont="1" applyFill="1" applyBorder="1" applyAlignment="1">
      <alignment horizontal="center" vertical="center" wrapText="1" readingOrder="1"/>
    </xf>
    <xf numFmtId="0" fontId="46" fillId="3" borderId="0" xfId="0" applyFont="1" applyFill="1"/>
    <xf numFmtId="0" fontId="37" fillId="14" borderId="43" xfId="0" applyFont="1" applyFill="1" applyBorder="1" applyAlignment="1">
      <alignment horizontal="center" vertical="center" wrapText="1" readingOrder="1"/>
    </xf>
    <xf numFmtId="0" fontId="37" fillId="14" borderId="44"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49" fillId="3" borderId="49" xfId="2" applyFont="1" applyFill="1" applyBorder="1"/>
    <xf numFmtId="0" fontId="49" fillId="3" borderId="50" xfId="2" applyFont="1" applyFill="1" applyBorder="1"/>
    <xf numFmtId="0" fontId="49" fillId="3" borderId="51" xfId="2" applyFont="1" applyFill="1" applyBorder="1"/>
    <xf numFmtId="0" fontId="0" fillId="3" borderId="15" xfId="0" applyFill="1" applyBorder="1"/>
    <xf numFmtId="0" fontId="51" fillId="3" borderId="0" xfId="2" quotePrefix="1" applyFont="1" applyFill="1" applyAlignment="1">
      <alignment horizontal="left" vertical="top" wrapText="1"/>
    </xf>
    <xf numFmtId="0" fontId="52" fillId="3" borderId="0" xfId="2" quotePrefix="1" applyFont="1" applyFill="1" applyAlignment="1">
      <alignment horizontal="left" vertical="top" wrapText="1"/>
    </xf>
    <xf numFmtId="0" fontId="52" fillId="3" borderId="73"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49" fillId="0" borderId="73" xfId="2" quotePrefix="1" applyFont="1" applyBorder="1" applyAlignment="1">
      <alignment horizontal="left" vertical="top" wrapText="1"/>
    </xf>
    <xf numFmtId="0" fontId="53" fillId="3" borderId="0" xfId="2" quotePrefix="1" applyFont="1" applyFill="1" applyAlignment="1">
      <alignment horizontal="left" vertical="top" wrapText="1"/>
    </xf>
    <xf numFmtId="0" fontId="53" fillId="3" borderId="84"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49" fillId="3" borderId="84" xfId="2" applyFont="1" applyFill="1" applyBorder="1"/>
    <xf numFmtId="0" fontId="49" fillId="3" borderId="0" xfId="2" applyFont="1" applyFill="1"/>
    <xf numFmtId="0" fontId="49" fillId="3" borderId="73" xfId="2" applyFont="1" applyFill="1" applyBorder="1"/>
    <xf numFmtId="0" fontId="49" fillId="3" borderId="15" xfId="2" applyFont="1" applyFill="1" applyBorder="1"/>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applyAlignment="1">
      <alignment horizontal="left" vertical="top" wrapText="1"/>
    </xf>
    <xf numFmtId="0" fontId="49" fillId="3" borderId="14" xfId="2" applyFont="1" applyFill="1" applyBorder="1" applyAlignment="1">
      <alignment horizontal="left" vertical="top" wrapText="1"/>
    </xf>
    <xf numFmtId="0" fontId="49" fillId="3" borderId="15" xfId="2" applyFont="1" applyFill="1" applyBorder="1" applyAlignment="1">
      <alignment horizontal="left" vertical="top" wrapText="1"/>
    </xf>
    <xf numFmtId="0" fontId="49" fillId="3" borderId="16" xfId="2" applyFont="1" applyFill="1" applyBorder="1"/>
    <xf numFmtId="0" fontId="49" fillId="3" borderId="18" xfId="2" applyFont="1" applyFill="1" applyBorder="1"/>
    <xf numFmtId="0" fontId="49" fillId="3" borderId="17" xfId="2" applyFont="1" applyFill="1" applyBorder="1"/>
    <xf numFmtId="0" fontId="47" fillId="3" borderId="93" xfId="0" applyFont="1" applyFill="1" applyBorder="1" applyAlignment="1">
      <alignment vertical="center" wrapText="1"/>
    </xf>
    <xf numFmtId="0" fontId="47"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7" fillId="3" borderId="95" xfId="0" applyNumberFormat="1" applyFont="1" applyFill="1" applyBorder="1" applyAlignment="1">
      <alignment horizontal="left" vertical="center" wrapText="1"/>
    </xf>
    <xf numFmtId="0" fontId="59" fillId="0" borderId="0" xfId="0" applyFont="1"/>
    <xf numFmtId="0" fontId="64" fillId="16" borderId="0" xfId="0" applyFont="1" applyFill="1" applyAlignment="1">
      <alignment horizontal="left" vertical="top" wrapText="1"/>
    </xf>
    <xf numFmtId="0" fontId="64" fillId="16" borderId="0" xfId="0" applyFont="1" applyFill="1" applyAlignment="1">
      <alignment wrapText="1"/>
    </xf>
    <xf numFmtId="0" fontId="67" fillId="17" borderId="97" xfId="0" applyFont="1" applyFill="1" applyBorder="1" applyAlignment="1">
      <alignment horizontal="left" vertical="center" wrapText="1" indent="1"/>
    </xf>
    <xf numFmtId="0" fontId="69" fillId="17" borderId="109"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59" fillId="0" borderId="32" xfId="0" applyFont="1" applyBorder="1" applyAlignment="1">
      <alignment horizontal="center" vertical="center"/>
    </xf>
    <xf numFmtId="14" fontId="59" fillId="0" borderId="32" xfId="0" applyNumberFormat="1" applyFont="1" applyBorder="1" applyAlignment="1">
      <alignment horizontal="center" vertical="center"/>
    </xf>
    <xf numFmtId="0" fontId="59" fillId="0" borderId="32" xfId="0" applyFont="1" applyBorder="1" applyAlignment="1">
      <alignment horizontal="center" vertical="center" wrapText="1"/>
    </xf>
    <xf numFmtId="0" fontId="63" fillId="0" borderId="117" xfId="0" applyFont="1" applyBorder="1" applyAlignment="1">
      <alignment horizontal="center"/>
    </xf>
    <xf numFmtId="0" fontId="47" fillId="3" borderId="94" xfId="0" applyFont="1" applyFill="1" applyBorder="1" applyAlignment="1">
      <alignment vertical="center" wrapText="1"/>
    </xf>
    <xf numFmtId="0" fontId="67" fillId="17" borderId="40" xfId="0" applyFont="1" applyFill="1" applyBorder="1" applyAlignment="1">
      <alignment horizontal="left" vertical="center" wrapText="1" indent="1"/>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top" textRotation="90"/>
      <protection locked="0"/>
    </xf>
    <xf numFmtId="164" fontId="1" fillId="0" borderId="10" xfId="1" applyNumberFormat="1" applyFont="1" applyBorder="1" applyAlignment="1">
      <alignment horizontal="center" vertical="top"/>
    </xf>
    <xf numFmtId="9" fontId="1" fillId="0" borderId="29" xfId="0" applyNumberFormat="1" applyFont="1" applyBorder="1" applyAlignment="1" applyProtection="1">
      <alignment horizontal="center" vertical="top"/>
      <protection hidden="1"/>
    </xf>
    <xf numFmtId="14" fontId="6" fillId="3" borderId="2" xfId="0" applyNumberFormat="1" applyFont="1" applyFill="1" applyBorder="1" applyAlignment="1" applyProtection="1">
      <alignment horizontal="center" vertical="center"/>
      <protection locked="0"/>
    </xf>
    <xf numFmtId="0" fontId="49" fillId="3" borderId="2" xfId="0" applyFont="1" applyFill="1" applyBorder="1" applyAlignment="1" applyProtection="1">
      <alignment horizontal="justify" vertical="center" wrapText="1"/>
      <protection locked="0"/>
    </xf>
    <xf numFmtId="0" fontId="54" fillId="15" borderId="74" xfId="3" applyFont="1" applyFill="1" applyBorder="1" applyAlignment="1">
      <alignment horizontal="center" vertical="center" wrapText="1"/>
    </xf>
    <xf numFmtId="0" fontId="54" fillId="15" borderId="75" xfId="3" applyFont="1" applyFill="1" applyBorder="1" applyAlignment="1">
      <alignment horizontal="center" vertical="center" wrapText="1"/>
    </xf>
    <xf numFmtId="0" fontId="54" fillId="15" borderId="52" xfId="2" applyFont="1" applyFill="1" applyBorder="1" applyAlignment="1">
      <alignment horizontal="center" vertical="center"/>
    </xf>
    <xf numFmtId="0" fontId="54" fillId="15" borderId="53" xfId="2" applyFont="1" applyFill="1" applyBorder="1" applyAlignment="1">
      <alignment horizontal="center" vertical="center"/>
    </xf>
    <xf numFmtId="0" fontId="50" fillId="15" borderId="46" xfId="2" applyFont="1" applyFill="1" applyBorder="1" applyAlignment="1">
      <alignment horizontal="center" vertical="center" wrapText="1"/>
    </xf>
    <xf numFmtId="0" fontId="50" fillId="15" borderId="47" xfId="2" applyFont="1" applyFill="1" applyBorder="1" applyAlignment="1">
      <alignment horizontal="center" vertical="center" wrapText="1"/>
    </xf>
    <xf numFmtId="0" fontId="50" fillId="15" borderId="48"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4"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51" fillId="3" borderId="50"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52"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54" fillId="3" borderId="54" xfId="3" applyFont="1" applyFill="1" applyBorder="1" applyAlignment="1">
      <alignment horizontal="left" vertical="center" wrapText="1" readingOrder="1"/>
    </xf>
    <xf numFmtId="0" fontId="54" fillId="3" borderId="76" xfId="3" applyFont="1" applyFill="1" applyBorder="1" applyAlignment="1">
      <alignment horizontal="left" vertical="center" wrapText="1" readingOrder="1"/>
    </xf>
    <xf numFmtId="0" fontId="55" fillId="3" borderId="77" xfId="2" applyFont="1" applyFill="1" applyBorder="1" applyAlignment="1">
      <alignment horizontal="justify" vertical="center" wrapText="1"/>
    </xf>
    <xf numFmtId="0" fontId="55" fillId="3" borderId="78" xfId="2" applyFont="1" applyFill="1" applyBorder="1" applyAlignment="1">
      <alignment horizontal="justify" vertical="center" wrapText="1"/>
    </xf>
    <xf numFmtId="0" fontId="54" fillId="3" borderId="90" xfId="3" applyFont="1" applyFill="1" applyBorder="1" applyAlignment="1">
      <alignment horizontal="left" vertical="top" wrapText="1" readingOrder="1"/>
    </xf>
    <xf numFmtId="0" fontId="54" fillId="3" borderId="55" xfId="3" applyFont="1" applyFill="1" applyBorder="1" applyAlignment="1">
      <alignment horizontal="left" vertical="top" wrapText="1" readingOrder="1"/>
    </xf>
    <xf numFmtId="0" fontId="55" fillId="3" borderId="91" xfId="2" applyFont="1" applyFill="1" applyBorder="1" applyAlignment="1">
      <alignment horizontal="justify" vertical="center" wrapText="1"/>
    </xf>
    <xf numFmtId="0" fontId="55" fillId="3" borderId="79" xfId="2" applyFont="1" applyFill="1" applyBorder="1" applyAlignment="1">
      <alignment horizontal="justify" vertical="center" wrapText="1"/>
    </xf>
    <xf numFmtId="0" fontId="54" fillId="3" borderId="80" xfId="3" applyFont="1" applyFill="1" applyBorder="1" applyAlignment="1">
      <alignment horizontal="left" vertical="center" wrapText="1" readingOrder="1"/>
    </xf>
    <xf numFmtId="0" fontId="54" fillId="3" borderId="81" xfId="3" applyFont="1" applyFill="1" applyBorder="1" applyAlignment="1">
      <alignment horizontal="left" vertical="center" wrapText="1" readingOrder="1"/>
    </xf>
    <xf numFmtId="0" fontId="55" fillId="3" borderId="82" xfId="2" applyFont="1" applyFill="1" applyBorder="1" applyAlignment="1">
      <alignment horizontal="justify" vertical="center" wrapText="1"/>
    </xf>
    <xf numFmtId="0" fontId="55" fillId="3" borderId="83" xfId="2" applyFont="1" applyFill="1" applyBorder="1" applyAlignment="1">
      <alignment horizontal="justify" vertical="center" wrapText="1"/>
    </xf>
    <xf numFmtId="0" fontId="53" fillId="3" borderId="14" xfId="2" quotePrefix="1" applyFont="1" applyFill="1" applyBorder="1" applyAlignment="1">
      <alignment horizontal="center" vertical="top" wrapText="1"/>
    </xf>
    <xf numFmtId="0" fontId="53" fillId="3" borderId="0" xfId="2" quotePrefix="1" applyFont="1" applyFill="1" applyAlignment="1">
      <alignment horizontal="center" vertical="top" wrapText="1"/>
    </xf>
    <xf numFmtId="0" fontId="53" fillId="3" borderId="73" xfId="2" quotePrefix="1" applyFont="1" applyFill="1" applyBorder="1" applyAlignment="1">
      <alignment horizontal="center" vertical="top" wrapText="1"/>
    </xf>
    <xf numFmtId="0" fontId="54" fillId="15" borderId="85" xfId="3" applyFont="1" applyFill="1" applyBorder="1" applyAlignment="1">
      <alignment horizontal="center" vertical="center" wrapText="1"/>
    </xf>
    <xf numFmtId="0" fontId="54" fillId="3" borderId="86" xfId="3" applyFont="1" applyFill="1" applyBorder="1" applyAlignment="1">
      <alignment horizontal="left" vertical="top" wrapText="1" readingOrder="1"/>
    </xf>
    <xf numFmtId="0" fontId="54" fillId="3" borderId="87" xfId="3" applyFont="1" applyFill="1" applyBorder="1" applyAlignment="1">
      <alignment horizontal="left" vertical="top" wrapText="1" readingOrder="1"/>
    </xf>
    <xf numFmtId="0" fontId="55" fillId="3" borderId="88" xfId="2" applyFont="1" applyFill="1" applyBorder="1" applyAlignment="1">
      <alignment horizontal="justify" vertical="center" wrapText="1"/>
    </xf>
    <xf numFmtId="0" fontId="55" fillId="3" borderId="89" xfId="2" applyFont="1" applyFill="1" applyBorder="1" applyAlignment="1">
      <alignment horizontal="justify" vertical="center" wrapText="1"/>
    </xf>
    <xf numFmtId="0" fontId="55" fillId="3" borderId="56" xfId="2" applyFont="1" applyFill="1" applyBorder="1" applyAlignment="1">
      <alignment horizontal="justify" vertical="center" wrapText="1"/>
    </xf>
    <xf numFmtId="0" fontId="55" fillId="3" borderId="57" xfId="2" applyFont="1" applyFill="1" applyBorder="1" applyAlignment="1">
      <alignment horizontal="justify" vertical="center" wrapText="1"/>
    </xf>
    <xf numFmtId="0" fontId="54" fillId="3" borderId="68" xfId="0" applyFont="1" applyFill="1" applyBorder="1" applyAlignment="1">
      <alignment horizontal="left" vertical="center" wrapText="1"/>
    </xf>
    <xf numFmtId="0" fontId="54" fillId="3" borderId="59" xfId="0" applyFont="1" applyFill="1" applyBorder="1" applyAlignment="1">
      <alignment horizontal="left" vertical="center" wrapText="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58" xfId="0" applyFont="1" applyFill="1" applyBorder="1" applyAlignment="1">
      <alignment horizontal="left" vertical="center" wrapText="1"/>
    </xf>
    <xf numFmtId="0" fontId="54" fillId="3" borderId="67"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5" fillId="3" borderId="62" xfId="0" applyFont="1" applyFill="1" applyBorder="1" applyAlignment="1">
      <alignment horizontal="justify" vertical="center" wrapText="1"/>
    </xf>
    <xf numFmtId="0" fontId="55" fillId="3" borderId="63" xfId="0" applyFont="1" applyFill="1" applyBorder="1" applyAlignment="1">
      <alignment horizontal="justify" vertical="center" wrapText="1"/>
    </xf>
    <xf numFmtId="0" fontId="63" fillId="0" borderId="117" xfId="0" applyFont="1" applyBorder="1" applyAlignment="1">
      <alignment horizontal="center" vertical="center"/>
    </xf>
    <xf numFmtId="0" fontId="63" fillId="0" borderId="117" xfId="0" applyFont="1" applyBorder="1" applyAlignment="1">
      <alignment horizontal="center"/>
    </xf>
    <xf numFmtId="0" fontId="59" fillId="13" borderId="35" xfId="0" applyFont="1" applyFill="1" applyBorder="1" applyAlignment="1">
      <alignment horizontal="left" vertical="center" wrapText="1"/>
    </xf>
    <xf numFmtId="0" fontId="59" fillId="13" borderId="31" xfId="0" applyFont="1" applyFill="1" applyBorder="1" applyAlignment="1">
      <alignment horizontal="left" vertical="center" wrapText="1"/>
    </xf>
    <xf numFmtId="0" fontId="59" fillId="13" borderId="36" xfId="0" applyFont="1" applyFill="1" applyBorder="1" applyAlignment="1">
      <alignment horizontal="left" vertical="center" wrapText="1"/>
    </xf>
    <xf numFmtId="0" fontId="70" fillId="13" borderId="106" xfId="0" applyFont="1" applyFill="1" applyBorder="1" applyAlignment="1">
      <alignment horizontal="left" vertical="center"/>
    </xf>
    <xf numFmtId="0" fontId="70" fillId="13" borderId="36" xfId="0" applyFont="1" applyFill="1" applyBorder="1" applyAlignment="1">
      <alignment horizontal="left" vertical="center"/>
    </xf>
    <xf numFmtId="0" fontId="59" fillId="13" borderId="35" xfId="0" applyFont="1" applyFill="1" applyBorder="1" applyAlignment="1">
      <alignment horizontal="left" vertical="center"/>
    </xf>
    <xf numFmtId="0" fontId="59" fillId="13" borderId="31" xfId="0" applyFont="1" applyFill="1" applyBorder="1" applyAlignment="1">
      <alignment horizontal="left" vertical="center"/>
    </xf>
    <xf numFmtId="0" fontId="59" fillId="13" borderId="36" xfId="0" applyFont="1" applyFill="1" applyBorder="1" applyAlignment="1">
      <alignment horizontal="left" vertical="center"/>
    </xf>
    <xf numFmtId="0" fontId="70" fillId="13" borderId="35" xfId="0" applyFont="1" applyFill="1" applyBorder="1" applyAlignment="1">
      <alignment horizontal="left" vertical="center" wrapText="1"/>
    </xf>
    <xf numFmtId="0" fontId="70" fillId="13" borderId="36" xfId="0" applyFont="1" applyFill="1" applyBorder="1" applyAlignment="1">
      <alignment horizontal="left" vertical="center" wrapText="1"/>
    </xf>
    <xf numFmtId="0" fontId="70" fillId="13" borderId="104" xfId="0" applyFont="1" applyFill="1" applyBorder="1" applyAlignment="1">
      <alignment horizontal="left" vertical="center"/>
    </xf>
    <xf numFmtId="0" fontId="70" fillId="13" borderId="105" xfId="0" applyFont="1" applyFill="1" applyBorder="1" applyAlignment="1">
      <alignment horizontal="left" vertical="center"/>
    </xf>
    <xf numFmtId="0" fontId="59" fillId="13" borderId="37" xfId="0" applyFont="1" applyFill="1" applyBorder="1" applyAlignment="1">
      <alignment horizontal="left" vertical="center"/>
    </xf>
    <xf numFmtId="0" fontId="59" fillId="13" borderId="38" xfId="0" applyFont="1" applyFill="1" applyBorder="1" applyAlignment="1">
      <alignment horizontal="left" vertical="center"/>
    </xf>
    <xf numFmtId="0" fontId="59" fillId="13" borderId="39" xfId="0" applyFont="1" applyFill="1" applyBorder="1" applyAlignment="1">
      <alignment horizontal="left" vertical="center"/>
    </xf>
    <xf numFmtId="0" fontId="70" fillId="13" borderId="107" xfId="0" applyFont="1" applyFill="1" applyBorder="1" applyAlignment="1">
      <alignment horizontal="left" wrapText="1"/>
    </xf>
    <xf numFmtId="0" fontId="70" fillId="13" borderId="39" xfId="0" applyFont="1" applyFill="1" applyBorder="1" applyAlignment="1">
      <alignment horizontal="left" wrapText="1"/>
    </xf>
    <xf numFmtId="0" fontId="67" fillId="20" borderId="14" xfId="0" applyFont="1" applyFill="1" applyBorder="1" applyAlignment="1">
      <alignment horizontal="center" vertical="center" wrapText="1"/>
    </xf>
    <xf numFmtId="0" fontId="67" fillId="20" borderId="0" xfId="0" applyFont="1" applyFill="1" applyAlignment="1">
      <alignment horizontal="center" vertical="center" wrapText="1"/>
    </xf>
    <xf numFmtId="0" fontId="59" fillId="0" borderId="118" xfId="0" applyFont="1" applyBorder="1" applyAlignment="1">
      <alignment horizontal="center" vertical="center" wrapText="1"/>
    </xf>
    <xf numFmtId="0" fontId="59" fillId="0" borderId="72" xfId="0" applyFont="1" applyBorder="1" applyAlignment="1">
      <alignment horizontal="center" vertical="center" wrapText="1"/>
    </xf>
    <xf numFmtId="0" fontId="59" fillId="13" borderId="96" xfId="0" applyFont="1" applyFill="1" applyBorder="1" applyAlignment="1">
      <alignment horizontal="left" vertical="center" wrapText="1"/>
    </xf>
    <xf numFmtId="0" fontId="59" fillId="13" borderId="101" xfId="0" applyFont="1" applyFill="1" applyBorder="1" applyAlignment="1">
      <alignment horizontal="left" vertical="center" wrapText="1"/>
    </xf>
    <xf numFmtId="0" fontId="59" fillId="13" borderId="102" xfId="0" applyFont="1" applyFill="1" applyBorder="1" applyAlignment="1">
      <alignment horizontal="left" vertical="center" wrapText="1"/>
    </xf>
    <xf numFmtId="0" fontId="59" fillId="13" borderId="103" xfId="0" applyFont="1" applyFill="1" applyBorder="1" applyAlignment="1">
      <alignment horizontal="left" vertical="center"/>
    </xf>
    <xf numFmtId="0" fontId="59" fillId="13" borderId="102" xfId="0" applyFont="1" applyFill="1" applyBorder="1" applyAlignment="1">
      <alignment horizontal="left" vertical="center"/>
    </xf>
    <xf numFmtId="0" fontId="59" fillId="13" borderId="104" xfId="0" applyFont="1" applyFill="1" applyBorder="1" applyAlignment="1">
      <alignment horizontal="left" vertical="center"/>
    </xf>
    <xf numFmtId="0" fontId="59" fillId="13" borderId="77" xfId="0" applyFont="1" applyFill="1" applyBorder="1" applyAlignment="1">
      <alignment horizontal="left" vertical="center"/>
    </xf>
    <xf numFmtId="0" fontId="59" fillId="13" borderId="105" xfId="0" applyFont="1" applyFill="1" applyBorder="1" applyAlignment="1">
      <alignment horizontal="left" vertical="center"/>
    </xf>
    <xf numFmtId="0" fontId="70" fillId="13" borderId="106" xfId="0" applyFont="1" applyFill="1" applyBorder="1" applyAlignment="1">
      <alignment horizontal="left" vertical="center" wrapText="1"/>
    </xf>
    <xf numFmtId="0" fontId="59" fillId="13" borderId="106" xfId="0" applyFont="1" applyFill="1" applyBorder="1" applyAlignment="1">
      <alignment horizontal="left" vertical="center"/>
    </xf>
    <xf numFmtId="0" fontId="70" fillId="13" borderId="35" xfId="0" applyFont="1" applyFill="1" applyBorder="1" applyAlignment="1">
      <alignment horizontal="left" wrapText="1"/>
    </xf>
    <xf numFmtId="0" fontId="70" fillId="13" borderId="31" xfId="0" applyFont="1" applyFill="1" applyBorder="1" applyAlignment="1">
      <alignment horizontal="left" wrapText="1"/>
    </xf>
    <xf numFmtId="0" fontId="70" fillId="13" borderId="36" xfId="0" applyFont="1" applyFill="1" applyBorder="1" applyAlignment="1">
      <alignment horizontal="left" wrapText="1"/>
    </xf>
    <xf numFmtId="0" fontId="59" fillId="13" borderId="106" xfId="0" applyFont="1" applyFill="1" applyBorder="1" applyAlignment="1">
      <alignment horizontal="left" vertical="center" wrapText="1"/>
    </xf>
    <xf numFmtId="0" fontId="66" fillId="0" borderId="92" xfId="0" applyFont="1" applyBorder="1" applyAlignment="1">
      <alignment vertical="top" wrapText="1"/>
    </xf>
    <xf numFmtId="0" fontId="66" fillId="0" borderId="94" xfId="0" applyFont="1" applyBorder="1" applyAlignment="1">
      <alignment vertical="top" wrapText="1"/>
    </xf>
    <xf numFmtId="0" fontId="71" fillId="0" borderId="12"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0" xfId="0" applyFont="1" applyAlignment="1">
      <alignment horizontal="center" vertical="center" wrapText="1"/>
    </xf>
    <xf numFmtId="0" fontId="67" fillId="18" borderId="118" xfId="0" applyFont="1" applyFill="1" applyBorder="1" applyAlignment="1">
      <alignment horizontal="left" vertical="center" wrapText="1" indent="1"/>
    </xf>
    <xf numFmtId="0" fontId="67" fillId="18" borderId="65" xfId="0" applyFont="1" applyFill="1" applyBorder="1" applyAlignment="1">
      <alignment horizontal="left" vertical="center" wrapText="1" indent="1"/>
    </xf>
    <xf numFmtId="0" fontId="67" fillId="18" borderId="66" xfId="0" applyFont="1" applyFill="1" applyBorder="1" applyAlignment="1">
      <alignment horizontal="left" vertical="center" wrapText="1" indent="1"/>
    </xf>
    <xf numFmtId="0" fontId="47" fillId="18" borderId="98" xfId="0" applyFont="1" applyFill="1" applyBorder="1" applyAlignment="1">
      <alignment horizontal="left" vertical="center" wrapText="1" indent="1"/>
    </xf>
    <xf numFmtId="0" fontId="47" fillId="18" borderId="99" xfId="0" applyFont="1" applyFill="1" applyBorder="1" applyAlignment="1">
      <alignment horizontal="left" vertical="center" wrapText="1" indent="1"/>
    </xf>
    <xf numFmtId="0" fontId="47" fillId="18" borderId="100" xfId="0" applyFont="1" applyFill="1" applyBorder="1" applyAlignment="1">
      <alignment horizontal="left" vertical="center" wrapText="1" indent="1"/>
    </xf>
    <xf numFmtId="0" fontId="57" fillId="19" borderId="0" xfId="0" applyFont="1" applyFill="1" applyAlignment="1">
      <alignment horizontal="center" vertical="center" wrapText="1"/>
    </xf>
    <xf numFmtId="0" fontId="57" fillId="20" borderId="42" xfId="0" applyFont="1" applyFill="1" applyBorder="1" applyAlignment="1">
      <alignment horizontal="center" vertical="center" wrapText="1"/>
    </xf>
    <xf numFmtId="0" fontId="57" fillId="20" borderId="43" xfId="0" applyFont="1" applyFill="1" applyBorder="1" applyAlignment="1">
      <alignment horizontal="center" vertical="center" wrapText="1"/>
    </xf>
    <xf numFmtId="0" fontId="57" fillId="20" borderId="44" xfId="0" applyFont="1" applyFill="1" applyBorder="1" applyAlignment="1">
      <alignment horizontal="center" vertical="center" wrapText="1"/>
    </xf>
    <xf numFmtId="0" fontId="67" fillId="17" borderId="12" xfId="0" applyFont="1" applyFill="1" applyBorder="1" applyAlignment="1">
      <alignment horizontal="center" vertical="center" wrapText="1"/>
    </xf>
    <xf numFmtId="0" fontId="67" fillId="17" borderId="19" xfId="0" applyFont="1" applyFill="1" applyBorder="1" applyAlignment="1">
      <alignment horizontal="center" vertical="center" wrapText="1"/>
    </xf>
    <xf numFmtId="0" fontId="67" fillId="17" borderId="13"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09" xfId="0" applyFont="1" applyFill="1" applyBorder="1" applyAlignment="1">
      <alignment horizontal="center" vertical="center" wrapText="1"/>
    </xf>
    <xf numFmtId="0" fontId="58" fillId="0" borderId="0" xfId="0" applyFont="1" applyAlignment="1">
      <alignment horizontal="center" vertical="center"/>
    </xf>
    <xf numFmtId="0" fontId="47" fillId="0" borderId="109"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110" xfId="0" applyFont="1" applyBorder="1" applyAlignment="1">
      <alignment horizontal="center" vertical="center" wrapText="1"/>
    </xf>
    <xf numFmtId="0" fontId="47" fillId="0" borderId="111" xfId="0" applyFont="1" applyBorder="1" applyAlignment="1">
      <alignment horizontal="center" vertical="center" wrapText="1"/>
    </xf>
    <xf numFmtId="0" fontId="47" fillId="0" borderId="112" xfId="0" applyFont="1" applyBorder="1" applyAlignment="1">
      <alignment horizontal="center" vertical="center" wrapText="1"/>
    </xf>
    <xf numFmtId="0" fontId="47" fillId="0" borderId="113" xfId="0" applyFont="1" applyBorder="1" applyAlignment="1">
      <alignment horizontal="center" vertical="center" wrapText="1"/>
    </xf>
    <xf numFmtId="0" fontId="68" fillId="13" borderId="114" xfId="0" applyFont="1" applyFill="1" applyBorder="1" applyAlignment="1">
      <alignment horizontal="center" vertical="center" wrapText="1"/>
    </xf>
    <xf numFmtId="0" fontId="68" fillId="13" borderId="115" xfId="0" applyFont="1" applyFill="1" applyBorder="1" applyAlignment="1">
      <alignment horizontal="center" vertical="center" wrapText="1"/>
    </xf>
    <xf numFmtId="0" fontId="68" fillId="13" borderId="116" xfId="0" applyFont="1" applyFill="1" applyBorder="1" applyAlignment="1">
      <alignment horizontal="center" vertical="center" wrapText="1"/>
    </xf>
    <xf numFmtId="0" fontId="47" fillId="0" borderId="12"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67" fillId="20" borderId="33" xfId="0" applyFont="1" applyFill="1" applyBorder="1" applyAlignment="1">
      <alignment horizontal="center" vertical="center" wrapText="1"/>
    </xf>
    <xf numFmtId="0" fontId="67" fillId="20" borderId="45" xfId="0" applyFont="1" applyFill="1" applyBorder="1" applyAlignment="1">
      <alignment horizontal="center" vertical="center" wrapText="1"/>
    </xf>
    <xf numFmtId="0" fontId="67" fillId="20" borderId="34" xfId="0" applyFont="1" applyFill="1" applyBorder="1" applyAlignment="1">
      <alignment horizontal="center" vertical="center" wrapText="1"/>
    </xf>
    <xf numFmtId="0" fontId="70" fillId="13" borderId="31" xfId="0" applyFont="1" applyFill="1" applyBorder="1" applyAlignment="1">
      <alignment horizontal="left" vertical="center" wrapText="1"/>
    </xf>
    <xf numFmtId="0" fontId="59" fillId="13" borderId="35" xfId="0" applyFont="1" applyFill="1" applyBorder="1" applyAlignment="1">
      <alignment horizontal="left" wrapText="1"/>
    </xf>
    <xf numFmtId="0" fontId="59" fillId="13" borderId="36" xfId="0" applyFont="1" applyFill="1" applyBorder="1" applyAlignment="1">
      <alignment horizontal="left" wrapText="1"/>
    </xf>
    <xf numFmtId="0" fontId="70" fillId="13" borderId="96" xfId="0" applyFont="1" applyFill="1" applyBorder="1" applyAlignment="1">
      <alignment horizontal="left" wrapText="1"/>
    </xf>
    <xf numFmtId="0" fontId="70" fillId="13" borderId="102" xfId="0" applyFont="1" applyFill="1" applyBorder="1" applyAlignment="1">
      <alignment horizontal="left" wrapText="1"/>
    </xf>
    <xf numFmtId="0" fontId="59" fillId="13" borderId="31" xfId="0" applyFont="1" applyFill="1" applyBorder="1" applyAlignment="1">
      <alignment horizontal="left" wrapText="1"/>
    </xf>
    <xf numFmtId="0" fontId="70" fillId="13" borderId="37" xfId="0" applyFont="1" applyFill="1" applyBorder="1" applyAlignment="1">
      <alignment horizontal="left" vertical="center" wrapText="1"/>
    </xf>
    <xf numFmtId="0" fontId="70" fillId="13" borderId="38" xfId="0" applyFont="1" applyFill="1" applyBorder="1" applyAlignment="1">
      <alignment horizontal="left" vertical="center" wrapText="1"/>
    </xf>
    <xf numFmtId="0" fontId="70" fillId="13" borderId="39" xfId="0" applyFont="1" applyFill="1" applyBorder="1" applyAlignment="1">
      <alignment horizontal="left" vertical="center" wrapText="1"/>
    </xf>
    <xf numFmtId="0" fontId="59" fillId="13" borderId="108" xfId="0" applyFont="1" applyFill="1" applyBorder="1" applyAlignment="1">
      <alignment horizontal="left"/>
    </xf>
    <xf numFmtId="0" fontId="59" fillId="13" borderId="100" xfId="0" applyFont="1" applyFill="1" applyBorder="1" applyAlignment="1">
      <alignment horizontal="left"/>
    </xf>
    <xf numFmtId="0" fontId="59" fillId="13" borderId="104" xfId="0" applyFont="1" applyFill="1" applyBorder="1" applyAlignment="1">
      <alignment horizontal="left"/>
    </xf>
    <xf numFmtId="0" fontId="59" fillId="13" borderId="77" xfId="0" applyFont="1" applyFill="1" applyBorder="1" applyAlignment="1">
      <alignment horizontal="left"/>
    </xf>
    <xf numFmtId="0" fontId="59" fillId="13" borderId="105" xfId="0" applyFont="1" applyFill="1" applyBorder="1" applyAlignment="1">
      <alignment horizontal="left"/>
    </xf>
    <xf numFmtId="0" fontId="47" fillId="2" borderId="31" xfId="0" applyFont="1" applyFill="1" applyBorder="1" applyAlignment="1">
      <alignment horizontal="left" vertical="center" wrapText="1"/>
    </xf>
    <xf numFmtId="14" fontId="47" fillId="2" borderId="31" xfId="0" applyNumberFormat="1" applyFont="1" applyFill="1" applyBorder="1" applyAlignment="1">
      <alignment horizontal="left" vertical="center" wrapText="1"/>
    </xf>
    <xf numFmtId="0" fontId="35" fillId="0" borderId="4"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60" fillId="2" borderId="31" xfId="0" applyFont="1" applyFill="1" applyBorder="1" applyAlignment="1">
      <alignment horizontal="center" vertical="center" wrapText="1"/>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0" xfId="0" applyFont="1" applyFill="1" applyAlignment="1">
      <alignment horizontal="center" vertical="center"/>
    </xf>
    <xf numFmtId="0" fontId="24" fillId="3" borderId="3" xfId="0" applyFont="1" applyFill="1" applyBorder="1" applyAlignment="1">
      <alignment horizontal="center" vertical="center"/>
    </xf>
    <xf numFmtId="0" fontId="24" fillId="3"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3" borderId="0" xfId="0" applyFont="1" applyFill="1" applyAlignment="1">
      <alignment horizontal="left" vertical="center"/>
    </xf>
    <xf numFmtId="14" fontId="61" fillId="2" borderId="6" xfId="0" applyNumberFormat="1" applyFont="1" applyFill="1" applyBorder="1" applyAlignment="1" applyProtection="1">
      <alignment horizontal="center" vertical="center"/>
      <protection locked="0"/>
    </xf>
    <xf numFmtId="14" fontId="61" fillId="2" borderId="10" xfId="0" applyNumberFormat="1" applyFont="1" applyFill="1" applyBorder="1" applyAlignment="1" applyProtection="1">
      <alignment horizontal="center" vertical="center"/>
      <protection locked="0"/>
    </xf>
    <xf numFmtId="14" fontId="61" fillId="2" borderId="7" xfId="0" applyNumberFormat="1" applyFont="1" applyFill="1" applyBorder="1" applyAlignment="1" applyProtection="1">
      <alignment horizontal="center" vertical="center"/>
      <protection locked="0"/>
    </xf>
    <xf numFmtId="0" fontId="25" fillId="0" borderId="0" xfId="0" applyFont="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4" fillId="0" borderId="0" xfId="0" applyFont="1" applyAlignment="1">
      <alignment horizontal="center" vertical="center"/>
    </xf>
    <xf numFmtId="0" fontId="45" fillId="0" borderId="0" xfId="0" applyFont="1" applyAlignment="1">
      <alignment horizontal="center" vertical="center"/>
    </xf>
    <xf numFmtId="0" fontId="40" fillId="14" borderId="33" xfId="0" applyFont="1" applyFill="1" applyBorder="1" applyAlignment="1">
      <alignment horizontal="center" vertical="center" wrapText="1" readingOrder="1"/>
    </xf>
    <xf numFmtId="0" fontId="40" fillId="14" borderId="34" xfId="0" applyFont="1" applyFill="1" applyBorder="1" applyAlignment="1">
      <alignment horizontal="center" vertical="center" wrapText="1" readingOrder="1"/>
    </xf>
    <xf numFmtId="0" fontId="40" fillId="14" borderId="45"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7" fillId="3" borderId="35" xfId="0" applyFont="1" applyFill="1" applyBorder="1" applyAlignment="1">
      <alignment horizontal="center" vertical="center" wrapText="1" readingOrder="1"/>
    </xf>
    <xf numFmtId="0" fontId="37" fillId="3" borderId="32"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26" fillId="2" borderId="6" xfId="0" applyFont="1" applyFill="1" applyBorder="1" applyAlignment="1">
      <alignment horizontal="left" vertical="center"/>
    </xf>
    <xf numFmtId="0" fontId="26" fillId="2" borderId="7" xfId="0" applyFont="1" applyFill="1" applyBorder="1" applyAlignment="1">
      <alignment horizontal="left" vertical="center"/>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0" fontId="26" fillId="3" borderId="7" xfId="0" applyFont="1" applyFill="1" applyBorder="1" applyAlignment="1" applyProtection="1">
      <alignment horizontal="left" vertical="center"/>
      <protection locked="0"/>
    </xf>
    <xf numFmtId="0" fontId="72" fillId="3" borderId="6" xfId="0" applyFont="1" applyFill="1" applyBorder="1" applyAlignment="1" applyProtection="1">
      <alignment horizontal="left" vertical="center" wrapText="1"/>
      <protection locked="0"/>
    </xf>
    <xf numFmtId="0" fontId="72" fillId="3" borderId="10"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1" fillId="0" borderId="4" xfId="0" applyFont="1" applyBorder="1" applyAlignment="1" applyProtection="1">
      <alignment horizontal="center" vertical="center" textRotation="90" wrapText="1"/>
      <protection hidden="1"/>
    </xf>
    <xf numFmtId="0" fontId="61" fillId="0" borderId="4"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9" fontId="6" fillId="0" borderId="4" xfId="0" applyNumberFormat="1" applyFont="1" applyBorder="1" applyAlignment="1" applyProtection="1">
      <alignment horizontal="center" vertical="top"/>
      <protection hidden="1"/>
    </xf>
    <xf numFmtId="0" fontId="61" fillId="0" borderId="2" xfId="0" applyFont="1" applyBorder="1" applyAlignment="1" applyProtection="1">
      <alignment horizontal="center" vertical="center" textRotation="90"/>
      <protection hidden="1"/>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Border="1" applyAlignment="1">
      <alignment horizontal="center" vertical="top"/>
    </xf>
    <xf numFmtId="0" fontId="61" fillId="0" borderId="2" xfId="0" applyFont="1" applyBorder="1" applyAlignment="1" applyProtection="1">
      <alignment horizontal="center" vertical="top" textRotation="90" wrapText="1"/>
      <protection hidden="1"/>
    </xf>
    <xf numFmtId="0" fontId="61"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14" fontId="6" fillId="0" borderId="2" xfId="0" applyNumberFormat="1" applyFont="1" applyBorder="1" applyAlignment="1" applyProtection="1">
      <alignment horizontal="center" vertical="top"/>
      <protection locked="0"/>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textRotation="90"/>
      <protection locked="0"/>
    </xf>
    <xf numFmtId="9" fontId="6" fillId="0" borderId="4" xfId="0" applyNumberFormat="1" applyFont="1" applyBorder="1" applyAlignment="1" applyProtection="1">
      <alignment horizontal="center" vertical="center"/>
      <protection hidden="1"/>
    </xf>
    <xf numFmtId="0" fontId="61" fillId="0" borderId="4" xfId="0" applyFont="1" applyBorder="1" applyAlignment="1" applyProtection="1">
      <alignment horizontal="center" vertical="center" textRotation="90" wrapText="1"/>
      <protection hidden="1"/>
    </xf>
    <xf numFmtId="0" fontId="61" fillId="0" borderId="4" xfId="0" applyFont="1" applyBorder="1" applyAlignment="1" applyProtection="1">
      <alignment horizontal="center" vertical="center" textRotation="90"/>
      <protection hidden="1"/>
    </xf>
    <xf numFmtId="0" fontId="6" fillId="0" borderId="8" xfId="0" applyFont="1" applyBorder="1" applyAlignment="1" applyProtection="1">
      <alignment horizontal="center" vertical="center"/>
      <protection hidden="1"/>
    </xf>
    <xf numFmtId="0" fontId="6" fillId="0" borderId="8" xfId="0" applyFont="1" applyBorder="1" applyAlignment="1" applyProtection="1">
      <alignment horizontal="center" vertical="center" textRotation="90"/>
      <protection locked="0"/>
    </xf>
    <xf numFmtId="9" fontId="6" fillId="0" borderId="8" xfId="0" applyNumberFormat="1" applyFont="1" applyBorder="1" applyAlignment="1" applyProtection="1">
      <alignment horizontal="center" vertical="center"/>
      <protection hidden="1"/>
    </xf>
    <xf numFmtId="0" fontId="61" fillId="0" borderId="8" xfId="0" applyFont="1" applyBorder="1" applyAlignment="1" applyProtection="1">
      <alignment horizontal="center" vertical="center" textRotation="90" wrapText="1"/>
      <protection hidden="1"/>
    </xf>
    <xf numFmtId="0" fontId="61" fillId="0" borderId="8" xfId="0" applyFont="1" applyBorder="1" applyAlignment="1" applyProtection="1">
      <alignment horizontal="center" vertical="center" textRotation="90"/>
      <protection hidden="1"/>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textRotation="90"/>
      <protection locked="0"/>
    </xf>
    <xf numFmtId="9" fontId="6" fillId="0" borderId="5" xfId="0" applyNumberFormat="1" applyFont="1" applyBorder="1" applyAlignment="1" applyProtection="1">
      <alignment horizontal="center" vertical="center"/>
      <protection hidden="1"/>
    </xf>
    <xf numFmtId="0" fontId="61" fillId="0" borderId="5" xfId="0" applyFont="1" applyBorder="1" applyAlignment="1" applyProtection="1">
      <alignment horizontal="center" vertical="center" textRotation="90" wrapText="1"/>
      <protection hidden="1"/>
    </xf>
    <xf numFmtId="0" fontId="61" fillId="0" borderId="5" xfId="0" applyFont="1" applyBorder="1" applyAlignment="1" applyProtection="1">
      <alignment horizontal="center" vertical="center" textRotation="90"/>
      <protection hidden="1"/>
    </xf>
    <xf numFmtId="0" fontId="6" fillId="0" borderId="2" xfId="0" applyFont="1" applyBorder="1" applyAlignment="1" applyProtection="1">
      <alignment horizontal="center" vertical="top"/>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ont>
        <color rgb="FF9C0006"/>
      </font>
      <fill>
        <patternFill>
          <bgColor rgb="FFFFC7CE"/>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89" t="s">
        <v>0</v>
      </c>
      <c r="C2" s="190"/>
      <c r="D2" s="190"/>
      <c r="E2" s="190"/>
      <c r="F2" s="190"/>
      <c r="G2" s="190"/>
      <c r="H2" s="191"/>
    </row>
    <row r="3" spans="1:8" x14ac:dyDescent="0.25">
      <c r="B3" s="118"/>
      <c r="C3" s="119"/>
      <c r="D3" s="119"/>
      <c r="E3" s="119"/>
      <c r="F3" s="119"/>
      <c r="G3" s="119"/>
      <c r="H3" s="120"/>
    </row>
    <row r="4" spans="1:8" ht="63" customHeight="1" x14ac:dyDescent="0.25">
      <c r="B4" s="192" t="s">
        <v>1</v>
      </c>
      <c r="C4" s="193"/>
      <c r="D4" s="193"/>
      <c r="E4" s="193"/>
      <c r="F4" s="193"/>
      <c r="G4" s="193"/>
      <c r="H4" s="194"/>
    </row>
    <row r="5" spans="1:8" ht="63" customHeight="1" x14ac:dyDescent="0.25">
      <c r="B5" s="195"/>
      <c r="C5" s="196"/>
      <c r="D5" s="196"/>
      <c r="E5" s="196"/>
      <c r="F5" s="196"/>
      <c r="G5" s="196"/>
      <c r="H5" s="197"/>
    </row>
    <row r="6" spans="1:8" ht="16.5" x14ac:dyDescent="0.25">
      <c r="A6" s="121"/>
      <c r="B6" s="198" t="s">
        <v>2</v>
      </c>
      <c r="C6" s="199"/>
      <c r="D6" s="199"/>
      <c r="E6" s="199"/>
      <c r="F6" s="199"/>
      <c r="G6" s="199"/>
      <c r="H6" s="200"/>
    </row>
    <row r="7" spans="1:8" ht="95.25" customHeight="1" x14ac:dyDescent="0.25">
      <c r="A7" s="121"/>
      <c r="B7" s="201" t="s">
        <v>3</v>
      </c>
      <c r="C7" s="201"/>
      <c r="D7" s="201"/>
      <c r="E7" s="201"/>
      <c r="F7" s="201"/>
      <c r="G7" s="201"/>
      <c r="H7" s="202"/>
    </row>
    <row r="8" spans="1:8" ht="16.5" x14ac:dyDescent="0.25">
      <c r="A8" s="121"/>
      <c r="B8" s="122"/>
      <c r="C8" s="123"/>
      <c r="D8" s="123"/>
      <c r="E8" s="123"/>
      <c r="F8" s="123"/>
      <c r="G8" s="123"/>
      <c r="H8" s="124"/>
    </row>
    <row r="9" spans="1:8" ht="16.5" customHeight="1" x14ac:dyDescent="0.25">
      <c r="A9" s="121"/>
      <c r="B9" s="203" t="s">
        <v>4</v>
      </c>
      <c r="C9" s="203"/>
      <c r="D9" s="203"/>
      <c r="E9" s="203"/>
      <c r="F9" s="203"/>
      <c r="G9" s="203"/>
      <c r="H9" s="204"/>
    </row>
    <row r="10" spans="1:8" ht="16.5" customHeight="1" x14ac:dyDescent="0.25">
      <c r="A10" s="121"/>
      <c r="B10" s="203"/>
      <c r="C10" s="203"/>
      <c r="D10" s="203"/>
      <c r="E10" s="203"/>
      <c r="F10" s="203"/>
      <c r="G10" s="203"/>
      <c r="H10" s="204"/>
    </row>
    <row r="11" spans="1:8" ht="11.65" customHeight="1" x14ac:dyDescent="0.25">
      <c r="A11" s="121"/>
      <c r="B11" s="203"/>
      <c r="C11" s="203"/>
      <c r="D11" s="203"/>
      <c r="E11" s="203"/>
      <c r="F11" s="203"/>
      <c r="G11" s="203"/>
      <c r="H11" s="204"/>
    </row>
    <row r="12" spans="1:8" ht="11.65" customHeight="1" thickBot="1" x14ac:dyDescent="0.3">
      <c r="A12" s="121"/>
      <c r="B12" s="125"/>
      <c r="C12" s="125"/>
      <c r="D12" s="125"/>
      <c r="E12" s="125"/>
      <c r="F12" s="125"/>
      <c r="G12" s="125"/>
      <c r="H12" s="126"/>
    </row>
    <row r="13" spans="1:8" ht="14.25" customHeight="1" thickTop="1" x14ac:dyDescent="0.25">
      <c r="A13" s="121"/>
      <c r="B13" s="125"/>
      <c r="C13" s="185" t="s">
        <v>5</v>
      </c>
      <c r="D13" s="186"/>
      <c r="E13" s="187" t="s">
        <v>6</v>
      </c>
      <c r="F13" s="188"/>
      <c r="G13" s="125"/>
      <c r="H13" s="126"/>
    </row>
    <row r="14" spans="1:8" ht="23.25" customHeight="1" x14ac:dyDescent="0.25">
      <c r="A14" s="121"/>
      <c r="B14" s="125"/>
      <c r="C14" s="205" t="s">
        <v>7</v>
      </c>
      <c r="D14" s="206"/>
      <c r="E14" s="207" t="s">
        <v>8</v>
      </c>
      <c r="F14" s="208"/>
      <c r="G14" s="125"/>
      <c r="H14" s="126"/>
    </row>
    <row r="15" spans="1:8" ht="27" customHeight="1" x14ac:dyDescent="0.25">
      <c r="A15" s="121"/>
      <c r="B15" s="125"/>
      <c r="C15" s="205" t="s">
        <v>9</v>
      </c>
      <c r="D15" s="206"/>
      <c r="E15" s="207" t="s">
        <v>10</v>
      </c>
      <c r="F15" s="208"/>
      <c r="G15" s="125"/>
      <c r="H15" s="126"/>
    </row>
    <row r="16" spans="1:8" ht="39" customHeight="1" x14ac:dyDescent="0.25">
      <c r="A16" s="121"/>
      <c r="B16" s="125"/>
      <c r="C16" s="205" t="s">
        <v>11</v>
      </c>
      <c r="D16" s="206"/>
      <c r="E16" s="207" t="s">
        <v>12</v>
      </c>
      <c r="F16" s="208"/>
      <c r="G16" s="125"/>
      <c r="H16" s="126"/>
    </row>
    <row r="17" spans="1:8" ht="24.75" customHeight="1" x14ac:dyDescent="0.25">
      <c r="A17" s="121"/>
      <c r="B17" s="125"/>
      <c r="C17" s="205" t="s">
        <v>13</v>
      </c>
      <c r="D17" s="206"/>
      <c r="E17" s="207" t="s">
        <v>14</v>
      </c>
      <c r="F17" s="208"/>
      <c r="G17" s="125"/>
      <c r="H17" s="127"/>
    </row>
    <row r="18" spans="1:8" ht="12.4" customHeight="1" x14ac:dyDescent="0.25">
      <c r="A18" s="121"/>
      <c r="B18" s="125"/>
      <c r="C18" s="205" t="s">
        <v>15</v>
      </c>
      <c r="D18" s="206"/>
      <c r="E18" s="212" t="s">
        <v>16</v>
      </c>
      <c r="F18" s="208"/>
      <c r="G18" s="125"/>
      <c r="H18" s="126"/>
    </row>
    <row r="19" spans="1:8" ht="24" customHeight="1" thickBot="1" x14ac:dyDescent="0.3">
      <c r="A19" s="121"/>
      <c r="B19" s="125"/>
      <c r="C19" s="213" t="s">
        <v>17</v>
      </c>
      <c r="D19" s="214"/>
      <c r="E19" s="215" t="s">
        <v>18</v>
      </c>
      <c r="F19" s="216"/>
      <c r="G19" s="125"/>
      <c r="H19" s="126"/>
    </row>
    <row r="20" spans="1:8" ht="11.65" customHeight="1" thickTop="1" x14ac:dyDescent="0.25">
      <c r="A20" s="121"/>
      <c r="B20" s="125"/>
      <c r="C20" s="128"/>
      <c r="D20" s="128"/>
      <c r="E20" s="128"/>
      <c r="F20" s="128"/>
      <c r="G20" s="125"/>
      <c r="H20" s="126"/>
    </row>
    <row r="21" spans="1:8" ht="27.4" customHeight="1" thickBot="1" x14ac:dyDescent="0.3">
      <c r="A21" s="121"/>
      <c r="B21" s="217" t="s">
        <v>19</v>
      </c>
      <c r="C21" s="218"/>
      <c r="D21" s="218"/>
      <c r="E21" s="218"/>
      <c r="F21" s="218"/>
      <c r="G21" s="218"/>
      <c r="H21" s="219"/>
    </row>
    <row r="22" spans="1:8" ht="15.75" thickTop="1" x14ac:dyDescent="0.25">
      <c r="A22" s="121"/>
      <c r="B22" s="129"/>
      <c r="C22" s="220" t="s">
        <v>5</v>
      </c>
      <c r="D22" s="186"/>
      <c r="E22" s="187" t="s">
        <v>6</v>
      </c>
      <c r="F22" s="188"/>
      <c r="G22" s="128"/>
      <c r="H22" s="130"/>
    </row>
    <row r="23" spans="1:8" ht="13.5" customHeight="1" x14ac:dyDescent="0.25">
      <c r="A23" s="121"/>
      <c r="B23" s="131"/>
      <c r="C23" s="221" t="s">
        <v>7</v>
      </c>
      <c r="D23" s="222"/>
      <c r="E23" s="223" t="s">
        <v>20</v>
      </c>
      <c r="F23" s="224"/>
      <c r="G23" s="132"/>
      <c r="H23" s="133"/>
    </row>
    <row r="24" spans="1:8" ht="13.5" customHeight="1" x14ac:dyDescent="0.25">
      <c r="A24" s="121"/>
      <c r="B24" s="131"/>
      <c r="C24" s="209" t="s">
        <v>21</v>
      </c>
      <c r="D24" s="210"/>
      <c r="E24" s="211" t="s">
        <v>22</v>
      </c>
      <c r="F24" s="208"/>
      <c r="G24" s="132"/>
      <c r="H24" s="133"/>
    </row>
    <row r="25" spans="1:8" ht="13.5" customHeight="1" x14ac:dyDescent="0.25">
      <c r="A25" s="121"/>
      <c r="B25" s="131"/>
      <c r="C25" s="209" t="s">
        <v>9</v>
      </c>
      <c r="D25" s="210"/>
      <c r="E25" s="211" t="s">
        <v>23</v>
      </c>
      <c r="F25" s="208"/>
      <c r="G25" s="132"/>
      <c r="H25" s="133"/>
    </row>
    <row r="26" spans="1:8" ht="22.9" customHeight="1" x14ac:dyDescent="0.25">
      <c r="A26" s="121"/>
      <c r="B26" s="131"/>
      <c r="C26" s="209" t="s">
        <v>24</v>
      </c>
      <c r="D26" s="210"/>
      <c r="E26" s="225" t="s">
        <v>25</v>
      </c>
      <c r="F26" s="226"/>
      <c r="G26" s="132"/>
      <c r="H26" s="133"/>
    </row>
    <row r="27" spans="1:8" ht="39.75" customHeight="1" x14ac:dyDescent="0.25">
      <c r="A27" s="121"/>
      <c r="B27" s="131"/>
      <c r="C27" s="227" t="s">
        <v>26</v>
      </c>
      <c r="D27" s="228"/>
      <c r="E27" s="229" t="s">
        <v>27</v>
      </c>
      <c r="F27" s="230"/>
      <c r="G27" s="132"/>
      <c r="H27" s="134"/>
    </row>
    <row r="28" spans="1:8" ht="34.5" customHeight="1" x14ac:dyDescent="0.25">
      <c r="B28" s="135"/>
      <c r="C28" s="231" t="s">
        <v>28</v>
      </c>
      <c r="D28" s="228"/>
      <c r="E28" s="229" t="s">
        <v>29</v>
      </c>
      <c r="F28" s="230"/>
      <c r="G28" s="132"/>
      <c r="H28" s="134"/>
    </row>
    <row r="29" spans="1:8" ht="27.75" customHeight="1" x14ac:dyDescent="0.25">
      <c r="B29" s="135"/>
      <c r="C29" s="231" t="s">
        <v>30</v>
      </c>
      <c r="D29" s="228"/>
      <c r="E29" s="229" t="s">
        <v>31</v>
      </c>
      <c r="F29" s="230"/>
      <c r="G29" s="132"/>
      <c r="H29" s="134"/>
    </row>
    <row r="30" spans="1:8" ht="72" customHeight="1" x14ac:dyDescent="0.25">
      <c r="B30" s="135"/>
      <c r="C30" s="231" t="s">
        <v>32</v>
      </c>
      <c r="D30" s="228"/>
      <c r="E30" s="229" t="s">
        <v>33</v>
      </c>
      <c r="F30" s="230"/>
      <c r="G30" s="132"/>
      <c r="H30" s="134"/>
    </row>
    <row r="31" spans="1:8" ht="72.75" customHeight="1" x14ac:dyDescent="0.25">
      <c r="B31" s="135"/>
      <c r="C31" s="231" t="s">
        <v>34</v>
      </c>
      <c r="D31" s="228"/>
      <c r="E31" s="229" t="s">
        <v>35</v>
      </c>
      <c r="F31" s="230"/>
      <c r="G31" s="132"/>
      <c r="H31" s="134"/>
    </row>
    <row r="32" spans="1:8" ht="64.5" customHeight="1" x14ac:dyDescent="0.25">
      <c r="B32" s="135"/>
      <c r="C32" s="231" t="s">
        <v>36</v>
      </c>
      <c r="D32" s="228"/>
      <c r="E32" s="229" t="s">
        <v>37</v>
      </c>
      <c r="F32" s="230"/>
      <c r="G32" s="132"/>
      <c r="H32" s="134"/>
    </row>
    <row r="33" spans="2:8" ht="71.25" customHeight="1" x14ac:dyDescent="0.25">
      <c r="B33" s="135"/>
      <c r="C33" s="232" t="s">
        <v>38</v>
      </c>
      <c r="D33" s="227"/>
      <c r="E33" s="229" t="s">
        <v>39</v>
      </c>
      <c r="F33" s="230"/>
      <c r="G33" s="132"/>
      <c r="H33" s="134"/>
    </row>
    <row r="34" spans="2:8" ht="55.5" customHeight="1" x14ac:dyDescent="0.25">
      <c r="B34" s="135"/>
      <c r="C34" s="232" t="s">
        <v>40</v>
      </c>
      <c r="D34" s="227"/>
      <c r="E34" s="229" t="s">
        <v>41</v>
      </c>
      <c r="F34" s="230"/>
      <c r="G34" s="132"/>
      <c r="H34" s="134"/>
    </row>
    <row r="35" spans="2:8" ht="42" customHeight="1" x14ac:dyDescent="0.25">
      <c r="B35" s="135"/>
      <c r="C35" s="232" t="s">
        <v>42</v>
      </c>
      <c r="D35" s="227"/>
      <c r="E35" s="229" t="s">
        <v>43</v>
      </c>
      <c r="F35" s="230"/>
      <c r="G35" s="132"/>
      <c r="H35" s="134"/>
    </row>
    <row r="36" spans="2:8" ht="59.25" customHeight="1" x14ac:dyDescent="0.25">
      <c r="B36" s="135"/>
      <c r="C36" s="232" t="s">
        <v>44</v>
      </c>
      <c r="D36" s="227"/>
      <c r="E36" s="229" t="s">
        <v>45</v>
      </c>
      <c r="F36" s="230"/>
      <c r="G36" s="132"/>
      <c r="H36" s="134"/>
    </row>
    <row r="37" spans="2:8" ht="23.25" customHeight="1" x14ac:dyDescent="0.25">
      <c r="B37" s="135"/>
      <c r="C37" s="232" t="s">
        <v>46</v>
      </c>
      <c r="D37" s="227"/>
      <c r="E37" s="229" t="s">
        <v>47</v>
      </c>
      <c r="F37" s="230"/>
      <c r="G37" s="132"/>
      <c r="H37" s="134"/>
    </row>
    <row r="38" spans="2:8" ht="30.75" customHeight="1" x14ac:dyDescent="0.25">
      <c r="B38" s="135"/>
      <c r="C38" s="232" t="s">
        <v>48</v>
      </c>
      <c r="D38" s="227"/>
      <c r="E38" s="229" t="s">
        <v>49</v>
      </c>
      <c r="F38" s="230"/>
      <c r="G38" s="132"/>
      <c r="H38" s="134"/>
    </row>
    <row r="39" spans="2:8" ht="35.25" customHeight="1" x14ac:dyDescent="0.25">
      <c r="B39" s="135"/>
      <c r="C39" s="232" t="s">
        <v>48</v>
      </c>
      <c r="D39" s="227"/>
      <c r="E39" s="229" t="s">
        <v>49</v>
      </c>
      <c r="F39" s="230"/>
      <c r="G39" s="132"/>
      <c r="H39" s="134"/>
    </row>
    <row r="40" spans="2:8" ht="33" customHeight="1" x14ac:dyDescent="0.25">
      <c r="B40" s="135"/>
      <c r="C40" s="232" t="s">
        <v>50</v>
      </c>
      <c r="D40" s="227"/>
      <c r="E40" s="229" t="s">
        <v>51</v>
      </c>
      <c r="F40" s="230"/>
      <c r="G40" s="132"/>
      <c r="H40" s="134"/>
    </row>
    <row r="41" spans="2:8" ht="30" customHeight="1" x14ac:dyDescent="0.25">
      <c r="B41" s="135"/>
      <c r="C41" s="232" t="s">
        <v>52</v>
      </c>
      <c r="D41" s="227"/>
      <c r="E41" s="229" t="s">
        <v>53</v>
      </c>
      <c r="F41" s="230"/>
      <c r="G41" s="132"/>
      <c r="H41" s="134"/>
    </row>
    <row r="42" spans="2:8" ht="35.25" customHeight="1" x14ac:dyDescent="0.25">
      <c r="B42" s="135"/>
      <c r="C42" s="232" t="s">
        <v>54</v>
      </c>
      <c r="D42" s="227"/>
      <c r="E42" s="229" t="s">
        <v>55</v>
      </c>
      <c r="F42" s="230"/>
      <c r="G42" s="132"/>
      <c r="H42" s="134"/>
    </row>
    <row r="43" spans="2:8" ht="31.5" customHeight="1" x14ac:dyDescent="0.25">
      <c r="B43" s="135"/>
      <c r="C43" s="232" t="s">
        <v>56</v>
      </c>
      <c r="D43" s="227"/>
      <c r="E43" s="229" t="s">
        <v>57</v>
      </c>
      <c r="F43" s="230"/>
      <c r="G43" s="132"/>
      <c r="H43" s="134"/>
    </row>
    <row r="44" spans="2:8" ht="54" customHeight="1" x14ac:dyDescent="0.25">
      <c r="B44" s="135"/>
      <c r="C44" s="232" t="s">
        <v>58</v>
      </c>
      <c r="D44" s="227"/>
      <c r="E44" s="229" t="s">
        <v>59</v>
      </c>
      <c r="F44" s="230"/>
      <c r="G44" s="132"/>
      <c r="H44" s="134"/>
    </row>
    <row r="45" spans="2:8" ht="59.25" customHeight="1" x14ac:dyDescent="0.25">
      <c r="B45" s="135"/>
      <c r="C45" s="232" t="s">
        <v>60</v>
      </c>
      <c r="D45" s="227"/>
      <c r="E45" s="229" t="s">
        <v>61</v>
      </c>
      <c r="F45" s="230"/>
      <c r="G45" s="132"/>
      <c r="H45" s="134"/>
    </row>
    <row r="46" spans="2:8" ht="84" customHeight="1" x14ac:dyDescent="0.25">
      <c r="B46" s="135"/>
      <c r="C46" s="232" t="s">
        <v>62</v>
      </c>
      <c r="D46" s="227"/>
      <c r="E46" s="229" t="s">
        <v>63</v>
      </c>
      <c r="F46" s="230"/>
      <c r="G46" s="132"/>
      <c r="H46" s="134"/>
    </row>
    <row r="47" spans="2:8" ht="46.5" customHeight="1" thickBot="1" x14ac:dyDescent="0.3">
      <c r="B47" s="135"/>
      <c r="C47" s="233"/>
      <c r="D47" s="234"/>
      <c r="E47" s="235"/>
      <c r="F47" s="236"/>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6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140</v>
      </c>
      <c r="D3" s="10" t="s">
        <v>266</v>
      </c>
    </row>
    <row r="4" spans="1:4" ht="51" x14ac:dyDescent="0.2">
      <c r="A4" s="10" t="s">
        <v>233</v>
      </c>
      <c r="D4" s="10" t="s">
        <v>267</v>
      </c>
    </row>
    <row r="5" spans="1:4" ht="51" x14ac:dyDescent="0.2">
      <c r="A5" s="10" t="s">
        <v>235</v>
      </c>
      <c r="D5" s="10" t="s">
        <v>268</v>
      </c>
    </row>
    <row r="6" spans="1:4" ht="89.25" x14ac:dyDescent="0.2">
      <c r="A6" s="10" t="s">
        <v>237</v>
      </c>
      <c r="D6" s="10" t="s">
        <v>269</v>
      </c>
    </row>
    <row r="7" spans="1:4" ht="63.75" x14ac:dyDescent="0.2">
      <c r="A7" s="10" t="s">
        <v>141</v>
      </c>
      <c r="D7" s="10" t="s">
        <v>270</v>
      </c>
    </row>
    <row r="8" spans="1:4" x14ac:dyDescent="0.2">
      <c r="A8" s="10" t="s">
        <v>142</v>
      </c>
      <c r="D8" s="10"/>
    </row>
    <row r="9" spans="1:4" x14ac:dyDescent="0.2">
      <c r="A9" s="10" t="s">
        <v>243</v>
      </c>
    </row>
    <row r="10" spans="1:4" x14ac:dyDescent="0.2">
      <c r="A10" s="10" t="s">
        <v>143</v>
      </c>
      <c r="D10" s="10" t="s">
        <v>271</v>
      </c>
    </row>
    <row r="11" spans="1:4" x14ac:dyDescent="0.2">
      <c r="A11" s="10" t="s">
        <v>246</v>
      </c>
    </row>
    <row r="12" spans="1:4" x14ac:dyDescent="0.2">
      <c r="A12" s="10" t="s">
        <v>272</v>
      </c>
      <c r="D12" s="10"/>
    </row>
    <row r="13" spans="1:4" x14ac:dyDescent="0.2">
      <c r="A13" s="10" t="s">
        <v>273</v>
      </c>
    </row>
    <row r="14" spans="1:4" x14ac:dyDescent="0.2">
      <c r="A14" s="10" t="s">
        <v>274</v>
      </c>
    </row>
    <row r="16" spans="1:4" x14ac:dyDescent="0.2">
      <c r="A16" s="10" t="s">
        <v>275</v>
      </c>
    </row>
    <row r="17" spans="1:1" x14ac:dyDescent="0.2">
      <c r="A17" s="10" t="s">
        <v>252</v>
      </c>
    </row>
    <row r="18" spans="1:1" x14ac:dyDescent="0.2">
      <c r="A18" s="10" t="s">
        <v>254</v>
      </c>
    </row>
    <row r="20" spans="1:1" x14ac:dyDescent="0.2">
      <c r="A20" s="10" t="s">
        <v>258</v>
      </c>
    </row>
    <row r="21" spans="1:1" x14ac:dyDescent="0.2">
      <c r="A21" s="10" t="s">
        <v>259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zoomScale="91" zoomScaleNormal="91" workbookViewId="0">
      <selection activeCell="D12" sqref="D12:D17"/>
    </sheetView>
  </sheetViews>
  <sheetFormatPr baseColWidth="10" defaultColWidth="11.42578125" defaultRowHeight="14.25" x14ac:dyDescent="0.2"/>
  <cols>
    <col min="1" max="1" width="7.5703125" style="164" customWidth="1"/>
    <col min="2" max="2" width="16.7109375" style="164" customWidth="1" collapsed="1"/>
    <col min="3" max="3" width="29.7109375" style="164" customWidth="1" collapsed="1"/>
    <col min="4" max="4" width="43.7109375" style="164" customWidth="1" collapsed="1"/>
    <col min="5" max="5" width="39.28515625" style="164" customWidth="1" collapsed="1"/>
    <col min="6" max="6" width="39.28515625" style="164" customWidth="1"/>
    <col min="7" max="14" width="11.42578125" style="164"/>
    <col min="15" max="15" width="37" style="164" customWidth="1"/>
    <col min="16" max="50" width="11.42578125" style="164"/>
    <col min="51" max="51" width="6.140625" style="164" customWidth="1"/>
    <col min="52" max="52" width="130.5703125" style="164" customWidth="1"/>
    <col min="53" max="16384" width="11.42578125" style="164"/>
  </cols>
  <sheetData>
    <row r="1" spans="2:52" ht="16.5" customHeight="1" thickBot="1" x14ac:dyDescent="0.25">
      <c r="AZ1" s="165" t="s">
        <v>69</v>
      </c>
    </row>
    <row r="2" spans="2:52" ht="18" customHeight="1" thickBot="1" x14ac:dyDescent="0.25">
      <c r="B2" s="274"/>
      <c r="C2" s="276" t="s">
        <v>70</v>
      </c>
      <c r="D2" s="277"/>
      <c r="E2" s="277"/>
      <c r="F2" s="144" t="s">
        <v>71</v>
      </c>
      <c r="AZ2" s="165" t="s">
        <v>72</v>
      </c>
    </row>
    <row r="3" spans="2:52" ht="18" customHeight="1" thickBot="1" x14ac:dyDescent="0.25">
      <c r="B3" s="275"/>
      <c r="C3" s="278"/>
      <c r="D3" s="279"/>
      <c r="E3" s="279"/>
      <c r="F3" s="145" t="s">
        <v>73</v>
      </c>
      <c r="AZ3" s="165" t="s">
        <v>74</v>
      </c>
    </row>
    <row r="4" spans="2:52" ht="18" customHeight="1" thickBot="1" x14ac:dyDescent="0.25">
      <c r="B4" s="275"/>
      <c r="C4" s="278"/>
      <c r="D4" s="279"/>
      <c r="E4" s="279"/>
      <c r="F4" s="163" t="s">
        <v>75</v>
      </c>
      <c r="AZ4" s="165" t="s">
        <v>76</v>
      </c>
    </row>
    <row r="5" spans="2:52" ht="18" customHeight="1" thickBot="1" x14ac:dyDescent="0.25">
      <c r="B5" s="275"/>
      <c r="C5" s="278"/>
      <c r="D5" s="279"/>
      <c r="E5" s="279"/>
      <c r="F5" s="174" t="s">
        <v>77</v>
      </c>
      <c r="AZ5" s="166"/>
    </row>
    <row r="6" spans="2:52" ht="18" customHeight="1" thickBot="1" x14ac:dyDescent="0.25">
      <c r="B6" s="287" t="s">
        <v>78</v>
      </c>
      <c r="C6" s="288"/>
      <c r="D6" s="288"/>
      <c r="E6" s="288"/>
      <c r="F6" s="289"/>
      <c r="AZ6" s="166"/>
    </row>
    <row r="7" spans="2:52" ht="33.4" customHeight="1" x14ac:dyDescent="0.2">
      <c r="B7" s="175" t="s">
        <v>79</v>
      </c>
      <c r="C7" s="280" t="s">
        <v>80</v>
      </c>
      <c r="D7" s="281"/>
      <c r="E7" s="281"/>
      <c r="F7" s="282"/>
      <c r="AZ7" s="166"/>
    </row>
    <row r="8" spans="2:52" ht="75.75" customHeight="1" thickBot="1" x14ac:dyDescent="0.25">
      <c r="B8" s="167" t="s">
        <v>81</v>
      </c>
      <c r="C8" s="283" t="s">
        <v>82</v>
      </c>
      <c r="D8" s="284"/>
      <c r="E8" s="284"/>
      <c r="F8" s="285"/>
      <c r="AZ8" s="166"/>
    </row>
    <row r="9" spans="2:52" ht="16.5" thickBot="1" x14ac:dyDescent="0.25">
      <c r="B9" s="286"/>
      <c r="C9" s="286"/>
      <c r="D9" s="286"/>
      <c r="E9" s="286"/>
      <c r="F9" s="286"/>
    </row>
    <row r="10" spans="2:52" ht="15.6" customHeight="1" thickBot="1" x14ac:dyDescent="0.25">
      <c r="B10" s="290" t="s">
        <v>83</v>
      </c>
      <c r="C10" s="291"/>
      <c r="D10" s="291"/>
      <c r="E10" s="291"/>
      <c r="F10" s="292"/>
    </row>
    <row r="11" spans="2:52" ht="32.25" thickBot="1" x14ac:dyDescent="0.25">
      <c r="B11" s="293" t="s">
        <v>84</v>
      </c>
      <c r="C11" s="294"/>
      <c r="D11" s="168" t="s">
        <v>85</v>
      </c>
      <c r="E11" s="168" t="s">
        <v>86</v>
      </c>
      <c r="F11" s="169" t="s">
        <v>87</v>
      </c>
    </row>
    <row r="12" spans="2:52" ht="34.9" customHeight="1" x14ac:dyDescent="0.2">
      <c r="B12" s="305" t="s">
        <v>88</v>
      </c>
      <c r="C12" s="306"/>
      <c r="D12" s="296" t="s">
        <v>89</v>
      </c>
      <c r="E12" s="299" t="s">
        <v>90</v>
      </c>
      <c r="F12" s="302"/>
    </row>
    <row r="13" spans="2:52" ht="36.75" customHeight="1" x14ac:dyDescent="0.2">
      <c r="B13" s="307"/>
      <c r="C13" s="308"/>
      <c r="D13" s="297"/>
      <c r="E13" s="300"/>
      <c r="F13" s="303"/>
    </row>
    <row r="14" spans="2:52" ht="30.6" customHeight="1" x14ac:dyDescent="0.2">
      <c r="B14" s="307"/>
      <c r="C14" s="308"/>
      <c r="D14" s="297"/>
      <c r="E14" s="300"/>
      <c r="F14" s="303"/>
    </row>
    <row r="15" spans="2:52" ht="34.5" customHeight="1" x14ac:dyDescent="0.2">
      <c r="B15" s="307"/>
      <c r="C15" s="308"/>
      <c r="D15" s="297"/>
      <c r="E15" s="300"/>
      <c r="F15" s="303"/>
    </row>
    <row r="16" spans="2:52" ht="29.45" customHeight="1" x14ac:dyDescent="0.2">
      <c r="B16" s="307"/>
      <c r="C16" s="308"/>
      <c r="D16" s="297"/>
      <c r="E16" s="300"/>
      <c r="F16" s="303"/>
    </row>
    <row r="17" spans="2:6" ht="33.6" customHeight="1" thickBot="1" x14ac:dyDescent="0.25">
      <c r="B17" s="309"/>
      <c r="C17" s="310"/>
      <c r="D17" s="298"/>
      <c r="E17" s="301"/>
      <c r="F17" s="304"/>
    </row>
    <row r="18" spans="2:6" ht="18.75" thickBot="1" x14ac:dyDescent="0.25">
      <c r="B18" s="295" t="s">
        <v>91</v>
      </c>
      <c r="C18" s="295"/>
      <c r="D18" s="295"/>
      <c r="E18" s="295"/>
      <c r="F18" s="295"/>
    </row>
    <row r="19" spans="2:6" ht="16.5" thickBot="1" x14ac:dyDescent="0.25">
      <c r="B19" s="311" t="s">
        <v>92</v>
      </c>
      <c r="C19" s="313"/>
      <c r="D19" s="312"/>
      <c r="E19" s="311" t="s">
        <v>93</v>
      </c>
      <c r="F19" s="312"/>
    </row>
    <row r="20" spans="2:6" ht="15" customHeight="1" x14ac:dyDescent="0.2">
      <c r="B20" s="260"/>
      <c r="C20" s="261"/>
      <c r="D20" s="262"/>
      <c r="E20" s="263"/>
      <c r="F20" s="264"/>
    </row>
    <row r="21" spans="2:6" ht="15" customHeight="1" x14ac:dyDescent="0.2">
      <c r="B21" s="265"/>
      <c r="C21" s="266"/>
      <c r="D21" s="267"/>
      <c r="E21" s="268"/>
      <c r="F21" s="248"/>
    </row>
    <row r="22" spans="2:6" ht="15" customHeight="1" x14ac:dyDescent="0.2">
      <c r="B22" s="239"/>
      <c r="C22" s="240"/>
      <c r="D22" s="241"/>
      <c r="E22" s="268"/>
      <c r="F22" s="248"/>
    </row>
    <row r="23" spans="2:6" ht="15" customHeight="1" x14ac:dyDescent="0.2">
      <c r="B23" s="239"/>
      <c r="C23" s="240"/>
      <c r="D23" s="241"/>
      <c r="E23" s="269"/>
      <c r="F23" s="246"/>
    </row>
    <row r="24" spans="2:6" ht="15" customHeight="1" x14ac:dyDescent="0.2">
      <c r="B24" s="270"/>
      <c r="C24" s="271"/>
      <c r="D24" s="272"/>
      <c r="E24" s="273"/>
      <c r="F24" s="241"/>
    </row>
    <row r="25" spans="2:6" ht="15" customHeight="1" x14ac:dyDescent="0.2">
      <c r="B25" s="270"/>
      <c r="C25" s="271"/>
      <c r="D25" s="272"/>
      <c r="E25" s="273"/>
      <c r="F25" s="241"/>
    </row>
    <row r="26" spans="2:6" ht="15" customHeight="1" x14ac:dyDescent="0.2">
      <c r="B26" s="244"/>
      <c r="C26" s="245"/>
      <c r="D26" s="246"/>
      <c r="E26" s="268"/>
      <c r="F26" s="248"/>
    </row>
    <row r="27" spans="2:6" ht="15.75" customHeight="1" x14ac:dyDescent="0.2">
      <c r="B27" s="239"/>
      <c r="C27" s="240"/>
      <c r="D27" s="241"/>
      <c r="E27" s="273"/>
      <c r="F27" s="241"/>
    </row>
    <row r="28" spans="2:6" x14ac:dyDescent="0.2">
      <c r="B28" s="244"/>
      <c r="C28" s="245"/>
      <c r="D28" s="246"/>
      <c r="E28" s="269"/>
      <c r="F28" s="246"/>
    </row>
    <row r="29" spans="2:6" ht="15" customHeight="1" x14ac:dyDescent="0.2">
      <c r="B29" s="239"/>
      <c r="C29" s="240"/>
      <c r="D29" s="241"/>
      <c r="E29" s="242"/>
      <c r="F29" s="243"/>
    </row>
    <row r="30" spans="2:6" ht="15" customHeight="1" x14ac:dyDescent="0.2">
      <c r="B30" s="244"/>
      <c r="C30" s="245"/>
      <c r="D30" s="246"/>
      <c r="E30" s="242"/>
      <c r="F30" s="243"/>
    </row>
    <row r="31" spans="2:6" ht="15" customHeight="1" x14ac:dyDescent="0.2">
      <c r="B31" s="244"/>
      <c r="C31" s="245"/>
      <c r="D31" s="246"/>
      <c r="E31" s="242"/>
      <c r="F31" s="243"/>
    </row>
    <row r="32" spans="2:6" ht="15" customHeight="1" x14ac:dyDescent="0.2">
      <c r="B32" s="244"/>
      <c r="C32" s="245"/>
      <c r="D32" s="246"/>
      <c r="E32" s="249"/>
      <c r="F32" s="250"/>
    </row>
    <row r="33" spans="2:6" ht="15" customHeight="1" thickBot="1" x14ac:dyDescent="0.25">
      <c r="B33" s="251"/>
      <c r="C33" s="252"/>
      <c r="D33" s="253"/>
      <c r="E33" s="254"/>
      <c r="F33" s="255"/>
    </row>
    <row r="34" spans="2:6" ht="15" customHeight="1" thickBot="1" x14ac:dyDescent="0.25">
      <c r="B34" s="256" t="s">
        <v>94</v>
      </c>
      <c r="C34" s="257"/>
      <c r="D34" s="257"/>
      <c r="E34" s="311" t="s">
        <v>95</v>
      </c>
      <c r="F34" s="312"/>
    </row>
    <row r="35" spans="2:6" ht="15.75" customHeight="1" x14ac:dyDescent="0.2">
      <c r="B35" s="260"/>
      <c r="C35" s="261"/>
      <c r="D35" s="262"/>
      <c r="E35" s="317"/>
      <c r="F35" s="318"/>
    </row>
    <row r="36" spans="2:6" x14ac:dyDescent="0.2">
      <c r="B36" s="315"/>
      <c r="C36" s="319"/>
      <c r="D36" s="316"/>
      <c r="E36" s="239"/>
      <c r="F36" s="241"/>
    </row>
    <row r="37" spans="2:6" x14ac:dyDescent="0.2">
      <c r="B37" s="239"/>
      <c r="C37" s="240"/>
      <c r="D37" s="241"/>
      <c r="E37" s="247"/>
      <c r="F37" s="248"/>
    </row>
    <row r="38" spans="2:6" x14ac:dyDescent="0.2">
      <c r="B38" s="247"/>
      <c r="C38" s="314"/>
      <c r="D38" s="248"/>
      <c r="E38" s="270"/>
      <c r="F38" s="272"/>
    </row>
    <row r="39" spans="2:6" x14ac:dyDescent="0.2">
      <c r="B39" s="247"/>
      <c r="C39" s="314"/>
      <c r="D39" s="248"/>
      <c r="E39" s="315"/>
      <c r="F39" s="316"/>
    </row>
    <row r="40" spans="2:6" x14ac:dyDescent="0.2">
      <c r="B40" s="247"/>
      <c r="C40" s="314"/>
      <c r="D40" s="248"/>
      <c r="E40" s="247"/>
      <c r="F40" s="248"/>
    </row>
    <row r="41" spans="2:6" x14ac:dyDescent="0.2">
      <c r="B41" s="247"/>
      <c r="C41" s="314"/>
      <c r="D41" s="248"/>
      <c r="E41" s="239"/>
      <c r="F41" s="241"/>
    </row>
    <row r="42" spans="2:6" x14ac:dyDescent="0.2">
      <c r="B42" s="247"/>
      <c r="C42" s="314"/>
      <c r="D42" s="248"/>
      <c r="E42" s="239"/>
      <c r="F42" s="241"/>
    </row>
    <row r="43" spans="2:6" x14ac:dyDescent="0.2">
      <c r="B43" s="239"/>
      <c r="C43" s="240"/>
      <c r="D43" s="241"/>
      <c r="E43" s="239"/>
      <c r="F43" s="241"/>
    </row>
    <row r="44" spans="2:6" x14ac:dyDescent="0.2">
      <c r="B44" s="325"/>
      <c r="C44" s="326"/>
      <c r="D44" s="327"/>
      <c r="E44" s="325"/>
      <c r="F44" s="327"/>
    </row>
    <row r="45" spans="2:6" ht="15" thickBot="1" x14ac:dyDescent="0.25">
      <c r="B45" s="320"/>
      <c r="C45" s="321"/>
      <c r="D45" s="322"/>
      <c r="E45" s="323"/>
      <c r="F45" s="324"/>
    </row>
    <row r="46" spans="2:6" ht="15" thickBot="1" x14ac:dyDescent="0.25"/>
    <row r="47" spans="2:6" ht="16.5" thickTop="1" thickBot="1" x14ac:dyDescent="0.25">
      <c r="B47" s="237" t="s">
        <v>96</v>
      </c>
      <c r="C47" s="237"/>
      <c r="D47" s="237"/>
      <c r="E47" s="237"/>
      <c r="F47" s="237"/>
    </row>
    <row r="48" spans="2:6" ht="16.5" thickTop="1" thickBot="1" x14ac:dyDescent="0.3">
      <c r="B48" s="173" t="s">
        <v>97</v>
      </c>
      <c r="C48" s="173" t="s">
        <v>98</v>
      </c>
      <c r="D48" s="238" t="s">
        <v>99</v>
      </c>
      <c r="E48" s="238"/>
      <c r="F48" s="173" t="s">
        <v>100</v>
      </c>
    </row>
    <row r="49" spans="2:6" ht="44.25" customHeight="1" thickTop="1" x14ac:dyDescent="0.2">
      <c r="B49" s="170" t="s">
        <v>101</v>
      </c>
      <c r="C49" s="171">
        <v>45723</v>
      </c>
      <c r="D49" s="258" t="s">
        <v>102</v>
      </c>
      <c r="E49" s="259"/>
      <c r="F49" s="172" t="s">
        <v>103</v>
      </c>
    </row>
  </sheetData>
  <mergeCells count="70">
    <mergeCell ref="B45:D45"/>
    <mergeCell ref="E45:F45"/>
    <mergeCell ref="B42:D42"/>
    <mergeCell ref="E42:F42"/>
    <mergeCell ref="B43:D43"/>
    <mergeCell ref="E43:F43"/>
    <mergeCell ref="B44:D44"/>
    <mergeCell ref="E44:F44"/>
    <mergeCell ref="E34:F34"/>
    <mergeCell ref="B41:D41"/>
    <mergeCell ref="E41:F41"/>
    <mergeCell ref="B39:D39"/>
    <mergeCell ref="B38:D38"/>
    <mergeCell ref="E38:F38"/>
    <mergeCell ref="E39:F39"/>
    <mergeCell ref="B40:D40"/>
    <mergeCell ref="E40:F40"/>
    <mergeCell ref="B35:D35"/>
    <mergeCell ref="E35:F35"/>
    <mergeCell ref="B36:D36"/>
    <mergeCell ref="B10:F10"/>
    <mergeCell ref="B11:C11"/>
    <mergeCell ref="B18:F18"/>
    <mergeCell ref="E26:F26"/>
    <mergeCell ref="B27:D27"/>
    <mergeCell ref="E27:F27"/>
    <mergeCell ref="D12:D17"/>
    <mergeCell ref="E12:E17"/>
    <mergeCell ref="F12:F17"/>
    <mergeCell ref="B12:C17"/>
    <mergeCell ref="E19:F19"/>
    <mergeCell ref="B19:D19"/>
    <mergeCell ref="B2:B5"/>
    <mergeCell ref="C2:E5"/>
    <mergeCell ref="C7:F7"/>
    <mergeCell ref="C8:F8"/>
    <mergeCell ref="B9:F9"/>
    <mergeCell ref="B6:F6"/>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 ref="B28:D28"/>
    <mergeCell ref="E28:F28"/>
    <mergeCell ref="B47:F47"/>
    <mergeCell ref="D48:E48"/>
    <mergeCell ref="B29:D29"/>
    <mergeCell ref="E29:F29"/>
    <mergeCell ref="B30:D30"/>
    <mergeCell ref="E30:F30"/>
    <mergeCell ref="B31:D31"/>
    <mergeCell ref="E31:F31"/>
    <mergeCell ref="E36:F36"/>
    <mergeCell ref="B37:D37"/>
    <mergeCell ref="E37:F37"/>
    <mergeCell ref="B32:D32"/>
    <mergeCell ref="E32:F32"/>
    <mergeCell ref="B33:D33"/>
    <mergeCell ref="E33:F33"/>
    <mergeCell ref="B34:D3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6"/>
  <sheetViews>
    <sheetView tabSelected="1" zoomScale="90" zoomScaleNormal="90"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22.85546875" style="2" customWidth="1"/>
    <col min="4" max="4" width="26.28515625" style="2" customWidth="1"/>
    <col min="5" max="5" width="40.28515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9" style="162"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9.140625" style="1" customWidth="1"/>
    <col min="32" max="32" width="18.85546875" style="1" customWidth="1"/>
    <col min="33" max="33" width="22.140625" style="1" customWidth="1"/>
    <col min="34" max="35" width="14.5703125" style="1" customWidth="1"/>
    <col min="36" max="16384" width="11.42578125" style="1"/>
  </cols>
  <sheetData>
    <row r="1" spans="1:67" ht="15" customHeight="1" x14ac:dyDescent="0.3">
      <c r="A1" s="401"/>
      <c r="B1" s="402"/>
      <c r="C1" s="402"/>
      <c r="D1" s="402"/>
      <c r="E1" s="355" t="s">
        <v>277</v>
      </c>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28" t="s">
        <v>71</v>
      </c>
      <c r="AI1" s="328"/>
    </row>
    <row r="2" spans="1:67" ht="15" customHeight="1" x14ac:dyDescent="0.3">
      <c r="A2" s="403"/>
      <c r="B2" s="404"/>
      <c r="C2" s="404"/>
      <c r="D2" s="404"/>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28" t="s">
        <v>73</v>
      </c>
      <c r="AI2" s="328"/>
    </row>
    <row r="3" spans="1:67" ht="15" customHeight="1" x14ac:dyDescent="0.3">
      <c r="A3" s="403"/>
      <c r="B3" s="404"/>
      <c r="C3" s="404"/>
      <c r="D3" s="404"/>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29" t="s">
        <v>75</v>
      </c>
      <c r="AI3" s="329"/>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05"/>
      <c r="B4" s="406"/>
      <c r="C4" s="406"/>
      <c r="D4" s="406"/>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28" t="s">
        <v>77</v>
      </c>
      <c r="AI4" s="32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1"/>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563" t="s">
        <v>104</v>
      </c>
      <c r="B6" s="564"/>
      <c r="C6" s="565" t="str">
        <f>CONTEXTO!C7</f>
        <v>SEGURIDAD Y SALUD EN EL TRABAJO - SST</v>
      </c>
      <c r="D6" s="566"/>
      <c r="E6" s="566"/>
      <c r="F6" s="566"/>
      <c r="G6" s="566"/>
      <c r="H6" s="566"/>
      <c r="I6" s="566"/>
      <c r="J6" s="566"/>
      <c r="K6" s="566"/>
      <c r="L6" s="566"/>
      <c r="M6" s="566"/>
      <c r="N6" s="567"/>
      <c r="O6" s="410"/>
      <c r="P6" s="410"/>
      <c r="Q6" s="41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61.5" customHeight="1" x14ac:dyDescent="0.3">
      <c r="A7" s="563" t="s">
        <v>105</v>
      </c>
      <c r="B7" s="564"/>
      <c r="C7" s="568" t="str">
        <f>CONTEXTO!D12</f>
        <v>Desarrollar un proceso lógico y por etapas basado en el conocimiento legal y científico, debidamente documentado, que permitacrear un entorno seguro en todas las sedes y procesos que pertenezcan a la Alcaldía de Bucaramanga en los cuales se desempeñen servidores públicos de la entidad, garantizando su integridad física y mental  mediante  la  gestión  eficaz  de  los  riesgos  y  peligros  inherentes  a  sus  cargos  y  funciones,  con  lo  cual  se  evite  la  ocurrencia  de  accidentes  de  trabajo  y enfermedades laborales, se promuevan mejores condiciones de trabajo y se conserve su integridad y se mejore su calidad de vida.”</v>
      </c>
      <c r="D7" s="569"/>
      <c r="E7" s="569"/>
      <c r="F7" s="569"/>
      <c r="G7" s="569"/>
      <c r="H7" s="569"/>
      <c r="I7" s="569"/>
      <c r="J7" s="569"/>
      <c r="K7" s="569"/>
      <c r="L7" s="569"/>
      <c r="M7" s="569"/>
      <c r="N7" s="570"/>
      <c r="O7" s="8"/>
      <c r="P7" s="161"/>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93.75" customHeight="1" x14ac:dyDescent="0.3">
      <c r="A8" s="563" t="s">
        <v>106</v>
      </c>
      <c r="B8" s="564"/>
      <c r="C8" s="568" t="str">
        <f>CONTEXTO!C8</f>
        <v>El Sistema de Gestión de Seguridad y Salud en el Trabajo (SG-SST) aplica a todos los servidores públicos de la Alcaldía del Municipio de Bucaramanga nombrados por Elección Popular como es el caso del Sr Alcalde, de Carrera Administrativa, Libre Nombramiento, Trabajadores oficiales, Contratos de Prestación de Servicios, y contratos de aprendizaje que se encuentren ubicados en los diferentes centros de trabajo pertenecientes a la entidad y que se ubiquen en la planta central, planta transitoria y  planta de administrativos de la Secretaría de Educación en cualquiera de los procesos relacionados en el numeral 2.1 del presente documento. El SGSST se desarrolla en los centros de trabajo y/o con los trabajadores que por sus funciones de trabajo se encuentren ubicados de manera temporal o permanente en los siguientes centros de trabajo.</v>
      </c>
      <c r="D8" s="569"/>
      <c r="E8" s="569"/>
      <c r="F8" s="569"/>
      <c r="G8" s="569"/>
      <c r="H8" s="569"/>
      <c r="I8" s="569"/>
      <c r="J8" s="569"/>
      <c r="K8" s="569"/>
      <c r="L8" s="569"/>
      <c r="M8" s="569"/>
      <c r="N8" s="570"/>
      <c r="O8" s="8"/>
      <c r="P8" s="161"/>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407" t="s">
        <v>107</v>
      </c>
      <c r="B9" s="408"/>
      <c r="C9" s="408"/>
      <c r="D9" s="408"/>
      <c r="E9" s="408"/>
      <c r="F9" s="408"/>
      <c r="G9" s="409"/>
      <c r="H9" s="407" t="s">
        <v>108</v>
      </c>
      <c r="I9" s="408"/>
      <c r="J9" s="408"/>
      <c r="K9" s="408"/>
      <c r="L9" s="408"/>
      <c r="M9" s="408"/>
      <c r="N9" s="409"/>
      <c r="O9" s="407" t="s">
        <v>109</v>
      </c>
      <c r="P9" s="408"/>
      <c r="Q9" s="408"/>
      <c r="R9" s="408"/>
      <c r="S9" s="408"/>
      <c r="T9" s="408"/>
      <c r="U9" s="408"/>
      <c r="V9" s="408"/>
      <c r="W9" s="409"/>
      <c r="X9" s="407" t="s">
        <v>110</v>
      </c>
      <c r="Y9" s="408"/>
      <c r="Z9" s="408"/>
      <c r="AA9" s="408"/>
      <c r="AB9" s="408"/>
      <c r="AC9" s="408"/>
      <c r="AD9" s="409"/>
      <c r="AE9" s="411" t="s">
        <v>111</v>
      </c>
      <c r="AF9" s="412"/>
      <c r="AG9" s="412"/>
      <c r="AH9" s="412"/>
      <c r="AI9" s="413"/>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59" t="s">
        <v>112</v>
      </c>
      <c r="B10" s="362" t="s">
        <v>26</v>
      </c>
      <c r="C10" s="346" t="s">
        <v>28</v>
      </c>
      <c r="D10" s="346" t="s">
        <v>30</v>
      </c>
      <c r="E10" s="361" t="s">
        <v>32</v>
      </c>
      <c r="F10" s="351" t="s">
        <v>34</v>
      </c>
      <c r="G10" s="346" t="s">
        <v>113</v>
      </c>
      <c r="H10" s="348" t="s">
        <v>114</v>
      </c>
      <c r="I10" s="349" t="s">
        <v>115</v>
      </c>
      <c r="J10" s="351" t="s">
        <v>116</v>
      </c>
      <c r="K10" s="351" t="s">
        <v>117</v>
      </c>
      <c r="L10" s="365" t="s">
        <v>118</v>
      </c>
      <c r="M10" s="349" t="s">
        <v>115</v>
      </c>
      <c r="N10" s="346" t="s">
        <v>40</v>
      </c>
      <c r="O10" s="363" t="s">
        <v>119</v>
      </c>
      <c r="P10" s="347" t="s">
        <v>42</v>
      </c>
      <c r="Q10" s="351" t="s">
        <v>44</v>
      </c>
      <c r="R10" s="347" t="s">
        <v>120</v>
      </c>
      <c r="S10" s="347"/>
      <c r="T10" s="347"/>
      <c r="U10" s="347"/>
      <c r="V10" s="347"/>
      <c r="W10" s="347"/>
      <c r="X10" s="345" t="s">
        <v>121</v>
      </c>
      <c r="Y10" s="345" t="s">
        <v>122</v>
      </c>
      <c r="Z10" s="345" t="s">
        <v>115</v>
      </c>
      <c r="AA10" s="345" t="s">
        <v>123</v>
      </c>
      <c r="AB10" s="345" t="s">
        <v>115</v>
      </c>
      <c r="AC10" s="345" t="s">
        <v>124</v>
      </c>
      <c r="AD10" s="363" t="s">
        <v>60</v>
      </c>
      <c r="AE10" s="347" t="s">
        <v>111</v>
      </c>
      <c r="AF10" s="347" t="s">
        <v>100</v>
      </c>
      <c r="AG10" s="347" t="s">
        <v>125</v>
      </c>
      <c r="AH10" s="347" t="s">
        <v>126</v>
      </c>
      <c r="AI10" s="351" t="s">
        <v>127</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60"/>
      <c r="B11" s="362"/>
      <c r="C11" s="347"/>
      <c r="D11" s="347"/>
      <c r="E11" s="362"/>
      <c r="F11" s="346"/>
      <c r="G11" s="347"/>
      <c r="H11" s="346"/>
      <c r="I11" s="350"/>
      <c r="J11" s="346"/>
      <c r="K11" s="346"/>
      <c r="L11" s="350"/>
      <c r="M11" s="350"/>
      <c r="N11" s="347"/>
      <c r="O11" s="364"/>
      <c r="P11" s="347"/>
      <c r="Q11" s="346"/>
      <c r="R11" s="7" t="s">
        <v>128</v>
      </c>
      <c r="S11" s="7" t="s">
        <v>129</v>
      </c>
      <c r="T11" s="7" t="s">
        <v>130</v>
      </c>
      <c r="U11" s="7" t="s">
        <v>131</v>
      </c>
      <c r="V11" s="7" t="s">
        <v>132</v>
      </c>
      <c r="W11" s="7" t="s">
        <v>133</v>
      </c>
      <c r="X11" s="345"/>
      <c r="Y11" s="345"/>
      <c r="Z11" s="345"/>
      <c r="AA11" s="345"/>
      <c r="AB11" s="345"/>
      <c r="AC11" s="345"/>
      <c r="AD11" s="364"/>
      <c r="AE11" s="347"/>
      <c r="AF11" s="347"/>
      <c r="AG11" s="347"/>
      <c r="AH11" s="347"/>
      <c r="AI11" s="346"/>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64.5" x14ac:dyDescent="0.25">
      <c r="A12" s="336">
        <v>1</v>
      </c>
      <c r="B12" s="352" t="s">
        <v>134</v>
      </c>
      <c r="C12" s="339" t="s">
        <v>135</v>
      </c>
      <c r="D12" s="339" t="s">
        <v>278</v>
      </c>
      <c r="E12" s="342" t="s">
        <v>136</v>
      </c>
      <c r="F12" s="352" t="s">
        <v>137</v>
      </c>
      <c r="G12" s="333">
        <v>1</v>
      </c>
      <c r="H12" s="369" t="str">
        <f>IF(G12&lt;=0,"",IF(G12&lt;=2,"Muy Baja",IF(G12&lt;=24,"Baja",IF(G12&lt;=500,"Media",IF(G12&lt;=5000,"Alta","Muy Alta")))))</f>
        <v>Muy Baja</v>
      </c>
      <c r="I12" s="372">
        <f>IF(H12="","",IF(H12="Muy Baja",0.2,IF(H12="Baja",0.4,IF(H12="Media",0.6,IF(H12="Alta",0.8,IF(H12="Muy Alta",1,))))))</f>
        <v>0.2</v>
      </c>
      <c r="J12" s="339" t="s">
        <v>138</v>
      </c>
      <c r="K12" s="372"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69" t="str">
        <f>IF(OR(K12='Tabla Impacto'!$C$11,K12='Tabla Impacto'!$D$11),"Leve",IF(OR(K12='Tabla Impacto'!$C$12,K12='Tabla Impacto'!$D$12),"Menor",IF(OR(K12='Tabla Impacto'!$C$13,K12='Tabla Impacto'!$D$13),"Moderado",IF(OR(K12='Tabla Impacto'!$C$14,K12='Tabla Impacto'!$D$14),"Mayor",IF(OR(K12='Tabla Impacto'!$C$15,K12='Tabla Impacto'!$D$15),"Catastrófico","")))))</f>
        <v>Moderado</v>
      </c>
      <c r="M12" s="372">
        <f>IF(L12="","",IF(L12="Leve",0.2,IF(L12="Menor",0.4,IF(L12="Moderado",0.6,IF(L12="Mayor",0.8,IF(L12="Catastrófico",1,))))))</f>
        <v>0.6</v>
      </c>
      <c r="N12" s="375"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58" t="s">
        <v>139</v>
      </c>
      <c r="Q12" s="571" t="str">
        <f t="shared" ref="Q12" si="0">IF(OR(R12="Preventivo",R12="Detectivo"),"Probabilidad",IF(R12="Correctivo","Impacto",""))</f>
        <v>Probabilidad</v>
      </c>
      <c r="R12" s="572" t="s">
        <v>140</v>
      </c>
      <c r="S12" s="572" t="s">
        <v>141</v>
      </c>
      <c r="T12" s="573" t="str">
        <f>IF(AND(R12="Preventivo",S12="Automático"),"50%",IF(AND(R12="Preventivo",S12="Manual"),"40%",IF(AND(R12="Detectivo",S12="Automático"),"40%",IF(AND(R12="Detectivo",S12="Manual"),"30%",IF(AND(R12="Correctivo",S12="Automático"),"35%",IF(AND(R12="Correctivo",S12="Manual"),"25%",""))))))</f>
        <v>40%</v>
      </c>
      <c r="U12" s="572" t="s">
        <v>142</v>
      </c>
      <c r="V12" s="572" t="s">
        <v>143</v>
      </c>
      <c r="W12" s="572" t="s">
        <v>144</v>
      </c>
      <c r="X12" s="574">
        <f>IFERROR(IF(Q12="Probabilidad",(I12-(+I12*T12)),IF(Q12="Impacto",I12,"")),"")</f>
        <v>0.12</v>
      </c>
      <c r="Y12" s="575" t="str">
        <f t="shared" ref="Y12" si="1">IFERROR(IF(X12="","",IF(X12&lt;=0.2,"Muy Baja",IF(X12&lt;=0.4,"Baja",IF(X12&lt;=0.6,"Media",IF(X12&lt;=0.8,"Alta","Muy Alta"))))),"")</f>
        <v>Muy Baja</v>
      </c>
      <c r="Z12" s="576">
        <f>+X12</f>
        <v>0.12</v>
      </c>
      <c r="AA12" s="577" t="str">
        <f>IFERROR(IF(AB12="","",IF(AB12&lt;=0.2,"Leve",IF(AB12&lt;=0.4,"Menor",IF(AB12&lt;=0.6,"Moderado",IF(AB12&lt;=0.8,"Mayor","Catastrófico"))))),"")</f>
        <v>Moderado</v>
      </c>
      <c r="AB12" s="576">
        <f>IFERROR(IF(Q12="Impacto",(M12-(+M12*T12)),IF(Q12="Probabilidad",M12,"")),"")</f>
        <v>0.6</v>
      </c>
      <c r="AC12" s="578"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579" t="s">
        <v>145</v>
      </c>
      <c r="AE12" s="176" t="s">
        <v>146</v>
      </c>
      <c r="AF12" s="179" t="s">
        <v>147</v>
      </c>
      <c r="AG12" s="157" t="s">
        <v>148</v>
      </c>
      <c r="AH12" s="156">
        <v>45658</v>
      </c>
      <c r="AI12" s="156">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x14ac:dyDescent="0.3">
      <c r="A13" s="337"/>
      <c r="B13" s="353"/>
      <c r="C13" s="340"/>
      <c r="D13" s="340"/>
      <c r="E13" s="343"/>
      <c r="F13" s="353"/>
      <c r="G13" s="334"/>
      <c r="H13" s="370"/>
      <c r="I13" s="373"/>
      <c r="J13" s="340"/>
      <c r="K13" s="373">
        <f>IF(NOT(ISERROR(MATCH(J13,_xlfn.ANCHORARRAY(E26),0))),I28&amp;"Por favor no seleccionar los criterios de impacto",J13)</f>
        <v>0</v>
      </c>
      <c r="L13" s="370"/>
      <c r="M13" s="373"/>
      <c r="N13" s="376"/>
      <c r="O13" s="6">
        <v>2</v>
      </c>
      <c r="P13" s="158"/>
      <c r="Q13" s="571"/>
      <c r="R13" s="572"/>
      <c r="S13" s="572"/>
      <c r="T13" s="573"/>
      <c r="U13" s="572"/>
      <c r="V13" s="572"/>
      <c r="W13" s="572"/>
      <c r="X13" s="574"/>
      <c r="Y13" s="575"/>
      <c r="Z13" s="580"/>
      <c r="AA13" s="575"/>
      <c r="AB13" s="576"/>
      <c r="AC13" s="581"/>
      <c r="AD13" s="579"/>
      <c r="AE13" s="155"/>
      <c r="AF13" s="155"/>
      <c r="AG13" s="156"/>
      <c r="AH13" s="156"/>
      <c r="AI13" s="17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37"/>
      <c r="B14" s="353"/>
      <c r="C14" s="340"/>
      <c r="D14" s="340"/>
      <c r="E14" s="343"/>
      <c r="F14" s="353"/>
      <c r="G14" s="334"/>
      <c r="H14" s="370"/>
      <c r="I14" s="373"/>
      <c r="J14" s="340"/>
      <c r="K14" s="373">
        <f>IF(NOT(ISERROR(MATCH(J14,_xlfn.ANCHORARRAY(E27),0))),I29&amp;"Por favor no seleccionar los criterios de impacto",J14)</f>
        <v>0</v>
      </c>
      <c r="L14" s="370"/>
      <c r="M14" s="373"/>
      <c r="N14" s="376"/>
      <c r="O14" s="106">
        <v>3</v>
      </c>
      <c r="P14" s="160"/>
      <c r="Q14" s="582"/>
      <c r="R14" s="583"/>
      <c r="S14" s="583"/>
      <c r="T14" s="584"/>
      <c r="U14" s="583"/>
      <c r="V14" s="583"/>
      <c r="W14" s="583"/>
      <c r="X14" s="585"/>
      <c r="Y14" s="586"/>
      <c r="Z14" s="580"/>
      <c r="AA14" s="586"/>
      <c r="AB14" s="580"/>
      <c r="AC14" s="587"/>
      <c r="AD14" s="588"/>
      <c r="AE14" s="155"/>
      <c r="AF14" s="157"/>
      <c r="AG14" s="156"/>
      <c r="AH14" s="156"/>
      <c r="AI14" s="589"/>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37"/>
      <c r="B15" s="353"/>
      <c r="C15" s="340"/>
      <c r="D15" s="340"/>
      <c r="E15" s="343"/>
      <c r="F15" s="353"/>
      <c r="G15" s="334"/>
      <c r="H15" s="370"/>
      <c r="I15" s="373"/>
      <c r="J15" s="340"/>
      <c r="K15" s="373">
        <f>IF(NOT(ISERROR(MATCH(J15,_xlfn.ANCHORARRAY(E28),0))),I30&amp;"Por favor no seleccionar los criterios de impacto",J15)</f>
        <v>0</v>
      </c>
      <c r="L15" s="370"/>
      <c r="M15" s="373"/>
      <c r="N15" s="376"/>
      <c r="O15" s="106">
        <v>4</v>
      </c>
      <c r="P15" s="158"/>
      <c r="Q15" s="582"/>
      <c r="R15" s="583"/>
      <c r="S15" s="583"/>
      <c r="T15" s="584"/>
      <c r="U15" s="583"/>
      <c r="V15" s="583"/>
      <c r="W15" s="583"/>
      <c r="X15" s="585"/>
      <c r="Y15" s="586"/>
      <c r="Z15" s="580"/>
      <c r="AA15" s="586"/>
      <c r="AB15" s="580"/>
      <c r="AC15" s="587"/>
      <c r="AD15" s="588"/>
      <c r="AE15" s="155"/>
      <c r="AF15" s="157"/>
      <c r="AG15" s="156"/>
      <c r="AH15" s="156"/>
      <c r="AI15" s="589"/>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37"/>
      <c r="B16" s="353"/>
      <c r="C16" s="340"/>
      <c r="D16" s="340"/>
      <c r="E16" s="343"/>
      <c r="F16" s="353"/>
      <c r="G16" s="334"/>
      <c r="H16" s="370"/>
      <c r="I16" s="373"/>
      <c r="J16" s="340"/>
      <c r="K16" s="373">
        <f>IF(NOT(ISERROR(MATCH(J16,_xlfn.ANCHORARRAY(E29),0))),I31&amp;"Por favor no seleccionar los criterios de impacto",J16)</f>
        <v>0</v>
      </c>
      <c r="L16" s="370"/>
      <c r="M16" s="373"/>
      <c r="N16" s="376"/>
      <c r="O16" s="106">
        <v>5</v>
      </c>
      <c r="P16" s="158"/>
      <c r="Q16" s="582" t="str">
        <f t="shared" ref="Q16:Q17" si="2">IF(OR(R16="Preventivo",R16="Detectivo"),"Probabilidad",IF(R16="Correctivo","Impacto",""))</f>
        <v/>
      </c>
      <c r="R16" s="583"/>
      <c r="S16" s="583"/>
      <c r="T16" s="584" t="str">
        <f t="shared" ref="T16:T17" si="3">IF(AND(R16="Preventivo",S16="Automático"),"50%",IF(AND(R16="Preventivo",S16="Manual"),"40%",IF(AND(R16="Detectivo",S16="Automático"),"40%",IF(AND(R16="Detectivo",S16="Manual"),"30%",IF(AND(R16="Correctivo",S16="Automático"),"35%",IF(AND(R16="Correctivo",S16="Manual"),"25%",""))))))</f>
        <v/>
      </c>
      <c r="U16" s="583"/>
      <c r="V16" s="583"/>
      <c r="W16" s="583"/>
      <c r="X16" s="585" t="str">
        <f t="shared" ref="X16:X17" si="4">IFERROR(IF(AND(Q15="Probabilidad",Q16="Probabilidad"),(Z15-(+Z15*T16)),IF(AND(Q15="Impacto",Q16="Probabilidad"),(Z14-(+Z14*T16)),IF(Q16="Impacto",Z15,""))),"")</f>
        <v/>
      </c>
      <c r="Y16" s="586" t="str">
        <f t="shared" ref="Y16:Y73" si="5">IFERROR(IF(X16="","",IF(X16&lt;=0.2,"Muy Baja",IF(X16&lt;=0.4,"Baja",IF(X16&lt;=0.6,"Media",IF(X16&lt;=0.8,"Alta","Muy Alta"))))),"")</f>
        <v/>
      </c>
      <c r="Z16" s="580" t="str">
        <f t="shared" ref="Z16:Z17" si="6">+X16</f>
        <v/>
      </c>
      <c r="AA16" s="586" t="str">
        <f t="shared" ref="AA16:AA73" si="7">IFERROR(IF(AB16="","",IF(AB16&lt;=0.2,"Leve",IF(AB16&lt;=0.4,"Menor",IF(AB16&lt;=0.6,"Moderado",IF(AB16&lt;=0.8,"Mayor","Catastrófico"))))),"")</f>
        <v/>
      </c>
      <c r="AB16" s="580" t="str">
        <f t="shared" ref="AB16:AB17" si="8">IFERROR(IF(AND(Q15="Impacto",Q16="Impacto"),(AB15-(+AB15*T16)),IF(AND(Q15="Probabilidad",Q16="Impacto"),(AB14-(+AB14*T16)),IF(Q16="Probabilidad",AB15,""))),"")</f>
        <v/>
      </c>
      <c r="AC16" s="587" t="str">
        <f t="shared" ref="AC16:AC17" si="9">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588"/>
      <c r="AE16" s="155"/>
      <c r="AF16" s="157"/>
      <c r="AG16" s="156"/>
      <c r="AH16" s="156"/>
      <c r="AI16" s="589"/>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38"/>
      <c r="B17" s="354"/>
      <c r="C17" s="341"/>
      <c r="D17" s="341"/>
      <c r="E17" s="344"/>
      <c r="F17" s="354"/>
      <c r="G17" s="335"/>
      <c r="H17" s="371"/>
      <c r="I17" s="374"/>
      <c r="J17" s="341"/>
      <c r="K17" s="374">
        <f>IF(NOT(ISERROR(MATCH(J17,_xlfn.ANCHORARRAY(E30),0))),I32&amp;"Por favor no seleccionar los criterios de impacto",J17)</f>
        <v>0</v>
      </c>
      <c r="L17" s="371"/>
      <c r="M17" s="374"/>
      <c r="N17" s="377"/>
      <c r="O17" s="106">
        <v>6</v>
      </c>
      <c r="P17" s="158"/>
      <c r="Q17" s="582" t="str">
        <f t="shared" si="2"/>
        <v/>
      </c>
      <c r="R17" s="583"/>
      <c r="S17" s="583"/>
      <c r="T17" s="584" t="str">
        <f t="shared" si="3"/>
        <v/>
      </c>
      <c r="U17" s="583"/>
      <c r="V17" s="583"/>
      <c r="W17" s="583"/>
      <c r="X17" s="585" t="str">
        <f t="shared" si="4"/>
        <v/>
      </c>
      <c r="Y17" s="586" t="str">
        <f t="shared" si="5"/>
        <v/>
      </c>
      <c r="Z17" s="580" t="str">
        <f t="shared" si="6"/>
        <v/>
      </c>
      <c r="AA17" s="586" t="str">
        <f t="shared" si="7"/>
        <v/>
      </c>
      <c r="AB17" s="580" t="str">
        <f t="shared" si="8"/>
        <v/>
      </c>
      <c r="AC17" s="587" t="str">
        <f t="shared" si="9"/>
        <v/>
      </c>
      <c r="AD17" s="588"/>
      <c r="AE17" s="155"/>
      <c r="AF17" s="157"/>
      <c r="AG17" s="156"/>
      <c r="AH17" s="156"/>
      <c r="AI17" s="589"/>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51" customHeight="1" x14ac:dyDescent="0.3">
      <c r="A18" s="336">
        <v>2</v>
      </c>
      <c r="B18" s="352" t="s">
        <v>134</v>
      </c>
      <c r="C18" s="352" t="s">
        <v>149</v>
      </c>
      <c r="D18" s="352" t="s">
        <v>279</v>
      </c>
      <c r="E18" s="342" t="s">
        <v>150</v>
      </c>
      <c r="F18" s="352" t="s">
        <v>137</v>
      </c>
      <c r="G18" s="333">
        <v>300</v>
      </c>
      <c r="H18" s="369" t="str">
        <f>IF(G18&lt;=0,"",IF(G18&lt;=2,"Muy Baja",IF(G18&lt;=24,"Baja",IF(G18&lt;=500,"Media",IF(G18&lt;=5000,"Alta","Muy Alta")))))</f>
        <v>Media</v>
      </c>
      <c r="I18" s="372">
        <f>IF(H18="","",IF(H18="Muy Baja",0.2,IF(H18="Baja",0.4,IF(H18="Media",0.6,IF(H18="Alta",0.8,IF(H18="Muy Alta",1,))))))</f>
        <v>0.6</v>
      </c>
      <c r="J18" s="339" t="s">
        <v>138</v>
      </c>
      <c r="K18" s="372"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69" t="str">
        <f>IF(OR(K18='Tabla Impacto'!$C$11,K18='Tabla Impacto'!$D$11),"Leve",IF(OR(K18='Tabla Impacto'!$C$12,K18='Tabla Impacto'!$D$12),"Menor",IF(OR(K18='Tabla Impacto'!$C$13,K18='Tabla Impacto'!$D$13),"Moderado",IF(OR(K18='Tabla Impacto'!$C$14,K18='Tabla Impacto'!$D$14),"Mayor",IF(OR(K18='Tabla Impacto'!$C$15,K18='Tabla Impacto'!$D$15),"Catastrófico","")))))</f>
        <v>Moderado</v>
      </c>
      <c r="M18" s="372">
        <f>IF(L18="","",IF(L18="Leve",0.2,IF(L18="Menor",0.4,IF(L18="Moderado",0.6,IF(L18="Mayor",0.8,IF(L18="Catastrófico",1,))))))</f>
        <v>0.6</v>
      </c>
      <c r="N18" s="375"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336">
        <v>1</v>
      </c>
      <c r="P18" s="356" t="s">
        <v>151</v>
      </c>
      <c r="Q18" s="590" t="str">
        <f>IF(OR(R18="Preventivo",R18="Detectivo"),"Probabilidad",IF(R18="Correctivo","Impacto",""))</f>
        <v>Probabilidad</v>
      </c>
      <c r="R18" s="591" t="s">
        <v>140</v>
      </c>
      <c r="S18" s="591" t="s">
        <v>141</v>
      </c>
      <c r="T18" s="592" t="str">
        <f>IF(AND(R18="Preventivo",S18="Automático"),"50%",IF(AND(R18="Preventivo",S18="Manual"),"40%",IF(AND(R18="Detectivo",S18="Automático"),"40%",IF(AND(R18="Detectivo",S18="Manual"),"30%",IF(AND(R18="Correctivo",S18="Automático"),"35%",IF(AND(R18="Correctivo",S18="Manual"),"25%",""))))))</f>
        <v>40%</v>
      </c>
      <c r="U18" s="591" t="s">
        <v>142</v>
      </c>
      <c r="V18" s="591" t="s">
        <v>143</v>
      </c>
      <c r="W18" s="591" t="s">
        <v>144</v>
      </c>
      <c r="X18" s="574">
        <f>IFERROR(IF(Q18="Probabilidad",(I18-(+I18*T18)),IF(Q18="Impacto",I18,"")),"")</f>
        <v>0.36</v>
      </c>
      <c r="Y18" s="593" t="str">
        <f>IFERROR(IF(X18="","",IF(X18&lt;=0.2,"Muy Baja",IF(X18&lt;=0.4,"Baja",IF(X18&lt;=0.6,"Media",IF(X18&lt;=0.8,"Alta","Muy Alta"))))),"")</f>
        <v>Baja</v>
      </c>
      <c r="Z18" s="592">
        <f>+X18</f>
        <v>0.36</v>
      </c>
      <c r="AA18" s="593" t="str">
        <f>IFERROR(IF(AB18="","",IF(AB18&lt;=0.2,"Leve",IF(AB18&lt;=0.4,"Menor",IF(AB18&lt;=0.6,"Moderado",IF(AB18&lt;=0.8,"Mayor","Catastrófico"))))),"")</f>
        <v>Moderado</v>
      </c>
      <c r="AB18" s="592">
        <f>IFERROR(IF(Q18="Impacto",(M18-(+M18*T18)),IF(Q18="Probabilidad",M18,"")),"")</f>
        <v>0.6</v>
      </c>
      <c r="AC18" s="594"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591" t="s">
        <v>145</v>
      </c>
      <c r="AE18" s="176" t="s">
        <v>276</v>
      </c>
      <c r="AF18" s="177" t="s">
        <v>152</v>
      </c>
      <c r="AG18" s="178" t="s">
        <v>153</v>
      </c>
      <c r="AH18" s="156">
        <v>45658</v>
      </c>
      <c r="AI18" s="156">
        <v>45899</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38.25" x14ac:dyDescent="0.3">
      <c r="A19" s="337"/>
      <c r="B19" s="353"/>
      <c r="C19" s="353"/>
      <c r="D19" s="353"/>
      <c r="E19" s="343"/>
      <c r="F19" s="353"/>
      <c r="G19" s="334"/>
      <c r="H19" s="370"/>
      <c r="I19" s="373"/>
      <c r="J19" s="340"/>
      <c r="K19" s="373"/>
      <c r="L19" s="370"/>
      <c r="M19" s="373"/>
      <c r="N19" s="376"/>
      <c r="O19" s="337"/>
      <c r="P19" s="357"/>
      <c r="Q19" s="595"/>
      <c r="R19" s="596"/>
      <c r="S19" s="596"/>
      <c r="T19" s="597"/>
      <c r="U19" s="596"/>
      <c r="V19" s="596"/>
      <c r="W19" s="596"/>
      <c r="X19" s="574"/>
      <c r="Y19" s="598"/>
      <c r="Z19" s="597"/>
      <c r="AA19" s="598"/>
      <c r="AB19" s="597"/>
      <c r="AC19" s="599"/>
      <c r="AD19" s="596"/>
      <c r="AE19" s="184" t="s">
        <v>154</v>
      </c>
      <c r="AF19" s="177" t="s">
        <v>152</v>
      </c>
      <c r="AG19" s="177" t="s">
        <v>155</v>
      </c>
      <c r="AH19" s="183">
        <v>45658</v>
      </c>
      <c r="AI19" s="183">
        <v>46021</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38.25" x14ac:dyDescent="0.3">
      <c r="A20" s="337"/>
      <c r="B20" s="353"/>
      <c r="C20" s="353"/>
      <c r="D20" s="353"/>
      <c r="E20" s="343"/>
      <c r="F20" s="353"/>
      <c r="G20" s="334"/>
      <c r="H20" s="370"/>
      <c r="I20" s="373"/>
      <c r="J20" s="340"/>
      <c r="K20" s="373"/>
      <c r="L20" s="370"/>
      <c r="M20" s="373"/>
      <c r="N20" s="376"/>
      <c r="O20" s="338"/>
      <c r="P20" s="358"/>
      <c r="Q20" s="600"/>
      <c r="R20" s="601"/>
      <c r="S20" s="601"/>
      <c r="T20" s="602"/>
      <c r="U20" s="601"/>
      <c r="V20" s="601"/>
      <c r="W20" s="601"/>
      <c r="X20" s="574"/>
      <c r="Y20" s="603"/>
      <c r="Z20" s="602"/>
      <c r="AA20" s="603"/>
      <c r="AB20" s="602"/>
      <c r="AC20" s="604"/>
      <c r="AD20" s="601"/>
      <c r="AE20" s="184" t="s">
        <v>156</v>
      </c>
      <c r="AF20" s="177" t="s">
        <v>152</v>
      </c>
      <c r="AG20" s="177" t="s">
        <v>155</v>
      </c>
      <c r="AH20" s="183">
        <v>45658</v>
      </c>
      <c r="AI20" s="183">
        <v>46021</v>
      </c>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37"/>
      <c r="B21" s="353"/>
      <c r="C21" s="353"/>
      <c r="D21" s="353"/>
      <c r="E21" s="343"/>
      <c r="F21" s="353"/>
      <c r="G21" s="334"/>
      <c r="H21" s="370"/>
      <c r="I21" s="373"/>
      <c r="J21" s="340"/>
      <c r="K21" s="373">
        <f>IF(NOT(ISERROR(MATCH(J21,_xlfn.ANCHORARRAY(E32),0))),I34&amp;"Por favor no seleccionar los criterios de impacto",J21)</f>
        <v>0</v>
      </c>
      <c r="L21" s="370"/>
      <c r="M21" s="373"/>
      <c r="N21" s="376"/>
      <c r="O21" s="106">
        <v>2</v>
      </c>
      <c r="P21" s="158"/>
      <c r="Q21" s="571" t="str">
        <f>IF(OR(R21="Preventivo",R21="Detectivo"),"Probabilidad",IF(R21="Correctivo","Impacto",""))</f>
        <v/>
      </c>
      <c r="R21" s="572"/>
      <c r="S21" s="572"/>
      <c r="T21" s="573" t="str">
        <f t="shared" ref="T21:T25" si="10">IF(AND(R21="Preventivo",S21="Automático"),"50%",IF(AND(R21="Preventivo",S21="Manual"),"40%",IF(AND(R21="Detectivo",S21="Automático"),"40%",IF(AND(R21="Detectivo",S21="Manual"),"30%",IF(AND(R21="Correctivo",S21="Automático"),"35%",IF(AND(R21="Correctivo",S21="Manual"),"25%",""))))))</f>
        <v/>
      </c>
      <c r="U21" s="572"/>
      <c r="V21" s="572"/>
      <c r="W21" s="572"/>
      <c r="X21" s="574" t="str">
        <f>IFERROR(IF(AND(Q18="Probabilidad",Q21="Probabilidad"),(Z18-(+Z18*T21)),IF(Q21="Probabilidad",(I18-(+I18*T21)),IF(Q21="Impacto",Z18,""))),"")</f>
        <v/>
      </c>
      <c r="Y21" s="575" t="str">
        <f t="shared" si="5"/>
        <v/>
      </c>
      <c r="Z21" s="576" t="str">
        <f t="shared" ref="Z21:Z25" si="11">+X21</f>
        <v/>
      </c>
      <c r="AA21" s="575" t="str">
        <f t="shared" si="7"/>
        <v/>
      </c>
      <c r="AB21" s="576" t="str">
        <f>IFERROR(IF(AND(Q18="Impacto",Q21="Impacto"),(AB18-(+AB18*T21)),IF(Q21="Impacto",(M18-(+M18*T21)),IF(Q21="Probabilidad",AB18,""))),"")</f>
        <v/>
      </c>
      <c r="AC21" s="581" t="str">
        <f t="shared" ref="AC21:AC22" si="12">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579"/>
      <c r="AE21" s="155"/>
      <c r="AF21" s="155"/>
      <c r="AG21" s="155"/>
      <c r="AH21" s="156"/>
      <c r="AI21" s="156"/>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37"/>
      <c r="B22" s="353"/>
      <c r="C22" s="353"/>
      <c r="D22" s="353"/>
      <c r="E22" s="343"/>
      <c r="F22" s="353"/>
      <c r="G22" s="334"/>
      <c r="H22" s="370"/>
      <c r="I22" s="373"/>
      <c r="J22" s="340"/>
      <c r="K22" s="373">
        <f>IF(NOT(ISERROR(MATCH(J22,_xlfn.ANCHORARRAY(E33),0))),I35&amp;"Por favor no seleccionar los criterios de impacto",J22)</f>
        <v>0</v>
      </c>
      <c r="L22" s="370"/>
      <c r="M22" s="373"/>
      <c r="N22" s="376"/>
      <c r="O22" s="106">
        <v>3</v>
      </c>
      <c r="P22" s="160"/>
      <c r="Q22" s="571" t="str">
        <f>IF(OR(R22="Preventivo",R22="Detectivo"),"Probabilidad",IF(R22="Correctivo","Impacto",""))</f>
        <v/>
      </c>
      <c r="R22" s="572"/>
      <c r="S22" s="572"/>
      <c r="T22" s="573" t="str">
        <f t="shared" si="10"/>
        <v/>
      </c>
      <c r="U22" s="572"/>
      <c r="V22" s="572"/>
      <c r="W22" s="572"/>
      <c r="X22" s="574" t="str">
        <f>IFERROR(IF(AND(Q21="Probabilidad",Q22="Probabilidad"),(Z21-(+Z21*T22)),IF(AND(Q21="Impacto",Q22="Probabilidad"),(Z18-(+Z18*T22)),IF(Q22="Impacto",Z21,""))),"")</f>
        <v/>
      </c>
      <c r="Y22" s="575" t="str">
        <f t="shared" si="5"/>
        <v/>
      </c>
      <c r="Z22" s="576" t="str">
        <f t="shared" si="11"/>
        <v/>
      </c>
      <c r="AA22" s="575" t="str">
        <f t="shared" si="7"/>
        <v/>
      </c>
      <c r="AB22" s="576" t="str">
        <f>IFERROR(IF(AND(Q21="Impacto",Q22="Impacto"),(AB21-(+AB21*T22)),IF(AND(Q21="Probabilidad",Q22="Impacto"),(AB18-(+AB18*T22)),IF(Q22="Probabilidad",AB21,""))),"")</f>
        <v/>
      </c>
      <c r="AC22" s="581" t="str">
        <f t="shared" si="12"/>
        <v/>
      </c>
      <c r="AD22" s="579"/>
      <c r="AE22" s="155"/>
      <c r="AF22" s="157"/>
      <c r="AG22" s="157"/>
      <c r="AH22" s="156"/>
      <c r="AI22" s="156"/>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37"/>
      <c r="B23" s="353"/>
      <c r="C23" s="353"/>
      <c r="D23" s="353"/>
      <c r="E23" s="343"/>
      <c r="F23" s="353"/>
      <c r="G23" s="334"/>
      <c r="H23" s="370"/>
      <c r="I23" s="373"/>
      <c r="J23" s="340"/>
      <c r="K23" s="373">
        <f>IF(NOT(ISERROR(MATCH(J23,_xlfn.ANCHORARRAY(E34),0))),I36&amp;"Por favor no seleccionar los criterios de impacto",J23)</f>
        <v>0</v>
      </c>
      <c r="L23" s="370"/>
      <c r="M23" s="373"/>
      <c r="N23" s="376"/>
      <c r="O23" s="106">
        <v>4</v>
      </c>
      <c r="P23" s="158"/>
      <c r="Q23" s="582" t="str">
        <f t="shared" ref="Q23:Q25" si="13">IF(OR(R23="Preventivo",R23="Detectivo"),"Probabilidad",IF(R23="Correctivo","Impacto",""))</f>
        <v/>
      </c>
      <c r="R23" s="583"/>
      <c r="S23" s="583"/>
      <c r="T23" s="584" t="str">
        <f t="shared" si="10"/>
        <v/>
      </c>
      <c r="U23" s="583"/>
      <c r="V23" s="583"/>
      <c r="W23" s="583"/>
      <c r="X23" s="585" t="str">
        <f t="shared" ref="X23:X25" si="14">IFERROR(IF(AND(Q22="Probabilidad",Q23="Probabilidad"),(Z22-(+Z22*T23)),IF(AND(Q22="Impacto",Q23="Probabilidad"),(Z21-(+Z21*T23)),IF(Q23="Impacto",Z22,""))),"")</f>
        <v/>
      </c>
      <c r="Y23" s="586" t="str">
        <f t="shared" si="5"/>
        <v/>
      </c>
      <c r="Z23" s="580" t="str">
        <f t="shared" si="11"/>
        <v/>
      </c>
      <c r="AA23" s="586" t="str">
        <f t="shared" si="7"/>
        <v/>
      </c>
      <c r="AB23" s="580" t="str">
        <f t="shared" ref="AB23:AB25" si="15">IFERROR(IF(AND(Q22="Impacto",Q23="Impacto"),(AB22-(+AB22*T23)),IF(AND(Q22="Probabilidad",Q23="Impacto"),(AB21-(+AB21*T23)),IF(Q23="Probabilidad",AB22,""))),"")</f>
        <v/>
      </c>
      <c r="AC23" s="587"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588"/>
      <c r="AE23" s="154"/>
      <c r="AF23" s="605"/>
      <c r="AG23" s="605"/>
      <c r="AH23" s="589"/>
      <c r="AI23" s="589"/>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337"/>
      <c r="B24" s="353"/>
      <c r="C24" s="353"/>
      <c r="D24" s="353"/>
      <c r="E24" s="343"/>
      <c r="F24" s="353"/>
      <c r="G24" s="334"/>
      <c r="H24" s="370"/>
      <c r="I24" s="373"/>
      <c r="J24" s="340"/>
      <c r="K24" s="373">
        <f>IF(NOT(ISERROR(MATCH(J24,_xlfn.ANCHORARRAY(E35),0))),I37&amp;"Por favor no seleccionar los criterios de impacto",J24)</f>
        <v>0</v>
      </c>
      <c r="L24" s="370"/>
      <c r="M24" s="373"/>
      <c r="N24" s="376"/>
      <c r="O24" s="106">
        <v>5</v>
      </c>
      <c r="P24" s="158"/>
      <c r="Q24" s="582" t="str">
        <f t="shared" si="13"/>
        <v/>
      </c>
      <c r="R24" s="583"/>
      <c r="S24" s="583"/>
      <c r="T24" s="584" t="str">
        <f t="shared" si="10"/>
        <v/>
      </c>
      <c r="U24" s="583"/>
      <c r="V24" s="583"/>
      <c r="W24" s="583"/>
      <c r="X24" s="585" t="str">
        <f t="shared" si="14"/>
        <v/>
      </c>
      <c r="Y24" s="586" t="str">
        <f t="shared" si="5"/>
        <v/>
      </c>
      <c r="Z24" s="580" t="str">
        <f t="shared" si="11"/>
        <v/>
      </c>
      <c r="AA24" s="586" t="str">
        <f t="shared" si="7"/>
        <v/>
      </c>
      <c r="AB24" s="580" t="str">
        <f t="shared" si="15"/>
        <v/>
      </c>
      <c r="AC24" s="587" t="str">
        <f t="shared" ref="AC24:AC25" si="16">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588"/>
      <c r="AE24" s="154"/>
      <c r="AF24" s="605"/>
      <c r="AG24" s="605"/>
      <c r="AH24" s="589"/>
      <c r="AI24" s="589"/>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338"/>
      <c r="B25" s="354"/>
      <c r="C25" s="354"/>
      <c r="D25" s="354"/>
      <c r="E25" s="344"/>
      <c r="F25" s="354"/>
      <c r="G25" s="335"/>
      <c r="H25" s="371"/>
      <c r="I25" s="374"/>
      <c r="J25" s="341"/>
      <c r="K25" s="374">
        <f>IF(NOT(ISERROR(MATCH(J25,_xlfn.ANCHORARRAY(E36),0))),I38&amp;"Por favor no seleccionar los criterios de impacto",J25)</f>
        <v>0</v>
      </c>
      <c r="L25" s="371"/>
      <c r="M25" s="374"/>
      <c r="N25" s="377"/>
      <c r="O25" s="106">
        <v>6</v>
      </c>
      <c r="P25" s="158"/>
      <c r="Q25" s="582" t="str">
        <f t="shared" si="13"/>
        <v/>
      </c>
      <c r="R25" s="583"/>
      <c r="S25" s="583"/>
      <c r="T25" s="584" t="str">
        <f t="shared" si="10"/>
        <v/>
      </c>
      <c r="U25" s="583"/>
      <c r="V25" s="583"/>
      <c r="W25" s="583"/>
      <c r="X25" s="585" t="str">
        <f t="shared" si="14"/>
        <v/>
      </c>
      <c r="Y25" s="586" t="str">
        <f t="shared" si="5"/>
        <v/>
      </c>
      <c r="Z25" s="580" t="str">
        <f t="shared" si="11"/>
        <v/>
      </c>
      <c r="AA25" s="586" t="str">
        <f t="shared" si="7"/>
        <v/>
      </c>
      <c r="AB25" s="580" t="str">
        <f t="shared" si="15"/>
        <v/>
      </c>
      <c r="AC25" s="587" t="str">
        <f t="shared" si="16"/>
        <v/>
      </c>
      <c r="AD25" s="588"/>
      <c r="AE25" s="154"/>
      <c r="AF25" s="605"/>
      <c r="AG25" s="605"/>
      <c r="AH25" s="589"/>
      <c r="AI25" s="589"/>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idden="1" x14ac:dyDescent="0.3">
      <c r="A26" s="336">
        <v>3</v>
      </c>
      <c r="B26" s="330"/>
      <c r="C26" s="339"/>
      <c r="D26" s="339"/>
      <c r="E26" s="342"/>
      <c r="F26" s="352"/>
      <c r="G26" s="366"/>
      <c r="H26" s="369" t="str">
        <f>IF(G26&lt;=0,"",IF(G26&lt;=2,"Muy Baja",IF(G26&lt;=24,"Baja",IF(G26&lt;=500,"Media",IF(G26&lt;=5000,"Alta","Muy Alta")))))</f>
        <v/>
      </c>
      <c r="I26" s="372" t="str">
        <f>IF(H26="","",IF(H26="Muy Baja",0.2,IF(H26="Baja",0.4,IF(H26="Media",0.6,IF(H26="Alta",0.8,IF(H26="Muy Alta",1,))))))</f>
        <v/>
      </c>
      <c r="J26" s="339"/>
      <c r="K26" s="372">
        <f>IF(NOT(ISERROR(MATCH(J26,'[1]Tabla Impacto'!$B$221:$B$223,0))),'[1]Tabla Impacto'!$F$223&amp;"Por favor no seleccionar los criterios de impacto(Afectación Económica o presupuestal y Pérdida Reputacional)",J26)</f>
        <v>0</v>
      </c>
      <c r="L26" s="369" t="s">
        <v>157</v>
      </c>
      <c r="M26" s="372">
        <f>IF(L26="","",IF(L26="Leve",0.2,IF(L26="Menor",0.4,IF(L26="Moderado",0.6,IF(L26="Mayor",0.8,IF(L26="Catastrófico",1,))))))</f>
        <v>0.6</v>
      </c>
      <c r="N26" s="375"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
      </c>
      <c r="O26" s="6"/>
      <c r="P26" s="158"/>
      <c r="Q26" s="147"/>
      <c r="R26" s="148"/>
      <c r="S26" s="148"/>
      <c r="T26" s="149"/>
      <c r="U26" s="148"/>
      <c r="V26" s="148"/>
      <c r="W26" s="148"/>
      <c r="X26" s="146"/>
      <c r="Y26" s="150"/>
      <c r="Z26" s="151"/>
      <c r="AA26" s="150"/>
      <c r="AB26" s="151"/>
      <c r="AC26" s="152"/>
      <c r="AD26" s="153"/>
      <c r="AE26" s="176"/>
      <c r="AF26" s="179"/>
      <c r="AG26" s="157"/>
      <c r="AH26" s="156"/>
      <c r="AI26" s="156"/>
    </row>
    <row r="27" spans="1:67" hidden="1" x14ac:dyDescent="0.3">
      <c r="A27" s="337"/>
      <c r="B27" s="331"/>
      <c r="C27" s="340"/>
      <c r="D27" s="340"/>
      <c r="E27" s="343"/>
      <c r="F27" s="353"/>
      <c r="G27" s="367"/>
      <c r="H27" s="370"/>
      <c r="I27" s="373"/>
      <c r="J27" s="340"/>
      <c r="K27" s="373">
        <f>IF(NOT(ISERROR(MATCH(J27,_xlfn.ANCHORARRAY(E48),0))),I50&amp;"Por favor no seleccionar los criterios de impacto",J27)</f>
        <v>0</v>
      </c>
      <c r="L27" s="370"/>
      <c r="M27" s="373"/>
      <c r="N27" s="376"/>
      <c r="O27" s="106">
        <v>2</v>
      </c>
      <c r="P27" s="158"/>
      <c r="Q27" s="147"/>
      <c r="R27" s="180"/>
      <c r="S27" s="148"/>
      <c r="T27" s="149" t="str">
        <f t="shared" ref="T27:T31" si="17">IF(AND(R27="Preventivo",S27="Automático"),"50%",IF(AND(R27="Preventivo",S27="Manual"),"40%",IF(AND(R27="Detectivo",S27="Automático"),"40%",IF(AND(R27="Detectivo",S27="Manual"),"30%",IF(AND(R27="Correctivo",S27="Automático"),"35%",IF(AND(R27="Correctivo",S27="Manual"),"25%",""))))))</f>
        <v/>
      </c>
      <c r="U27" s="148"/>
      <c r="V27" s="148"/>
      <c r="W27" s="148"/>
      <c r="X27" s="181"/>
      <c r="Y27" s="150" t="str">
        <f t="shared" ref="Y27:Y31" si="18">IFERROR(IF(X27="","",IF(X27&lt;=0.2,"Muy Baja",IF(X27&lt;=0.4,"Baja",IF(X27&lt;=0.6,"Media",IF(X27&lt;=0.8,"Alta","Muy Alta"))))),"")</f>
        <v/>
      </c>
      <c r="Z27" s="151"/>
      <c r="AA27" s="150" t="str">
        <f t="shared" ref="AA27:AA31" si="19">IFERROR(IF(AB27="","",IF(AB27&lt;=0.2,"Leve",IF(AB27&lt;=0.4,"Menor",IF(AB27&lt;=0.6,"Moderado",IF(AB27&lt;=0.8,"Mayor","Catastrófico"))))),"")</f>
        <v/>
      </c>
      <c r="AB27" s="151" t="str">
        <f t="shared" ref="AB27:AB29" si="20">IFERROR(IF(Q27="Impacto",(M27-(+M27*T27)),IF(Q27="Probabilidad",M27,"")),"")</f>
        <v/>
      </c>
      <c r="AC27" s="152" t="str">
        <f t="shared" ref="AC27:AC31" si="21">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53"/>
      <c r="AE27" s="115"/>
      <c r="AF27" s="116"/>
      <c r="AG27" s="116"/>
      <c r="AH27" s="117"/>
      <c r="AI27" s="117"/>
    </row>
    <row r="28" spans="1:67" hidden="1" x14ac:dyDescent="0.3">
      <c r="A28" s="337"/>
      <c r="B28" s="331"/>
      <c r="C28" s="340"/>
      <c r="D28" s="340"/>
      <c r="E28" s="343"/>
      <c r="F28" s="353"/>
      <c r="G28" s="367"/>
      <c r="H28" s="370"/>
      <c r="I28" s="373"/>
      <c r="J28" s="340"/>
      <c r="K28" s="373">
        <f>IF(NOT(ISERROR(MATCH(J28,_xlfn.ANCHORARRAY(E49),0))),I51&amp;"Por favor no seleccionar los criterios de impacto",J28)</f>
        <v>0</v>
      </c>
      <c r="L28" s="370"/>
      <c r="M28" s="373"/>
      <c r="N28" s="376"/>
      <c r="O28" s="106">
        <v>3</v>
      </c>
      <c r="P28" s="158"/>
      <c r="Q28" s="147"/>
      <c r="R28" s="180"/>
      <c r="S28" s="148"/>
      <c r="T28" s="149" t="str">
        <f t="shared" si="17"/>
        <v/>
      </c>
      <c r="U28" s="148"/>
      <c r="V28" s="148"/>
      <c r="W28" s="148"/>
      <c r="X28" s="181"/>
      <c r="Y28" s="150" t="str">
        <f t="shared" si="18"/>
        <v/>
      </c>
      <c r="Z28" s="182"/>
      <c r="AA28" s="150" t="str">
        <f t="shared" si="19"/>
        <v/>
      </c>
      <c r="AB28" s="151" t="str">
        <f t="shared" si="20"/>
        <v/>
      </c>
      <c r="AC28" s="152" t="str">
        <f t="shared" si="21"/>
        <v/>
      </c>
      <c r="AD28" s="153"/>
      <c r="AE28" s="115"/>
      <c r="AF28" s="116"/>
      <c r="AG28" s="116"/>
      <c r="AH28" s="117"/>
      <c r="AI28" s="117"/>
    </row>
    <row r="29" spans="1:67" hidden="1" x14ac:dyDescent="0.3">
      <c r="A29" s="337"/>
      <c r="B29" s="331"/>
      <c r="C29" s="340"/>
      <c r="D29" s="340"/>
      <c r="E29" s="343"/>
      <c r="F29" s="353"/>
      <c r="G29" s="367"/>
      <c r="H29" s="370"/>
      <c r="I29" s="373"/>
      <c r="J29" s="340"/>
      <c r="K29" s="373">
        <f>IF(NOT(ISERROR(MATCH(J29,_xlfn.ANCHORARRAY(E50),0))),I52&amp;"Por favor no seleccionar los criterios de impacto",J29)</f>
        <v>0</v>
      </c>
      <c r="L29" s="370"/>
      <c r="M29" s="373"/>
      <c r="N29" s="376"/>
      <c r="O29" s="106">
        <v>4</v>
      </c>
      <c r="P29" s="158"/>
      <c r="Q29" s="147"/>
      <c r="R29" s="180"/>
      <c r="S29" s="148"/>
      <c r="T29" s="149" t="str">
        <f t="shared" si="17"/>
        <v/>
      </c>
      <c r="U29" s="148"/>
      <c r="V29" s="148"/>
      <c r="W29" s="148"/>
      <c r="X29" s="181"/>
      <c r="Y29" s="150" t="str">
        <f t="shared" si="18"/>
        <v/>
      </c>
      <c r="Z29" s="182"/>
      <c r="AA29" s="150" t="str">
        <f t="shared" si="19"/>
        <v/>
      </c>
      <c r="AB29" s="151" t="str">
        <f t="shared" si="20"/>
        <v/>
      </c>
      <c r="AC29" s="152" t="str">
        <f t="shared" si="21"/>
        <v/>
      </c>
      <c r="AD29" s="153"/>
      <c r="AE29" s="115"/>
      <c r="AF29" s="116"/>
      <c r="AG29" s="116"/>
      <c r="AH29" s="117"/>
      <c r="AI29" s="117"/>
    </row>
    <row r="30" spans="1:67" hidden="1" x14ac:dyDescent="0.3">
      <c r="A30" s="337"/>
      <c r="B30" s="331"/>
      <c r="C30" s="340"/>
      <c r="D30" s="340"/>
      <c r="E30" s="343"/>
      <c r="F30" s="353"/>
      <c r="G30" s="367"/>
      <c r="H30" s="370"/>
      <c r="I30" s="373"/>
      <c r="J30" s="340"/>
      <c r="K30" s="373">
        <f>IF(NOT(ISERROR(MATCH(J30,_xlfn.ANCHORARRAY(E51),0))),I53&amp;"Por favor no seleccionar los criterios de impacto",J30)</f>
        <v>0</v>
      </c>
      <c r="L30" s="370"/>
      <c r="M30" s="373"/>
      <c r="N30" s="376"/>
      <c r="O30" s="106">
        <v>5</v>
      </c>
      <c r="P30" s="158"/>
      <c r="Q30" s="147"/>
      <c r="R30" s="180"/>
      <c r="S30" s="148"/>
      <c r="T30" s="149" t="str">
        <f t="shared" si="17"/>
        <v/>
      </c>
      <c r="U30" s="148"/>
      <c r="V30" s="148"/>
      <c r="W30" s="148"/>
      <c r="X30" s="181"/>
      <c r="Y30" s="150" t="str">
        <f t="shared" si="18"/>
        <v/>
      </c>
      <c r="Z30" s="182"/>
      <c r="AA30" s="150" t="str">
        <f t="shared" si="19"/>
        <v/>
      </c>
      <c r="AB30" s="182"/>
      <c r="AC30" s="152" t="str">
        <f t="shared" si="21"/>
        <v/>
      </c>
      <c r="AD30" s="153"/>
      <c r="AE30" s="115"/>
      <c r="AF30" s="116"/>
      <c r="AG30" s="116"/>
      <c r="AH30" s="117"/>
      <c r="AI30" s="117"/>
    </row>
    <row r="31" spans="1:67" hidden="1" x14ac:dyDescent="0.3">
      <c r="A31" s="338"/>
      <c r="B31" s="332"/>
      <c r="C31" s="341"/>
      <c r="D31" s="341"/>
      <c r="E31" s="344"/>
      <c r="F31" s="354"/>
      <c r="G31" s="368"/>
      <c r="H31" s="371"/>
      <c r="I31" s="374"/>
      <c r="J31" s="341"/>
      <c r="K31" s="374">
        <f>IF(NOT(ISERROR(MATCH(J31,_xlfn.ANCHORARRAY(E52),0))),I54&amp;"Por favor no seleccionar los criterios de impacto",J31)</f>
        <v>0</v>
      </c>
      <c r="L31" s="371"/>
      <c r="M31" s="374"/>
      <c r="N31" s="377"/>
      <c r="O31" s="106">
        <v>6</v>
      </c>
      <c r="P31" s="158"/>
      <c r="Q31" s="147"/>
      <c r="R31" s="180"/>
      <c r="S31" s="148"/>
      <c r="T31" s="149" t="str">
        <f t="shared" si="17"/>
        <v/>
      </c>
      <c r="U31" s="148"/>
      <c r="V31" s="148"/>
      <c r="W31" s="148"/>
      <c r="X31" s="181"/>
      <c r="Y31" s="150" t="str">
        <f t="shared" si="18"/>
        <v/>
      </c>
      <c r="Z31" s="182"/>
      <c r="AA31" s="150" t="str">
        <f t="shared" si="19"/>
        <v/>
      </c>
      <c r="AB31" s="182"/>
      <c r="AC31" s="152" t="str">
        <f t="shared" si="21"/>
        <v/>
      </c>
      <c r="AD31" s="153"/>
      <c r="AE31" s="115"/>
      <c r="AF31" s="116"/>
      <c r="AG31" s="116"/>
      <c r="AH31" s="117"/>
      <c r="AI31" s="117"/>
    </row>
    <row r="32" spans="1:67" hidden="1" x14ac:dyDescent="0.3">
      <c r="A32" s="336">
        <v>4</v>
      </c>
      <c r="B32" s="330"/>
      <c r="C32" s="352"/>
      <c r="D32" s="352"/>
      <c r="E32" s="342"/>
      <c r="F32" s="352"/>
      <c r="G32" s="366"/>
      <c r="H32" s="369"/>
      <c r="I32" s="372"/>
      <c r="J32" s="339"/>
      <c r="K32" s="372"/>
      <c r="L32" s="369"/>
      <c r="M32" s="372"/>
      <c r="N32" s="375"/>
      <c r="O32" s="6"/>
      <c r="P32" s="158"/>
      <c r="Q32" s="147"/>
      <c r="R32" s="148"/>
      <c r="S32" s="148"/>
      <c r="T32" s="149"/>
      <c r="U32" s="148"/>
      <c r="V32" s="148"/>
      <c r="W32" s="148"/>
      <c r="X32" s="146"/>
      <c r="Y32" s="150"/>
      <c r="Z32" s="151"/>
      <c r="AA32" s="150"/>
      <c r="AB32" s="151"/>
      <c r="AC32" s="152"/>
      <c r="AD32" s="153"/>
      <c r="AE32" s="176"/>
      <c r="AF32" s="176"/>
      <c r="AG32" s="178"/>
      <c r="AH32" s="156"/>
      <c r="AI32" s="156"/>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idden="1" x14ac:dyDescent="0.3">
      <c r="A33" s="337"/>
      <c r="B33" s="331"/>
      <c r="C33" s="353"/>
      <c r="D33" s="353"/>
      <c r="E33" s="343"/>
      <c r="F33" s="353"/>
      <c r="G33" s="367"/>
      <c r="H33" s="370"/>
      <c r="I33" s="373"/>
      <c r="J33" s="340"/>
      <c r="K33" s="373"/>
      <c r="L33" s="370"/>
      <c r="M33" s="373"/>
      <c r="N33" s="376"/>
      <c r="O33" s="6"/>
      <c r="P33" s="158"/>
      <c r="Q33" s="107"/>
      <c r="R33" s="108"/>
      <c r="S33" s="108"/>
      <c r="T33" s="149"/>
      <c r="U33" s="108"/>
      <c r="V33" s="108"/>
      <c r="W33" s="108"/>
      <c r="X33" s="110"/>
      <c r="Y33" s="150"/>
      <c r="Z33" s="151"/>
      <c r="AA33" s="150"/>
      <c r="AB33" s="151"/>
      <c r="AC33" s="152"/>
      <c r="AD33" s="153"/>
      <c r="AE33" s="115"/>
      <c r="AF33" s="116"/>
      <c r="AG33" s="116"/>
      <c r="AH33" s="117"/>
      <c r="AI33" s="117"/>
    </row>
    <row r="34" spans="1:67" hidden="1" x14ac:dyDescent="0.3">
      <c r="A34" s="337"/>
      <c r="B34" s="331"/>
      <c r="C34" s="353"/>
      <c r="D34" s="353"/>
      <c r="E34" s="343"/>
      <c r="F34" s="353"/>
      <c r="G34" s="367"/>
      <c r="H34" s="370"/>
      <c r="I34" s="373"/>
      <c r="J34" s="340"/>
      <c r="K34" s="373"/>
      <c r="L34" s="370"/>
      <c r="M34" s="373"/>
      <c r="N34" s="376"/>
      <c r="O34" s="6"/>
      <c r="P34" s="159"/>
      <c r="Q34" s="107"/>
      <c r="R34" s="108"/>
      <c r="S34" s="108"/>
      <c r="T34" s="149"/>
      <c r="U34" s="108"/>
      <c r="V34" s="108"/>
      <c r="W34" s="108"/>
      <c r="X34" s="110"/>
      <c r="Y34" s="150"/>
      <c r="Z34" s="151"/>
      <c r="AA34" s="150"/>
      <c r="AB34" s="151"/>
      <c r="AC34" s="152"/>
      <c r="AD34" s="153"/>
      <c r="AE34" s="115"/>
      <c r="AF34" s="116"/>
      <c r="AG34" s="116"/>
      <c r="AH34" s="117"/>
      <c r="AI34" s="117"/>
    </row>
    <row r="35" spans="1:67" hidden="1" x14ac:dyDescent="0.3">
      <c r="A35" s="337"/>
      <c r="B35" s="331"/>
      <c r="C35" s="353"/>
      <c r="D35" s="353"/>
      <c r="E35" s="343"/>
      <c r="F35" s="353"/>
      <c r="G35" s="367"/>
      <c r="H35" s="370"/>
      <c r="I35" s="373"/>
      <c r="J35" s="340"/>
      <c r="K35" s="373"/>
      <c r="L35" s="370"/>
      <c r="M35" s="373"/>
      <c r="N35" s="376"/>
      <c r="O35" s="6"/>
      <c r="P35" s="158"/>
      <c r="Q35" s="107"/>
      <c r="R35" s="108"/>
      <c r="S35" s="108"/>
      <c r="T35" s="149"/>
      <c r="U35" s="108"/>
      <c r="V35" s="108"/>
      <c r="W35" s="108"/>
      <c r="X35" s="110"/>
      <c r="Y35" s="150"/>
      <c r="Z35" s="151"/>
      <c r="AA35" s="150"/>
      <c r="AB35" s="151"/>
      <c r="AC35" s="152"/>
      <c r="AD35" s="153"/>
      <c r="AE35" s="115"/>
      <c r="AF35" s="116"/>
      <c r="AG35" s="116"/>
      <c r="AH35" s="117"/>
      <c r="AI35" s="117"/>
    </row>
    <row r="36" spans="1:67" hidden="1" x14ac:dyDescent="0.3">
      <c r="A36" s="337"/>
      <c r="B36" s="331"/>
      <c r="C36" s="353"/>
      <c r="D36" s="353"/>
      <c r="E36" s="343"/>
      <c r="F36" s="353"/>
      <c r="G36" s="367"/>
      <c r="H36" s="370"/>
      <c r="I36" s="373"/>
      <c r="J36" s="340"/>
      <c r="K36" s="373"/>
      <c r="L36" s="370"/>
      <c r="M36" s="373"/>
      <c r="N36" s="376"/>
      <c r="O36" s="6"/>
      <c r="P36" s="158"/>
      <c r="Q36" s="107"/>
      <c r="R36" s="108"/>
      <c r="S36" s="108"/>
      <c r="T36" s="149"/>
      <c r="U36" s="108"/>
      <c r="V36" s="108"/>
      <c r="W36" s="108"/>
      <c r="X36" s="110"/>
      <c r="Y36" s="150"/>
      <c r="Z36" s="151"/>
      <c r="AA36" s="150"/>
      <c r="AB36" s="151"/>
      <c r="AC36" s="152"/>
      <c r="AD36" s="153"/>
      <c r="AE36" s="115"/>
      <c r="AF36" s="116"/>
      <c r="AG36" s="116"/>
      <c r="AH36" s="117"/>
      <c r="AI36" s="117"/>
    </row>
    <row r="37" spans="1:67" hidden="1" x14ac:dyDescent="0.3">
      <c r="A37" s="338"/>
      <c r="B37" s="332"/>
      <c r="C37" s="354"/>
      <c r="D37" s="354"/>
      <c r="E37" s="344"/>
      <c r="F37" s="354"/>
      <c r="G37" s="368"/>
      <c r="H37" s="371"/>
      <c r="I37" s="374"/>
      <c r="J37" s="341"/>
      <c r="K37" s="374"/>
      <c r="L37" s="371"/>
      <c r="M37" s="374"/>
      <c r="N37" s="377"/>
      <c r="O37" s="6"/>
      <c r="P37" s="158"/>
      <c r="Q37" s="107"/>
      <c r="R37" s="108"/>
      <c r="S37" s="108"/>
      <c r="T37" s="149"/>
      <c r="U37" s="108"/>
      <c r="V37" s="108"/>
      <c r="W37" s="108"/>
      <c r="X37" s="110"/>
      <c r="Y37" s="150"/>
      <c r="Z37" s="151"/>
      <c r="AA37" s="150"/>
      <c r="AB37" s="151"/>
      <c r="AC37" s="152"/>
      <c r="AD37" s="153"/>
      <c r="AE37" s="115"/>
      <c r="AF37" s="116"/>
      <c r="AG37" s="116"/>
      <c r="AH37" s="117"/>
      <c r="AI37" s="117"/>
    </row>
    <row r="38" spans="1:67" ht="18" hidden="1" customHeight="1" x14ac:dyDescent="0.3">
      <c r="A38" s="336">
        <v>5</v>
      </c>
      <c r="B38" s="378"/>
      <c r="C38" s="378"/>
      <c r="D38" s="378"/>
      <c r="E38" s="381"/>
      <c r="F38" s="378"/>
      <c r="G38" s="398"/>
      <c r="H38" s="395"/>
      <c r="I38" s="386" t="str">
        <f>IF(H38="","",IF(H38="Muy Baja",0.2,IF(H38="Baja",0.4,IF(H38="Media",0.6,IF(H38="Alta",0.8,IF(H38="Muy Alta",1,))))))</f>
        <v/>
      </c>
      <c r="J38" s="392"/>
      <c r="K38" s="386">
        <f>IF(NOT(ISERROR(MATCH(J38,'Tabla Impacto'!$B$221:$B$223,0))),'Tabla Impacto'!$F$223&amp;"Por favor no seleccionar los criterios de impacto(Afectación Económica o presupuestal y Pérdida Reputacional)",J38)</f>
        <v>0</v>
      </c>
      <c r="L38" s="395" t="str">
        <f>IF(OR(K38='Tabla Impacto'!$C$11,K38='Tabla Impacto'!$D$11),"Leve",IF(OR(K38='Tabla Impacto'!$C$12,K38='Tabla Impacto'!$D$12),"Menor",IF(OR(K38='Tabla Impacto'!$C$13,K38='Tabla Impacto'!$D$13),"Moderado",IF(OR(K38='Tabla Impacto'!$C$14,K38='Tabla Impacto'!$D$14),"Mayor",IF(OR(K38='Tabla Impacto'!$C$15,K38='Tabla Impacto'!$D$15),"Catastrófico","")))))</f>
        <v/>
      </c>
      <c r="M38" s="386" t="str">
        <f>IF(L38="","",IF(L38="Leve",0.2,IF(L38="Menor",0.4,IF(L38="Moderado",0.6,IF(L38="Mayor",0.8,IF(L38="Catastrófico",1,))))))</f>
        <v/>
      </c>
      <c r="N38" s="389"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06">
        <v>1</v>
      </c>
      <c r="P38" s="158"/>
      <c r="Q38" s="147"/>
      <c r="R38" s="148"/>
      <c r="S38" s="148"/>
      <c r="T38" s="149"/>
      <c r="U38" s="148"/>
      <c r="V38" s="148"/>
      <c r="W38" s="148"/>
      <c r="X38" s="146" t="str">
        <f>IFERROR(IF(Q38="Probabilidad",(I38-(+I38*T38)),IF(Q38="Impacto",I38,"")),"")</f>
        <v/>
      </c>
      <c r="Y38" s="150" t="str">
        <f>IFERROR(IF(X38="","",IF(X38&lt;=0.2,"Muy Baja",IF(X38&lt;=0.4,"Baja",IF(X38&lt;=0.6,"Media",IF(X38&lt;=0.8,"Alta","Muy Alta"))))),"")</f>
        <v/>
      </c>
      <c r="Z38" s="151" t="str">
        <f>+X38</f>
        <v/>
      </c>
      <c r="AA38" s="150" t="str">
        <f>IFERROR(IF(AB38="","",IF(AB38&lt;=0.2,"Leve",IF(AB38&lt;=0.4,"Menor",IF(AB38&lt;=0.6,"Moderado",IF(AB38&lt;=0.8,"Mayor","Catastrófico"))))),"")</f>
        <v/>
      </c>
      <c r="AB38" s="151" t="str">
        <f>IFERROR(IF(Q38="Impacto",(M38-(+M38*T38)),IF(Q38="Probabilidad",M38,"")),"")</f>
        <v/>
      </c>
      <c r="AC38" s="152"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53"/>
      <c r="AE38" s="154"/>
      <c r="AF38" s="155"/>
      <c r="AG38" s="155"/>
      <c r="AH38" s="117"/>
      <c r="AI38" s="117"/>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337"/>
      <c r="B39" s="379"/>
      <c r="C39" s="379"/>
      <c r="D39" s="379"/>
      <c r="E39" s="382"/>
      <c r="F39" s="379"/>
      <c r="G39" s="399"/>
      <c r="H39" s="396"/>
      <c r="I39" s="387"/>
      <c r="J39" s="393"/>
      <c r="K39" s="387">
        <f>IF(NOT(ISERROR(MATCH(J39,_xlfn.ANCHORARRAY(E50),0))),I52&amp;"Por favor no seleccionar los criterios de impacto",J39)</f>
        <v>0</v>
      </c>
      <c r="L39" s="396"/>
      <c r="M39" s="387"/>
      <c r="N39" s="390"/>
      <c r="O39" s="106">
        <v>2</v>
      </c>
      <c r="P39" s="158"/>
      <c r="Q39" s="107" t="str">
        <f>IF(OR(R39="Preventivo",R39="Detectivo"),"Probabilidad",IF(R39="Correctivo","Impacto",""))</f>
        <v/>
      </c>
      <c r="R39" s="108"/>
      <c r="S39" s="108"/>
      <c r="T39" s="109" t="str">
        <f t="shared" ref="T39:T43" si="22">IF(AND(R39="Preventivo",S39="Automático"),"50%",IF(AND(R39="Preventivo",S39="Manual"),"40%",IF(AND(R39="Detectivo",S39="Automático"),"40%",IF(AND(R39="Detectivo",S39="Manual"),"30%",IF(AND(R39="Correctivo",S39="Automático"),"35%",IF(AND(R39="Correctivo",S39="Manual"),"25%",""))))))</f>
        <v/>
      </c>
      <c r="U39" s="108"/>
      <c r="V39" s="108"/>
      <c r="W39" s="108"/>
      <c r="X39" s="110" t="str">
        <f>IFERROR(IF(AND(Q38="Probabilidad",Q39="Probabilidad"),(Z38-(+Z38*T39)),IF(Q39="Probabilidad",(I38-(+I38*T39)),IF(Q39="Impacto",Z38,""))),"")</f>
        <v/>
      </c>
      <c r="Y39" s="111" t="str">
        <f t="shared" si="5"/>
        <v/>
      </c>
      <c r="Z39" s="112" t="str">
        <f t="shared" ref="Z39:Z43" si="23">+X39</f>
        <v/>
      </c>
      <c r="AA39" s="111" t="str">
        <f t="shared" si="7"/>
        <v/>
      </c>
      <c r="AB39" s="112" t="str">
        <f>IFERROR(IF(AND(Q38="Impacto",Q39="Impacto"),(AB38-(+AB38*T39)),IF(Q39="Impacto",(M38-(+M38*T39)),IF(Q39="Probabilidad",AB38,""))),"")</f>
        <v/>
      </c>
      <c r="AC39" s="113" t="str">
        <f t="shared" ref="AC39:AC40" si="24">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6"/>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337"/>
      <c r="B40" s="379"/>
      <c r="C40" s="379"/>
      <c r="D40" s="379"/>
      <c r="E40" s="382"/>
      <c r="F40" s="379"/>
      <c r="G40" s="399"/>
      <c r="H40" s="396"/>
      <c r="I40" s="387"/>
      <c r="J40" s="393"/>
      <c r="K40" s="387">
        <f>IF(NOT(ISERROR(MATCH(J40,_xlfn.ANCHORARRAY(E51),0))),I53&amp;"Por favor no seleccionar los criterios de impacto",J40)</f>
        <v>0</v>
      </c>
      <c r="L40" s="396"/>
      <c r="M40" s="387"/>
      <c r="N40" s="390"/>
      <c r="O40" s="106">
        <v>3</v>
      </c>
      <c r="P40" s="159"/>
      <c r="Q40" s="107" t="str">
        <f>IF(OR(R40="Preventivo",R40="Detectivo"),"Probabilidad",IF(R40="Correctivo","Impacto",""))</f>
        <v/>
      </c>
      <c r="R40" s="108"/>
      <c r="S40" s="108"/>
      <c r="T40" s="109" t="str">
        <f t="shared" si="22"/>
        <v/>
      </c>
      <c r="U40" s="108"/>
      <c r="V40" s="108"/>
      <c r="W40" s="108"/>
      <c r="X40" s="110" t="str">
        <f>IFERROR(IF(AND(Q39="Probabilidad",Q40="Probabilidad"),(Z39-(+Z39*T40)),IF(AND(Q39="Impacto",Q40="Probabilidad"),(Z38-(+Z38*T40)),IF(Q40="Impacto",Z39,""))),"")</f>
        <v/>
      </c>
      <c r="Y40" s="111" t="str">
        <f t="shared" si="5"/>
        <v/>
      </c>
      <c r="Z40" s="112" t="str">
        <f t="shared" si="23"/>
        <v/>
      </c>
      <c r="AA40" s="111" t="str">
        <f t="shared" si="7"/>
        <v/>
      </c>
      <c r="AB40" s="112" t="str">
        <f>IFERROR(IF(AND(Q39="Impacto",Q40="Impacto"),(AB39-(+AB39*T40)),IF(AND(Q39="Probabilidad",Q40="Impacto"),(AB38-(+AB38*T40)),IF(Q40="Probabilidad",AB39,""))),"")</f>
        <v/>
      </c>
      <c r="AC40" s="113" t="str">
        <f t="shared" si="24"/>
        <v/>
      </c>
      <c r="AD40" s="114"/>
      <c r="AE40" s="115"/>
      <c r="AF40" s="116"/>
      <c r="AG40" s="116"/>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337"/>
      <c r="B41" s="379"/>
      <c r="C41" s="379"/>
      <c r="D41" s="379"/>
      <c r="E41" s="382"/>
      <c r="F41" s="379"/>
      <c r="G41" s="399"/>
      <c r="H41" s="396"/>
      <c r="I41" s="387"/>
      <c r="J41" s="393"/>
      <c r="K41" s="387">
        <f>IF(NOT(ISERROR(MATCH(J41,_xlfn.ANCHORARRAY(E52),0))),I54&amp;"Por favor no seleccionar los criterios de impacto",J41)</f>
        <v>0</v>
      </c>
      <c r="L41" s="396"/>
      <c r="M41" s="387"/>
      <c r="N41" s="390"/>
      <c r="O41" s="106">
        <v>4</v>
      </c>
      <c r="P41" s="158"/>
      <c r="Q41" s="107" t="str">
        <f t="shared" ref="Q41:Q43" si="25">IF(OR(R41="Preventivo",R41="Detectivo"),"Probabilidad",IF(R41="Correctivo","Impacto",""))</f>
        <v/>
      </c>
      <c r="R41" s="108"/>
      <c r="S41" s="108"/>
      <c r="T41" s="109" t="str">
        <f t="shared" si="22"/>
        <v/>
      </c>
      <c r="U41" s="108"/>
      <c r="V41" s="108"/>
      <c r="W41" s="108"/>
      <c r="X41" s="110" t="str">
        <f t="shared" ref="X41:X43" si="26">IFERROR(IF(AND(Q40="Probabilidad",Q41="Probabilidad"),(Z40-(+Z40*T41)),IF(AND(Q40="Impacto",Q41="Probabilidad"),(Z39-(+Z39*T41)),IF(Q41="Impacto",Z40,""))),"")</f>
        <v/>
      </c>
      <c r="Y41" s="111" t="str">
        <f t="shared" si="5"/>
        <v/>
      </c>
      <c r="Z41" s="112" t="str">
        <f t="shared" si="23"/>
        <v/>
      </c>
      <c r="AA41" s="111" t="str">
        <f t="shared" si="7"/>
        <v/>
      </c>
      <c r="AB41" s="112" t="str">
        <f t="shared" ref="AB41:AB43" si="27">IFERROR(IF(AND(Q40="Impacto",Q41="Impacto"),(AB40-(+AB40*T41)),IF(AND(Q40="Probabilidad",Q41="Impacto"),(AB39-(+AB39*T41)),IF(Q41="Probabilidad",AB40,""))),"")</f>
        <v/>
      </c>
      <c r="AC41" s="113"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15"/>
      <c r="AF41" s="116"/>
      <c r="AG41" s="116"/>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337"/>
      <c r="B42" s="379"/>
      <c r="C42" s="379"/>
      <c r="D42" s="379"/>
      <c r="E42" s="382"/>
      <c r="F42" s="379"/>
      <c r="G42" s="399"/>
      <c r="H42" s="396"/>
      <c r="I42" s="387"/>
      <c r="J42" s="393"/>
      <c r="K42" s="387">
        <f>IF(NOT(ISERROR(MATCH(J42,_xlfn.ANCHORARRAY(E53),0))),I55&amp;"Por favor no seleccionar los criterios de impacto",J42)</f>
        <v>0</v>
      </c>
      <c r="L42" s="396"/>
      <c r="M42" s="387"/>
      <c r="N42" s="390"/>
      <c r="O42" s="106">
        <v>5</v>
      </c>
      <c r="P42" s="158"/>
      <c r="Q42" s="107" t="str">
        <f t="shared" si="25"/>
        <v/>
      </c>
      <c r="R42" s="108"/>
      <c r="S42" s="108"/>
      <c r="T42" s="109" t="str">
        <f t="shared" si="22"/>
        <v/>
      </c>
      <c r="U42" s="108"/>
      <c r="V42" s="108"/>
      <c r="W42" s="108"/>
      <c r="X42" s="110" t="str">
        <f t="shared" si="26"/>
        <v/>
      </c>
      <c r="Y42" s="111" t="str">
        <f t="shared" si="5"/>
        <v/>
      </c>
      <c r="Z42" s="112" t="str">
        <f t="shared" si="23"/>
        <v/>
      </c>
      <c r="AA42" s="111" t="str">
        <f t="shared" si="7"/>
        <v/>
      </c>
      <c r="AB42" s="112" t="str">
        <f t="shared" si="27"/>
        <v/>
      </c>
      <c r="AC42" s="113" t="str">
        <f t="shared" ref="AC42:AC43" si="28">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16"/>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338"/>
      <c r="B43" s="380"/>
      <c r="C43" s="380"/>
      <c r="D43" s="380"/>
      <c r="E43" s="383"/>
      <c r="F43" s="380"/>
      <c r="G43" s="400"/>
      <c r="H43" s="397"/>
      <c r="I43" s="388"/>
      <c r="J43" s="394"/>
      <c r="K43" s="388">
        <f>IF(NOT(ISERROR(MATCH(J43,_xlfn.ANCHORARRAY(E54),0))),I56&amp;"Por favor no seleccionar los criterios de impacto",J43)</f>
        <v>0</v>
      </c>
      <c r="L43" s="397"/>
      <c r="M43" s="388"/>
      <c r="N43" s="391"/>
      <c r="O43" s="106">
        <v>6</v>
      </c>
      <c r="P43" s="158"/>
      <c r="Q43" s="107" t="str">
        <f t="shared" si="25"/>
        <v/>
      </c>
      <c r="R43" s="108"/>
      <c r="S43" s="108"/>
      <c r="T43" s="109" t="str">
        <f t="shared" si="22"/>
        <v/>
      </c>
      <c r="U43" s="108"/>
      <c r="V43" s="108"/>
      <c r="W43" s="108"/>
      <c r="X43" s="110" t="str">
        <f t="shared" si="26"/>
        <v/>
      </c>
      <c r="Y43" s="111" t="str">
        <f t="shared" si="5"/>
        <v/>
      </c>
      <c r="Z43" s="112" t="str">
        <f t="shared" si="23"/>
        <v/>
      </c>
      <c r="AA43" s="111" t="str">
        <f t="shared" si="7"/>
        <v/>
      </c>
      <c r="AB43" s="112" t="str">
        <f t="shared" si="27"/>
        <v/>
      </c>
      <c r="AC43" s="113" t="str">
        <f t="shared" si="28"/>
        <v/>
      </c>
      <c r="AD43" s="114"/>
      <c r="AE43" s="115"/>
      <c r="AF43" s="116"/>
      <c r="AG43" s="116"/>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36">
        <v>6</v>
      </c>
      <c r="B44" s="378"/>
      <c r="C44" s="378"/>
      <c r="D44" s="378"/>
      <c r="E44" s="381"/>
      <c r="F44" s="378"/>
      <c r="G44" s="398"/>
      <c r="H44" s="395" t="str">
        <f>IF(G44&lt;=0,"",IF(G44&lt;=2,"Muy Baja",IF(G44&lt;=24,"Baja",IF(G44&lt;=500,"Media",IF(G44&lt;=5000,"Alta","Muy Alta")))))</f>
        <v/>
      </c>
      <c r="I44" s="386" t="str">
        <f>IF(H44="","",IF(H44="Muy Baja",0.2,IF(H44="Baja",0.4,IF(H44="Media",0.6,IF(H44="Alta",0.8,IF(H44="Muy Alta",1,))))))</f>
        <v/>
      </c>
      <c r="J44" s="392"/>
      <c r="K44" s="386">
        <f>IF(NOT(ISERROR(MATCH(J44,'Tabla Impacto'!$B$221:$B$223,0))),'Tabla Impacto'!$F$223&amp;"Por favor no seleccionar los criterios de impacto(Afectación Económica o presupuestal y Pérdida Reputacional)",J44)</f>
        <v>0</v>
      </c>
      <c r="L44" s="395" t="str">
        <f>IF(OR(K44='Tabla Impacto'!$C$11,K44='Tabla Impacto'!$D$11),"Leve",IF(OR(K44='Tabla Impacto'!$C$12,K44='Tabla Impacto'!$D$12),"Menor",IF(OR(K44='Tabla Impacto'!$C$13,K44='Tabla Impacto'!$D$13),"Moderado",IF(OR(K44='Tabla Impacto'!$C$14,K44='Tabla Impacto'!$D$14),"Mayor",IF(OR(K44='Tabla Impacto'!$C$15,K44='Tabla Impacto'!$D$15),"Catastrófico","")))))</f>
        <v/>
      </c>
      <c r="M44" s="386" t="str">
        <f>IF(L44="","",IF(L44="Leve",0.2,IF(L44="Menor",0.4,IF(L44="Moderado",0.6,IF(L44="Mayor",0.8,IF(L44="Catastrófico",1,))))))</f>
        <v/>
      </c>
      <c r="N44" s="389"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v>1</v>
      </c>
      <c r="P44" s="158"/>
      <c r="Q44" s="107"/>
      <c r="R44" s="108"/>
      <c r="S44" s="108"/>
      <c r="T44" s="109"/>
      <c r="U44" s="108"/>
      <c r="V44" s="108"/>
      <c r="W44" s="108"/>
      <c r="X44" s="110" t="str">
        <f>IFERROR(IF(Q44="Probabilidad",(I44-(+I44*T44)),IF(Q44="Impacto",I44,"")),"")</f>
        <v/>
      </c>
      <c r="Y44" s="111" t="str">
        <f>IFERROR(IF(X44="","",IF(X44&lt;=0.2,"Muy Baja",IF(X44&lt;=0.4,"Baja",IF(X44&lt;=0.6,"Media",IF(X44&lt;=0.8,"Alta","Muy Alta"))))),"")</f>
        <v/>
      </c>
      <c r="Z44" s="112" t="str">
        <f>+X44</f>
        <v/>
      </c>
      <c r="AA44" s="111" t="str">
        <f>IFERROR(IF(AB44="","",IF(AB44&lt;=0.2,"Leve",IF(AB44&lt;=0.4,"Menor",IF(AB44&lt;=0.6,"Moderado",IF(AB44&lt;=0.8,"Mayor","Catastrófico"))))),"")</f>
        <v/>
      </c>
      <c r="AB44" s="112" t="str">
        <f>IFERROR(IF(Q44="Impacto",(M44-(+M44*T44)),IF(Q44="Probabilidad",M44,"")),"")</f>
        <v/>
      </c>
      <c r="AC44" s="11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54"/>
      <c r="AF44" s="115"/>
      <c r="AG44" s="115"/>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37"/>
      <c r="B45" s="379"/>
      <c r="C45" s="379"/>
      <c r="D45" s="379"/>
      <c r="E45" s="382"/>
      <c r="F45" s="379"/>
      <c r="G45" s="399"/>
      <c r="H45" s="396"/>
      <c r="I45" s="387"/>
      <c r="J45" s="393"/>
      <c r="K45" s="387">
        <f>IF(NOT(ISERROR(MATCH(J45,_xlfn.ANCHORARRAY(E56),0))),I58&amp;"Por favor no seleccionar los criterios de impacto",J45)</f>
        <v>0</v>
      </c>
      <c r="L45" s="396"/>
      <c r="M45" s="387"/>
      <c r="N45" s="390"/>
      <c r="O45" s="106">
        <v>2</v>
      </c>
      <c r="P45" s="158"/>
      <c r="Q45" s="107" t="str">
        <f>IF(OR(R45="Preventivo",R45="Detectivo"),"Probabilidad",IF(R45="Correctivo","Impacto",""))</f>
        <v/>
      </c>
      <c r="R45" s="108"/>
      <c r="S45" s="108"/>
      <c r="T45" s="109" t="str">
        <f t="shared" ref="T45:T49" si="29">IF(AND(R45="Preventivo",S45="Automático"),"50%",IF(AND(R45="Preventivo",S45="Manual"),"40%",IF(AND(R45="Detectivo",S45="Automático"),"40%",IF(AND(R45="Detectivo",S45="Manual"),"30%",IF(AND(R45="Correctivo",S45="Automático"),"35%",IF(AND(R45="Correctivo",S45="Manual"),"25%",""))))))</f>
        <v/>
      </c>
      <c r="U45" s="108"/>
      <c r="V45" s="108"/>
      <c r="W45" s="108"/>
      <c r="X45" s="110" t="str">
        <f>IFERROR(IF(AND(Q44="Probabilidad",Q45="Probabilidad"),(Z44-(+Z44*T45)),IF(Q45="Probabilidad",(I44-(+I44*T45)),IF(Q45="Impacto",Z44,""))),"")</f>
        <v/>
      </c>
      <c r="Y45" s="111" t="str">
        <f t="shared" si="5"/>
        <v/>
      </c>
      <c r="Z45" s="112" t="str">
        <f t="shared" ref="Z45:Z49" si="30">+X45</f>
        <v/>
      </c>
      <c r="AA45" s="111" t="str">
        <f t="shared" si="7"/>
        <v/>
      </c>
      <c r="AB45" s="112" t="str">
        <f>IFERROR(IF(AND(Q44="Impacto",Q45="Impacto"),(AB44-(+AB44*T45)),IF(Q45="Impacto",(M44-(+M44*T45)),IF(Q45="Probabilidad",AB44,""))),"")</f>
        <v/>
      </c>
      <c r="AC45" s="113" t="str">
        <f t="shared" ref="AC45:AC46" si="31">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6"/>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37"/>
      <c r="B46" s="379"/>
      <c r="C46" s="379"/>
      <c r="D46" s="379"/>
      <c r="E46" s="382"/>
      <c r="F46" s="379"/>
      <c r="G46" s="399"/>
      <c r="H46" s="396"/>
      <c r="I46" s="387"/>
      <c r="J46" s="393"/>
      <c r="K46" s="387">
        <f>IF(NOT(ISERROR(MATCH(J46,_xlfn.ANCHORARRAY(E57),0))),I59&amp;"Por favor no seleccionar los criterios de impacto",J46)</f>
        <v>0</v>
      </c>
      <c r="L46" s="396"/>
      <c r="M46" s="387"/>
      <c r="N46" s="390"/>
      <c r="O46" s="106">
        <v>3</v>
      </c>
      <c r="P46" s="159"/>
      <c r="Q46" s="107" t="str">
        <f>IF(OR(R46="Preventivo",R46="Detectivo"),"Probabilidad",IF(R46="Correctivo","Impacto",""))</f>
        <v/>
      </c>
      <c r="R46" s="108"/>
      <c r="S46" s="108"/>
      <c r="T46" s="109" t="str">
        <f t="shared" si="29"/>
        <v/>
      </c>
      <c r="U46" s="108"/>
      <c r="V46" s="108"/>
      <c r="W46" s="108"/>
      <c r="X46" s="110" t="str">
        <f>IFERROR(IF(AND(Q45="Probabilidad",Q46="Probabilidad"),(Z45-(+Z45*T46)),IF(AND(Q45="Impacto",Q46="Probabilidad"),(Z44-(+Z44*T46)),IF(Q46="Impacto",Z45,""))),"")</f>
        <v/>
      </c>
      <c r="Y46" s="111" t="str">
        <f t="shared" si="5"/>
        <v/>
      </c>
      <c r="Z46" s="112" t="str">
        <f t="shared" si="30"/>
        <v/>
      </c>
      <c r="AA46" s="111" t="str">
        <f t="shared" si="7"/>
        <v/>
      </c>
      <c r="AB46" s="112" t="str">
        <f>IFERROR(IF(AND(Q45="Impacto",Q46="Impacto"),(AB45-(+AB45*T46)),IF(AND(Q45="Probabilidad",Q46="Impacto"),(AB44-(+AB44*T46)),IF(Q46="Probabilidad",AB45,""))),"")</f>
        <v/>
      </c>
      <c r="AC46" s="113" t="str">
        <f t="shared" si="31"/>
        <v/>
      </c>
      <c r="AD46" s="114"/>
      <c r="AE46" s="115"/>
      <c r="AF46" s="116"/>
      <c r="AG46" s="116"/>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37"/>
      <c r="B47" s="379"/>
      <c r="C47" s="379"/>
      <c r="D47" s="379"/>
      <c r="E47" s="382"/>
      <c r="F47" s="379"/>
      <c r="G47" s="399"/>
      <c r="H47" s="396"/>
      <c r="I47" s="387"/>
      <c r="J47" s="393"/>
      <c r="K47" s="387">
        <f>IF(NOT(ISERROR(MATCH(J47,_xlfn.ANCHORARRAY(E58),0))),I60&amp;"Por favor no seleccionar los criterios de impacto",J47)</f>
        <v>0</v>
      </c>
      <c r="L47" s="396"/>
      <c r="M47" s="387"/>
      <c r="N47" s="390"/>
      <c r="O47" s="106">
        <v>4</v>
      </c>
      <c r="P47" s="158"/>
      <c r="Q47" s="107" t="str">
        <f t="shared" ref="Q47:Q49" si="32">IF(OR(R47="Preventivo",R47="Detectivo"),"Probabilidad",IF(R47="Correctivo","Impacto",""))</f>
        <v/>
      </c>
      <c r="R47" s="108"/>
      <c r="S47" s="108"/>
      <c r="T47" s="109" t="str">
        <f t="shared" si="29"/>
        <v/>
      </c>
      <c r="U47" s="108"/>
      <c r="V47" s="108"/>
      <c r="W47" s="108"/>
      <c r="X47" s="110" t="str">
        <f t="shared" ref="X47:X49" si="33">IFERROR(IF(AND(Q46="Probabilidad",Q47="Probabilidad"),(Z46-(+Z46*T47)),IF(AND(Q46="Impacto",Q47="Probabilidad"),(Z45-(+Z45*T47)),IF(Q47="Impacto",Z46,""))),"")</f>
        <v/>
      </c>
      <c r="Y47" s="111" t="str">
        <f t="shared" si="5"/>
        <v/>
      </c>
      <c r="Z47" s="112" t="str">
        <f t="shared" si="30"/>
        <v/>
      </c>
      <c r="AA47" s="111" t="str">
        <f t="shared" si="7"/>
        <v/>
      </c>
      <c r="AB47" s="112" t="str">
        <f t="shared" ref="AB47:AB49" si="34">IFERROR(IF(AND(Q46="Impacto",Q47="Impacto"),(AB46-(+AB46*T47)),IF(AND(Q46="Probabilidad",Q47="Impacto"),(AB45-(+AB45*T47)),IF(Q47="Probabilidad",AB46,""))),"")</f>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37"/>
      <c r="B48" s="379"/>
      <c r="C48" s="379"/>
      <c r="D48" s="379"/>
      <c r="E48" s="382"/>
      <c r="F48" s="379"/>
      <c r="G48" s="399"/>
      <c r="H48" s="396"/>
      <c r="I48" s="387"/>
      <c r="J48" s="393"/>
      <c r="K48" s="387">
        <f>IF(NOT(ISERROR(MATCH(J48,_xlfn.ANCHORARRAY(E59),0))),I61&amp;"Por favor no seleccionar los criterios de impacto",J48)</f>
        <v>0</v>
      </c>
      <c r="L48" s="396"/>
      <c r="M48" s="387"/>
      <c r="N48" s="390"/>
      <c r="O48" s="106">
        <v>5</v>
      </c>
      <c r="P48" s="158"/>
      <c r="Q48" s="107" t="str">
        <f t="shared" si="32"/>
        <v/>
      </c>
      <c r="R48" s="108"/>
      <c r="S48" s="108"/>
      <c r="T48" s="109" t="str">
        <f t="shared" si="29"/>
        <v/>
      </c>
      <c r="U48" s="108"/>
      <c r="V48" s="108"/>
      <c r="W48" s="108"/>
      <c r="X48" s="110" t="str">
        <f t="shared" si="33"/>
        <v/>
      </c>
      <c r="Y48" s="111" t="str">
        <f t="shared" si="5"/>
        <v/>
      </c>
      <c r="Z48" s="112" t="str">
        <f t="shared" si="30"/>
        <v/>
      </c>
      <c r="AA48" s="111" t="str">
        <f t="shared" si="7"/>
        <v/>
      </c>
      <c r="AB48" s="112" t="str">
        <f t="shared" si="34"/>
        <v/>
      </c>
      <c r="AC48" s="113" t="str">
        <f t="shared" ref="AC48" si="35">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16"/>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38"/>
      <c r="B49" s="380"/>
      <c r="C49" s="380"/>
      <c r="D49" s="380"/>
      <c r="E49" s="383"/>
      <c r="F49" s="380"/>
      <c r="G49" s="400"/>
      <c r="H49" s="397"/>
      <c r="I49" s="388"/>
      <c r="J49" s="394"/>
      <c r="K49" s="388">
        <f>IF(NOT(ISERROR(MATCH(J49,_xlfn.ANCHORARRAY(E60),0))),I62&amp;"Por favor no seleccionar los criterios de impacto",J49)</f>
        <v>0</v>
      </c>
      <c r="L49" s="397"/>
      <c r="M49" s="388"/>
      <c r="N49" s="391"/>
      <c r="O49" s="106">
        <v>6</v>
      </c>
      <c r="P49" s="158"/>
      <c r="Q49" s="107" t="str">
        <f t="shared" si="32"/>
        <v/>
      </c>
      <c r="R49" s="108"/>
      <c r="S49" s="108"/>
      <c r="T49" s="109" t="str">
        <f t="shared" si="29"/>
        <v/>
      </c>
      <c r="U49" s="108"/>
      <c r="V49" s="108"/>
      <c r="W49" s="108"/>
      <c r="X49" s="110" t="str">
        <f t="shared" si="33"/>
        <v/>
      </c>
      <c r="Y49" s="111" t="str">
        <f t="shared" si="5"/>
        <v/>
      </c>
      <c r="Z49" s="112" t="str">
        <f t="shared" si="30"/>
        <v/>
      </c>
      <c r="AA49" s="111" t="str">
        <f>IFERROR(IF(AB49="","",IF(AB49&lt;=0.2,"Leve",IF(AB49&lt;=0.4,"Menor",IF(AB49&lt;=0.6,"Moderado",IF(AB49&lt;=0.8,"Mayor","Catastrófico"))))),"")</f>
        <v/>
      </c>
      <c r="AB49" s="112" t="str">
        <f t="shared" si="34"/>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6"/>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36">
        <v>7</v>
      </c>
      <c r="B50" s="378"/>
      <c r="C50" s="378"/>
      <c r="D50" s="378"/>
      <c r="E50" s="381"/>
      <c r="F50" s="378"/>
      <c r="G50" s="398"/>
      <c r="H50" s="395" t="str">
        <f>IF(G50&lt;=0,"",IF(G50&lt;=2,"Muy Baja",IF(G50&lt;=24,"Baja",IF(G50&lt;=500,"Media",IF(G50&lt;=5000,"Alta","Muy Alta")))))</f>
        <v/>
      </c>
      <c r="I50" s="386" t="str">
        <f>IF(H50="","",IF(H50="Muy Baja",0.2,IF(H50="Baja",0.4,IF(H50="Media",0.6,IF(H50="Alta",0.8,IF(H50="Muy Alta",1,))))))</f>
        <v/>
      </c>
      <c r="J50" s="392"/>
      <c r="K50" s="386">
        <f>IF(NOT(ISERROR(MATCH(J50,'Tabla Impacto'!$B$221:$B$223,0))),'Tabla Impacto'!$F$223&amp;"Por favor no seleccionar los criterios de impacto(Afectación Económica o presupuestal y Pérdida Reputacional)",J50)</f>
        <v>0</v>
      </c>
      <c r="L50" s="395" t="str">
        <f>IF(OR(K50='Tabla Impacto'!$C$11,K50='Tabla Impacto'!$D$11),"Leve",IF(OR(K50='Tabla Impacto'!$C$12,K50='Tabla Impacto'!$D$12),"Menor",IF(OR(K50='Tabla Impacto'!$C$13,K50='Tabla Impacto'!$D$13),"Moderado",IF(OR(K50='Tabla Impacto'!$C$14,K50='Tabla Impacto'!$D$14),"Mayor",IF(OR(K50='Tabla Impacto'!$C$15,K50='Tabla Impacto'!$D$15),"Catastrófico","")))))</f>
        <v/>
      </c>
      <c r="M50" s="386" t="str">
        <f>IF(L50="","",IF(L50="Leve",0.2,IF(L50="Menor",0.4,IF(L50="Moderado",0.6,IF(L50="Mayor",0.8,IF(L50="Catastrófico",1,))))))</f>
        <v/>
      </c>
      <c r="N50" s="389"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6">
        <v>1</v>
      </c>
      <c r="P50" s="158"/>
      <c r="Q50" s="147" t="str">
        <f>IF(OR(R50="Preventivo",R50="Detectivo"),"Probabilidad",IF(R50="Correctivo","Impacto",""))</f>
        <v/>
      </c>
      <c r="R50" s="148"/>
      <c r="S50" s="148"/>
      <c r="T50" s="149" t="str">
        <f>IF(AND(R50="Preventivo",S50="Automático"),"50%",IF(AND(R50="Preventivo",S50="Manual"),"40%",IF(AND(R50="Detectivo",S50="Automático"),"40%",IF(AND(R50="Detectivo",S50="Manual"),"30%",IF(AND(R50="Correctivo",S50="Automático"),"35%",IF(AND(R50="Correctivo",S50="Manual"),"25%",""))))))</f>
        <v/>
      </c>
      <c r="U50" s="148"/>
      <c r="V50" s="148"/>
      <c r="W50" s="148"/>
      <c r="X50" s="146" t="str">
        <f>IFERROR(IF(Q50="Probabilidad",(I50-(+I50*T50)),IF(Q50="Impacto",I50,"")),"")</f>
        <v/>
      </c>
      <c r="Y50" s="150" t="str">
        <f>IFERROR(IF(X50="","",IF(X50&lt;=0.2,"Muy Baja",IF(X50&lt;=0.4,"Baja",IF(X50&lt;=0.6,"Media",IF(X50&lt;=0.8,"Alta","Muy Alta"))))),"")</f>
        <v/>
      </c>
      <c r="Z50" s="151" t="str">
        <f>+X50</f>
        <v/>
      </c>
      <c r="AA50" s="150" t="str">
        <f>IFERROR(IF(AB50="","",IF(AB50&lt;=0.2,"Leve",IF(AB50&lt;=0.4,"Menor",IF(AB50&lt;=0.6,"Moderado",IF(AB50&lt;=0.8,"Mayor","Catastrófico"))))),"")</f>
        <v/>
      </c>
      <c r="AB50" s="151" t="str">
        <f>IFERROR(IF(Q50="Impacto",(M50-(+M50*T50)),IF(Q50="Probabilidad",M50,"")),"")</f>
        <v/>
      </c>
      <c r="AC50" s="152"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53"/>
      <c r="AE50" s="115"/>
      <c r="AF50" s="115"/>
      <c r="AG50" s="115"/>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37"/>
      <c r="B51" s="379"/>
      <c r="C51" s="379"/>
      <c r="D51" s="379"/>
      <c r="E51" s="382"/>
      <c r="F51" s="379"/>
      <c r="G51" s="399"/>
      <c r="H51" s="396"/>
      <c r="I51" s="387"/>
      <c r="J51" s="393"/>
      <c r="K51" s="387">
        <f>IF(NOT(ISERROR(MATCH(J51,_xlfn.ANCHORARRAY(E62),0))),I64&amp;"Por favor no seleccionar los criterios de impacto",J51)</f>
        <v>0</v>
      </c>
      <c r="L51" s="396"/>
      <c r="M51" s="387"/>
      <c r="N51" s="390"/>
      <c r="O51" s="106">
        <v>2</v>
      </c>
      <c r="P51" s="158"/>
      <c r="Q51" s="147" t="str">
        <f>IF(OR(R51="Preventivo",R51="Detectivo"),"Probabilidad",IF(R51="Correctivo","Impacto",""))</f>
        <v/>
      </c>
      <c r="R51" s="148"/>
      <c r="S51" s="148"/>
      <c r="T51" s="149" t="str">
        <f t="shared" ref="T51:T55" si="36">IF(AND(R51="Preventivo",S51="Automático"),"50%",IF(AND(R51="Preventivo",S51="Manual"),"40%",IF(AND(R51="Detectivo",S51="Automático"),"40%",IF(AND(R51="Detectivo",S51="Manual"),"30%",IF(AND(R51="Correctivo",S51="Automático"),"35%",IF(AND(R51="Correctivo",S51="Manual"),"25%",""))))))</f>
        <v/>
      </c>
      <c r="U51" s="148"/>
      <c r="V51" s="148"/>
      <c r="W51" s="148"/>
      <c r="X51" s="146" t="str">
        <f>IFERROR(IF(AND(Q50="Probabilidad",Q51="Probabilidad"),(Z50-(+Z50*T51)),IF(Q51="Probabilidad",(I50-(+I50*T51)),IF(Q51="Impacto",Z50,""))),"")</f>
        <v/>
      </c>
      <c r="Y51" s="150" t="str">
        <f t="shared" si="5"/>
        <v/>
      </c>
      <c r="Z51" s="151" t="str">
        <f t="shared" ref="Z51:Z55" si="37">+X51</f>
        <v/>
      </c>
      <c r="AA51" s="150" t="str">
        <f t="shared" si="7"/>
        <v/>
      </c>
      <c r="AB51" s="151" t="str">
        <f>IFERROR(IF(AND(Q50="Impacto",Q51="Impacto"),(AB50-(+AB50*T51)),IF(Q51="Impacto",(M50-(+M50*T51)),IF(Q51="Probabilidad",AB50,""))),"")</f>
        <v/>
      </c>
      <c r="AC51" s="152" t="str">
        <f t="shared" ref="AC51:AC52" si="38">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53"/>
      <c r="AE51" s="115"/>
      <c r="AF51" s="116"/>
      <c r="AG51" s="116"/>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37"/>
      <c r="B52" s="379"/>
      <c r="C52" s="379"/>
      <c r="D52" s="379"/>
      <c r="E52" s="382"/>
      <c r="F52" s="379"/>
      <c r="G52" s="399"/>
      <c r="H52" s="396"/>
      <c r="I52" s="387"/>
      <c r="J52" s="393"/>
      <c r="K52" s="387">
        <f>IF(NOT(ISERROR(MATCH(J52,_xlfn.ANCHORARRAY(E63),0))),I65&amp;"Por favor no seleccionar los criterios de impacto",J52)</f>
        <v>0</v>
      </c>
      <c r="L52" s="396"/>
      <c r="M52" s="387"/>
      <c r="N52" s="390"/>
      <c r="O52" s="106">
        <v>3</v>
      </c>
      <c r="P52" s="159"/>
      <c r="Q52" s="107" t="str">
        <f>IF(OR(R52="Preventivo",R52="Detectivo"),"Probabilidad",IF(R52="Correctivo","Impacto",""))</f>
        <v/>
      </c>
      <c r="R52" s="108"/>
      <c r="S52" s="108"/>
      <c r="T52" s="109" t="str">
        <f t="shared" si="36"/>
        <v/>
      </c>
      <c r="U52" s="108"/>
      <c r="V52" s="108"/>
      <c r="W52" s="108"/>
      <c r="X52" s="110" t="str">
        <f>IFERROR(IF(AND(Q51="Probabilidad",Q52="Probabilidad"),(Z51-(+Z51*T52)),IF(AND(Q51="Impacto",Q52="Probabilidad"),(Z50-(+Z50*T52)),IF(Q52="Impacto",Z51,""))),"")</f>
        <v/>
      </c>
      <c r="Y52" s="111" t="str">
        <f t="shared" si="5"/>
        <v/>
      </c>
      <c r="Z52" s="112" t="str">
        <f t="shared" si="37"/>
        <v/>
      </c>
      <c r="AA52" s="111" t="str">
        <f t="shared" si="7"/>
        <v/>
      </c>
      <c r="AB52" s="112" t="str">
        <f>IFERROR(IF(AND(Q51="Impacto",Q52="Impacto"),(AB51-(+AB51*T52)),IF(AND(Q51="Probabilidad",Q52="Impacto"),(AB50-(+AB50*T52)),IF(Q52="Probabilidad",AB51,""))),"")</f>
        <v/>
      </c>
      <c r="AC52" s="113" t="str">
        <f t="shared" si="38"/>
        <v/>
      </c>
      <c r="AD52" s="114"/>
      <c r="AE52" s="115"/>
      <c r="AF52" s="116"/>
      <c r="AG52" s="116"/>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37"/>
      <c r="B53" s="379"/>
      <c r="C53" s="379"/>
      <c r="D53" s="379"/>
      <c r="E53" s="382"/>
      <c r="F53" s="379"/>
      <c r="G53" s="399"/>
      <c r="H53" s="396"/>
      <c r="I53" s="387"/>
      <c r="J53" s="393"/>
      <c r="K53" s="387">
        <f>IF(NOT(ISERROR(MATCH(J53,_xlfn.ANCHORARRAY(E64),0))),I66&amp;"Por favor no seleccionar los criterios de impacto",J53)</f>
        <v>0</v>
      </c>
      <c r="L53" s="396"/>
      <c r="M53" s="387"/>
      <c r="N53" s="390"/>
      <c r="O53" s="106">
        <v>4</v>
      </c>
      <c r="P53" s="158"/>
      <c r="Q53" s="107" t="str">
        <f t="shared" ref="Q53:Q55" si="39">IF(OR(R53="Preventivo",R53="Detectivo"),"Probabilidad",IF(R53="Correctivo","Impacto",""))</f>
        <v/>
      </c>
      <c r="R53" s="108"/>
      <c r="S53" s="108"/>
      <c r="T53" s="109" t="str">
        <f t="shared" si="36"/>
        <v/>
      </c>
      <c r="U53" s="108"/>
      <c r="V53" s="108"/>
      <c r="W53" s="108"/>
      <c r="X53" s="110" t="str">
        <f t="shared" ref="X53:X55" si="40">IFERROR(IF(AND(Q52="Probabilidad",Q53="Probabilidad"),(Z52-(+Z52*T53)),IF(AND(Q52="Impacto",Q53="Probabilidad"),(Z51-(+Z51*T53)),IF(Q53="Impacto",Z52,""))),"")</f>
        <v/>
      </c>
      <c r="Y53" s="111" t="str">
        <f t="shared" si="5"/>
        <v/>
      </c>
      <c r="Z53" s="112" t="str">
        <f t="shared" si="37"/>
        <v/>
      </c>
      <c r="AA53" s="111" t="str">
        <f t="shared" si="7"/>
        <v/>
      </c>
      <c r="AB53" s="112" t="str">
        <f t="shared" ref="AB53:AB55" si="41">IFERROR(IF(AND(Q52="Impacto",Q53="Impacto"),(AB52-(+AB52*T53)),IF(AND(Q52="Probabilidad",Q53="Impacto"),(AB51-(+AB51*T53)),IF(Q53="Probabilidad",AB52,""))),"")</f>
        <v/>
      </c>
      <c r="AC53" s="113"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4"/>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37"/>
      <c r="B54" s="379"/>
      <c r="C54" s="379"/>
      <c r="D54" s="379"/>
      <c r="E54" s="382"/>
      <c r="F54" s="379"/>
      <c r="G54" s="399"/>
      <c r="H54" s="396"/>
      <c r="I54" s="387"/>
      <c r="J54" s="393"/>
      <c r="K54" s="387">
        <f>IF(NOT(ISERROR(MATCH(J54,_xlfn.ANCHORARRAY(E65),0))),I67&amp;"Por favor no seleccionar los criterios de impacto",J54)</f>
        <v>0</v>
      </c>
      <c r="L54" s="396"/>
      <c r="M54" s="387"/>
      <c r="N54" s="390"/>
      <c r="O54" s="106">
        <v>5</v>
      </c>
      <c r="P54" s="158"/>
      <c r="Q54" s="107" t="str">
        <f t="shared" si="39"/>
        <v/>
      </c>
      <c r="R54" s="108"/>
      <c r="S54" s="108"/>
      <c r="T54" s="109" t="str">
        <f t="shared" si="36"/>
        <v/>
      </c>
      <c r="U54" s="108"/>
      <c r="V54" s="108"/>
      <c r="W54" s="108"/>
      <c r="X54" s="110" t="str">
        <f t="shared" si="40"/>
        <v/>
      </c>
      <c r="Y54" s="111" t="str">
        <f t="shared" si="5"/>
        <v/>
      </c>
      <c r="Z54" s="112" t="str">
        <f t="shared" si="37"/>
        <v/>
      </c>
      <c r="AA54" s="111" t="str">
        <f t="shared" si="7"/>
        <v/>
      </c>
      <c r="AB54" s="112" t="str">
        <f t="shared" si="41"/>
        <v/>
      </c>
      <c r="AC54" s="113" t="str">
        <f t="shared" ref="AC54:AC55" si="42">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38"/>
      <c r="B55" s="380"/>
      <c r="C55" s="380"/>
      <c r="D55" s="380"/>
      <c r="E55" s="383"/>
      <c r="F55" s="380"/>
      <c r="G55" s="400"/>
      <c r="H55" s="397"/>
      <c r="I55" s="388"/>
      <c r="J55" s="394"/>
      <c r="K55" s="388">
        <f>IF(NOT(ISERROR(MATCH(J55,_xlfn.ANCHORARRAY(E66),0))),I68&amp;"Por favor no seleccionar los criterios de impacto",J55)</f>
        <v>0</v>
      </c>
      <c r="L55" s="397"/>
      <c r="M55" s="388"/>
      <c r="N55" s="391"/>
      <c r="O55" s="106">
        <v>6</v>
      </c>
      <c r="P55" s="158"/>
      <c r="Q55" s="107" t="str">
        <f t="shared" si="39"/>
        <v/>
      </c>
      <c r="R55" s="108"/>
      <c r="S55" s="108"/>
      <c r="T55" s="109" t="str">
        <f t="shared" si="36"/>
        <v/>
      </c>
      <c r="U55" s="108"/>
      <c r="V55" s="108"/>
      <c r="W55" s="108"/>
      <c r="X55" s="110" t="str">
        <f t="shared" si="40"/>
        <v/>
      </c>
      <c r="Y55" s="111" t="str">
        <f t="shared" si="5"/>
        <v/>
      </c>
      <c r="Z55" s="112" t="str">
        <f t="shared" si="37"/>
        <v/>
      </c>
      <c r="AA55" s="111" t="str">
        <f t="shared" si="7"/>
        <v/>
      </c>
      <c r="AB55" s="112" t="str">
        <f t="shared" si="41"/>
        <v/>
      </c>
      <c r="AC55" s="113" t="str">
        <f t="shared" si="42"/>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36">
        <v>8</v>
      </c>
      <c r="B56" s="378"/>
      <c r="C56" s="378"/>
      <c r="D56" s="378"/>
      <c r="E56" s="381"/>
      <c r="F56" s="378"/>
      <c r="G56" s="398"/>
      <c r="H56" s="395" t="str">
        <f>IF(G56&lt;=0,"",IF(G56&lt;=2,"Muy Baja",IF(G56&lt;=24,"Baja",IF(G56&lt;=500,"Media",IF(G56&lt;=5000,"Alta","Muy Alta")))))</f>
        <v/>
      </c>
      <c r="I56" s="386" t="str">
        <f>IF(H56="","",IF(H56="Muy Baja",0.2,IF(H56="Baja",0.4,IF(H56="Media",0.6,IF(H56="Alta",0.8,IF(H56="Muy Alta",1,))))))</f>
        <v/>
      </c>
      <c r="J56" s="392"/>
      <c r="K56" s="386">
        <f>IF(NOT(ISERROR(MATCH(J56,'Tabla Impacto'!$B$221:$B$223,0))),'Tabla Impacto'!$F$223&amp;"Por favor no seleccionar los criterios de impacto(Afectación Económica o presupuestal y Pérdida Reputacional)",J56)</f>
        <v>0</v>
      </c>
      <c r="L56" s="395" t="str">
        <f>IF(OR(K56='Tabla Impacto'!$C$11,K56='Tabla Impacto'!$D$11),"Leve",IF(OR(K56='Tabla Impacto'!$C$12,K56='Tabla Impacto'!$D$12),"Menor",IF(OR(K56='Tabla Impacto'!$C$13,K56='Tabla Impacto'!$D$13),"Moderado",IF(OR(K56='Tabla Impacto'!$C$14,K56='Tabla Impacto'!$D$14),"Mayor",IF(OR(K56='Tabla Impacto'!$C$15,K56='Tabla Impacto'!$D$15),"Catastrófico","")))))</f>
        <v/>
      </c>
      <c r="M56" s="386" t="str">
        <f>IF(L56="","",IF(L56="Leve",0.2,IF(L56="Menor",0.4,IF(L56="Moderado",0.6,IF(L56="Mayor",0.8,IF(L56="Catastrófico",1,))))))</f>
        <v/>
      </c>
      <c r="N56" s="389"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6">
        <v>1</v>
      </c>
      <c r="P56" s="158"/>
      <c r="Q56" s="147"/>
      <c r="R56" s="148"/>
      <c r="S56" s="148"/>
      <c r="T56" s="149" t="str">
        <f>IF(AND(R56="Preventivo",S56="Automático"),"50%",IF(AND(R56="Preventivo",S56="Manual"),"40%",IF(AND(R56="Detectivo",S56="Automático"),"40%",IF(AND(R56="Detectivo",S56="Manual"),"30%",IF(AND(R56="Correctivo",S56="Automático"),"35%",IF(AND(R56="Correctivo",S56="Manual"),"25%",""))))))</f>
        <v/>
      </c>
      <c r="U56" s="148"/>
      <c r="V56" s="148"/>
      <c r="W56" s="148"/>
      <c r="X56" s="146" t="str">
        <f>IFERROR(IF(Q56="Probabilidad",(I56-(+I56*T56)),IF(Q56="Impacto",I56,"")),"")</f>
        <v/>
      </c>
      <c r="Y56" s="150" t="str">
        <f>IFERROR(IF(X56="","",IF(X56&lt;=0.2,"Muy Baja",IF(X56&lt;=0.4,"Baja",IF(X56&lt;=0.6,"Media",IF(X56&lt;=0.8,"Alta","Muy Alta"))))),"")</f>
        <v/>
      </c>
      <c r="Z56" s="151" t="str">
        <f>+X56</f>
        <v/>
      </c>
      <c r="AA56" s="150" t="str">
        <f>IFERROR(IF(AB56="","",IF(AB56&lt;=0.2,"Leve",IF(AB56&lt;=0.4,"Menor",IF(AB56&lt;=0.6,"Moderado",IF(AB56&lt;=0.8,"Mayor","Catastrófico"))))),"")</f>
        <v/>
      </c>
      <c r="AB56" s="151" t="str">
        <f>IFERROR(IF(Q56="Impacto",(M56-(+M56*T56)),IF(Q56="Probabilidad",M56,"")),"")</f>
        <v/>
      </c>
      <c r="AC56" s="152"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53"/>
      <c r="AE56" s="115"/>
      <c r="AF56" s="115"/>
      <c r="AG56" s="115"/>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37"/>
      <c r="B57" s="379"/>
      <c r="C57" s="379"/>
      <c r="D57" s="379"/>
      <c r="E57" s="382"/>
      <c r="F57" s="379"/>
      <c r="G57" s="399"/>
      <c r="H57" s="396"/>
      <c r="I57" s="387"/>
      <c r="J57" s="393"/>
      <c r="K57" s="387">
        <f>IF(NOT(ISERROR(MATCH(J57,_xlfn.ANCHORARRAY(E68),0))),I70&amp;"Por favor no seleccionar los criterios de impacto",J57)</f>
        <v>0</v>
      </c>
      <c r="L57" s="396"/>
      <c r="M57" s="387"/>
      <c r="N57" s="390"/>
      <c r="O57" s="106">
        <v>2</v>
      </c>
      <c r="P57" s="158"/>
      <c r="Q57" s="107" t="str">
        <f>IF(OR(R57="Preventivo",R57="Detectivo"),"Probabilidad",IF(R57="Correctivo","Impacto",""))</f>
        <v/>
      </c>
      <c r="R57" s="108"/>
      <c r="S57" s="108"/>
      <c r="T57" s="109" t="str">
        <f t="shared" ref="T57:T61" si="43">IF(AND(R57="Preventivo",S57="Automático"),"50%",IF(AND(R57="Preventivo",S57="Manual"),"40%",IF(AND(R57="Detectivo",S57="Automático"),"40%",IF(AND(R57="Detectivo",S57="Manual"),"30%",IF(AND(R57="Correctivo",S57="Automático"),"35%",IF(AND(R57="Correctivo",S57="Manual"),"25%",""))))))</f>
        <v/>
      </c>
      <c r="U57" s="108"/>
      <c r="V57" s="108"/>
      <c r="W57" s="108"/>
      <c r="X57" s="110" t="str">
        <f>IFERROR(IF(AND(Q56="Probabilidad",Q57="Probabilidad"),(Z56-(+Z56*T57)),IF(Q57="Probabilidad",(I56-(+I56*T57)),IF(Q57="Impacto",Z56,""))),"")</f>
        <v/>
      </c>
      <c r="Y57" s="111" t="str">
        <f t="shared" si="5"/>
        <v/>
      </c>
      <c r="Z57" s="112" t="str">
        <f t="shared" ref="Z57:Z61" si="44">+X57</f>
        <v/>
      </c>
      <c r="AA57" s="111" t="str">
        <f t="shared" si="7"/>
        <v/>
      </c>
      <c r="AB57" s="112" t="str">
        <f>IFERROR(IF(AND(Q56="Impacto",Q57="Impacto"),(AB56-(+AB56*T57)),IF(Q57="Impacto",(M56-(+M56*T57)),IF(Q57="Probabilidad",AB56,""))),"")</f>
        <v/>
      </c>
      <c r="AC57" s="113" t="str">
        <f t="shared" ref="AC57:AC58" si="45">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6"/>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37"/>
      <c r="B58" s="379"/>
      <c r="C58" s="379"/>
      <c r="D58" s="379"/>
      <c r="E58" s="382"/>
      <c r="F58" s="379"/>
      <c r="G58" s="399"/>
      <c r="H58" s="396"/>
      <c r="I58" s="387"/>
      <c r="J58" s="393"/>
      <c r="K58" s="387">
        <f>IF(NOT(ISERROR(MATCH(J58,_xlfn.ANCHORARRAY(E69),0))),I71&amp;"Por favor no seleccionar los criterios de impacto",J58)</f>
        <v>0</v>
      </c>
      <c r="L58" s="396"/>
      <c r="M58" s="387"/>
      <c r="N58" s="390"/>
      <c r="O58" s="106">
        <v>3</v>
      </c>
      <c r="P58" s="159"/>
      <c r="Q58" s="107" t="str">
        <f>IF(OR(R58="Preventivo",R58="Detectivo"),"Probabilidad",IF(R58="Correctivo","Impacto",""))</f>
        <v/>
      </c>
      <c r="R58" s="108"/>
      <c r="S58" s="108"/>
      <c r="T58" s="109" t="str">
        <f t="shared" si="43"/>
        <v/>
      </c>
      <c r="U58" s="108"/>
      <c r="V58" s="108"/>
      <c r="W58" s="108"/>
      <c r="X58" s="110" t="str">
        <f>IFERROR(IF(AND(Q57="Probabilidad",Q58="Probabilidad"),(Z57-(+Z57*T58)),IF(AND(Q57="Impacto",Q58="Probabilidad"),(Z56-(+Z56*T58)),IF(Q58="Impacto",Z57,""))),"")</f>
        <v/>
      </c>
      <c r="Y58" s="111" t="str">
        <f t="shared" si="5"/>
        <v/>
      </c>
      <c r="Z58" s="112" t="str">
        <f t="shared" si="44"/>
        <v/>
      </c>
      <c r="AA58" s="111" t="str">
        <f t="shared" si="7"/>
        <v/>
      </c>
      <c r="AB58" s="112" t="str">
        <f>IFERROR(IF(AND(Q57="Impacto",Q58="Impacto"),(AB57-(+AB57*T58)),IF(AND(Q57="Probabilidad",Q58="Impacto"),(AB56-(+AB56*T58)),IF(Q58="Probabilidad",AB57,""))),"")</f>
        <v/>
      </c>
      <c r="AC58" s="113" t="str">
        <f t="shared" si="45"/>
        <v/>
      </c>
      <c r="AD58" s="114"/>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37"/>
      <c r="B59" s="379"/>
      <c r="C59" s="379"/>
      <c r="D59" s="379"/>
      <c r="E59" s="382"/>
      <c r="F59" s="379"/>
      <c r="G59" s="399"/>
      <c r="H59" s="396"/>
      <c r="I59" s="387"/>
      <c r="J59" s="393"/>
      <c r="K59" s="387">
        <f>IF(NOT(ISERROR(MATCH(J59,_xlfn.ANCHORARRAY(E70),0))),I72&amp;"Por favor no seleccionar los criterios de impacto",J59)</f>
        <v>0</v>
      </c>
      <c r="L59" s="396"/>
      <c r="M59" s="387"/>
      <c r="N59" s="390"/>
      <c r="O59" s="106">
        <v>4</v>
      </c>
      <c r="P59" s="158"/>
      <c r="Q59" s="107" t="str">
        <f t="shared" ref="Q59:Q61" si="46">IF(OR(R59="Preventivo",R59="Detectivo"),"Probabilidad",IF(R59="Correctivo","Impacto",""))</f>
        <v/>
      </c>
      <c r="R59" s="108"/>
      <c r="S59" s="108"/>
      <c r="T59" s="109" t="str">
        <f t="shared" si="43"/>
        <v/>
      </c>
      <c r="U59" s="108"/>
      <c r="V59" s="108"/>
      <c r="W59" s="108"/>
      <c r="X59" s="110" t="str">
        <f t="shared" ref="X59:X61" si="47">IFERROR(IF(AND(Q58="Probabilidad",Q59="Probabilidad"),(Z58-(+Z58*T59)),IF(AND(Q58="Impacto",Q59="Probabilidad"),(Z57-(+Z57*T59)),IF(Q59="Impacto",Z58,""))),"")</f>
        <v/>
      </c>
      <c r="Y59" s="111" t="str">
        <f t="shared" si="5"/>
        <v/>
      </c>
      <c r="Z59" s="112" t="str">
        <f t="shared" si="44"/>
        <v/>
      </c>
      <c r="AA59" s="111" t="str">
        <f t="shared" si="7"/>
        <v/>
      </c>
      <c r="AB59" s="112" t="str">
        <f t="shared" ref="AB59:AB61" si="48">IFERROR(IF(AND(Q58="Impacto",Q59="Impacto"),(AB58-(+AB58*T59)),IF(AND(Q58="Probabilidad",Q59="Impacto"),(AB57-(+AB57*T59)),IF(Q59="Probabilidad",AB58,""))),"")</f>
        <v/>
      </c>
      <c r="AC59" s="113"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37"/>
      <c r="B60" s="379"/>
      <c r="C60" s="379"/>
      <c r="D60" s="379"/>
      <c r="E60" s="382"/>
      <c r="F60" s="379"/>
      <c r="G60" s="399"/>
      <c r="H60" s="396"/>
      <c r="I60" s="387"/>
      <c r="J60" s="393"/>
      <c r="K60" s="387">
        <f>IF(NOT(ISERROR(MATCH(J60,_xlfn.ANCHORARRAY(E71),0))),I73&amp;"Por favor no seleccionar los criterios de impacto",J60)</f>
        <v>0</v>
      </c>
      <c r="L60" s="396"/>
      <c r="M60" s="387"/>
      <c r="N60" s="390"/>
      <c r="O60" s="106">
        <v>5</v>
      </c>
      <c r="P60" s="158"/>
      <c r="Q60" s="107" t="str">
        <f t="shared" si="46"/>
        <v/>
      </c>
      <c r="R60" s="108"/>
      <c r="S60" s="108"/>
      <c r="T60" s="109" t="str">
        <f t="shared" si="43"/>
        <v/>
      </c>
      <c r="U60" s="108"/>
      <c r="V60" s="108"/>
      <c r="W60" s="108"/>
      <c r="X60" s="110" t="str">
        <f t="shared" si="47"/>
        <v/>
      </c>
      <c r="Y60" s="111" t="str">
        <f t="shared" si="5"/>
        <v/>
      </c>
      <c r="Z60" s="112" t="str">
        <f t="shared" si="44"/>
        <v/>
      </c>
      <c r="AA60" s="111" t="str">
        <f t="shared" si="7"/>
        <v/>
      </c>
      <c r="AB60" s="112" t="str">
        <f t="shared" si="48"/>
        <v/>
      </c>
      <c r="AC60" s="113" t="str">
        <f t="shared" ref="AC60:AC61" si="49">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38"/>
      <c r="B61" s="380"/>
      <c r="C61" s="380"/>
      <c r="D61" s="380"/>
      <c r="E61" s="383"/>
      <c r="F61" s="380"/>
      <c r="G61" s="400"/>
      <c r="H61" s="397"/>
      <c r="I61" s="388"/>
      <c r="J61" s="394"/>
      <c r="K61" s="388">
        <f>IF(NOT(ISERROR(MATCH(J61,_xlfn.ANCHORARRAY(E72),0))),I74&amp;"Por favor no seleccionar los criterios de impacto",J61)</f>
        <v>0</v>
      </c>
      <c r="L61" s="397"/>
      <c r="M61" s="388"/>
      <c r="N61" s="391"/>
      <c r="O61" s="106">
        <v>6</v>
      </c>
      <c r="P61" s="158"/>
      <c r="Q61" s="107" t="str">
        <f t="shared" si="46"/>
        <v/>
      </c>
      <c r="R61" s="108"/>
      <c r="S61" s="108"/>
      <c r="T61" s="109" t="str">
        <f t="shared" si="43"/>
        <v/>
      </c>
      <c r="U61" s="108"/>
      <c r="V61" s="108"/>
      <c r="W61" s="108"/>
      <c r="X61" s="110" t="str">
        <f t="shared" si="47"/>
        <v/>
      </c>
      <c r="Y61" s="111" t="str">
        <f t="shared" si="5"/>
        <v/>
      </c>
      <c r="Z61" s="112" t="str">
        <f t="shared" si="44"/>
        <v/>
      </c>
      <c r="AA61" s="111" t="str">
        <f t="shared" si="7"/>
        <v/>
      </c>
      <c r="AB61" s="112" t="str">
        <f t="shared" si="48"/>
        <v/>
      </c>
      <c r="AC61" s="113" t="str">
        <f t="shared" si="49"/>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36">
        <v>9</v>
      </c>
      <c r="B62" s="378"/>
      <c r="C62" s="378"/>
      <c r="D62" s="378"/>
      <c r="E62" s="381"/>
      <c r="F62" s="378"/>
      <c r="G62" s="398"/>
      <c r="H62" s="395" t="str">
        <f>IF(G62&lt;=0,"",IF(G62&lt;=2,"Muy Baja",IF(G62&lt;=24,"Baja",IF(G62&lt;=500,"Media",IF(G62&lt;=5000,"Alta","Muy Alta")))))</f>
        <v/>
      </c>
      <c r="I62" s="386" t="str">
        <f>IF(H62="","",IF(H62="Muy Baja",0.2,IF(H62="Baja",0.4,IF(H62="Media",0.6,IF(H62="Alta",0.8,IF(H62="Muy Alta",1,))))))</f>
        <v/>
      </c>
      <c r="J62" s="392"/>
      <c r="K62" s="386">
        <f>IF(NOT(ISERROR(MATCH(J62,'Tabla Impacto'!$B$221:$B$223,0))),'Tabla Impacto'!$F$223&amp;"Por favor no seleccionar los criterios de impacto(Afectación Económica o presupuestal y Pérdida Reputacional)",J62)</f>
        <v>0</v>
      </c>
      <c r="L62" s="395" t="str">
        <f>IF(OR(K62='Tabla Impacto'!$C$11,K62='Tabla Impacto'!$D$11),"Leve",IF(OR(K62='Tabla Impacto'!$C$12,K62='Tabla Impacto'!$D$12),"Menor",IF(OR(K62='Tabla Impacto'!$C$13,K62='Tabla Impacto'!$D$13),"Moderado",IF(OR(K62='Tabla Impacto'!$C$14,K62='Tabla Impacto'!$D$14),"Mayor",IF(OR(K62='Tabla Impacto'!$C$15,K62='Tabla Impacto'!$D$15),"Catastrófico","")))))</f>
        <v/>
      </c>
      <c r="M62" s="386" t="str">
        <f>IF(L62="","",IF(L62="Leve",0.2,IF(L62="Menor",0.4,IF(L62="Moderado",0.6,IF(L62="Mayor",0.8,IF(L62="Catastrófico",1,))))))</f>
        <v/>
      </c>
      <c r="N62" s="389"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6">
        <v>1</v>
      </c>
      <c r="P62" s="158"/>
      <c r="Q62" s="147"/>
      <c r="R62" s="148"/>
      <c r="S62" s="148"/>
      <c r="T62" s="149" t="str">
        <f>IF(AND(R62="Preventivo",S62="Automático"),"50%",IF(AND(R62="Preventivo",S62="Manual"),"40%",IF(AND(R62="Detectivo",S62="Automático"),"40%",IF(AND(R62="Detectivo",S62="Manual"),"30%",IF(AND(R62="Correctivo",S62="Automático"),"35%",IF(AND(R62="Correctivo",S62="Manual"),"25%",""))))))</f>
        <v/>
      </c>
      <c r="U62" s="148"/>
      <c r="V62" s="148"/>
      <c r="W62" s="148"/>
      <c r="X62" s="146" t="str">
        <f>IFERROR(IF(Q62="Probabilidad",(I62-(+I62*T62)),IF(Q62="Impacto",I62,"")),"")</f>
        <v/>
      </c>
      <c r="Y62" s="150" t="str">
        <f>IFERROR(IF(X62="","",IF(X62&lt;=0.2,"Muy Baja",IF(X62&lt;=0.4,"Baja",IF(X62&lt;=0.6,"Media",IF(X62&lt;=0.8,"Alta","Muy Alta"))))),"")</f>
        <v/>
      </c>
      <c r="Z62" s="151" t="str">
        <f>+X62</f>
        <v/>
      </c>
      <c r="AA62" s="150" t="str">
        <f>IFERROR(IF(AB62="","",IF(AB62&lt;=0.2,"Leve",IF(AB62&lt;=0.4,"Menor",IF(AB62&lt;=0.6,"Moderado",IF(AB62&lt;=0.8,"Mayor","Catastrófico"))))),"")</f>
        <v/>
      </c>
      <c r="AB62" s="151" t="str">
        <f>IFERROR(IF(Q62="Impacto",(M62-(+M62*T62)),IF(Q62="Probabilidad",M62,"")),"")</f>
        <v/>
      </c>
      <c r="AC62" s="152"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53"/>
      <c r="AE62" s="115"/>
      <c r="AF62" s="115"/>
      <c r="AG62" s="115"/>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37"/>
      <c r="B63" s="379"/>
      <c r="C63" s="379"/>
      <c r="D63" s="379"/>
      <c r="E63" s="382"/>
      <c r="F63" s="379"/>
      <c r="G63" s="399"/>
      <c r="H63" s="396"/>
      <c r="I63" s="387"/>
      <c r="J63" s="393"/>
      <c r="K63" s="387">
        <f>IF(NOT(ISERROR(MATCH(J63,_xlfn.ANCHORARRAY(E74),0))),I76&amp;"Por favor no seleccionar los criterios de impacto",J63)</f>
        <v>0</v>
      </c>
      <c r="L63" s="396"/>
      <c r="M63" s="387"/>
      <c r="N63" s="390"/>
      <c r="O63" s="106">
        <v>2</v>
      </c>
      <c r="P63" s="158"/>
      <c r="Q63" s="107" t="str">
        <f>IF(OR(R63="Preventivo",R63="Detectivo"),"Probabilidad",IF(R63="Correctivo","Impacto",""))</f>
        <v/>
      </c>
      <c r="R63" s="108"/>
      <c r="S63" s="108"/>
      <c r="T63" s="109" t="str">
        <f t="shared" ref="T63:T67" si="50">IF(AND(R63="Preventivo",S63="Automático"),"50%",IF(AND(R63="Preventivo",S63="Manual"),"40%",IF(AND(R63="Detectivo",S63="Automático"),"40%",IF(AND(R63="Detectivo",S63="Manual"),"30%",IF(AND(R63="Correctivo",S63="Automático"),"35%",IF(AND(R63="Correctivo",S63="Manual"),"25%",""))))))</f>
        <v/>
      </c>
      <c r="U63" s="108"/>
      <c r="V63" s="108"/>
      <c r="W63" s="108"/>
      <c r="X63" s="110" t="str">
        <f>IFERROR(IF(AND(Q62="Probabilidad",Q63="Probabilidad"),(Z62-(+Z62*T63)),IF(Q63="Probabilidad",(I62-(+I62*T63)),IF(Q63="Impacto",Z62,""))),"")</f>
        <v/>
      </c>
      <c r="Y63" s="111" t="str">
        <f t="shared" si="5"/>
        <v/>
      </c>
      <c r="Z63" s="112" t="str">
        <f t="shared" ref="Z63:Z67" si="51">+X63</f>
        <v/>
      </c>
      <c r="AA63" s="111" t="str">
        <f t="shared" si="7"/>
        <v/>
      </c>
      <c r="AB63" s="112" t="str">
        <f>IFERROR(IF(AND(Q62="Impacto",Q63="Impacto"),(AB62-(+AB62*T63)),IF(Q63="Impacto",(M62-(+M62*T63)),IF(Q63="Probabilidad",AB62,""))),"")</f>
        <v/>
      </c>
      <c r="AC63" s="113" t="str">
        <f t="shared" ref="AC63:AC64" si="52">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6"/>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37"/>
      <c r="B64" s="379"/>
      <c r="C64" s="379"/>
      <c r="D64" s="379"/>
      <c r="E64" s="382"/>
      <c r="F64" s="379"/>
      <c r="G64" s="399"/>
      <c r="H64" s="396"/>
      <c r="I64" s="387"/>
      <c r="J64" s="393"/>
      <c r="K64" s="387">
        <f>IF(NOT(ISERROR(MATCH(J64,_xlfn.ANCHORARRAY(E75),0))),I77&amp;"Por favor no seleccionar los criterios de impacto",J64)</f>
        <v>0</v>
      </c>
      <c r="L64" s="396"/>
      <c r="M64" s="387"/>
      <c r="N64" s="390"/>
      <c r="O64" s="106">
        <v>3</v>
      </c>
      <c r="P64" s="159"/>
      <c r="Q64" s="107" t="str">
        <f>IF(OR(R64="Preventivo",R64="Detectivo"),"Probabilidad",IF(R64="Correctivo","Impacto",""))</f>
        <v/>
      </c>
      <c r="R64" s="108"/>
      <c r="S64" s="108"/>
      <c r="T64" s="109" t="str">
        <f t="shared" si="50"/>
        <v/>
      </c>
      <c r="U64" s="108"/>
      <c r="V64" s="108"/>
      <c r="W64" s="108"/>
      <c r="X64" s="110" t="str">
        <f>IFERROR(IF(AND(Q63="Probabilidad",Q64="Probabilidad"),(Z63-(+Z63*T64)),IF(AND(Q63="Impacto",Q64="Probabilidad"),(Z62-(+Z62*T64)),IF(Q64="Impacto",Z63,""))),"")</f>
        <v/>
      </c>
      <c r="Y64" s="111" t="str">
        <f t="shared" si="5"/>
        <v/>
      </c>
      <c r="Z64" s="112" t="str">
        <f t="shared" si="51"/>
        <v/>
      </c>
      <c r="AA64" s="111" t="str">
        <f t="shared" si="7"/>
        <v/>
      </c>
      <c r="AB64" s="112" t="str">
        <f>IFERROR(IF(AND(Q63="Impacto",Q64="Impacto"),(AB63-(+AB63*T64)),IF(AND(Q63="Probabilidad",Q64="Impacto"),(AB62-(+AB62*T64)),IF(Q64="Probabilidad",AB63,""))),"")</f>
        <v/>
      </c>
      <c r="AC64" s="113" t="str">
        <f t="shared" si="52"/>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37"/>
      <c r="B65" s="379"/>
      <c r="C65" s="379"/>
      <c r="D65" s="379"/>
      <c r="E65" s="382"/>
      <c r="F65" s="379"/>
      <c r="G65" s="399"/>
      <c r="H65" s="396"/>
      <c r="I65" s="387"/>
      <c r="J65" s="393"/>
      <c r="K65" s="387">
        <f>IF(NOT(ISERROR(MATCH(J65,_xlfn.ANCHORARRAY(E76),0))),I78&amp;"Por favor no seleccionar los criterios de impacto",J65)</f>
        <v>0</v>
      </c>
      <c r="L65" s="396"/>
      <c r="M65" s="387"/>
      <c r="N65" s="390"/>
      <c r="O65" s="106">
        <v>4</v>
      </c>
      <c r="P65" s="158"/>
      <c r="Q65" s="107" t="str">
        <f t="shared" ref="Q65:Q67" si="53">IF(OR(R65="Preventivo",R65="Detectivo"),"Probabilidad",IF(R65="Correctivo","Impacto",""))</f>
        <v/>
      </c>
      <c r="R65" s="108"/>
      <c r="S65" s="108"/>
      <c r="T65" s="109" t="str">
        <f t="shared" si="50"/>
        <v/>
      </c>
      <c r="U65" s="108"/>
      <c r="V65" s="108"/>
      <c r="W65" s="108"/>
      <c r="X65" s="110" t="str">
        <f t="shared" ref="X65:X66" si="54">IFERROR(IF(AND(Q64="Probabilidad",Q65="Probabilidad"),(Z64-(+Z64*T65)),IF(AND(Q64="Impacto",Q65="Probabilidad"),(Z63-(+Z63*T65)),IF(Q65="Impacto",Z64,""))),"")</f>
        <v/>
      </c>
      <c r="Y65" s="111" t="str">
        <f t="shared" si="5"/>
        <v/>
      </c>
      <c r="Z65" s="112" t="str">
        <f t="shared" si="51"/>
        <v/>
      </c>
      <c r="AA65" s="111" t="str">
        <f t="shared" si="7"/>
        <v/>
      </c>
      <c r="AB65" s="112" t="str">
        <f t="shared" ref="AB65:AB66" si="55">IFERROR(IF(AND(Q64="Impacto",Q65="Impacto"),(AB64-(+AB64*T65)),IF(AND(Q64="Probabilidad",Q65="Impacto"),(AB63-(+AB63*T65)),IF(Q65="Probabilidad",AB64,""))),"")</f>
        <v/>
      </c>
      <c r="AC65" s="113"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37"/>
      <c r="B66" s="379"/>
      <c r="C66" s="379"/>
      <c r="D66" s="379"/>
      <c r="E66" s="382"/>
      <c r="F66" s="379"/>
      <c r="G66" s="399"/>
      <c r="H66" s="396"/>
      <c r="I66" s="387"/>
      <c r="J66" s="393"/>
      <c r="K66" s="387">
        <f>IF(NOT(ISERROR(MATCH(J66,_xlfn.ANCHORARRAY(E77),0))),I79&amp;"Por favor no seleccionar los criterios de impacto",J66)</f>
        <v>0</v>
      </c>
      <c r="L66" s="396"/>
      <c r="M66" s="387"/>
      <c r="N66" s="390"/>
      <c r="O66" s="106">
        <v>5</v>
      </c>
      <c r="P66" s="158"/>
      <c r="Q66" s="107" t="str">
        <f t="shared" si="53"/>
        <v/>
      </c>
      <c r="R66" s="108"/>
      <c r="S66" s="108"/>
      <c r="T66" s="109" t="str">
        <f t="shared" si="50"/>
        <v/>
      </c>
      <c r="U66" s="108"/>
      <c r="V66" s="108"/>
      <c r="W66" s="108"/>
      <c r="X66" s="110" t="str">
        <f t="shared" si="54"/>
        <v/>
      </c>
      <c r="Y66" s="111" t="str">
        <f t="shared" si="5"/>
        <v/>
      </c>
      <c r="Z66" s="112" t="str">
        <f t="shared" si="51"/>
        <v/>
      </c>
      <c r="AA66" s="111" t="str">
        <f t="shared" si="7"/>
        <v/>
      </c>
      <c r="AB66" s="112" t="str">
        <f t="shared" si="55"/>
        <v/>
      </c>
      <c r="AC66" s="113" t="str">
        <f t="shared" ref="AC66:AC67" si="56">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38"/>
      <c r="B67" s="380"/>
      <c r="C67" s="380"/>
      <c r="D67" s="380"/>
      <c r="E67" s="383"/>
      <c r="F67" s="380"/>
      <c r="G67" s="400"/>
      <c r="H67" s="397"/>
      <c r="I67" s="388"/>
      <c r="J67" s="394"/>
      <c r="K67" s="388">
        <f>IF(NOT(ISERROR(MATCH(J67,_xlfn.ANCHORARRAY(E78),0))),I80&amp;"Por favor no seleccionar los criterios de impacto",J67)</f>
        <v>0</v>
      </c>
      <c r="L67" s="397"/>
      <c r="M67" s="388"/>
      <c r="N67" s="391"/>
      <c r="O67" s="106">
        <v>6</v>
      </c>
      <c r="P67" s="158"/>
      <c r="Q67" s="107" t="str">
        <f t="shared" si="53"/>
        <v/>
      </c>
      <c r="R67" s="108"/>
      <c r="S67" s="108"/>
      <c r="T67" s="109" t="str">
        <f t="shared" si="50"/>
        <v/>
      </c>
      <c r="U67" s="108"/>
      <c r="V67" s="108"/>
      <c r="W67" s="108"/>
      <c r="X67" s="110" t="str">
        <f>IFERROR(IF(AND(Q66="Probabilidad",Q67="Probabilidad"),(Z66-(+Z66*T67)),IF(AND(Q66="Impacto",Q67="Probabilidad"),(Z65-(+Z65*T67)),IF(Q67="Impacto",Z66,""))),"")</f>
        <v/>
      </c>
      <c r="Y67" s="111" t="str">
        <f t="shared" si="5"/>
        <v/>
      </c>
      <c r="Z67" s="112" t="str">
        <f t="shared" si="51"/>
        <v/>
      </c>
      <c r="AA67" s="111" t="str">
        <f t="shared" si="7"/>
        <v/>
      </c>
      <c r="AB67" s="112" t="str">
        <f>IFERROR(IF(AND(Q66="Impacto",Q67="Impacto"),(AB66-(+AB66*T67)),IF(AND(Q66="Probabilidad",Q67="Impacto"),(AB65-(+AB65*T67)),IF(Q67="Probabilidad",AB66,""))),"")</f>
        <v/>
      </c>
      <c r="AC67" s="113" t="str">
        <f t="shared" si="56"/>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36">
        <v>10</v>
      </c>
      <c r="B68" s="378"/>
      <c r="C68" s="378"/>
      <c r="D68" s="378"/>
      <c r="E68" s="381"/>
      <c r="F68" s="378"/>
      <c r="G68" s="398"/>
      <c r="H68" s="395" t="str">
        <f>IF(G68&lt;=0,"",IF(G68&lt;=2,"Muy Baja",IF(G68&lt;=24,"Baja",IF(G68&lt;=500,"Media",IF(G68&lt;=5000,"Alta","Muy Alta")))))</f>
        <v/>
      </c>
      <c r="I68" s="386" t="str">
        <f>IF(H68="","",IF(H68="Muy Baja",0.2,IF(H68="Baja",0.4,IF(H68="Media",0.6,IF(H68="Alta",0.8,IF(H68="Muy Alta",1,))))))</f>
        <v/>
      </c>
      <c r="J68" s="392"/>
      <c r="K68" s="386">
        <f>IF(NOT(ISERROR(MATCH(J68,'Tabla Impacto'!$B$221:$B$223,0))),'Tabla Impacto'!$F$223&amp;"Por favor no seleccionar los criterios de impacto(Afectación Económica o presupuestal y Pérdida Reputacional)",J68)</f>
        <v>0</v>
      </c>
      <c r="L68" s="395" t="str">
        <f>IF(OR(K68='Tabla Impacto'!$C$11,K68='Tabla Impacto'!$D$11),"Leve",IF(OR(K68='Tabla Impacto'!$C$12,K68='Tabla Impacto'!$D$12),"Menor",IF(OR(K68='Tabla Impacto'!$C$13,K68='Tabla Impacto'!$D$13),"Moderado",IF(OR(K68='Tabla Impacto'!$C$14,K68='Tabla Impacto'!$D$14),"Mayor",IF(OR(K68='Tabla Impacto'!$C$15,K68='Tabla Impacto'!$D$15),"Catastrófico","")))))</f>
        <v/>
      </c>
      <c r="M68" s="386" t="str">
        <f>IF(L68="","",IF(L68="Leve",0.2,IF(L68="Menor",0.4,IF(L68="Moderado",0.6,IF(L68="Mayor",0.8,IF(L68="Catastrófico",1,))))))</f>
        <v/>
      </c>
      <c r="N68" s="389"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6">
        <v>1</v>
      </c>
      <c r="P68" s="158"/>
      <c r="Q68" s="147"/>
      <c r="R68" s="148"/>
      <c r="S68" s="148"/>
      <c r="T68" s="149" t="str">
        <f>IF(AND(R68="Preventivo",S68="Automático"),"50%",IF(AND(R68="Preventivo",S68="Manual"),"40%",IF(AND(R68="Detectivo",S68="Automático"),"40%",IF(AND(R68="Detectivo",S68="Manual"),"30%",IF(AND(R68="Correctivo",S68="Automático"),"35%",IF(AND(R68="Correctivo",S68="Manual"),"25%",""))))))</f>
        <v/>
      </c>
      <c r="U68" s="148"/>
      <c r="V68" s="148"/>
      <c r="W68" s="148"/>
      <c r="X68" s="146" t="str">
        <f>IFERROR(IF(Q68="Probabilidad",(I68-(+I68*T68)),IF(Q68="Impacto",I68,"")),"")</f>
        <v/>
      </c>
      <c r="Y68" s="150" t="str">
        <f>IFERROR(IF(X68="","",IF(X68&lt;=0.2,"Muy Baja",IF(X68&lt;=0.4,"Baja",IF(X68&lt;=0.6,"Media",IF(X68&lt;=0.8,"Alta","Muy Alta"))))),"")</f>
        <v/>
      </c>
      <c r="Z68" s="151" t="str">
        <f>+X68</f>
        <v/>
      </c>
      <c r="AA68" s="150" t="str">
        <f>IFERROR(IF(AB68="","",IF(AB68&lt;=0.2,"Leve",IF(AB68&lt;=0.4,"Menor",IF(AB68&lt;=0.6,"Moderado",IF(AB68&lt;=0.8,"Mayor","Catastrófico"))))),"")</f>
        <v/>
      </c>
      <c r="AB68" s="151" t="str">
        <f>IFERROR(IF(Q68="Impacto",(M68-(+M68*T68)),IF(Q68="Probabilidad",M68,"")),"")</f>
        <v/>
      </c>
      <c r="AC68" s="152"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53"/>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37"/>
      <c r="B69" s="379"/>
      <c r="C69" s="379"/>
      <c r="D69" s="379"/>
      <c r="E69" s="382"/>
      <c r="F69" s="379"/>
      <c r="G69" s="399"/>
      <c r="H69" s="396"/>
      <c r="I69" s="387"/>
      <c r="J69" s="393"/>
      <c r="K69" s="387">
        <f>IF(NOT(ISERROR(MATCH(J69,_xlfn.ANCHORARRAY(E80),0))),I82&amp;"Por favor no seleccionar los criterios de impacto",J69)</f>
        <v>0</v>
      </c>
      <c r="L69" s="396"/>
      <c r="M69" s="387"/>
      <c r="N69" s="390"/>
      <c r="O69" s="106">
        <v>2</v>
      </c>
      <c r="P69" s="158"/>
      <c r="Q69" s="107" t="str">
        <f>IF(OR(R69="Preventivo",R69="Detectivo"),"Probabilidad",IF(R69="Correctivo","Impacto",""))</f>
        <v/>
      </c>
      <c r="R69" s="108"/>
      <c r="S69" s="108"/>
      <c r="T69" s="109" t="str">
        <f t="shared" ref="T69:T73" si="57">IF(AND(R69="Preventivo",S69="Automático"),"50%",IF(AND(R69="Preventivo",S69="Manual"),"40%",IF(AND(R69="Detectivo",S69="Automático"),"40%",IF(AND(R69="Detectivo",S69="Manual"),"30%",IF(AND(R69="Correctivo",S69="Automático"),"35%",IF(AND(R69="Correctivo",S69="Manual"),"25%",""))))))</f>
        <v/>
      </c>
      <c r="U69" s="108"/>
      <c r="V69" s="108"/>
      <c r="W69" s="108"/>
      <c r="X69" s="110" t="str">
        <f>IFERROR(IF(AND(Q68="Probabilidad",Q69="Probabilidad"),(Z68-(+Z68*T69)),IF(Q69="Probabilidad",(I68-(+I68*T69)),IF(Q69="Impacto",Z68,""))),"")</f>
        <v/>
      </c>
      <c r="Y69" s="111" t="str">
        <f t="shared" si="5"/>
        <v/>
      </c>
      <c r="Z69" s="112" t="str">
        <f t="shared" ref="Z69:Z73" si="58">+X69</f>
        <v/>
      </c>
      <c r="AA69" s="111" t="str">
        <f t="shared" si="7"/>
        <v/>
      </c>
      <c r="AB69" s="112" t="str">
        <f>IFERROR(IF(AND(Q68="Impacto",Q69="Impacto"),(AB68-(+AB68*T69)),IF(Q69="Impacto",(M68-(+M68*T69)),IF(Q69="Probabilidad",AB68,""))),"")</f>
        <v/>
      </c>
      <c r="AC69" s="113" t="str">
        <f t="shared" ref="AC69:AC70" si="59">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6"/>
      <c r="AH69" s="117"/>
      <c r="AI69" s="117"/>
    </row>
    <row r="70" spans="1:67" ht="18" hidden="1" customHeight="1" x14ac:dyDescent="0.3">
      <c r="A70" s="337"/>
      <c r="B70" s="379"/>
      <c r="C70" s="379"/>
      <c r="D70" s="379"/>
      <c r="E70" s="382"/>
      <c r="F70" s="379"/>
      <c r="G70" s="399"/>
      <c r="H70" s="396"/>
      <c r="I70" s="387"/>
      <c r="J70" s="393"/>
      <c r="K70" s="387">
        <f>IF(NOT(ISERROR(MATCH(J70,_xlfn.ANCHORARRAY(E81),0))),I83&amp;"Por favor no seleccionar los criterios de impacto",J70)</f>
        <v>0</v>
      </c>
      <c r="L70" s="396"/>
      <c r="M70" s="387"/>
      <c r="N70" s="390"/>
      <c r="O70" s="106">
        <v>3</v>
      </c>
      <c r="P70" s="159"/>
      <c r="Q70" s="107" t="str">
        <f>IF(OR(R70="Preventivo",R70="Detectivo"),"Probabilidad",IF(R70="Correctivo","Impacto",""))</f>
        <v/>
      </c>
      <c r="R70" s="108"/>
      <c r="S70" s="108"/>
      <c r="T70" s="109" t="str">
        <f t="shared" si="57"/>
        <v/>
      </c>
      <c r="U70" s="108"/>
      <c r="V70" s="108"/>
      <c r="W70" s="108"/>
      <c r="X70" s="110" t="str">
        <f>IFERROR(IF(AND(Q69="Probabilidad",Q70="Probabilidad"),(Z69-(+Z69*T70)),IF(AND(Q69="Impacto",Q70="Probabilidad"),(Z68-(+Z68*T70)),IF(Q70="Impacto",Z69,""))),"")</f>
        <v/>
      </c>
      <c r="Y70" s="111" t="str">
        <f t="shared" si="5"/>
        <v/>
      </c>
      <c r="Z70" s="112" t="str">
        <f t="shared" si="58"/>
        <v/>
      </c>
      <c r="AA70" s="111" t="str">
        <f t="shared" si="7"/>
        <v/>
      </c>
      <c r="AB70" s="112" t="str">
        <f>IFERROR(IF(AND(Q69="Impacto",Q70="Impacto"),(AB69-(+AB69*T70)),IF(AND(Q69="Probabilidad",Q70="Impacto"),(AB68-(+AB68*T70)),IF(Q70="Probabilidad",AB69,""))),"")</f>
        <v/>
      </c>
      <c r="AC70" s="113" t="str">
        <f t="shared" si="59"/>
        <v/>
      </c>
      <c r="AD70" s="114"/>
      <c r="AE70" s="115"/>
      <c r="AF70" s="116"/>
      <c r="AG70" s="116"/>
      <c r="AH70" s="117"/>
      <c r="AI70" s="117"/>
    </row>
    <row r="71" spans="1:67" ht="18" hidden="1" customHeight="1" x14ac:dyDescent="0.3">
      <c r="A71" s="337"/>
      <c r="B71" s="379"/>
      <c r="C71" s="379"/>
      <c r="D71" s="379"/>
      <c r="E71" s="382"/>
      <c r="F71" s="379"/>
      <c r="G71" s="399"/>
      <c r="H71" s="396"/>
      <c r="I71" s="387"/>
      <c r="J71" s="393"/>
      <c r="K71" s="387">
        <f>IF(NOT(ISERROR(MATCH(J71,_xlfn.ANCHORARRAY(E82),0))),I84&amp;"Por favor no seleccionar los criterios de impacto",J71)</f>
        <v>0</v>
      </c>
      <c r="L71" s="396"/>
      <c r="M71" s="387"/>
      <c r="N71" s="390"/>
      <c r="O71" s="106">
        <v>4</v>
      </c>
      <c r="P71" s="158"/>
      <c r="Q71" s="107" t="str">
        <f t="shared" ref="Q71:Q73" si="60">IF(OR(R71="Preventivo",R71="Detectivo"),"Probabilidad",IF(R71="Correctivo","Impacto",""))</f>
        <v/>
      </c>
      <c r="R71" s="108"/>
      <c r="S71" s="108"/>
      <c r="T71" s="109" t="str">
        <f t="shared" si="57"/>
        <v/>
      </c>
      <c r="U71" s="108"/>
      <c r="V71" s="108"/>
      <c r="W71" s="108"/>
      <c r="X71" s="110" t="str">
        <f t="shared" ref="X71:X72" si="61">IFERROR(IF(AND(Q70="Probabilidad",Q71="Probabilidad"),(Z70-(+Z70*T71)),IF(AND(Q70="Impacto",Q71="Probabilidad"),(Z69-(+Z69*T71)),IF(Q71="Impacto",Z70,""))),"")</f>
        <v/>
      </c>
      <c r="Y71" s="111" t="str">
        <f t="shared" si="5"/>
        <v/>
      </c>
      <c r="Z71" s="112" t="str">
        <f t="shared" si="58"/>
        <v/>
      </c>
      <c r="AA71" s="111" t="str">
        <f t="shared" si="7"/>
        <v/>
      </c>
      <c r="AB71" s="112" t="str">
        <f t="shared" ref="AB71:AB72" si="62">IFERROR(IF(AND(Q70="Impacto",Q71="Impacto"),(AB70-(+AB70*T71)),IF(AND(Q70="Probabilidad",Q71="Impacto"),(AB69-(+AB69*T71)),IF(Q71="Probabilidad",AB70,""))),"")</f>
        <v/>
      </c>
      <c r="AC71" s="113"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6"/>
      <c r="AH71" s="117"/>
      <c r="AI71" s="117"/>
    </row>
    <row r="72" spans="1:67" ht="18" hidden="1" customHeight="1" x14ac:dyDescent="0.3">
      <c r="A72" s="337"/>
      <c r="B72" s="379"/>
      <c r="C72" s="379"/>
      <c r="D72" s="379"/>
      <c r="E72" s="382"/>
      <c r="F72" s="379"/>
      <c r="G72" s="399"/>
      <c r="H72" s="396"/>
      <c r="I72" s="387"/>
      <c r="J72" s="393"/>
      <c r="K72" s="387">
        <f>IF(NOT(ISERROR(MATCH(J72,_xlfn.ANCHORARRAY(E83),0))),I85&amp;"Por favor no seleccionar los criterios de impacto",J72)</f>
        <v>0</v>
      </c>
      <c r="L72" s="396"/>
      <c r="M72" s="387"/>
      <c r="N72" s="390"/>
      <c r="O72" s="106">
        <v>5</v>
      </c>
      <c r="P72" s="158"/>
      <c r="Q72" s="107" t="str">
        <f t="shared" si="60"/>
        <v/>
      </c>
      <c r="R72" s="108"/>
      <c r="S72" s="108"/>
      <c r="T72" s="109" t="str">
        <f t="shared" si="57"/>
        <v/>
      </c>
      <c r="U72" s="108"/>
      <c r="V72" s="108"/>
      <c r="W72" s="108"/>
      <c r="X72" s="110" t="str">
        <f t="shared" si="61"/>
        <v/>
      </c>
      <c r="Y72" s="111" t="str">
        <f t="shared" si="5"/>
        <v/>
      </c>
      <c r="Z72" s="112" t="str">
        <f t="shared" si="58"/>
        <v/>
      </c>
      <c r="AA72" s="111" t="str">
        <f t="shared" si="7"/>
        <v/>
      </c>
      <c r="AB72" s="112" t="str">
        <f t="shared" si="62"/>
        <v/>
      </c>
      <c r="AC72" s="113" t="str">
        <f t="shared" ref="AC72:AC73" si="63">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6"/>
      <c r="AH72" s="117"/>
      <c r="AI72" s="117"/>
    </row>
    <row r="73" spans="1:67" ht="18" hidden="1" customHeight="1" x14ac:dyDescent="0.3">
      <c r="A73" s="338"/>
      <c r="B73" s="380"/>
      <c r="C73" s="380"/>
      <c r="D73" s="380"/>
      <c r="E73" s="383"/>
      <c r="F73" s="380"/>
      <c r="G73" s="400"/>
      <c r="H73" s="397"/>
      <c r="I73" s="388"/>
      <c r="J73" s="394"/>
      <c r="K73" s="388">
        <f>IF(NOT(ISERROR(MATCH(J73,_xlfn.ANCHORARRAY(E84),0))),I86&amp;"Por favor no seleccionar los criterios de impacto",J73)</f>
        <v>0</v>
      </c>
      <c r="L73" s="397"/>
      <c r="M73" s="388"/>
      <c r="N73" s="391"/>
      <c r="O73" s="106">
        <v>6</v>
      </c>
      <c r="P73" s="158"/>
      <c r="Q73" s="107" t="str">
        <f t="shared" si="60"/>
        <v/>
      </c>
      <c r="R73" s="108"/>
      <c r="S73" s="108"/>
      <c r="T73" s="109" t="str">
        <f t="shared" si="57"/>
        <v/>
      </c>
      <c r="U73" s="108"/>
      <c r="V73" s="108"/>
      <c r="W73" s="108"/>
      <c r="X73" s="110" t="str">
        <f>IFERROR(IF(AND(Q72="Probabilidad",Q73="Probabilidad"),(Z72-(+Z72*T73)),IF(AND(Q72="Impacto",Q73="Probabilidad"),(Z71-(+Z71*T73)),IF(Q73="Impacto",Z72,""))),"")</f>
        <v/>
      </c>
      <c r="Y73" s="111" t="str">
        <f t="shared" si="5"/>
        <v/>
      </c>
      <c r="Z73" s="112" t="str">
        <f t="shared" si="58"/>
        <v/>
      </c>
      <c r="AA73" s="111" t="str">
        <f t="shared" si="7"/>
        <v/>
      </c>
      <c r="AB73" s="112" t="str">
        <f>IFERROR(IF(AND(Q72="Impacto",Q73="Impacto"),(AB72-(+AB72*T73)),IF(AND(Q72="Probabilidad",Q73="Impacto"),(AB71-(+AB71*T73)),IF(Q73="Probabilidad",AB72,""))),"")</f>
        <v/>
      </c>
      <c r="AC73" s="113" t="str">
        <f t="shared" si="63"/>
        <v/>
      </c>
      <c r="AD73" s="114"/>
      <c r="AE73" s="115"/>
      <c r="AF73" s="116"/>
      <c r="AG73" s="116"/>
      <c r="AH73" s="117"/>
      <c r="AI73" s="117"/>
    </row>
    <row r="74" spans="1:67" ht="34.5" customHeight="1" x14ac:dyDescent="0.3">
      <c r="A74" s="6"/>
      <c r="B74" s="384" t="s">
        <v>158</v>
      </c>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row>
    <row r="76" spans="1:67" x14ac:dyDescent="0.3">
      <c r="A76" s="1"/>
      <c r="B76" s="24" t="s">
        <v>159</v>
      </c>
      <c r="C76" s="1"/>
      <c r="D76" s="1"/>
      <c r="F76" s="1"/>
    </row>
  </sheetData>
  <dataConsolidate/>
  <mergeCells count="204">
    <mergeCell ref="L50:L55"/>
    <mergeCell ref="J44:J49"/>
    <mergeCell ref="K44:K49"/>
    <mergeCell ref="L44:L49"/>
    <mergeCell ref="G38:G43"/>
    <mergeCell ref="H38:H43"/>
    <mergeCell ref="A38:A43"/>
    <mergeCell ref="B38:B43"/>
    <mergeCell ref="C38:C43"/>
    <mergeCell ref="A44:A49"/>
    <mergeCell ref="A62:A67"/>
    <mergeCell ref="B62:B67"/>
    <mergeCell ref="C62:C67"/>
    <mergeCell ref="D62:D67"/>
    <mergeCell ref="E62:E67"/>
    <mergeCell ref="F62:F67"/>
    <mergeCell ref="G62:G67"/>
    <mergeCell ref="H62:H67"/>
    <mergeCell ref="I62:I67"/>
    <mergeCell ref="K68:K73"/>
    <mergeCell ref="L68:L73"/>
    <mergeCell ref="M68:M73"/>
    <mergeCell ref="N68:N73"/>
    <mergeCell ref="I68:I73"/>
    <mergeCell ref="AI10:AI11"/>
    <mergeCell ref="O6:Q6"/>
    <mergeCell ref="O9:W9"/>
    <mergeCell ref="X9:AD9"/>
    <mergeCell ref="M26:M31"/>
    <mergeCell ref="N26:N31"/>
    <mergeCell ref="J32:J37"/>
    <mergeCell ref="K32:K37"/>
    <mergeCell ref="L32:L37"/>
    <mergeCell ref="M32:M37"/>
    <mergeCell ref="N32:N37"/>
    <mergeCell ref="K18:K25"/>
    <mergeCell ref="M38:M43"/>
    <mergeCell ref="N38:N43"/>
    <mergeCell ref="M44:M49"/>
    <mergeCell ref="AG10:AG11"/>
    <mergeCell ref="AE9:AI9"/>
    <mergeCell ref="J50:J55"/>
    <mergeCell ref="K50:K55"/>
    <mergeCell ref="N44:N49"/>
    <mergeCell ref="A1:D4"/>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E56:E61"/>
    <mergeCell ref="A50:A55"/>
    <mergeCell ref="B50:B55"/>
    <mergeCell ref="B74:AI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J68:J73"/>
    <mergeCell ref="D56:D61"/>
    <mergeCell ref="C44:C49"/>
    <mergeCell ref="D44:D49"/>
    <mergeCell ref="E44:E49"/>
    <mergeCell ref="F44:F49"/>
    <mergeCell ref="D38:D43"/>
    <mergeCell ref="E38:E43"/>
    <mergeCell ref="F38:F43"/>
    <mergeCell ref="A32:A37"/>
    <mergeCell ref="B32:B37"/>
    <mergeCell ref="C32:C37"/>
    <mergeCell ref="D32:D37"/>
    <mergeCell ref="E32:E37"/>
    <mergeCell ref="F32:F37"/>
    <mergeCell ref="C50:C55"/>
    <mergeCell ref="B44:B49"/>
    <mergeCell ref="E50:E55"/>
    <mergeCell ref="D50:D55"/>
    <mergeCell ref="G32:G37"/>
    <mergeCell ref="H32:H37"/>
    <mergeCell ref="I32:I37"/>
    <mergeCell ref="L18:L25"/>
    <mergeCell ref="M18:M25"/>
    <mergeCell ref="N18:N25"/>
    <mergeCell ref="A26:A31"/>
    <mergeCell ref="B26:B31"/>
    <mergeCell ref="C26:C31"/>
    <mergeCell ref="D26:D31"/>
    <mergeCell ref="E26:E31"/>
    <mergeCell ref="F26:F31"/>
    <mergeCell ref="G26:G31"/>
    <mergeCell ref="H26:H31"/>
    <mergeCell ref="I26:I31"/>
    <mergeCell ref="J26:J31"/>
    <mergeCell ref="K26:K31"/>
    <mergeCell ref="L26:L31"/>
    <mergeCell ref="F18:F25"/>
    <mergeCell ref="G18:G25"/>
    <mergeCell ref="H18:H25"/>
    <mergeCell ref="I18:I25"/>
    <mergeCell ref="J18:J25"/>
    <mergeCell ref="A18:A25"/>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B18:B25"/>
    <mergeCell ref="C18:C25"/>
    <mergeCell ref="D18:D25"/>
    <mergeCell ref="E18:E25"/>
    <mergeCell ref="E1:AG4"/>
    <mergeCell ref="O18:O20"/>
    <mergeCell ref="P18:P20"/>
    <mergeCell ref="Q18:Q20"/>
    <mergeCell ref="R18:R20"/>
    <mergeCell ref="S18:S20"/>
    <mergeCell ref="T18:T20"/>
    <mergeCell ref="U18:U20"/>
    <mergeCell ref="V18:V20"/>
    <mergeCell ref="W18:W20"/>
    <mergeCell ref="Y18:Y20"/>
    <mergeCell ref="Z18:Z20"/>
    <mergeCell ref="AA18:AA20"/>
    <mergeCell ref="AB18:AB20"/>
    <mergeCell ref="AC18:AC20"/>
    <mergeCell ref="AD18:AD20"/>
    <mergeCell ref="AE10:AE11"/>
    <mergeCell ref="AH1:AI1"/>
    <mergeCell ref="AH4:AI4"/>
    <mergeCell ref="AH3:AI3"/>
    <mergeCell ref="AH2:AI2"/>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J10:J11"/>
  </mergeCells>
  <conditionalFormatting sqref="H12 H18:H20">
    <cfRule type="cellIs" dxfId="137" priority="558" operator="equal">
      <formula>"Media"</formula>
    </cfRule>
    <cfRule type="cellIs" dxfId="136" priority="557" operator="equal">
      <formula>"Alta"</formula>
    </cfRule>
    <cfRule type="cellIs" dxfId="135" priority="556" operator="equal">
      <formula>"Muy Alta"</formula>
    </cfRule>
    <cfRule type="cellIs" dxfId="134" priority="559" operator="equal">
      <formula>"Baja"</formula>
    </cfRule>
    <cfRule type="cellIs" dxfId="133" priority="560" operator="equal">
      <formula>"Muy Baja"</formula>
    </cfRule>
  </conditionalFormatting>
  <conditionalFormatting sqref="H26">
    <cfRule type="cellIs" dxfId="132" priority="63" operator="equal">
      <formula>"Muy Baja"</formula>
    </cfRule>
    <cfRule type="cellIs" dxfId="131" priority="61" operator="equal">
      <formula>"Media"</formula>
    </cfRule>
    <cfRule type="cellIs" dxfId="130" priority="62" operator="equal">
      <formula>"Baja"</formula>
    </cfRule>
    <cfRule type="cellIs" dxfId="129" priority="60" operator="equal">
      <formula>"Alta"</formula>
    </cfRule>
    <cfRule type="cellIs" dxfId="128" priority="59" operator="equal">
      <formula>"Muy Alta"</formula>
    </cfRule>
  </conditionalFormatting>
  <conditionalFormatting sqref="H32">
    <cfRule type="cellIs" dxfId="127" priority="25" operator="equal">
      <formula>"Muy Alta"</formula>
    </cfRule>
    <cfRule type="cellIs" dxfId="126" priority="26" operator="equal">
      <formula>"Alta"</formula>
    </cfRule>
    <cfRule type="cellIs" dxfId="125" priority="27" operator="equal">
      <formula>"Media"</formula>
    </cfRule>
    <cfRule type="cellIs" dxfId="124" priority="28" operator="equal">
      <formula>"Baja"</formula>
    </cfRule>
    <cfRule type="cellIs" dxfId="123" priority="29" operator="equal">
      <formula>"Muy Baja"</formula>
    </cfRule>
  </conditionalFormatting>
  <conditionalFormatting sqref="H38">
    <cfRule type="cellIs" dxfId="122" priority="402" operator="equal">
      <formula>"Muy Alta"</formula>
    </cfRule>
    <cfRule type="cellIs" dxfId="121" priority="406" operator="equal">
      <formula>"Muy Baja"</formula>
    </cfRule>
    <cfRule type="cellIs" dxfId="120" priority="405" operator="equal">
      <formula>"Baja"</formula>
    </cfRule>
    <cfRule type="cellIs" dxfId="119" priority="404" operator="equal">
      <formula>"Media"</formula>
    </cfRule>
    <cfRule type="cellIs" dxfId="118" priority="403" operator="equal">
      <formula>"Alta"</formula>
    </cfRule>
  </conditionalFormatting>
  <conditionalFormatting sqref="H44">
    <cfRule type="cellIs" dxfId="117" priority="377" operator="equal">
      <formula>"Baja"</formula>
    </cfRule>
    <cfRule type="cellIs" dxfId="116" priority="378" operator="equal">
      <formula>"Muy Baja"</formula>
    </cfRule>
    <cfRule type="cellIs" dxfId="115" priority="374" operator="equal">
      <formula>"Muy Alta"</formula>
    </cfRule>
    <cfRule type="cellIs" dxfId="114" priority="375" operator="equal">
      <formula>"Alta"</formula>
    </cfRule>
    <cfRule type="cellIs" dxfId="113" priority="376" operator="equal">
      <formula>"Media"</formula>
    </cfRule>
  </conditionalFormatting>
  <conditionalFormatting sqref="H50">
    <cfRule type="cellIs" dxfId="112" priority="346" operator="equal">
      <formula>"Muy Alta"</formula>
    </cfRule>
    <cfRule type="cellIs" dxfId="111" priority="347" operator="equal">
      <formula>"Alta"</formula>
    </cfRule>
    <cfRule type="cellIs" dxfId="110" priority="348" operator="equal">
      <formula>"Media"</formula>
    </cfRule>
    <cfRule type="cellIs" dxfId="109" priority="349" operator="equal">
      <formula>"Baja"</formula>
    </cfRule>
    <cfRule type="cellIs" dxfId="108" priority="350" operator="equal">
      <formula>"Muy Baja"</formula>
    </cfRule>
  </conditionalFormatting>
  <conditionalFormatting sqref="H56">
    <cfRule type="cellIs" dxfId="107" priority="320" operator="equal">
      <formula>"Media"</formula>
    </cfRule>
    <cfRule type="cellIs" dxfId="106" priority="318" operator="equal">
      <formula>"Muy Alta"</formula>
    </cfRule>
    <cfRule type="cellIs" dxfId="105" priority="319" operator="equal">
      <formula>"Alta"</formula>
    </cfRule>
    <cfRule type="cellIs" dxfId="104" priority="322" operator="equal">
      <formula>"Muy Baja"</formula>
    </cfRule>
    <cfRule type="cellIs" dxfId="103" priority="321" operator="equal">
      <formula>"Baja"</formula>
    </cfRule>
  </conditionalFormatting>
  <conditionalFormatting sqref="H62">
    <cfRule type="cellIs" dxfId="102" priority="294" operator="equal">
      <formula>"Muy Baja"</formula>
    </cfRule>
    <cfRule type="cellIs" dxfId="101" priority="292" operator="equal">
      <formula>"Media"</formula>
    </cfRule>
    <cfRule type="cellIs" dxfId="100" priority="291" operator="equal">
      <formula>"Alta"</formula>
    </cfRule>
    <cfRule type="cellIs" dxfId="99" priority="290" operator="equal">
      <formula>"Muy Alta"</formula>
    </cfRule>
    <cfRule type="cellIs" dxfId="98" priority="293" operator="equal">
      <formula>"Baja"</formula>
    </cfRule>
  </conditionalFormatting>
  <conditionalFormatting sqref="H68">
    <cfRule type="cellIs" dxfId="97" priority="265" operator="equal">
      <formula>"Baja"</formula>
    </cfRule>
    <cfRule type="cellIs" dxfId="96" priority="266" operator="equal">
      <formula>"Muy Baja"</formula>
    </cfRule>
    <cfRule type="cellIs" dxfId="95" priority="262" operator="equal">
      <formula>"Muy Alta"</formula>
    </cfRule>
    <cfRule type="cellIs" dxfId="94" priority="263" operator="equal">
      <formula>"Alta"</formula>
    </cfRule>
    <cfRule type="cellIs" dxfId="93" priority="264" operator="equal">
      <formula>"Media"</formula>
    </cfRule>
  </conditionalFormatting>
  <conditionalFormatting sqref="K12:K73">
    <cfRule type="containsText" dxfId="92" priority="20" operator="containsText" text="❌">
      <formula>NOT(ISERROR(SEARCH("❌",K12)))</formula>
    </cfRule>
  </conditionalFormatting>
  <conditionalFormatting sqref="L12 L18:L20 L38 L44 L50 L56 L62 L68">
    <cfRule type="cellIs" dxfId="91" priority="555" operator="equal">
      <formula>"Leve"</formula>
    </cfRule>
    <cfRule type="cellIs" dxfId="90" priority="552" operator="equal">
      <formula>"Mayor"</formula>
    </cfRule>
    <cfRule type="cellIs" dxfId="89" priority="553" operator="equal">
      <formula>"Moderado"</formula>
    </cfRule>
    <cfRule type="cellIs" dxfId="88" priority="554" operator="equal">
      <formula>"Menor"</formula>
    </cfRule>
    <cfRule type="cellIs" dxfId="87" priority="551" operator="equal">
      <formula>"Catastrófico"</formula>
    </cfRule>
  </conditionalFormatting>
  <conditionalFormatting sqref="L26">
    <cfRule type="cellIs" dxfId="86" priority="53" operator="equal">
      <formula>"Menor"</formula>
    </cfRule>
    <cfRule type="cellIs" dxfId="85" priority="54" operator="equal">
      <formula>"Leve"</formula>
    </cfRule>
    <cfRule type="cellIs" dxfId="84" priority="52" operator="equal">
      <formula>"Moderado"</formula>
    </cfRule>
    <cfRule type="cellIs" dxfId="83" priority="51" operator="equal">
      <formula>"Mayor"</formula>
    </cfRule>
    <cfRule type="cellIs" dxfId="82" priority="50" operator="equal">
      <formula>"Catastrófico"</formula>
    </cfRule>
  </conditionalFormatting>
  <conditionalFormatting sqref="L32">
    <cfRule type="cellIs" dxfId="81" priority="34" operator="equal">
      <formula>"Leve"</formula>
    </cfRule>
    <cfRule type="cellIs" dxfId="80" priority="33" operator="equal">
      <formula>"Menor"</formula>
    </cfRule>
    <cfRule type="cellIs" dxfId="79" priority="32" operator="equal">
      <formula>"Moderado"</formula>
    </cfRule>
    <cfRule type="cellIs" dxfId="78" priority="30" operator="equal">
      <formula>"Catastrófico"</formula>
    </cfRule>
    <cfRule type="cellIs" dxfId="77" priority="31" operator="equal">
      <formula>"Mayor"</formula>
    </cfRule>
  </conditionalFormatting>
  <conditionalFormatting sqref="N12">
    <cfRule type="cellIs" dxfId="76" priority="547" operator="equal">
      <formula>"Extremo"</formula>
    </cfRule>
    <cfRule type="cellIs" dxfId="75" priority="548" operator="equal">
      <formula>"Alto"</formula>
    </cfRule>
    <cfRule type="cellIs" dxfId="74" priority="549" operator="equal">
      <formula>"Moderado"</formula>
    </cfRule>
    <cfRule type="cellIs" dxfId="73" priority="550" operator="equal">
      <formula>"Bajo"</formula>
    </cfRule>
  </conditionalFormatting>
  <conditionalFormatting sqref="N18:N20">
    <cfRule type="cellIs" dxfId="72" priority="477" operator="equal">
      <formula>"Extremo"</formula>
    </cfRule>
    <cfRule type="cellIs" dxfId="71" priority="479" operator="equal">
      <formula>"Moderado"</formula>
    </cfRule>
    <cfRule type="cellIs" dxfId="70" priority="480" operator="equal">
      <formula>"Bajo"</formula>
    </cfRule>
    <cfRule type="cellIs" dxfId="69" priority="478" operator="equal">
      <formula>"Alto"</formula>
    </cfRule>
  </conditionalFormatting>
  <conditionalFormatting sqref="N26">
    <cfRule type="cellIs" dxfId="68" priority="55" operator="equal">
      <formula>"Extremo"</formula>
    </cfRule>
    <cfRule type="cellIs" dxfId="67" priority="56" operator="equal">
      <formula>"Alto"</formula>
    </cfRule>
    <cfRule type="cellIs" dxfId="66" priority="58" operator="equal">
      <formula>"Bajo"</formula>
    </cfRule>
    <cfRule type="cellIs" dxfId="65" priority="57" operator="equal">
      <formula>"Moderado"</formula>
    </cfRule>
  </conditionalFormatting>
  <conditionalFormatting sqref="N32">
    <cfRule type="cellIs" dxfId="64" priority="22" operator="equal">
      <formula>"Alto"</formula>
    </cfRule>
    <cfRule type="cellIs" dxfId="63" priority="21" operator="equal">
      <formula>"Extremo"</formula>
    </cfRule>
    <cfRule type="cellIs" dxfId="62" priority="23" operator="equal">
      <formula>"Moderado"</formula>
    </cfRule>
    <cfRule type="cellIs" dxfId="61" priority="24" operator="equal">
      <formula>"Bajo"</formula>
    </cfRule>
  </conditionalFormatting>
  <conditionalFormatting sqref="N38">
    <cfRule type="cellIs" dxfId="60" priority="396" operator="equal">
      <formula>"Bajo"</formula>
    </cfRule>
    <cfRule type="cellIs" dxfId="59" priority="395" operator="equal">
      <formula>"Moderado"</formula>
    </cfRule>
    <cfRule type="cellIs" dxfId="58" priority="394" operator="equal">
      <formula>"Alto"</formula>
    </cfRule>
    <cfRule type="cellIs" dxfId="57" priority="393" operator="equal">
      <formula>"Extremo"</formula>
    </cfRule>
  </conditionalFormatting>
  <conditionalFormatting sqref="N44">
    <cfRule type="cellIs" dxfId="56" priority="365" operator="equal">
      <formula>"Extremo"</formula>
    </cfRule>
    <cfRule type="cellIs" dxfId="55" priority="366" operator="equal">
      <formula>"Alto"</formula>
    </cfRule>
    <cfRule type="cellIs" dxfId="54" priority="367" operator="equal">
      <formula>"Moderado"</formula>
    </cfRule>
    <cfRule type="cellIs" dxfId="53" priority="368" operator="equal">
      <formula>"Bajo"</formula>
    </cfRule>
  </conditionalFormatting>
  <conditionalFormatting sqref="N50">
    <cfRule type="cellIs" dxfId="52" priority="337" operator="equal">
      <formula>"Extremo"</formula>
    </cfRule>
    <cfRule type="cellIs" dxfId="51" priority="338" operator="equal">
      <formula>"Alto"</formula>
    </cfRule>
    <cfRule type="cellIs" dxfId="50" priority="339" operator="equal">
      <formula>"Moderado"</formula>
    </cfRule>
    <cfRule type="cellIs" dxfId="49" priority="340" operator="equal">
      <formula>"Bajo"</formula>
    </cfRule>
  </conditionalFormatting>
  <conditionalFormatting sqref="N56">
    <cfRule type="cellIs" dxfId="48" priority="310" operator="equal">
      <formula>"Alto"</formula>
    </cfRule>
    <cfRule type="cellIs" dxfId="47" priority="309" operator="equal">
      <formula>"Extremo"</formula>
    </cfRule>
    <cfRule type="cellIs" dxfId="46" priority="311" operator="equal">
      <formula>"Moderado"</formula>
    </cfRule>
    <cfRule type="cellIs" dxfId="45" priority="312" operator="equal">
      <formula>"Bajo"</formula>
    </cfRule>
  </conditionalFormatting>
  <conditionalFormatting sqref="N62">
    <cfRule type="cellIs" dxfId="44" priority="283" operator="equal">
      <formula>"Moderado"</formula>
    </cfRule>
    <cfRule type="cellIs" dxfId="43" priority="284" operator="equal">
      <formula>"Bajo"</formula>
    </cfRule>
    <cfRule type="cellIs" dxfId="42" priority="282" operator="equal">
      <formula>"Alto"</formula>
    </cfRule>
    <cfRule type="cellIs" dxfId="41" priority="281" operator="equal">
      <formula>"Extremo"</formula>
    </cfRule>
  </conditionalFormatting>
  <conditionalFormatting sqref="N68">
    <cfRule type="cellIs" dxfId="40" priority="255" operator="equal">
      <formula>"Moderado"</formula>
    </cfRule>
    <cfRule type="cellIs" dxfId="39" priority="254" operator="equal">
      <formula>"Alto"</formula>
    </cfRule>
    <cfRule type="cellIs" dxfId="38" priority="253" operator="equal">
      <formula>"Extremo"</formula>
    </cfRule>
    <cfRule type="cellIs" dxfId="37" priority="256" operator="equal">
      <formula>"Bajo"</formula>
    </cfRule>
  </conditionalFormatting>
  <conditionalFormatting sqref="Y13:Y18">
    <cfRule type="cellIs" dxfId="36" priority="252" operator="equal">
      <formula>"Muy Baja"</formula>
    </cfRule>
    <cfRule type="cellIs" dxfId="35" priority="251" operator="equal">
      <formula>"Baja"</formula>
    </cfRule>
    <cfRule type="cellIs" dxfId="34" priority="248" operator="equal">
      <formula>"Muy Alta"</formula>
    </cfRule>
    <cfRule type="cellIs" dxfId="33" priority="249" operator="equal">
      <formula>"Alta"</formula>
    </cfRule>
    <cfRule type="cellIs" dxfId="32" priority="250" operator="equal">
      <formula>"Media"</formula>
    </cfRule>
  </conditionalFormatting>
  <conditionalFormatting sqref="Y21:Y73">
    <cfRule type="cellIs" dxfId="31" priority="19" operator="equal">
      <formula>"Muy Baja"</formula>
    </cfRule>
    <cfRule type="cellIs" dxfId="30" priority="18" operator="equal">
      <formula>"Baja"</formula>
    </cfRule>
    <cfRule type="cellIs" dxfId="29" priority="17" operator="equal">
      <formula>"Media"</formula>
    </cfRule>
    <cfRule type="cellIs" dxfId="28" priority="16" operator="equal">
      <formula>"Alta"</formula>
    </cfRule>
    <cfRule type="cellIs" dxfId="27" priority="15" operator="equal">
      <formula>"Muy Alta"</formula>
    </cfRule>
  </conditionalFormatting>
  <conditionalFormatting sqref="AA12:AA18">
    <cfRule type="cellIs" dxfId="26" priority="243" operator="equal">
      <formula>"Catastrófico"</formula>
    </cfRule>
    <cfRule type="cellIs" dxfId="25" priority="245" operator="equal">
      <formula>"Moderado"</formula>
    </cfRule>
    <cfRule type="cellIs" dxfId="24" priority="246" operator="equal">
      <formula>"Menor"</formula>
    </cfRule>
    <cfRule type="cellIs" dxfId="23" priority="247" operator="equal">
      <formula>"Leve"</formula>
    </cfRule>
    <cfRule type="cellIs" dxfId="22" priority="244" operator="equal">
      <formula>"Mayor"</formula>
    </cfRule>
  </conditionalFormatting>
  <conditionalFormatting sqref="AA21:AA73">
    <cfRule type="cellIs" dxfId="21" priority="14" operator="equal">
      <formula>"Leve"</formula>
    </cfRule>
    <cfRule type="cellIs" dxfId="20" priority="13" operator="equal">
      <formula>"Menor"</formula>
    </cfRule>
    <cfRule type="cellIs" dxfId="19" priority="11" operator="equal">
      <formula>"Mayor"</formula>
    </cfRule>
    <cfRule type="cellIs" dxfId="18" priority="10" operator="equal">
      <formula>"Catastrófico"</formula>
    </cfRule>
    <cfRule type="cellIs" dxfId="17" priority="12" operator="equal">
      <formula>"Moderado"</formula>
    </cfRule>
  </conditionalFormatting>
  <conditionalFormatting sqref="AC12:AC18">
    <cfRule type="cellIs" dxfId="16" priority="242" operator="equal">
      <formula>"Bajo"</formula>
    </cfRule>
    <cfRule type="cellIs" dxfId="15" priority="239" operator="equal">
      <formula>"Extremo"</formula>
    </cfRule>
    <cfRule type="cellIs" dxfId="14" priority="241" operator="equal">
      <formula>"Moderado"</formula>
    </cfRule>
    <cfRule type="cellIs" dxfId="13" priority="240" operator="equal">
      <formula>"Alto"</formula>
    </cfRule>
  </conditionalFormatting>
  <conditionalFormatting sqref="AC21:AC73">
    <cfRule type="cellIs" dxfId="12" priority="6" operator="equal">
      <formula>"Extremo"</formula>
    </cfRule>
    <cfRule type="cellIs" dxfId="11" priority="9" operator="equal">
      <formula>"Bajo"</formula>
    </cfRule>
    <cfRule type="cellIs" dxfId="10" priority="8" operator="equal">
      <formula>"Moderado"</formula>
    </cfRule>
    <cfRule type="cellIs" dxfId="9" priority="7" operator="equal">
      <formula>"Alto"</formula>
    </cfRule>
  </conditionalFormatting>
  <conditionalFormatting sqref="Y12">
    <cfRule type="cellIs" dxfId="8" priority="1" operator="equal">
      <formula>"Muy Alta"</formula>
    </cfRule>
    <cfRule type="cellIs" dxfId="7" priority="2" operator="equal">
      <formula>"Alta"</formula>
    </cfRule>
    <cfRule type="cellIs" dxfId="6" priority="3" operator="equal">
      <formula>"Media"</formula>
    </cfRule>
    <cfRule type="cellIs" dxfId="5" priority="4" operator="equal">
      <formula>"Baja"</formula>
    </cfRule>
    <cfRule type="cellIs" dxfId="4" priority="5" operator="equal">
      <formula>"Muy Baja"</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R38:R73 R21:R25 R13:R18</xm:sqref>
        </x14:dataValidation>
        <x14:dataValidation type="list" allowBlank="1" showInputMessage="1" showErrorMessage="1" xr:uid="{00000000-0002-0000-0200-000001000000}">
          <x14:formula1>
            <xm:f>'Tabla Valoración controles'!$D$7:$D$8</xm:f>
          </x14:formula1>
          <xm:sqref>S38:S73 S21:S25 S13:S18</xm:sqref>
        </x14:dataValidation>
        <x14:dataValidation type="list" allowBlank="1" showInputMessage="1" showErrorMessage="1" xr:uid="{00000000-0002-0000-0200-000002000000}">
          <x14:formula1>
            <xm:f>'Tabla Valoración controles'!$D$9:$D$10</xm:f>
          </x14:formula1>
          <xm:sqref>U38:U73 U21:U25 U13:U18</xm:sqref>
        </x14:dataValidation>
        <x14:dataValidation type="list" allowBlank="1" showInputMessage="1" showErrorMessage="1" xr:uid="{00000000-0002-0000-0200-000003000000}">
          <x14:formula1>
            <xm:f>'Tabla Valoración controles'!$D$11:$D$12</xm:f>
          </x14:formula1>
          <xm:sqref>V38:V73 V21:V25 V13:V18</xm:sqref>
        </x14:dataValidation>
        <x14:dataValidation type="list" allowBlank="1" showInputMessage="1" showErrorMessage="1" xr:uid="{00000000-0002-0000-0200-000004000000}">
          <x14:formula1>
            <xm:f>'Tabla Valoración controles'!$D$13:$D$14</xm:f>
          </x14:formula1>
          <xm:sqref>W38:W73 W21:W25 W13:W18</xm:sqref>
        </x14:dataValidation>
        <x14:dataValidation type="list" allowBlank="1" showInputMessage="1" showErrorMessage="1" xr:uid="{00000000-0002-0000-0200-000005000000}">
          <x14:formula1>
            <xm:f>'Opciones Tratamiento'!$B$13:$B$19</xm:f>
          </x14:formula1>
          <xm:sqref>F12:F25 F38:F73</xm:sqref>
        </x14:dataValidation>
        <x14:dataValidation type="list" allowBlank="1" showInputMessage="1" showErrorMessage="1" xr:uid="{00000000-0002-0000-0200-000006000000}">
          <x14:formula1>
            <xm:f>'Opciones Tratamiento'!$E$2:$E$4</xm:f>
          </x14:formula1>
          <xm:sqref>B12:B73</xm:sqref>
        </x14:dataValidation>
        <x14:dataValidation type="list" allowBlank="1" showInputMessage="1" showErrorMessage="1" xr:uid="{00000000-0002-0000-0200-000007000000}">
          <x14:formula1>
            <xm:f>'Opciones Tratamiento'!$B$2:$B$5</xm:f>
          </x14:formula1>
          <xm:sqref>AD12:AD18 AD21:AD25 AD38:AD73</xm:sqref>
        </x14:dataValidation>
        <x14:dataValidation type="list" allowBlank="1" showInputMessage="1" showErrorMessage="1" xr:uid="{00000000-0002-0000-0200-000008000000}">
          <x14:formula1>
            <xm:f>'Tabla Impacto'!$F$210:$F$221</xm:f>
          </x14:formula1>
          <xm:sqref>J12:J25 J38:J73</xm:sqref>
        </x14:dataValidation>
        <x14:dataValidation type="custom" allowBlank="1" showInputMessage="1" showErrorMessage="1" error="Recuerde que las acciones se generan bajo la medida de mitigar el riesgo" xr:uid="{00000000-0002-0000-0200-000009000000}">
          <x14:formula1>
            <xm:f>IF(OR(AD21='Opciones Tratamiento'!$B$2,AD21='Opciones Tratamiento'!$B$3,AD21='Opciones Tratamiento'!$B$4),ISBLANK(AD21),ISTEXT(AD21))</xm:f>
          </x14:formula1>
          <xm:sqref>AE21:AE25 AE38:AE73</xm:sqref>
        </x14:dataValidation>
        <x14:dataValidation type="custom" allowBlank="1" showInputMessage="1" showErrorMessage="1" error="Recuerde que las acciones se generan bajo la medida de mitigar el riesgo" xr:uid="{00000000-0002-0000-0200-00000A000000}">
          <x14:formula1>
            <xm:f>IF(OR(AD21='Opciones Tratamiento'!$B$2,AD21='Opciones Tratamiento'!$B$3,AD21='Opciones Tratamiento'!$B$4),ISBLANK(AD21),ISTEXT(AD21))</xm:f>
          </x14:formula1>
          <xm:sqref>AF21:AG25 AF38:AG73</xm:sqref>
        </x14:dataValidation>
        <x14:dataValidation type="custom" allowBlank="1" showInputMessage="1" showErrorMessage="1" error="Recuerde que las acciones se generan bajo la medida de mitigar el riesgo" xr:uid="{00000000-0002-0000-0200-00000B000000}">
          <x14:formula1>
            <xm:f>IF(OR(AD13='Opciones Tratamiento'!$B$2,AD13='Opciones Tratamiento'!$B$3,AD13='Opciones Tratamiento'!$B$4),ISBLANK(AD13),ISTEXT(AD13))</xm:f>
          </x14:formula1>
          <xm:sqref>AH38:AI73 AH21:AI25 AI13:AI17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14" t="s">
        <v>160</v>
      </c>
      <c r="C2" s="414"/>
      <c r="D2" s="414"/>
      <c r="E2" s="414"/>
      <c r="F2" s="414"/>
      <c r="G2" s="414"/>
      <c r="H2" s="414"/>
      <c r="I2" s="414"/>
      <c r="J2" s="451" t="s">
        <v>26</v>
      </c>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14"/>
      <c r="C3" s="414"/>
      <c r="D3" s="414"/>
      <c r="E3" s="414"/>
      <c r="F3" s="414"/>
      <c r="G3" s="414"/>
      <c r="H3" s="414"/>
      <c r="I3" s="414"/>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14"/>
      <c r="C4" s="414"/>
      <c r="D4" s="414"/>
      <c r="E4" s="414"/>
      <c r="F4" s="414"/>
      <c r="G4" s="414"/>
      <c r="H4" s="414"/>
      <c r="I4" s="414"/>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62" t="s">
        <v>161</v>
      </c>
      <c r="C6" s="462"/>
      <c r="D6" s="463"/>
      <c r="E6" s="452" t="s">
        <v>162</v>
      </c>
      <c r="F6" s="453"/>
      <c r="G6" s="453"/>
      <c r="H6" s="453"/>
      <c r="I6" s="454"/>
      <c r="J6" s="448" t="str">
        <f>IF(AND('Mapa de Riesgos'!$H$12="Muy Alta",'Mapa de Riesgos'!$L$12="Leve"),CONCATENATE("R",'Mapa de Riesgos'!$A$12),"")</f>
        <v/>
      </c>
      <c r="K6" s="449"/>
      <c r="L6" s="449" t="str">
        <f>IF(AND('Mapa de Riesgos'!$H$18="Muy Alta",'Mapa de Riesgos'!$L$18="Leve"),CONCATENATE("R",'Mapa de Riesgos'!$A$18),"")</f>
        <v/>
      </c>
      <c r="M6" s="449"/>
      <c r="N6" s="449" t="str">
        <f>IF(AND('Mapa de Riesgos'!$H$26="Muy Alta",'Mapa de Riesgos'!$L$26="Leve"),CONCATENATE("R",'Mapa de Riesgos'!$A$26),"")</f>
        <v/>
      </c>
      <c r="O6" s="450"/>
      <c r="P6" s="448" t="str">
        <f>IF(AND('Mapa de Riesgos'!$H$12="Muy Alta",'Mapa de Riesgos'!$L$12="Menor"),CONCATENATE("R",'Mapa de Riesgos'!$A$12),"")</f>
        <v/>
      </c>
      <c r="Q6" s="449"/>
      <c r="R6" s="449" t="str">
        <f>IF(AND('Mapa de Riesgos'!$H$18="Muy Alta",'Mapa de Riesgos'!$L$18="Menor"),CONCATENATE("R",'Mapa de Riesgos'!$A$18),"")</f>
        <v/>
      </c>
      <c r="S6" s="449"/>
      <c r="T6" s="449" t="str">
        <f>IF(AND('Mapa de Riesgos'!$H$26="Muy Alta",'Mapa de Riesgos'!$L$26="Menor"),CONCATENATE("R",'Mapa de Riesgos'!$A$26),"")</f>
        <v/>
      </c>
      <c r="U6" s="450"/>
      <c r="V6" s="448" t="str">
        <f>IF(AND('Mapa de Riesgos'!$H$12="Muy Alta",'Mapa de Riesgos'!$L$12="Moderado"),CONCATENATE("R",'Mapa de Riesgos'!$A$12),"")</f>
        <v/>
      </c>
      <c r="W6" s="449"/>
      <c r="X6" s="449" t="str">
        <f>IF(AND('Mapa de Riesgos'!$H$18="Muy Alta",'Mapa de Riesgos'!$L$18="Moderado"),CONCATENATE("R",'Mapa de Riesgos'!$A$18),"")</f>
        <v/>
      </c>
      <c r="Y6" s="449"/>
      <c r="Z6" s="449" t="str">
        <f>IF(AND('Mapa de Riesgos'!$H$26="Muy Alta",'Mapa de Riesgos'!$L$26="Moderado"),CONCATENATE("R",'Mapa de Riesgos'!$A$26),"")</f>
        <v/>
      </c>
      <c r="AA6" s="450"/>
      <c r="AB6" s="448" t="str">
        <f>IF(AND('Mapa de Riesgos'!$H$12="Muy Alta",'Mapa de Riesgos'!$L$12="Mayor"),CONCATENATE("R",'Mapa de Riesgos'!$A$12),"")</f>
        <v/>
      </c>
      <c r="AC6" s="449"/>
      <c r="AD6" s="449" t="str">
        <f>IF(AND('Mapa de Riesgos'!$H$18="Muy Alta",'Mapa de Riesgos'!$L$18="Mayor"),CONCATENATE("R",'Mapa de Riesgos'!$A$18),"")</f>
        <v/>
      </c>
      <c r="AE6" s="449"/>
      <c r="AF6" s="449" t="str">
        <f>IF(AND('Mapa de Riesgos'!$H$26="Muy Alta",'Mapa de Riesgos'!$L$26="Mayor"),CONCATENATE("R",'Mapa de Riesgos'!$A$26),"")</f>
        <v/>
      </c>
      <c r="AG6" s="450"/>
      <c r="AH6" s="439" t="str">
        <f>IF(AND('Mapa de Riesgos'!$H$12="Muy Alta",'Mapa de Riesgos'!$L$12="Catastrófico"),CONCATENATE("R",'Mapa de Riesgos'!$A$12),"")</f>
        <v/>
      </c>
      <c r="AI6" s="440"/>
      <c r="AJ6" s="440" t="str">
        <f>IF(AND('Mapa de Riesgos'!$H$18="Muy Alta",'Mapa de Riesgos'!$L$18="Catastrófico"),CONCATENATE("R",'Mapa de Riesgos'!$A$18),"")</f>
        <v/>
      </c>
      <c r="AK6" s="440"/>
      <c r="AL6" s="440" t="str">
        <f>IF(AND('Mapa de Riesgos'!$H$26="Muy Alta",'Mapa de Riesgos'!$L$26="Catastrófico"),CONCATENATE("R",'Mapa de Riesgos'!$A$26),"")</f>
        <v/>
      </c>
      <c r="AM6" s="441"/>
      <c r="AO6" s="464" t="s">
        <v>163</v>
      </c>
      <c r="AP6" s="465"/>
      <c r="AQ6" s="465"/>
      <c r="AR6" s="465"/>
      <c r="AS6" s="465"/>
      <c r="AT6" s="466"/>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62"/>
      <c r="C7" s="462"/>
      <c r="D7" s="463"/>
      <c r="E7" s="455"/>
      <c r="F7" s="456"/>
      <c r="G7" s="456"/>
      <c r="H7" s="456"/>
      <c r="I7" s="457"/>
      <c r="J7" s="442"/>
      <c r="K7" s="443"/>
      <c r="L7" s="443"/>
      <c r="M7" s="443"/>
      <c r="N7" s="443"/>
      <c r="O7" s="444"/>
      <c r="P7" s="442"/>
      <c r="Q7" s="443"/>
      <c r="R7" s="443"/>
      <c r="S7" s="443"/>
      <c r="T7" s="443"/>
      <c r="U7" s="444"/>
      <c r="V7" s="442"/>
      <c r="W7" s="443"/>
      <c r="X7" s="443"/>
      <c r="Y7" s="443"/>
      <c r="Z7" s="443"/>
      <c r="AA7" s="444"/>
      <c r="AB7" s="442"/>
      <c r="AC7" s="443"/>
      <c r="AD7" s="443"/>
      <c r="AE7" s="443"/>
      <c r="AF7" s="443"/>
      <c r="AG7" s="444"/>
      <c r="AH7" s="433"/>
      <c r="AI7" s="434"/>
      <c r="AJ7" s="434"/>
      <c r="AK7" s="434"/>
      <c r="AL7" s="434"/>
      <c r="AM7" s="435"/>
      <c r="AN7" s="83"/>
      <c r="AO7" s="467"/>
      <c r="AP7" s="468"/>
      <c r="AQ7" s="468"/>
      <c r="AR7" s="468"/>
      <c r="AS7" s="468"/>
      <c r="AT7" s="469"/>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62"/>
      <c r="C8" s="462"/>
      <c r="D8" s="463"/>
      <c r="E8" s="455"/>
      <c r="F8" s="456"/>
      <c r="G8" s="456"/>
      <c r="H8" s="456"/>
      <c r="I8" s="457"/>
      <c r="J8" s="442" t="str">
        <f>IF(AND('Mapa de Riesgos'!$H$32="Muy Alta",'Mapa de Riesgos'!$L$32="Leve"),CONCATENATE("R",'Mapa de Riesgos'!$A$32),"")</f>
        <v/>
      </c>
      <c r="K8" s="443"/>
      <c r="L8" s="443" t="str">
        <f>IF(AND('Mapa de Riesgos'!$H$38="Muy Alta",'Mapa de Riesgos'!$L$38="Leve"),CONCATENATE("R",'Mapa de Riesgos'!$A$38),"")</f>
        <v/>
      </c>
      <c r="M8" s="443"/>
      <c r="N8" s="443" t="str">
        <f>IF(AND('Mapa de Riesgos'!$H$44="Muy Alta",'Mapa de Riesgos'!$L$44="Leve"),CONCATENATE("R",'Mapa de Riesgos'!$A$44),"")</f>
        <v/>
      </c>
      <c r="O8" s="444"/>
      <c r="P8" s="442" t="str">
        <f>IF(AND('Mapa de Riesgos'!$H$32="Muy Alta",'Mapa de Riesgos'!$L$32="Menor"),CONCATENATE("R",'Mapa de Riesgos'!$A$32),"")</f>
        <v/>
      </c>
      <c r="Q8" s="443"/>
      <c r="R8" s="443" t="str">
        <f>IF(AND('Mapa de Riesgos'!$H$38="Muy Alta",'Mapa de Riesgos'!$L$38="Menor"),CONCATENATE("R",'Mapa de Riesgos'!$A$38),"")</f>
        <v/>
      </c>
      <c r="S8" s="443"/>
      <c r="T8" s="443" t="str">
        <f>IF(AND('Mapa de Riesgos'!$H$44="Muy Alta",'Mapa de Riesgos'!$L$44="Menor"),CONCATENATE("R",'Mapa de Riesgos'!$A$44),"")</f>
        <v/>
      </c>
      <c r="U8" s="444"/>
      <c r="V8" s="442" t="str">
        <f>IF(AND('Mapa de Riesgos'!$H$32="Muy Alta",'Mapa de Riesgos'!$L$32="Moderado"),CONCATENATE("R",'Mapa de Riesgos'!$A$32),"")</f>
        <v/>
      </c>
      <c r="W8" s="443"/>
      <c r="X8" s="443" t="str">
        <f>IF(AND('Mapa de Riesgos'!$H$38="Muy Alta",'Mapa de Riesgos'!$L$38="Moderado"),CONCATENATE("R",'Mapa de Riesgos'!$A$38),"")</f>
        <v/>
      </c>
      <c r="Y8" s="443"/>
      <c r="Z8" s="443" t="str">
        <f>IF(AND('Mapa de Riesgos'!$H$44="Muy Alta",'Mapa de Riesgos'!$L$44="Moderado"),CONCATENATE("R",'Mapa de Riesgos'!$A$44),"")</f>
        <v/>
      </c>
      <c r="AA8" s="444"/>
      <c r="AB8" s="442" t="str">
        <f>IF(AND('Mapa de Riesgos'!$H$32="Muy Alta",'Mapa de Riesgos'!$L$32="Mayor"),CONCATENATE("R",'Mapa de Riesgos'!$A$32),"")</f>
        <v/>
      </c>
      <c r="AC8" s="443"/>
      <c r="AD8" s="443" t="str">
        <f>IF(AND('Mapa de Riesgos'!$H$38="Muy Alta",'Mapa de Riesgos'!$L$38="Mayor"),CONCATENATE("R",'Mapa de Riesgos'!$A$38),"")</f>
        <v/>
      </c>
      <c r="AE8" s="443"/>
      <c r="AF8" s="443" t="str">
        <f>IF(AND('Mapa de Riesgos'!$H$44="Muy Alta",'Mapa de Riesgos'!$L$44="Mayor"),CONCATENATE("R",'Mapa de Riesgos'!$A$44),"")</f>
        <v/>
      </c>
      <c r="AG8" s="444"/>
      <c r="AH8" s="433" t="str">
        <f>IF(AND('Mapa de Riesgos'!$H$32="Muy Alta",'Mapa de Riesgos'!$L$32="Catastrófico"),CONCATENATE("R",'Mapa de Riesgos'!$A$32),"")</f>
        <v/>
      </c>
      <c r="AI8" s="434"/>
      <c r="AJ8" s="434" t="str">
        <f>IF(AND('Mapa de Riesgos'!$H$38="Muy Alta",'Mapa de Riesgos'!$L$38="Catastrófico"),CONCATENATE("R",'Mapa de Riesgos'!$A$38),"")</f>
        <v/>
      </c>
      <c r="AK8" s="434"/>
      <c r="AL8" s="434" t="str">
        <f>IF(AND('Mapa de Riesgos'!$H$44="Muy Alta",'Mapa de Riesgos'!$L$44="Catastrófico"),CONCATENATE("R",'Mapa de Riesgos'!$A$44),"")</f>
        <v/>
      </c>
      <c r="AM8" s="435"/>
      <c r="AN8" s="83"/>
      <c r="AO8" s="467"/>
      <c r="AP8" s="468"/>
      <c r="AQ8" s="468"/>
      <c r="AR8" s="468"/>
      <c r="AS8" s="468"/>
      <c r="AT8" s="469"/>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62"/>
      <c r="C9" s="462"/>
      <c r="D9" s="463"/>
      <c r="E9" s="455"/>
      <c r="F9" s="456"/>
      <c r="G9" s="456"/>
      <c r="H9" s="456"/>
      <c r="I9" s="457"/>
      <c r="J9" s="442"/>
      <c r="K9" s="443"/>
      <c r="L9" s="443"/>
      <c r="M9" s="443"/>
      <c r="N9" s="443"/>
      <c r="O9" s="444"/>
      <c r="P9" s="442"/>
      <c r="Q9" s="443"/>
      <c r="R9" s="443"/>
      <c r="S9" s="443"/>
      <c r="T9" s="443"/>
      <c r="U9" s="444"/>
      <c r="V9" s="442"/>
      <c r="W9" s="443"/>
      <c r="X9" s="443"/>
      <c r="Y9" s="443"/>
      <c r="Z9" s="443"/>
      <c r="AA9" s="444"/>
      <c r="AB9" s="442"/>
      <c r="AC9" s="443"/>
      <c r="AD9" s="443"/>
      <c r="AE9" s="443"/>
      <c r="AF9" s="443"/>
      <c r="AG9" s="444"/>
      <c r="AH9" s="433"/>
      <c r="AI9" s="434"/>
      <c r="AJ9" s="434"/>
      <c r="AK9" s="434"/>
      <c r="AL9" s="434"/>
      <c r="AM9" s="435"/>
      <c r="AN9" s="83"/>
      <c r="AO9" s="467"/>
      <c r="AP9" s="468"/>
      <c r="AQ9" s="468"/>
      <c r="AR9" s="468"/>
      <c r="AS9" s="468"/>
      <c r="AT9" s="469"/>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62"/>
      <c r="C10" s="462"/>
      <c r="D10" s="463"/>
      <c r="E10" s="455"/>
      <c r="F10" s="456"/>
      <c r="G10" s="456"/>
      <c r="H10" s="456"/>
      <c r="I10" s="457"/>
      <c r="J10" s="442" t="str">
        <f>IF(AND('Mapa de Riesgos'!$H$50="Muy Alta",'Mapa de Riesgos'!$L$50="Leve"),CONCATENATE("R",'Mapa de Riesgos'!$A$50),"")</f>
        <v/>
      </c>
      <c r="K10" s="443"/>
      <c r="L10" s="443" t="str">
        <f>IF(AND('Mapa de Riesgos'!$H$56="Muy Alta",'Mapa de Riesgos'!$L$56="Leve"),CONCATENATE("R",'Mapa de Riesgos'!$A$56),"")</f>
        <v/>
      </c>
      <c r="M10" s="443"/>
      <c r="N10" s="443" t="str">
        <f>IF(AND('Mapa de Riesgos'!$H$62="Muy Alta",'Mapa de Riesgos'!$L$62="Leve"),CONCATENATE("R",'Mapa de Riesgos'!$A$62),"")</f>
        <v/>
      </c>
      <c r="O10" s="444"/>
      <c r="P10" s="442" t="str">
        <f>IF(AND('Mapa de Riesgos'!$H$50="Muy Alta",'Mapa de Riesgos'!$L$50="Menor"),CONCATENATE("R",'Mapa de Riesgos'!$A$50),"")</f>
        <v/>
      </c>
      <c r="Q10" s="443"/>
      <c r="R10" s="443" t="str">
        <f>IF(AND('Mapa de Riesgos'!$H$56="Muy Alta",'Mapa de Riesgos'!$L$56="Menor"),CONCATENATE("R",'Mapa de Riesgos'!$A$56),"")</f>
        <v/>
      </c>
      <c r="S10" s="443"/>
      <c r="T10" s="443" t="str">
        <f>IF(AND('Mapa de Riesgos'!$H$62="Muy Alta",'Mapa de Riesgos'!$L$62="Menor"),CONCATENATE("R",'Mapa de Riesgos'!$A$62),"")</f>
        <v/>
      </c>
      <c r="U10" s="444"/>
      <c r="V10" s="442" t="str">
        <f>IF(AND('Mapa de Riesgos'!$H$50="Muy Alta",'Mapa de Riesgos'!$L$50="Moderado"),CONCATENATE("R",'Mapa de Riesgos'!$A$50),"")</f>
        <v/>
      </c>
      <c r="W10" s="443"/>
      <c r="X10" s="443" t="str">
        <f>IF(AND('Mapa de Riesgos'!$H$56="Muy Alta",'Mapa de Riesgos'!$L$56="Moderado"),CONCATENATE("R",'Mapa de Riesgos'!$A$56),"")</f>
        <v/>
      </c>
      <c r="Y10" s="443"/>
      <c r="Z10" s="443" t="str">
        <f>IF(AND('Mapa de Riesgos'!$H$62="Muy Alta",'Mapa de Riesgos'!$L$62="Moderado"),CONCATENATE("R",'Mapa de Riesgos'!$A$62),"")</f>
        <v/>
      </c>
      <c r="AA10" s="444"/>
      <c r="AB10" s="442" t="str">
        <f>IF(AND('Mapa de Riesgos'!$H$50="Muy Alta",'Mapa de Riesgos'!$L$50="Mayor"),CONCATENATE("R",'Mapa de Riesgos'!$A$50),"")</f>
        <v/>
      </c>
      <c r="AC10" s="443"/>
      <c r="AD10" s="443" t="str">
        <f>IF(AND('Mapa de Riesgos'!$H$56="Muy Alta",'Mapa de Riesgos'!$L$56="Mayor"),CONCATENATE("R",'Mapa de Riesgos'!$A$56),"")</f>
        <v/>
      </c>
      <c r="AE10" s="443"/>
      <c r="AF10" s="443" t="str">
        <f>IF(AND('Mapa de Riesgos'!$H$62="Muy Alta",'Mapa de Riesgos'!$L$62="Mayor"),CONCATENATE("R",'Mapa de Riesgos'!$A$62),"")</f>
        <v/>
      </c>
      <c r="AG10" s="444"/>
      <c r="AH10" s="433" t="str">
        <f>IF(AND('Mapa de Riesgos'!$H$50="Muy Alta",'Mapa de Riesgos'!$L$50="Catastrófico"),CONCATENATE("R",'Mapa de Riesgos'!$A$50),"")</f>
        <v/>
      </c>
      <c r="AI10" s="434"/>
      <c r="AJ10" s="434" t="str">
        <f>IF(AND('Mapa de Riesgos'!$H$56="Muy Alta",'Mapa de Riesgos'!$L$56="Catastrófico"),CONCATENATE("R",'Mapa de Riesgos'!$A$56),"")</f>
        <v/>
      </c>
      <c r="AK10" s="434"/>
      <c r="AL10" s="434" t="str">
        <f>IF(AND('Mapa de Riesgos'!$H$62="Muy Alta",'Mapa de Riesgos'!$L$62="Catastrófico"),CONCATENATE("R",'Mapa de Riesgos'!$A$62),"")</f>
        <v/>
      </c>
      <c r="AM10" s="435"/>
      <c r="AN10" s="83"/>
      <c r="AO10" s="467"/>
      <c r="AP10" s="468"/>
      <c r="AQ10" s="468"/>
      <c r="AR10" s="468"/>
      <c r="AS10" s="468"/>
      <c r="AT10" s="469"/>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62"/>
      <c r="C11" s="462"/>
      <c r="D11" s="463"/>
      <c r="E11" s="455"/>
      <c r="F11" s="456"/>
      <c r="G11" s="456"/>
      <c r="H11" s="456"/>
      <c r="I11" s="457"/>
      <c r="J11" s="442"/>
      <c r="K11" s="443"/>
      <c r="L11" s="443"/>
      <c r="M11" s="443"/>
      <c r="N11" s="443"/>
      <c r="O11" s="444"/>
      <c r="P11" s="442"/>
      <c r="Q11" s="443"/>
      <c r="R11" s="443"/>
      <c r="S11" s="443"/>
      <c r="T11" s="443"/>
      <c r="U11" s="444"/>
      <c r="V11" s="442"/>
      <c r="W11" s="443"/>
      <c r="X11" s="443"/>
      <c r="Y11" s="443"/>
      <c r="Z11" s="443"/>
      <c r="AA11" s="444"/>
      <c r="AB11" s="442"/>
      <c r="AC11" s="443"/>
      <c r="AD11" s="443"/>
      <c r="AE11" s="443"/>
      <c r="AF11" s="443"/>
      <c r="AG11" s="444"/>
      <c r="AH11" s="433"/>
      <c r="AI11" s="434"/>
      <c r="AJ11" s="434"/>
      <c r="AK11" s="434"/>
      <c r="AL11" s="434"/>
      <c r="AM11" s="435"/>
      <c r="AN11" s="83"/>
      <c r="AO11" s="467"/>
      <c r="AP11" s="468"/>
      <c r="AQ11" s="468"/>
      <c r="AR11" s="468"/>
      <c r="AS11" s="468"/>
      <c r="AT11" s="469"/>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62"/>
      <c r="C12" s="462"/>
      <c r="D12" s="463"/>
      <c r="E12" s="455"/>
      <c r="F12" s="456"/>
      <c r="G12" s="456"/>
      <c r="H12" s="456"/>
      <c r="I12" s="457"/>
      <c r="J12" s="442" t="str">
        <f>IF(AND('Mapa de Riesgos'!$H$68="Muy Alta",'Mapa de Riesgos'!$L$68="Leve"),CONCATENATE("R",'Mapa de Riesgos'!$A$68),"")</f>
        <v/>
      </c>
      <c r="K12" s="443"/>
      <c r="L12" s="443" t="str">
        <f>IF(AND('Mapa de Riesgos'!$H$74="Muy Alta",'Mapa de Riesgos'!$L$74="Leve"),CONCATENATE("R",'Mapa de Riesgos'!$A$74),"")</f>
        <v/>
      </c>
      <c r="M12" s="443"/>
      <c r="N12" s="443" t="str">
        <f>IF(AND('Mapa de Riesgos'!$H$80="Muy Alta",'Mapa de Riesgos'!$L$80="Leve"),CONCATENATE("R",'Mapa de Riesgos'!$A$80),"")</f>
        <v/>
      </c>
      <c r="O12" s="444"/>
      <c r="P12" s="442" t="str">
        <f>IF(AND('Mapa de Riesgos'!$H$68="Muy Alta",'Mapa de Riesgos'!$L$68="Menor"),CONCATENATE("R",'Mapa de Riesgos'!$A$68),"")</f>
        <v/>
      </c>
      <c r="Q12" s="443"/>
      <c r="R12" s="443" t="str">
        <f>IF(AND('Mapa de Riesgos'!$H$74="Muy Alta",'Mapa de Riesgos'!$L$74="Menor"),CONCATENATE("R",'Mapa de Riesgos'!$A$74),"")</f>
        <v/>
      </c>
      <c r="S12" s="443"/>
      <c r="T12" s="443" t="str">
        <f>IF(AND('Mapa de Riesgos'!$H$80="Muy Alta",'Mapa de Riesgos'!$L$80="Menor"),CONCATENATE("R",'Mapa de Riesgos'!$A$80),"")</f>
        <v/>
      </c>
      <c r="U12" s="444"/>
      <c r="V12" s="442" t="str">
        <f>IF(AND('Mapa de Riesgos'!$H$68="Muy Alta",'Mapa de Riesgos'!$L$68="Moderado"),CONCATENATE("R",'Mapa de Riesgos'!$A$68),"")</f>
        <v/>
      </c>
      <c r="W12" s="443"/>
      <c r="X12" s="443" t="str">
        <f>IF(AND('Mapa de Riesgos'!$H$74="Muy Alta",'Mapa de Riesgos'!$L$74="Moderado"),CONCATENATE("R",'Mapa de Riesgos'!$A$74),"")</f>
        <v/>
      </c>
      <c r="Y12" s="443"/>
      <c r="Z12" s="443" t="str">
        <f>IF(AND('Mapa de Riesgos'!$H$80="Muy Alta",'Mapa de Riesgos'!$L$80="Moderado"),CONCATENATE("R",'Mapa de Riesgos'!$A$80),"")</f>
        <v/>
      </c>
      <c r="AA12" s="444"/>
      <c r="AB12" s="442" t="str">
        <f>IF(AND('Mapa de Riesgos'!$H$68="Muy Alta",'Mapa de Riesgos'!$L$68="Mayor"),CONCATENATE("R",'Mapa de Riesgos'!$A$68),"")</f>
        <v/>
      </c>
      <c r="AC12" s="443"/>
      <c r="AD12" s="443" t="str">
        <f>IF(AND('Mapa de Riesgos'!$H$74="Muy Alta",'Mapa de Riesgos'!$L$74="Mayor"),CONCATENATE("R",'Mapa de Riesgos'!$A$74),"")</f>
        <v/>
      </c>
      <c r="AE12" s="443"/>
      <c r="AF12" s="443" t="str">
        <f>IF(AND('Mapa de Riesgos'!$H$80="Muy Alta",'Mapa de Riesgos'!$L$80="Mayor"),CONCATENATE("R",'Mapa de Riesgos'!$A$80),"")</f>
        <v/>
      </c>
      <c r="AG12" s="444"/>
      <c r="AH12" s="433" t="str">
        <f>IF(AND('Mapa de Riesgos'!$H$68="Muy Alta",'Mapa de Riesgos'!$L$68="Catastrófico"),CONCATENATE("R",'Mapa de Riesgos'!$A$68),"")</f>
        <v/>
      </c>
      <c r="AI12" s="434"/>
      <c r="AJ12" s="434" t="str">
        <f>IF(AND('Mapa de Riesgos'!$H$74="Muy Alta",'Mapa de Riesgos'!$L$74="Catastrófico"),CONCATENATE("R",'Mapa de Riesgos'!$A$74),"")</f>
        <v/>
      </c>
      <c r="AK12" s="434"/>
      <c r="AL12" s="434" t="str">
        <f>IF(AND('Mapa de Riesgos'!$H$80="Muy Alta",'Mapa de Riesgos'!$L$80="Catastrófico"),CONCATENATE("R",'Mapa de Riesgos'!$A$80),"")</f>
        <v/>
      </c>
      <c r="AM12" s="435"/>
      <c r="AN12" s="83"/>
      <c r="AO12" s="467"/>
      <c r="AP12" s="468"/>
      <c r="AQ12" s="468"/>
      <c r="AR12" s="468"/>
      <c r="AS12" s="468"/>
      <c r="AT12" s="469"/>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62"/>
      <c r="C13" s="462"/>
      <c r="D13" s="463"/>
      <c r="E13" s="458"/>
      <c r="F13" s="459"/>
      <c r="G13" s="459"/>
      <c r="H13" s="459"/>
      <c r="I13" s="460"/>
      <c r="J13" s="442"/>
      <c r="K13" s="443"/>
      <c r="L13" s="443"/>
      <c r="M13" s="443"/>
      <c r="N13" s="443"/>
      <c r="O13" s="444"/>
      <c r="P13" s="442"/>
      <c r="Q13" s="443"/>
      <c r="R13" s="443"/>
      <c r="S13" s="443"/>
      <c r="T13" s="443"/>
      <c r="U13" s="444"/>
      <c r="V13" s="442"/>
      <c r="W13" s="443"/>
      <c r="X13" s="443"/>
      <c r="Y13" s="443"/>
      <c r="Z13" s="443"/>
      <c r="AA13" s="444"/>
      <c r="AB13" s="442"/>
      <c r="AC13" s="443"/>
      <c r="AD13" s="443"/>
      <c r="AE13" s="443"/>
      <c r="AF13" s="443"/>
      <c r="AG13" s="444"/>
      <c r="AH13" s="436"/>
      <c r="AI13" s="437"/>
      <c r="AJ13" s="437"/>
      <c r="AK13" s="437"/>
      <c r="AL13" s="437"/>
      <c r="AM13" s="438"/>
      <c r="AN13" s="83"/>
      <c r="AO13" s="470"/>
      <c r="AP13" s="471"/>
      <c r="AQ13" s="471"/>
      <c r="AR13" s="471"/>
      <c r="AS13" s="471"/>
      <c r="AT13" s="472"/>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62"/>
      <c r="C14" s="462"/>
      <c r="D14" s="463"/>
      <c r="E14" s="452" t="s">
        <v>164</v>
      </c>
      <c r="F14" s="453"/>
      <c r="G14" s="453"/>
      <c r="H14" s="453"/>
      <c r="I14" s="453"/>
      <c r="J14" s="430" t="str">
        <f>IF(AND('Mapa de Riesgos'!$H$12="Alta",'Mapa de Riesgos'!$L$12="Leve"),CONCATENATE("R",'Mapa de Riesgos'!$A$12),"")</f>
        <v/>
      </c>
      <c r="K14" s="431"/>
      <c r="L14" s="431" t="str">
        <f>IF(AND('Mapa de Riesgos'!$H$18="Alta",'Mapa de Riesgos'!$L$18="Leve"),CONCATENATE("R",'Mapa de Riesgos'!$A$18),"")</f>
        <v/>
      </c>
      <c r="M14" s="431"/>
      <c r="N14" s="431" t="str">
        <f>IF(AND('Mapa de Riesgos'!$H$26="Alta",'Mapa de Riesgos'!$L$26="Leve"),CONCATENATE("R",'Mapa de Riesgos'!$A$26),"")</f>
        <v/>
      </c>
      <c r="O14" s="432"/>
      <c r="P14" s="430" t="str">
        <f>IF(AND('Mapa de Riesgos'!$H$12="Alta",'Mapa de Riesgos'!$L$12="Menor"),CONCATENATE("R",'Mapa de Riesgos'!$A$12),"")</f>
        <v/>
      </c>
      <c r="Q14" s="431"/>
      <c r="R14" s="431" t="str">
        <f>IF(AND('Mapa de Riesgos'!$H$18="Alta",'Mapa de Riesgos'!$L$18="Menor"),CONCATENATE("R",'Mapa de Riesgos'!$A$18),"")</f>
        <v/>
      </c>
      <c r="S14" s="431"/>
      <c r="T14" s="431" t="str">
        <f>IF(AND('Mapa de Riesgos'!$H$26="Alta",'Mapa de Riesgos'!$L$26="Menor"),CONCATENATE("R",'Mapa de Riesgos'!$A$26),"")</f>
        <v/>
      </c>
      <c r="U14" s="432"/>
      <c r="V14" s="448" t="str">
        <f>IF(AND('Mapa de Riesgos'!$H$12="Alta",'Mapa de Riesgos'!$L$12="Moderado"),CONCATENATE("R",'Mapa de Riesgos'!$A$12),"")</f>
        <v/>
      </c>
      <c r="W14" s="449"/>
      <c r="X14" s="449" t="str">
        <f>IF(AND('Mapa de Riesgos'!$H$18="Alta",'Mapa de Riesgos'!$L$18="Moderado"),CONCATENATE("R",'Mapa de Riesgos'!$A$18),"")</f>
        <v/>
      </c>
      <c r="Y14" s="449"/>
      <c r="Z14" s="449" t="str">
        <f>IF(AND('Mapa de Riesgos'!$H$26="Alta",'Mapa de Riesgos'!$L$26="Moderado"),CONCATENATE("R",'Mapa de Riesgos'!$A$26),"")</f>
        <v/>
      </c>
      <c r="AA14" s="450"/>
      <c r="AB14" s="448" t="str">
        <f>IF(AND('Mapa de Riesgos'!$H$12="Alta",'Mapa de Riesgos'!$L$12="Mayor"),CONCATENATE("R",'Mapa de Riesgos'!$A$12),"")</f>
        <v/>
      </c>
      <c r="AC14" s="449"/>
      <c r="AD14" s="449" t="str">
        <f>IF(AND('Mapa de Riesgos'!$H$18="Alta",'Mapa de Riesgos'!$L$18="Mayor"),CONCATENATE("R",'Mapa de Riesgos'!$A$18),"")</f>
        <v/>
      </c>
      <c r="AE14" s="449"/>
      <c r="AF14" s="449" t="str">
        <f>IF(AND('Mapa de Riesgos'!$H$26="Alta",'Mapa de Riesgos'!$L$26="Mayor"),CONCATENATE("R",'Mapa de Riesgos'!$A$26),"")</f>
        <v/>
      </c>
      <c r="AG14" s="450"/>
      <c r="AH14" s="439" t="str">
        <f>IF(AND('Mapa de Riesgos'!$H$12="Alta",'Mapa de Riesgos'!$L$12="Catastrófico"),CONCATENATE("R",'Mapa de Riesgos'!$A$12),"")</f>
        <v/>
      </c>
      <c r="AI14" s="440"/>
      <c r="AJ14" s="440" t="str">
        <f>IF(AND('Mapa de Riesgos'!$H$18="Alta",'Mapa de Riesgos'!$L$18="Catastrófico"),CONCATENATE("R",'Mapa de Riesgos'!$A$18),"")</f>
        <v/>
      </c>
      <c r="AK14" s="440"/>
      <c r="AL14" s="440" t="str">
        <f>IF(AND('Mapa de Riesgos'!$H$26="Alta",'Mapa de Riesgos'!$L$26="Catastrófico"),CONCATENATE("R",'Mapa de Riesgos'!$A$26),"")</f>
        <v/>
      </c>
      <c r="AM14" s="441"/>
      <c r="AN14" s="83"/>
      <c r="AO14" s="473" t="s">
        <v>165</v>
      </c>
      <c r="AP14" s="474"/>
      <c r="AQ14" s="474"/>
      <c r="AR14" s="474"/>
      <c r="AS14" s="474"/>
      <c r="AT14" s="47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62"/>
      <c r="C15" s="462"/>
      <c r="D15" s="463"/>
      <c r="E15" s="455"/>
      <c r="F15" s="456"/>
      <c r="G15" s="456"/>
      <c r="H15" s="456"/>
      <c r="I15" s="456"/>
      <c r="J15" s="424"/>
      <c r="K15" s="425"/>
      <c r="L15" s="425"/>
      <c r="M15" s="425"/>
      <c r="N15" s="425"/>
      <c r="O15" s="426"/>
      <c r="P15" s="424"/>
      <c r="Q15" s="425"/>
      <c r="R15" s="425"/>
      <c r="S15" s="425"/>
      <c r="T15" s="425"/>
      <c r="U15" s="426"/>
      <c r="V15" s="442"/>
      <c r="W15" s="443"/>
      <c r="X15" s="443"/>
      <c r="Y15" s="443"/>
      <c r="Z15" s="443"/>
      <c r="AA15" s="444"/>
      <c r="AB15" s="442"/>
      <c r="AC15" s="443"/>
      <c r="AD15" s="443"/>
      <c r="AE15" s="443"/>
      <c r="AF15" s="443"/>
      <c r="AG15" s="444"/>
      <c r="AH15" s="433"/>
      <c r="AI15" s="434"/>
      <c r="AJ15" s="434"/>
      <c r="AK15" s="434"/>
      <c r="AL15" s="434"/>
      <c r="AM15" s="435"/>
      <c r="AN15" s="83"/>
      <c r="AO15" s="476"/>
      <c r="AP15" s="477"/>
      <c r="AQ15" s="477"/>
      <c r="AR15" s="477"/>
      <c r="AS15" s="477"/>
      <c r="AT15" s="47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62"/>
      <c r="C16" s="462"/>
      <c r="D16" s="463"/>
      <c r="E16" s="455"/>
      <c r="F16" s="456"/>
      <c r="G16" s="456"/>
      <c r="H16" s="456"/>
      <c r="I16" s="456"/>
      <c r="J16" s="424" t="str">
        <f>IF(AND('Mapa de Riesgos'!$H$32="Alta",'Mapa de Riesgos'!$L$32="Leve"),CONCATENATE("R",'Mapa de Riesgos'!$A$32),"")</f>
        <v/>
      </c>
      <c r="K16" s="425"/>
      <c r="L16" s="425" t="str">
        <f>IF(AND('Mapa de Riesgos'!$H$38="Alta",'Mapa de Riesgos'!$L$38="Leve"),CONCATENATE("R",'Mapa de Riesgos'!$A$38),"")</f>
        <v/>
      </c>
      <c r="M16" s="425"/>
      <c r="N16" s="425" t="str">
        <f>IF(AND('Mapa de Riesgos'!$H$44="Alta",'Mapa de Riesgos'!$L$44="Leve"),CONCATENATE("R",'Mapa de Riesgos'!$A$44),"")</f>
        <v/>
      </c>
      <c r="O16" s="426"/>
      <c r="P16" s="424" t="str">
        <f>IF(AND('Mapa de Riesgos'!$H$32="Alta",'Mapa de Riesgos'!$L$32="Menor"),CONCATENATE("R",'Mapa de Riesgos'!$A$32),"")</f>
        <v/>
      </c>
      <c r="Q16" s="425"/>
      <c r="R16" s="425" t="str">
        <f>IF(AND('Mapa de Riesgos'!$H$38="Alta",'Mapa de Riesgos'!$L$38="Menor"),CONCATENATE("R",'Mapa de Riesgos'!$A$38),"")</f>
        <v/>
      </c>
      <c r="S16" s="425"/>
      <c r="T16" s="425" t="str">
        <f>IF(AND('Mapa de Riesgos'!$H$44="Alta",'Mapa de Riesgos'!$L$44="Menor"),CONCATENATE("R",'Mapa de Riesgos'!$A$44),"")</f>
        <v/>
      </c>
      <c r="U16" s="426"/>
      <c r="V16" s="442" t="str">
        <f>IF(AND('Mapa de Riesgos'!$H$32="Alta",'Mapa de Riesgos'!$L$32="Moderado"),CONCATENATE("R",'Mapa de Riesgos'!$A$32),"")</f>
        <v/>
      </c>
      <c r="W16" s="443"/>
      <c r="X16" s="443" t="str">
        <f>IF(AND('Mapa de Riesgos'!$H$38="Alta",'Mapa de Riesgos'!$L$38="Moderado"),CONCATENATE("R",'Mapa de Riesgos'!$A$38),"")</f>
        <v/>
      </c>
      <c r="Y16" s="443"/>
      <c r="Z16" s="443" t="str">
        <f>IF(AND('Mapa de Riesgos'!$H$44="Alta",'Mapa de Riesgos'!$L$44="Moderado"),CONCATENATE("R",'Mapa de Riesgos'!$A$44),"")</f>
        <v/>
      </c>
      <c r="AA16" s="444"/>
      <c r="AB16" s="442" t="str">
        <f>IF(AND('Mapa de Riesgos'!$H$32="Alta",'Mapa de Riesgos'!$L$32="Mayor"),CONCATENATE("R",'Mapa de Riesgos'!$A$32),"")</f>
        <v/>
      </c>
      <c r="AC16" s="443"/>
      <c r="AD16" s="443" t="str">
        <f>IF(AND('Mapa de Riesgos'!$H$38="Alta",'Mapa de Riesgos'!$L$38="Mayor"),CONCATENATE("R",'Mapa de Riesgos'!$A$38),"")</f>
        <v/>
      </c>
      <c r="AE16" s="443"/>
      <c r="AF16" s="443" t="str">
        <f>IF(AND('Mapa de Riesgos'!$H$44="Alta",'Mapa de Riesgos'!$L$44="Mayor"),CONCATENATE("R",'Mapa de Riesgos'!$A$44),"")</f>
        <v/>
      </c>
      <c r="AG16" s="444"/>
      <c r="AH16" s="433" t="str">
        <f>IF(AND('Mapa de Riesgos'!$H$32="Alta",'Mapa de Riesgos'!$L$32="Catastrófico"),CONCATENATE("R",'Mapa de Riesgos'!$A$32),"")</f>
        <v/>
      </c>
      <c r="AI16" s="434"/>
      <c r="AJ16" s="434" t="str">
        <f>IF(AND('Mapa de Riesgos'!$H$38="Alta",'Mapa de Riesgos'!$L$38="Catastrófico"),CONCATENATE("R",'Mapa de Riesgos'!$A$38),"")</f>
        <v/>
      </c>
      <c r="AK16" s="434"/>
      <c r="AL16" s="434" t="str">
        <f>IF(AND('Mapa de Riesgos'!$H$44="Alta",'Mapa de Riesgos'!$L$44="Catastrófico"),CONCATENATE("R",'Mapa de Riesgos'!$A$44),"")</f>
        <v/>
      </c>
      <c r="AM16" s="435"/>
      <c r="AN16" s="83"/>
      <c r="AO16" s="476"/>
      <c r="AP16" s="477"/>
      <c r="AQ16" s="477"/>
      <c r="AR16" s="477"/>
      <c r="AS16" s="477"/>
      <c r="AT16" s="478"/>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62"/>
      <c r="C17" s="462"/>
      <c r="D17" s="463"/>
      <c r="E17" s="455"/>
      <c r="F17" s="456"/>
      <c r="G17" s="456"/>
      <c r="H17" s="456"/>
      <c r="I17" s="456"/>
      <c r="J17" s="424"/>
      <c r="K17" s="425"/>
      <c r="L17" s="425"/>
      <c r="M17" s="425"/>
      <c r="N17" s="425"/>
      <c r="O17" s="426"/>
      <c r="P17" s="424"/>
      <c r="Q17" s="425"/>
      <c r="R17" s="425"/>
      <c r="S17" s="425"/>
      <c r="T17" s="425"/>
      <c r="U17" s="426"/>
      <c r="V17" s="442"/>
      <c r="W17" s="443"/>
      <c r="X17" s="443"/>
      <c r="Y17" s="443"/>
      <c r="Z17" s="443"/>
      <c r="AA17" s="444"/>
      <c r="AB17" s="442"/>
      <c r="AC17" s="443"/>
      <c r="AD17" s="443"/>
      <c r="AE17" s="443"/>
      <c r="AF17" s="443"/>
      <c r="AG17" s="444"/>
      <c r="AH17" s="433"/>
      <c r="AI17" s="434"/>
      <c r="AJ17" s="434"/>
      <c r="AK17" s="434"/>
      <c r="AL17" s="434"/>
      <c r="AM17" s="435"/>
      <c r="AN17" s="83"/>
      <c r="AO17" s="476"/>
      <c r="AP17" s="477"/>
      <c r="AQ17" s="477"/>
      <c r="AR17" s="477"/>
      <c r="AS17" s="477"/>
      <c r="AT17" s="478"/>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62"/>
      <c r="C18" s="462"/>
      <c r="D18" s="463"/>
      <c r="E18" s="455"/>
      <c r="F18" s="456"/>
      <c r="G18" s="456"/>
      <c r="H18" s="456"/>
      <c r="I18" s="456"/>
      <c r="J18" s="424" t="str">
        <f>IF(AND('Mapa de Riesgos'!$H$50="Alta",'Mapa de Riesgos'!$L$50="Leve"),CONCATENATE("R",'Mapa de Riesgos'!$A$50),"")</f>
        <v/>
      </c>
      <c r="K18" s="425"/>
      <c r="L18" s="425" t="str">
        <f>IF(AND('Mapa de Riesgos'!$H$56="Alta",'Mapa de Riesgos'!$L$56="Leve"),CONCATENATE("R",'Mapa de Riesgos'!$A$56),"")</f>
        <v/>
      </c>
      <c r="M18" s="425"/>
      <c r="N18" s="425" t="str">
        <f>IF(AND('Mapa de Riesgos'!$H$62="Alta",'Mapa de Riesgos'!$L$62="Leve"),CONCATENATE("R",'Mapa de Riesgos'!$A$62),"")</f>
        <v/>
      </c>
      <c r="O18" s="426"/>
      <c r="P18" s="424" t="str">
        <f>IF(AND('Mapa de Riesgos'!$H$50="Alta",'Mapa de Riesgos'!$L$50="Menor"),CONCATENATE("R",'Mapa de Riesgos'!$A$50),"")</f>
        <v/>
      </c>
      <c r="Q18" s="425"/>
      <c r="R18" s="425" t="str">
        <f>IF(AND('Mapa de Riesgos'!$H$56="Alta",'Mapa de Riesgos'!$L$56="Menor"),CONCATENATE("R",'Mapa de Riesgos'!$A$56),"")</f>
        <v/>
      </c>
      <c r="S18" s="425"/>
      <c r="T18" s="425" t="str">
        <f>IF(AND('Mapa de Riesgos'!$H$62="Alta",'Mapa de Riesgos'!$L$62="Menor"),CONCATENATE("R",'Mapa de Riesgos'!$A$62),"")</f>
        <v/>
      </c>
      <c r="U18" s="426"/>
      <c r="V18" s="442" t="str">
        <f>IF(AND('Mapa de Riesgos'!$H$50="Alta",'Mapa de Riesgos'!$L$50="Moderado"),CONCATENATE("R",'Mapa de Riesgos'!$A$50),"")</f>
        <v/>
      </c>
      <c r="W18" s="443"/>
      <c r="X18" s="443" t="str">
        <f>IF(AND('Mapa de Riesgos'!$H$56="Alta",'Mapa de Riesgos'!$L$56="Moderado"),CONCATENATE("R",'Mapa de Riesgos'!$A$56),"")</f>
        <v/>
      </c>
      <c r="Y18" s="443"/>
      <c r="Z18" s="443" t="str">
        <f>IF(AND('Mapa de Riesgos'!$H$62="Alta",'Mapa de Riesgos'!$L$62="Moderado"),CONCATENATE("R",'Mapa de Riesgos'!$A$62),"")</f>
        <v/>
      </c>
      <c r="AA18" s="444"/>
      <c r="AB18" s="442" t="str">
        <f>IF(AND('Mapa de Riesgos'!$H$50="Alta",'Mapa de Riesgos'!$L$50="Mayor"),CONCATENATE("R",'Mapa de Riesgos'!$A$50),"")</f>
        <v/>
      </c>
      <c r="AC18" s="443"/>
      <c r="AD18" s="443" t="str">
        <f>IF(AND('Mapa de Riesgos'!$H$56="Alta",'Mapa de Riesgos'!$L$56="Mayor"),CONCATENATE("R",'Mapa de Riesgos'!$A$56),"")</f>
        <v/>
      </c>
      <c r="AE18" s="443"/>
      <c r="AF18" s="443" t="str">
        <f>IF(AND('Mapa de Riesgos'!$H$62="Alta",'Mapa de Riesgos'!$L$62="Mayor"),CONCATENATE("R",'Mapa de Riesgos'!$A$62),"")</f>
        <v/>
      </c>
      <c r="AG18" s="444"/>
      <c r="AH18" s="433" t="str">
        <f>IF(AND('Mapa de Riesgos'!$H$50="Alta",'Mapa de Riesgos'!$L$50="Catastrófico"),CONCATENATE("R",'Mapa de Riesgos'!$A$50),"")</f>
        <v/>
      </c>
      <c r="AI18" s="434"/>
      <c r="AJ18" s="434" t="str">
        <f>IF(AND('Mapa de Riesgos'!$H$56="Alta",'Mapa de Riesgos'!$L$56="Catastrófico"),CONCATENATE("R",'Mapa de Riesgos'!$A$56),"")</f>
        <v/>
      </c>
      <c r="AK18" s="434"/>
      <c r="AL18" s="434" t="str">
        <f>IF(AND('Mapa de Riesgos'!$H$62="Alta",'Mapa de Riesgos'!$L$62="Catastrófico"),CONCATENATE("R",'Mapa de Riesgos'!$A$62),"")</f>
        <v/>
      </c>
      <c r="AM18" s="435"/>
      <c r="AN18" s="83"/>
      <c r="AO18" s="476"/>
      <c r="AP18" s="477"/>
      <c r="AQ18" s="477"/>
      <c r="AR18" s="477"/>
      <c r="AS18" s="477"/>
      <c r="AT18" s="478"/>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62"/>
      <c r="C19" s="462"/>
      <c r="D19" s="463"/>
      <c r="E19" s="455"/>
      <c r="F19" s="456"/>
      <c r="G19" s="456"/>
      <c r="H19" s="456"/>
      <c r="I19" s="456"/>
      <c r="J19" s="424"/>
      <c r="K19" s="425"/>
      <c r="L19" s="425"/>
      <c r="M19" s="425"/>
      <c r="N19" s="425"/>
      <c r="O19" s="426"/>
      <c r="P19" s="424"/>
      <c r="Q19" s="425"/>
      <c r="R19" s="425"/>
      <c r="S19" s="425"/>
      <c r="T19" s="425"/>
      <c r="U19" s="426"/>
      <c r="V19" s="442"/>
      <c r="W19" s="443"/>
      <c r="X19" s="443"/>
      <c r="Y19" s="443"/>
      <c r="Z19" s="443"/>
      <c r="AA19" s="444"/>
      <c r="AB19" s="442"/>
      <c r="AC19" s="443"/>
      <c r="AD19" s="443"/>
      <c r="AE19" s="443"/>
      <c r="AF19" s="443"/>
      <c r="AG19" s="444"/>
      <c r="AH19" s="433"/>
      <c r="AI19" s="434"/>
      <c r="AJ19" s="434"/>
      <c r="AK19" s="434"/>
      <c r="AL19" s="434"/>
      <c r="AM19" s="435"/>
      <c r="AN19" s="83"/>
      <c r="AO19" s="476"/>
      <c r="AP19" s="477"/>
      <c r="AQ19" s="477"/>
      <c r="AR19" s="477"/>
      <c r="AS19" s="477"/>
      <c r="AT19" s="478"/>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62"/>
      <c r="C20" s="462"/>
      <c r="D20" s="463"/>
      <c r="E20" s="455"/>
      <c r="F20" s="456"/>
      <c r="G20" s="456"/>
      <c r="H20" s="456"/>
      <c r="I20" s="456"/>
      <c r="J20" s="424" t="str">
        <f>IF(AND('Mapa de Riesgos'!$H$68="Alta",'Mapa de Riesgos'!$L$68="Leve"),CONCATENATE("R",'Mapa de Riesgos'!$A$68),"")</f>
        <v/>
      </c>
      <c r="K20" s="425"/>
      <c r="L20" s="425" t="str">
        <f>IF(AND('Mapa de Riesgos'!$H$74="Alta",'Mapa de Riesgos'!$L$74="Leve"),CONCATENATE("R",'Mapa de Riesgos'!$A$74),"")</f>
        <v/>
      </c>
      <c r="M20" s="425"/>
      <c r="N20" s="425" t="str">
        <f>IF(AND('Mapa de Riesgos'!$H$80="Alta",'Mapa de Riesgos'!$L$80="Leve"),CONCATENATE("R",'Mapa de Riesgos'!$A$80),"")</f>
        <v/>
      </c>
      <c r="O20" s="426"/>
      <c r="P20" s="424" t="str">
        <f>IF(AND('Mapa de Riesgos'!$H$68="Alta",'Mapa de Riesgos'!$L$68="Menor"),CONCATENATE("R",'Mapa de Riesgos'!$A$68),"")</f>
        <v/>
      </c>
      <c r="Q20" s="425"/>
      <c r="R20" s="425" t="str">
        <f>IF(AND('Mapa de Riesgos'!$H$74="Alta",'Mapa de Riesgos'!$L$74="Menor"),CONCATENATE("R",'Mapa de Riesgos'!$A$74),"")</f>
        <v/>
      </c>
      <c r="S20" s="425"/>
      <c r="T20" s="425" t="str">
        <f>IF(AND('Mapa de Riesgos'!$H$80="Alta",'Mapa de Riesgos'!$L$80="Menor"),CONCATENATE("R",'Mapa de Riesgos'!$A$80),"")</f>
        <v/>
      </c>
      <c r="U20" s="426"/>
      <c r="V20" s="442" t="str">
        <f>IF(AND('Mapa de Riesgos'!$H$68="Alta",'Mapa de Riesgos'!$L$68="Moderado"),CONCATENATE("R",'Mapa de Riesgos'!$A$68),"")</f>
        <v/>
      </c>
      <c r="W20" s="443"/>
      <c r="X20" s="443" t="str">
        <f>IF(AND('Mapa de Riesgos'!$H$74="Alta",'Mapa de Riesgos'!$L$74="Moderado"),CONCATENATE("R",'Mapa de Riesgos'!$A$74),"")</f>
        <v/>
      </c>
      <c r="Y20" s="443"/>
      <c r="Z20" s="443" t="str">
        <f>IF(AND('Mapa de Riesgos'!$H$80="Alta",'Mapa de Riesgos'!$L$80="Moderado"),CONCATENATE("R",'Mapa de Riesgos'!$A$80),"")</f>
        <v/>
      </c>
      <c r="AA20" s="444"/>
      <c r="AB20" s="442" t="str">
        <f>IF(AND('Mapa de Riesgos'!$H$68="Alta",'Mapa de Riesgos'!$L$68="Mayor"),CONCATENATE("R",'Mapa de Riesgos'!$A$68),"")</f>
        <v/>
      </c>
      <c r="AC20" s="443"/>
      <c r="AD20" s="443" t="str">
        <f>IF(AND('Mapa de Riesgos'!$H$74="Alta",'Mapa de Riesgos'!$L$74="Mayor"),CONCATENATE("R",'Mapa de Riesgos'!$A$74),"")</f>
        <v/>
      </c>
      <c r="AE20" s="443"/>
      <c r="AF20" s="443" t="str">
        <f>IF(AND('Mapa de Riesgos'!$H$80="Alta",'Mapa de Riesgos'!$L$80="Mayor"),CONCATENATE("R",'Mapa de Riesgos'!$A$80),"")</f>
        <v/>
      </c>
      <c r="AG20" s="444"/>
      <c r="AH20" s="433" t="str">
        <f>IF(AND('Mapa de Riesgos'!$H$68="Alta",'Mapa de Riesgos'!$L$68="Catastrófico"),CONCATENATE("R",'Mapa de Riesgos'!$A$68),"")</f>
        <v/>
      </c>
      <c r="AI20" s="434"/>
      <c r="AJ20" s="434" t="str">
        <f>IF(AND('Mapa de Riesgos'!$H$74="Alta",'Mapa de Riesgos'!$L$74="Catastrófico"),CONCATENATE("R",'Mapa de Riesgos'!$A$74),"")</f>
        <v/>
      </c>
      <c r="AK20" s="434"/>
      <c r="AL20" s="434" t="str">
        <f>IF(AND('Mapa de Riesgos'!$H$80="Alta",'Mapa de Riesgos'!$L$80="Catastrófico"),CONCATENATE("R",'Mapa de Riesgos'!$A$80),"")</f>
        <v/>
      </c>
      <c r="AM20" s="435"/>
      <c r="AN20" s="83"/>
      <c r="AO20" s="476"/>
      <c r="AP20" s="477"/>
      <c r="AQ20" s="477"/>
      <c r="AR20" s="477"/>
      <c r="AS20" s="477"/>
      <c r="AT20" s="478"/>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62"/>
      <c r="C21" s="462"/>
      <c r="D21" s="463"/>
      <c r="E21" s="458"/>
      <c r="F21" s="459"/>
      <c r="G21" s="459"/>
      <c r="H21" s="459"/>
      <c r="I21" s="459"/>
      <c r="J21" s="427"/>
      <c r="K21" s="428"/>
      <c r="L21" s="428"/>
      <c r="M21" s="428"/>
      <c r="N21" s="428"/>
      <c r="O21" s="429"/>
      <c r="P21" s="427"/>
      <c r="Q21" s="428"/>
      <c r="R21" s="428"/>
      <c r="S21" s="428"/>
      <c r="T21" s="428"/>
      <c r="U21" s="429"/>
      <c r="V21" s="445"/>
      <c r="W21" s="446"/>
      <c r="X21" s="446"/>
      <c r="Y21" s="446"/>
      <c r="Z21" s="446"/>
      <c r="AA21" s="447"/>
      <c r="AB21" s="445"/>
      <c r="AC21" s="446"/>
      <c r="AD21" s="446"/>
      <c r="AE21" s="446"/>
      <c r="AF21" s="446"/>
      <c r="AG21" s="447"/>
      <c r="AH21" s="436"/>
      <c r="AI21" s="437"/>
      <c r="AJ21" s="437"/>
      <c r="AK21" s="437"/>
      <c r="AL21" s="437"/>
      <c r="AM21" s="438"/>
      <c r="AN21" s="83"/>
      <c r="AO21" s="479"/>
      <c r="AP21" s="480"/>
      <c r="AQ21" s="480"/>
      <c r="AR21" s="480"/>
      <c r="AS21" s="480"/>
      <c r="AT21" s="481"/>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62"/>
      <c r="C22" s="462"/>
      <c r="D22" s="463"/>
      <c r="E22" s="452" t="s">
        <v>166</v>
      </c>
      <c r="F22" s="453"/>
      <c r="G22" s="453"/>
      <c r="H22" s="453"/>
      <c r="I22" s="454"/>
      <c r="J22" s="430" t="str">
        <f>IF(AND('Mapa de Riesgos'!$H$12="Media",'Mapa de Riesgos'!$L$12="Leve"),CONCATENATE("R",'Mapa de Riesgos'!$A$12),"")</f>
        <v/>
      </c>
      <c r="K22" s="431"/>
      <c r="L22" s="431" t="str">
        <f>IF(AND('Mapa de Riesgos'!$H$18="Media",'Mapa de Riesgos'!$L$18="Leve"),CONCATENATE("R",'Mapa de Riesgos'!$A$18),"")</f>
        <v/>
      </c>
      <c r="M22" s="431"/>
      <c r="N22" s="431" t="str">
        <f>IF(AND('Mapa de Riesgos'!$H$26="Media",'Mapa de Riesgos'!$L$26="Leve"),CONCATENATE("R",'Mapa de Riesgos'!$A$26),"")</f>
        <v/>
      </c>
      <c r="O22" s="432"/>
      <c r="P22" s="430" t="str">
        <f>IF(AND('Mapa de Riesgos'!$H$12="Media",'Mapa de Riesgos'!$L$12="Menor"),CONCATENATE("R",'Mapa de Riesgos'!$A$12),"")</f>
        <v/>
      </c>
      <c r="Q22" s="431"/>
      <c r="R22" s="431" t="str">
        <f>IF(AND('Mapa de Riesgos'!$H$18="Media",'Mapa de Riesgos'!$L$18="Menor"),CONCATENATE("R",'Mapa de Riesgos'!$A$18),"")</f>
        <v/>
      </c>
      <c r="S22" s="431"/>
      <c r="T22" s="431" t="str">
        <f>IF(AND('Mapa de Riesgos'!$H$26="Media",'Mapa de Riesgos'!$L$26="Menor"),CONCATENATE("R",'Mapa de Riesgos'!$A$26),"")</f>
        <v/>
      </c>
      <c r="U22" s="432"/>
      <c r="V22" s="430" t="str">
        <f>IF(AND('Mapa de Riesgos'!$H$12="Media",'Mapa de Riesgos'!$L$12="Moderado"),CONCATENATE("R",'Mapa de Riesgos'!$A$12),"")</f>
        <v/>
      </c>
      <c r="W22" s="431"/>
      <c r="X22" s="431" t="str">
        <f>IF(AND('Mapa de Riesgos'!$H$18="Media",'Mapa de Riesgos'!$L$18="Moderado"),CONCATENATE("R",'Mapa de Riesgos'!$A$18),"")</f>
        <v>R2</v>
      </c>
      <c r="Y22" s="431"/>
      <c r="Z22" s="431" t="str">
        <f>IF(AND('Mapa de Riesgos'!$H$26="Media",'Mapa de Riesgos'!$L$26="Moderado"),CONCATENATE("R",'Mapa de Riesgos'!$A$26),"")</f>
        <v/>
      </c>
      <c r="AA22" s="432"/>
      <c r="AB22" s="448" t="str">
        <f>IF(AND('Mapa de Riesgos'!$H$12="Media",'Mapa de Riesgos'!$L$12="Mayor"),CONCATENATE("R",'Mapa de Riesgos'!$A$12),"")</f>
        <v/>
      </c>
      <c r="AC22" s="449"/>
      <c r="AD22" s="449" t="str">
        <f>IF(AND('Mapa de Riesgos'!$H$18="Media",'Mapa de Riesgos'!$L$18="Mayor"),CONCATENATE("R",'Mapa de Riesgos'!$A$18),"")</f>
        <v/>
      </c>
      <c r="AE22" s="449"/>
      <c r="AF22" s="449" t="str">
        <f>IF(AND('Mapa de Riesgos'!$H$26="Media",'Mapa de Riesgos'!$L$26="Mayor"),CONCATENATE("R",'Mapa de Riesgos'!$A$26),"")</f>
        <v/>
      </c>
      <c r="AG22" s="450"/>
      <c r="AH22" s="439" t="str">
        <f>IF(AND('Mapa de Riesgos'!$H$12="Media",'Mapa de Riesgos'!$L$12="Catastrófico"),CONCATENATE("R",'Mapa de Riesgos'!$A$12),"")</f>
        <v/>
      </c>
      <c r="AI22" s="440"/>
      <c r="AJ22" s="440" t="str">
        <f>IF(AND('Mapa de Riesgos'!$H$18="Media",'Mapa de Riesgos'!$L$18="Catastrófico"),CONCATENATE("R",'Mapa de Riesgos'!$A$18),"")</f>
        <v/>
      </c>
      <c r="AK22" s="440"/>
      <c r="AL22" s="440" t="str">
        <f>IF(AND('Mapa de Riesgos'!$H$26="Media",'Mapa de Riesgos'!$L$26="Catastrófico"),CONCATENATE("R",'Mapa de Riesgos'!$A$26),"")</f>
        <v/>
      </c>
      <c r="AM22" s="441"/>
      <c r="AN22" s="83"/>
      <c r="AO22" s="482" t="s">
        <v>157</v>
      </c>
      <c r="AP22" s="483"/>
      <c r="AQ22" s="483"/>
      <c r="AR22" s="483"/>
      <c r="AS22" s="483"/>
      <c r="AT22" s="484"/>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62"/>
      <c r="C23" s="462"/>
      <c r="D23" s="463"/>
      <c r="E23" s="455"/>
      <c r="F23" s="456"/>
      <c r="G23" s="456"/>
      <c r="H23" s="456"/>
      <c r="I23" s="457"/>
      <c r="J23" s="424"/>
      <c r="K23" s="425"/>
      <c r="L23" s="425"/>
      <c r="M23" s="425"/>
      <c r="N23" s="425"/>
      <c r="O23" s="426"/>
      <c r="P23" s="424"/>
      <c r="Q23" s="425"/>
      <c r="R23" s="425"/>
      <c r="S23" s="425"/>
      <c r="T23" s="425"/>
      <c r="U23" s="426"/>
      <c r="V23" s="424"/>
      <c r="W23" s="425"/>
      <c r="X23" s="425"/>
      <c r="Y23" s="425"/>
      <c r="Z23" s="425"/>
      <c r="AA23" s="426"/>
      <c r="AB23" s="442"/>
      <c r="AC23" s="443"/>
      <c r="AD23" s="443"/>
      <c r="AE23" s="443"/>
      <c r="AF23" s="443"/>
      <c r="AG23" s="444"/>
      <c r="AH23" s="433"/>
      <c r="AI23" s="434"/>
      <c r="AJ23" s="434"/>
      <c r="AK23" s="434"/>
      <c r="AL23" s="434"/>
      <c r="AM23" s="435"/>
      <c r="AN23" s="83"/>
      <c r="AO23" s="485"/>
      <c r="AP23" s="486"/>
      <c r="AQ23" s="486"/>
      <c r="AR23" s="486"/>
      <c r="AS23" s="486"/>
      <c r="AT23" s="48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62"/>
      <c r="C24" s="462"/>
      <c r="D24" s="463"/>
      <c r="E24" s="455"/>
      <c r="F24" s="456"/>
      <c r="G24" s="456"/>
      <c r="H24" s="456"/>
      <c r="I24" s="457"/>
      <c r="J24" s="424" t="str">
        <f>IF(AND('Mapa de Riesgos'!$H$32="Media",'Mapa de Riesgos'!$L$32="Leve"),CONCATENATE("R",'Mapa de Riesgos'!$A$32),"")</f>
        <v/>
      </c>
      <c r="K24" s="425"/>
      <c r="L24" s="425" t="str">
        <f>IF(AND('Mapa de Riesgos'!$H$38="Media",'Mapa de Riesgos'!$L$38="Leve"),CONCATENATE("R",'Mapa de Riesgos'!$A$38),"")</f>
        <v/>
      </c>
      <c r="M24" s="425"/>
      <c r="N24" s="425" t="str">
        <f>IF(AND('Mapa de Riesgos'!$H$44="Media",'Mapa de Riesgos'!$L$44="Leve"),CONCATENATE("R",'Mapa de Riesgos'!$A$44),"")</f>
        <v/>
      </c>
      <c r="O24" s="426"/>
      <c r="P24" s="424" t="str">
        <f>IF(AND('Mapa de Riesgos'!$H$32="Media",'Mapa de Riesgos'!$L$32="Menor"),CONCATENATE("R",'Mapa de Riesgos'!$A$32),"")</f>
        <v/>
      </c>
      <c r="Q24" s="425"/>
      <c r="R24" s="425" t="str">
        <f>IF(AND('Mapa de Riesgos'!$H$38="Media",'Mapa de Riesgos'!$L$38="Menor"),CONCATENATE("R",'Mapa de Riesgos'!$A$38),"")</f>
        <v/>
      </c>
      <c r="S24" s="425"/>
      <c r="T24" s="425" t="str">
        <f>IF(AND('Mapa de Riesgos'!$H$44="Media",'Mapa de Riesgos'!$L$44="Menor"),CONCATENATE("R",'Mapa de Riesgos'!$A$44),"")</f>
        <v/>
      </c>
      <c r="U24" s="426"/>
      <c r="V24" s="424" t="str">
        <f>IF(AND('Mapa de Riesgos'!$H$32="Media",'Mapa de Riesgos'!$L$32="Moderado"),CONCATENATE("R",'Mapa de Riesgos'!$A$32),"")</f>
        <v/>
      </c>
      <c r="W24" s="425"/>
      <c r="X24" s="425" t="str">
        <f>IF(AND('Mapa de Riesgos'!$H$38="Media",'Mapa de Riesgos'!$L$38="Moderado"),CONCATENATE("R",'Mapa de Riesgos'!$A$38),"")</f>
        <v/>
      </c>
      <c r="Y24" s="425"/>
      <c r="Z24" s="425" t="str">
        <f>IF(AND('Mapa de Riesgos'!$H$44="Media",'Mapa de Riesgos'!$L$44="Moderado"),CONCATENATE("R",'Mapa de Riesgos'!$A$44),"")</f>
        <v/>
      </c>
      <c r="AA24" s="426"/>
      <c r="AB24" s="442" t="str">
        <f>IF(AND('Mapa de Riesgos'!$H$32="Media",'Mapa de Riesgos'!$L$32="Mayor"),CONCATENATE("R",'Mapa de Riesgos'!$A$32),"")</f>
        <v/>
      </c>
      <c r="AC24" s="443"/>
      <c r="AD24" s="443" t="str">
        <f>IF(AND('Mapa de Riesgos'!$H$38="Media",'Mapa de Riesgos'!$L$38="Mayor"),CONCATENATE("R",'Mapa de Riesgos'!$A$38),"")</f>
        <v/>
      </c>
      <c r="AE24" s="443"/>
      <c r="AF24" s="443" t="str">
        <f>IF(AND('Mapa de Riesgos'!$H$44="Media",'Mapa de Riesgos'!$L$44="Mayor"),CONCATENATE("R",'Mapa de Riesgos'!$A$44),"")</f>
        <v/>
      </c>
      <c r="AG24" s="444"/>
      <c r="AH24" s="433" t="str">
        <f>IF(AND('Mapa de Riesgos'!$H$32="Media",'Mapa de Riesgos'!$L$32="Catastrófico"),CONCATENATE("R",'Mapa de Riesgos'!$A$32),"")</f>
        <v/>
      </c>
      <c r="AI24" s="434"/>
      <c r="AJ24" s="434" t="str">
        <f>IF(AND('Mapa de Riesgos'!$H$38="Media",'Mapa de Riesgos'!$L$38="Catastrófico"),CONCATENATE("R",'Mapa de Riesgos'!$A$38),"")</f>
        <v/>
      </c>
      <c r="AK24" s="434"/>
      <c r="AL24" s="434" t="str">
        <f>IF(AND('Mapa de Riesgos'!$H$44="Media",'Mapa de Riesgos'!$L$44="Catastrófico"),CONCATENATE("R",'Mapa de Riesgos'!$A$44),"")</f>
        <v/>
      </c>
      <c r="AM24" s="435"/>
      <c r="AN24" s="83"/>
      <c r="AO24" s="485"/>
      <c r="AP24" s="486"/>
      <c r="AQ24" s="486"/>
      <c r="AR24" s="486"/>
      <c r="AS24" s="486"/>
      <c r="AT24" s="48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62"/>
      <c r="C25" s="462"/>
      <c r="D25" s="463"/>
      <c r="E25" s="455"/>
      <c r="F25" s="456"/>
      <c r="G25" s="456"/>
      <c r="H25" s="456"/>
      <c r="I25" s="457"/>
      <c r="J25" s="424"/>
      <c r="K25" s="425"/>
      <c r="L25" s="425"/>
      <c r="M25" s="425"/>
      <c r="N25" s="425"/>
      <c r="O25" s="426"/>
      <c r="P25" s="424"/>
      <c r="Q25" s="425"/>
      <c r="R25" s="425"/>
      <c r="S25" s="425"/>
      <c r="T25" s="425"/>
      <c r="U25" s="426"/>
      <c r="V25" s="424"/>
      <c r="W25" s="425"/>
      <c r="X25" s="425"/>
      <c r="Y25" s="425"/>
      <c r="Z25" s="425"/>
      <c r="AA25" s="426"/>
      <c r="AB25" s="442"/>
      <c r="AC25" s="443"/>
      <c r="AD25" s="443"/>
      <c r="AE25" s="443"/>
      <c r="AF25" s="443"/>
      <c r="AG25" s="444"/>
      <c r="AH25" s="433"/>
      <c r="AI25" s="434"/>
      <c r="AJ25" s="434"/>
      <c r="AK25" s="434"/>
      <c r="AL25" s="434"/>
      <c r="AM25" s="435"/>
      <c r="AN25" s="83"/>
      <c r="AO25" s="485"/>
      <c r="AP25" s="486"/>
      <c r="AQ25" s="486"/>
      <c r="AR25" s="486"/>
      <c r="AS25" s="486"/>
      <c r="AT25" s="487"/>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62"/>
      <c r="C26" s="462"/>
      <c r="D26" s="463"/>
      <c r="E26" s="455"/>
      <c r="F26" s="456"/>
      <c r="G26" s="456"/>
      <c r="H26" s="456"/>
      <c r="I26" s="457"/>
      <c r="J26" s="424" t="str">
        <f>IF(AND('Mapa de Riesgos'!$H$50="Media",'Mapa de Riesgos'!$L$50="Leve"),CONCATENATE("R",'Mapa de Riesgos'!$A$50),"")</f>
        <v/>
      </c>
      <c r="K26" s="425"/>
      <c r="L26" s="425" t="str">
        <f>IF(AND('Mapa de Riesgos'!$H$56="Media",'Mapa de Riesgos'!$L$56="Leve"),CONCATENATE("R",'Mapa de Riesgos'!$A$56),"")</f>
        <v/>
      </c>
      <c r="M26" s="425"/>
      <c r="N26" s="425" t="str">
        <f>IF(AND('Mapa de Riesgos'!$H$62="Media",'Mapa de Riesgos'!$L$62="Leve"),CONCATENATE("R",'Mapa de Riesgos'!$A$62),"")</f>
        <v/>
      </c>
      <c r="O26" s="426"/>
      <c r="P26" s="424" t="str">
        <f>IF(AND('Mapa de Riesgos'!$H$50="Media",'Mapa de Riesgos'!$L$50="Menor"),CONCATENATE("R",'Mapa de Riesgos'!$A$50),"")</f>
        <v/>
      </c>
      <c r="Q26" s="425"/>
      <c r="R26" s="425" t="str">
        <f>IF(AND('Mapa de Riesgos'!$H$56="Media",'Mapa de Riesgos'!$L$56="Menor"),CONCATENATE("R",'Mapa de Riesgos'!$A$56),"")</f>
        <v/>
      </c>
      <c r="S26" s="425"/>
      <c r="T26" s="425" t="str">
        <f>IF(AND('Mapa de Riesgos'!$H$62="Media",'Mapa de Riesgos'!$L$62="Menor"),CONCATENATE("R",'Mapa de Riesgos'!$A$62),"")</f>
        <v/>
      </c>
      <c r="U26" s="426"/>
      <c r="V26" s="424" t="str">
        <f>IF(AND('Mapa de Riesgos'!$H$50="Media",'Mapa de Riesgos'!$L$50="Moderado"),CONCATENATE("R",'Mapa de Riesgos'!$A$50),"")</f>
        <v/>
      </c>
      <c r="W26" s="425"/>
      <c r="X26" s="425" t="str">
        <f>IF(AND('Mapa de Riesgos'!$H$56="Media",'Mapa de Riesgos'!$L$56="Moderado"),CONCATENATE("R",'Mapa de Riesgos'!$A$56),"")</f>
        <v/>
      </c>
      <c r="Y26" s="425"/>
      <c r="Z26" s="425" t="str">
        <f>IF(AND('Mapa de Riesgos'!$H$62="Media",'Mapa de Riesgos'!$L$62="Moderado"),CONCATENATE("R",'Mapa de Riesgos'!$A$62),"")</f>
        <v/>
      </c>
      <c r="AA26" s="426"/>
      <c r="AB26" s="442" t="str">
        <f>IF(AND('Mapa de Riesgos'!$H$50="Media",'Mapa de Riesgos'!$L$50="Mayor"),CONCATENATE("R",'Mapa de Riesgos'!$A$50),"")</f>
        <v/>
      </c>
      <c r="AC26" s="443"/>
      <c r="AD26" s="443" t="str">
        <f>IF(AND('Mapa de Riesgos'!$H$56="Media",'Mapa de Riesgos'!$L$56="Mayor"),CONCATENATE("R",'Mapa de Riesgos'!$A$56),"")</f>
        <v/>
      </c>
      <c r="AE26" s="443"/>
      <c r="AF26" s="443" t="str">
        <f>IF(AND('Mapa de Riesgos'!$H$62="Media",'Mapa de Riesgos'!$L$62="Mayor"),CONCATENATE("R",'Mapa de Riesgos'!$A$62),"")</f>
        <v/>
      </c>
      <c r="AG26" s="444"/>
      <c r="AH26" s="433" t="str">
        <f>IF(AND('Mapa de Riesgos'!$H$50="Media",'Mapa de Riesgos'!$L$50="Catastrófico"),CONCATENATE("R",'Mapa de Riesgos'!$A$50),"")</f>
        <v/>
      </c>
      <c r="AI26" s="434"/>
      <c r="AJ26" s="434" t="str">
        <f>IF(AND('Mapa de Riesgos'!$H$56="Media",'Mapa de Riesgos'!$L$56="Catastrófico"),CONCATENATE("R",'Mapa de Riesgos'!$A$56),"")</f>
        <v/>
      </c>
      <c r="AK26" s="434"/>
      <c r="AL26" s="434" t="str">
        <f>IF(AND('Mapa de Riesgos'!$H$62="Media",'Mapa de Riesgos'!$L$62="Catastrófico"),CONCATENATE("R",'Mapa de Riesgos'!$A$62),"")</f>
        <v/>
      </c>
      <c r="AM26" s="435"/>
      <c r="AN26" s="83"/>
      <c r="AO26" s="485"/>
      <c r="AP26" s="486"/>
      <c r="AQ26" s="486"/>
      <c r="AR26" s="486"/>
      <c r="AS26" s="486"/>
      <c r="AT26" s="487"/>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62"/>
      <c r="C27" s="462"/>
      <c r="D27" s="463"/>
      <c r="E27" s="455"/>
      <c r="F27" s="456"/>
      <c r="G27" s="456"/>
      <c r="H27" s="456"/>
      <c r="I27" s="457"/>
      <c r="J27" s="424"/>
      <c r="K27" s="425"/>
      <c r="L27" s="425"/>
      <c r="M27" s="425"/>
      <c r="N27" s="425"/>
      <c r="O27" s="426"/>
      <c r="P27" s="424"/>
      <c r="Q27" s="425"/>
      <c r="R27" s="425"/>
      <c r="S27" s="425"/>
      <c r="T27" s="425"/>
      <c r="U27" s="426"/>
      <c r="V27" s="424"/>
      <c r="W27" s="425"/>
      <c r="X27" s="425"/>
      <c r="Y27" s="425"/>
      <c r="Z27" s="425"/>
      <c r="AA27" s="426"/>
      <c r="AB27" s="442"/>
      <c r="AC27" s="443"/>
      <c r="AD27" s="443"/>
      <c r="AE27" s="443"/>
      <c r="AF27" s="443"/>
      <c r="AG27" s="444"/>
      <c r="AH27" s="433"/>
      <c r="AI27" s="434"/>
      <c r="AJ27" s="434"/>
      <c r="AK27" s="434"/>
      <c r="AL27" s="434"/>
      <c r="AM27" s="435"/>
      <c r="AN27" s="83"/>
      <c r="AO27" s="485"/>
      <c r="AP27" s="486"/>
      <c r="AQ27" s="486"/>
      <c r="AR27" s="486"/>
      <c r="AS27" s="486"/>
      <c r="AT27" s="48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62"/>
      <c r="C28" s="462"/>
      <c r="D28" s="463"/>
      <c r="E28" s="455"/>
      <c r="F28" s="456"/>
      <c r="G28" s="456"/>
      <c r="H28" s="456"/>
      <c r="I28" s="457"/>
      <c r="J28" s="424" t="str">
        <f>IF(AND('Mapa de Riesgos'!$H$68="Media",'Mapa de Riesgos'!$L$68="Leve"),CONCATENATE("R",'Mapa de Riesgos'!$A$68),"")</f>
        <v/>
      </c>
      <c r="K28" s="425"/>
      <c r="L28" s="425" t="str">
        <f>IF(AND('Mapa de Riesgos'!$H$74="Media",'Mapa de Riesgos'!$L$74="Leve"),CONCATENATE("R",'Mapa de Riesgos'!$A$74),"")</f>
        <v/>
      </c>
      <c r="M28" s="425"/>
      <c r="N28" s="425" t="str">
        <f>IF(AND('Mapa de Riesgos'!$H$80="Media",'Mapa de Riesgos'!$L$80="Leve"),CONCATENATE("R",'Mapa de Riesgos'!$A$80),"")</f>
        <v/>
      </c>
      <c r="O28" s="426"/>
      <c r="P28" s="424" t="str">
        <f>IF(AND('Mapa de Riesgos'!$H$68="Media",'Mapa de Riesgos'!$L$68="Menor"),CONCATENATE("R",'Mapa de Riesgos'!$A$68),"")</f>
        <v/>
      </c>
      <c r="Q28" s="425"/>
      <c r="R28" s="425" t="str">
        <f>IF(AND('Mapa de Riesgos'!$H$74="Media",'Mapa de Riesgos'!$L$74="Menor"),CONCATENATE("R",'Mapa de Riesgos'!$A$74),"")</f>
        <v/>
      </c>
      <c r="S28" s="425"/>
      <c r="T28" s="425" t="str">
        <f>IF(AND('Mapa de Riesgos'!$H$80="Media",'Mapa de Riesgos'!$L$80="Menor"),CONCATENATE("R",'Mapa de Riesgos'!$A$80),"")</f>
        <v/>
      </c>
      <c r="U28" s="426"/>
      <c r="V28" s="424" t="str">
        <f>IF(AND('Mapa de Riesgos'!$H$68="Media",'Mapa de Riesgos'!$L$68="Moderado"),CONCATENATE("R",'Mapa de Riesgos'!$A$68),"")</f>
        <v/>
      </c>
      <c r="W28" s="425"/>
      <c r="X28" s="425" t="str">
        <f>IF(AND('Mapa de Riesgos'!$H$74="Media",'Mapa de Riesgos'!$L$74="Moderado"),CONCATENATE("R",'Mapa de Riesgos'!$A$74),"")</f>
        <v/>
      </c>
      <c r="Y28" s="425"/>
      <c r="Z28" s="425" t="str">
        <f>IF(AND('Mapa de Riesgos'!$H$80="Media",'Mapa de Riesgos'!$L$80="Moderado"),CONCATENATE("R",'Mapa de Riesgos'!$A$80),"")</f>
        <v/>
      </c>
      <c r="AA28" s="426"/>
      <c r="AB28" s="442" t="str">
        <f>IF(AND('Mapa de Riesgos'!$H$68="Media",'Mapa de Riesgos'!$L$68="Mayor"),CONCATENATE("R",'Mapa de Riesgos'!$A$68),"")</f>
        <v/>
      </c>
      <c r="AC28" s="443"/>
      <c r="AD28" s="443" t="str">
        <f>IF(AND('Mapa de Riesgos'!$H$74="Media",'Mapa de Riesgos'!$L$74="Mayor"),CONCATENATE("R",'Mapa de Riesgos'!$A$74),"")</f>
        <v/>
      </c>
      <c r="AE28" s="443"/>
      <c r="AF28" s="443" t="str">
        <f>IF(AND('Mapa de Riesgos'!$H$80="Media",'Mapa de Riesgos'!$L$80="Mayor"),CONCATENATE("R",'Mapa de Riesgos'!$A$80),"")</f>
        <v/>
      </c>
      <c r="AG28" s="444"/>
      <c r="AH28" s="433" t="str">
        <f>IF(AND('Mapa de Riesgos'!$H$68="Media",'Mapa de Riesgos'!$L$68="Catastrófico"),CONCATENATE("R",'Mapa de Riesgos'!$A$68),"")</f>
        <v/>
      </c>
      <c r="AI28" s="434"/>
      <c r="AJ28" s="434" t="str">
        <f>IF(AND('Mapa de Riesgos'!$H$74="Media",'Mapa de Riesgos'!$L$74="Catastrófico"),CONCATENATE("R",'Mapa de Riesgos'!$A$74),"")</f>
        <v/>
      </c>
      <c r="AK28" s="434"/>
      <c r="AL28" s="434" t="str">
        <f>IF(AND('Mapa de Riesgos'!$H$80="Media",'Mapa de Riesgos'!$L$80="Catastrófico"),CONCATENATE("R",'Mapa de Riesgos'!$A$80),"")</f>
        <v/>
      </c>
      <c r="AM28" s="435"/>
      <c r="AN28" s="83"/>
      <c r="AO28" s="485"/>
      <c r="AP28" s="486"/>
      <c r="AQ28" s="486"/>
      <c r="AR28" s="486"/>
      <c r="AS28" s="486"/>
      <c r="AT28" s="48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62"/>
      <c r="C29" s="462"/>
      <c r="D29" s="463"/>
      <c r="E29" s="458"/>
      <c r="F29" s="459"/>
      <c r="G29" s="459"/>
      <c r="H29" s="459"/>
      <c r="I29" s="460"/>
      <c r="J29" s="424"/>
      <c r="K29" s="425"/>
      <c r="L29" s="425"/>
      <c r="M29" s="425"/>
      <c r="N29" s="425"/>
      <c r="O29" s="426"/>
      <c r="P29" s="427"/>
      <c r="Q29" s="428"/>
      <c r="R29" s="428"/>
      <c r="S29" s="428"/>
      <c r="T29" s="428"/>
      <c r="U29" s="429"/>
      <c r="V29" s="427"/>
      <c r="W29" s="428"/>
      <c r="X29" s="428"/>
      <c r="Y29" s="428"/>
      <c r="Z29" s="428"/>
      <c r="AA29" s="429"/>
      <c r="AB29" s="445"/>
      <c r="AC29" s="446"/>
      <c r="AD29" s="446"/>
      <c r="AE29" s="446"/>
      <c r="AF29" s="446"/>
      <c r="AG29" s="447"/>
      <c r="AH29" s="436"/>
      <c r="AI29" s="437"/>
      <c r="AJ29" s="437"/>
      <c r="AK29" s="437"/>
      <c r="AL29" s="437"/>
      <c r="AM29" s="438"/>
      <c r="AN29" s="83"/>
      <c r="AO29" s="488"/>
      <c r="AP29" s="489"/>
      <c r="AQ29" s="489"/>
      <c r="AR29" s="489"/>
      <c r="AS29" s="489"/>
      <c r="AT29" s="490"/>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62"/>
      <c r="C30" s="462"/>
      <c r="D30" s="463"/>
      <c r="E30" s="452" t="s">
        <v>167</v>
      </c>
      <c r="F30" s="453"/>
      <c r="G30" s="453"/>
      <c r="H30" s="453"/>
      <c r="I30" s="453"/>
      <c r="J30" s="421" t="str">
        <f>IF(AND('Mapa de Riesgos'!$H$12="Baja",'Mapa de Riesgos'!$L$12="Leve"),CONCATENATE("R",'Mapa de Riesgos'!$A$12),"")</f>
        <v/>
      </c>
      <c r="K30" s="422"/>
      <c r="L30" s="422" t="str">
        <f>IF(AND('Mapa de Riesgos'!$H$18="Baja",'Mapa de Riesgos'!$L$18="Leve"),CONCATENATE("R",'Mapa de Riesgos'!$A$18),"")</f>
        <v/>
      </c>
      <c r="M30" s="422"/>
      <c r="N30" s="422" t="str">
        <f>IF(AND('Mapa de Riesgos'!$H$26="Baja",'Mapa de Riesgos'!$L$26="Leve"),CONCATENATE("R",'Mapa de Riesgos'!$A$26),"")</f>
        <v/>
      </c>
      <c r="O30" s="423"/>
      <c r="P30" s="431" t="str">
        <f>IF(AND('Mapa de Riesgos'!$H$12="Baja",'Mapa de Riesgos'!$L$12="Menor"),CONCATENATE("R",'Mapa de Riesgos'!$A$12),"")</f>
        <v/>
      </c>
      <c r="Q30" s="431"/>
      <c r="R30" s="431" t="str">
        <f>IF(AND('Mapa de Riesgos'!$H$18="Baja",'Mapa de Riesgos'!$L$18="Menor"),CONCATENATE("R",'Mapa de Riesgos'!$A$18),"")</f>
        <v/>
      </c>
      <c r="S30" s="431"/>
      <c r="T30" s="431" t="str">
        <f>IF(AND('Mapa de Riesgos'!$H$26="Baja",'Mapa de Riesgos'!$L$26="Menor"),CONCATENATE("R",'Mapa de Riesgos'!$A$26),"")</f>
        <v/>
      </c>
      <c r="U30" s="432"/>
      <c r="V30" s="430" t="str">
        <f>IF(AND('Mapa de Riesgos'!$H$12="Baja",'Mapa de Riesgos'!$L$12="Moderado"),CONCATENATE("R",'Mapa de Riesgos'!$A$12),"")</f>
        <v/>
      </c>
      <c r="W30" s="431"/>
      <c r="X30" s="431" t="str">
        <f>IF(AND('Mapa de Riesgos'!$H$18="Baja",'Mapa de Riesgos'!$L$18="Moderado"),CONCATENATE("R",'Mapa de Riesgos'!$A$18),"")</f>
        <v/>
      </c>
      <c r="Y30" s="431"/>
      <c r="Z30" s="431" t="str">
        <f>IF(AND('Mapa de Riesgos'!$H$26="Baja",'Mapa de Riesgos'!$L$26="Moderado"),CONCATENATE("R",'Mapa de Riesgos'!$A$26),"")</f>
        <v/>
      </c>
      <c r="AA30" s="432"/>
      <c r="AB30" s="448" t="str">
        <f>IF(AND('Mapa de Riesgos'!$H$12="Baja",'Mapa de Riesgos'!$L$12="Mayor"),CONCATENATE("R",'Mapa de Riesgos'!$A$12),"")</f>
        <v/>
      </c>
      <c r="AC30" s="449"/>
      <c r="AD30" s="449" t="str">
        <f>IF(AND('Mapa de Riesgos'!$H$18="Baja",'Mapa de Riesgos'!$L$18="Mayor"),CONCATENATE("R",'Mapa de Riesgos'!$A$18),"")</f>
        <v/>
      </c>
      <c r="AE30" s="449"/>
      <c r="AF30" s="449" t="str">
        <f>IF(AND('Mapa de Riesgos'!$H$26="Baja",'Mapa de Riesgos'!$L$26="Mayor"),CONCATENATE("R",'Mapa de Riesgos'!$A$26),"")</f>
        <v/>
      </c>
      <c r="AG30" s="450"/>
      <c r="AH30" s="439" t="str">
        <f>IF(AND('Mapa de Riesgos'!$H$12="Baja",'Mapa de Riesgos'!$L$12="Catastrófico"),CONCATENATE("R",'Mapa de Riesgos'!$A$12),"")</f>
        <v/>
      </c>
      <c r="AI30" s="440"/>
      <c r="AJ30" s="440" t="str">
        <f>IF(AND('Mapa de Riesgos'!$H$18="Baja",'Mapa de Riesgos'!$L$18="Catastrófico"),CONCATENATE("R",'Mapa de Riesgos'!$A$18),"")</f>
        <v/>
      </c>
      <c r="AK30" s="440"/>
      <c r="AL30" s="440" t="str">
        <f>IF(AND('Mapa de Riesgos'!$H$26="Baja",'Mapa de Riesgos'!$L$26="Catastrófico"),CONCATENATE("R",'Mapa de Riesgos'!$A$26),"")</f>
        <v/>
      </c>
      <c r="AM30" s="441"/>
      <c r="AN30" s="83"/>
      <c r="AO30" s="491" t="s">
        <v>168</v>
      </c>
      <c r="AP30" s="492"/>
      <c r="AQ30" s="492"/>
      <c r="AR30" s="492"/>
      <c r="AS30" s="492"/>
      <c r="AT30" s="49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62"/>
      <c r="C31" s="462"/>
      <c r="D31" s="463"/>
      <c r="E31" s="455"/>
      <c r="F31" s="456"/>
      <c r="G31" s="456"/>
      <c r="H31" s="456"/>
      <c r="I31" s="456"/>
      <c r="J31" s="415"/>
      <c r="K31" s="416"/>
      <c r="L31" s="416"/>
      <c r="M31" s="416"/>
      <c r="N31" s="416"/>
      <c r="O31" s="417"/>
      <c r="P31" s="425"/>
      <c r="Q31" s="425"/>
      <c r="R31" s="425"/>
      <c r="S31" s="425"/>
      <c r="T31" s="425"/>
      <c r="U31" s="426"/>
      <c r="V31" s="424"/>
      <c r="W31" s="425"/>
      <c r="X31" s="425"/>
      <c r="Y31" s="425"/>
      <c r="Z31" s="425"/>
      <c r="AA31" s="426"/>
      <c r="AB31" s="442"/>
      <c r="AC31" s="443"/>
      <c r="AD31" s="443"/>
      <c r="AE31" s="443"/>
      <c r="AF31" s="443"/>
      <c r="AG31" s="444"/>
      <c r="AH31" s="433"/>
      <c r="AI31" s="434"/>
      <c r="AJ31" s="434"/>
      <c r="AK31" s="434"/>
      <c r="AL31" s="434"/>
      <c r="AM31" s="435"/>
      <c r="AN31" s="83"/>
      <c r="AO31" s="494"/>
      <c r="AP31" s="495"/>
      <c r="AQ31" s="495"/>
      <c r="AR31" s="495"/>
      <c r="AS31" s="495"/>
      <c r="AT31" s="49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62"/>
      <c r="C32" s="462"/>
      <c r="D32" s="463"/>
      <c r="E32" s="455"/>
      <c r="F32" s="456"/>
      <c r="G32" s="456"/>
      <c r="H32" s="456"/>
      <c r="I32" s="456"/>
      <c r="J32" s="415" t="str">
        <f>IF(AND('Mapa de Riesgos'!$H$32="Baja",'Mapa de Riesgos'!$L$32="Leve"),CONCATENATE("R",'Mapa de Riesgos'!$A$32),"")</f>
        <v/>
      </c>
      <c r="K32" s="416"/>
      <c r="L32" s="416" t="str">
        <f>IF(AND('Mapa de Riesgos'!$H$38="Baja",'Mapa de Riesgos'!$L$38="Leve"),CONCATENATE("R",'Mapa de Riesgos'!$A$38),"")</f>
        <v/>
      </c>
      <c r="M32" s="416"/>
      <c r="N32" s="416" t="str">
        <f>IF(AND('Mapa de Riesgos'!$H$44="Baja",'Mapa de Riesgos'!$L$44="Leve"),CONCATENATE("R",'Mapa de Riesgos'!$A$44),"")</f>
        <v/>
      </c>
      <c r="O32" s="417"/>
      <c r="P32" s="425" t="str">
        <f>IF(AND('Mapa de Riesgos'!$H$32="Baja",'Mapa de Riesgos'!$L$32="Menor"),CONCATENATE("R",'Mapa de Riesgos'!$A$32),"")</f>
        <v/>
      </c>
      <c r="Q32" s="425"/>
      <c r="R32" s="425" t="str">
        <f>IF(AND('Mapa de Riesgos'!$H$38="Baja",'Mapa de Riesgos'!$L$38="Menor"),CONCATENATE("R",'Mapa de Riesgos'!$A$38),"")</f>
        <v/>
      </c>
      <c r="S32" s="425"/>
      <c r="T32" s="425" t="str">
        <f>IF(AND('Mapa de Riesgos'!$H$44="Baja",'Mapa de Riesgos'!$L$44="Menor"),CONCATENATE("R",'Mapa de Riesgos'!$A$44),"")</f>
        <v/>
      </c>
      <c r="U32" s="426"/>
      <c r="V32" s="424" t="str">
        <f>IF(AND('Mapa de Riesgos'!$H$32="Baja",'Mapa de Riesgos'!$L$32="Moderado"),CONCATENATE("R",'Mapa de Riesgos'!$A$32),"")</f>
        <v/>
      </c>
      <c r="W32" s="425"/>
      <c r="X32" s="425" t="str">
        <f>IF(AND('Mapa de Riesgos'!$H$38="Baja",'Mapa de Riesgos'!$L$38="Moderado"),CONCATENATE("R",'Mapa de Riesgos'!$A$38),"")</f>
        <v/>
      </c>
      <c r="Y32" s="425"/>
      <c r="Z32" s="425" t="str">
        <f>IF(AND('Mapa de Riesgos'!$H$44="Baja",'Mapa de Riesgos'!$L$44="Moderado"),CONCATENATE("R",'Mapa de Riesgos'!$A$44),"")</f>
        <v/>
      </c>
      <c r="AA32" s="426"/>
      <c r="AB32" s="442" t="str">
        <f>IF(AND('Mapa de Riesgos'!$H$32="Baja",'Mapa de Riesgos'!$L$32="Mayor"),CONCATENATE("R",'Mapa de Riesgos'!$A$32),"")</f>
        <v/>
      </c>
      <c r="AC32" s="443"/>
      <c r="AD32" s="443" t="str">
        <f>IF(AND('Mapa de Riesgos'!$H$38="Baja",'Mapa de Riesgos'!$L$38="Mayor"),CONCATENATE("R",'Mapa de Riesgos'!$A$38),"")</f>
        <v/>
      </c>
      <c r="AE32" s="443"/>
      <c r="AF32" s="443" t="str">
        <f>IF(AND('Mapa de Riesgos'!$H$44="Baja",'Mapa de Riesgos'!$L$44="Mayor"),CONCATENATE("R",'Mapa de Riesgos'!$A$44),"")</f>
        <v/>
      </c>
      <c r="AG32" s="444"/>
      <c r="AH32" s="433" t="str">
        <f>IF(AND('Mapa de Riesgos'!$H$32="Baja",'Mapa de Riesgos'!$L$32="Catastrófico"),CONCATENATE("R",'Mapa de Riesgos'!$A$32),"")</f>
        <v/>
      </c>
      <c r="AI32" s="434"/>
      <c r="AJ32" s="434" t="str">
        <f>IF(AND('Mapa de Riesgos'!$H$38="Baja",'Mapa de Riesgos'!$L$38="Catastrófico"),CONCATENATE("R",'Mapa de Riesgos'!$A$38),"")</f>
        <v/>
      </c>
      <c r="AK32" s="434"/>
      <c r="AL32" s="434" t="str">
        <f>IF(AND('Mapa de Riesgos'!$H$44="Baja",'Mapa de Riesgos'!$L$44="Catastrófico"),CONCATENATE("R",'Mapa de Riesgos'!$A$44),"")</f>
        <v/>
      </c>
      <c r="AM32" s="435"/>
      <c r="AN32" s="83"/>
      <c r="AO32" s="494"/>
      <c r="AP32" s="495"/>
      <c r="AQ32" s="495"/>
      <c r="AR32" s="495"/>
      <c r="AS32" s="495"/>
      <c r="AT32" s="49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62"/>
      <c r="C33" s="462"/>
      <c r="D33" s="463"/>
      <c r="E33" s="455"/>
      <c r="F33" s="456"/>
      <c r="G33" s="456"/>
      <c r="H33" s="456"/>
      <c r="I33" s="456"/>
      <c r="J33" s="415"/>
      <c r="K33" s="416"/>
      <c r="L33" s="416"/>
      <c r="M33" s="416"/>
      <c r="N33" s="416"/>
      <c r="O33" s="417"/>
      <c r="P33" s="425"/>
      <c r="Q33" s="425"/>
      <c r="R33" s="425"/>
      <c r="S33" s="425"/>
      <c r="T33" s="425"/>
      <c r="U33" s="426"/>
      <c r="V33" s="424"/>
      <c r="W33" s="425"/>
      <c r="X33" s="425"/>
      <c r="Y33" s="425"/>
      <c r="Z33" s="425"/>
      <c r="AA33" s="426"/>
      <c r="AB33" s="442"/>
      <c r="AC33" s="443"/>
      <c r="AD33" s="443"/>
      <c r="AE33" s="443"/>
      <c r="AF33" s="443"/>
      <c r="AG33" s="444"/>
      <c r="AH33" s="433"/>
      <c r="AI33" s="434"/>
      <c r="AJ33" s="434"/>
      <c r="AK33" s="434"/>
      <c r="AL33" s="434"/>
      <c r="AM33" s="435"/>
      <c r="AN33" s="83"/>
      <c r="AO33" s="494"/>
      <c r="AP33" s="495"/>
      <c r="AQ33" s="495"/>
      <c r="AR33" s="495"/>
      <c r="AS33" s="495"/>
      <c r="AT33" s="49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62"/>
      <c r="C34" s="462"/>
      <c r="D34" s="463"/>
      <c r="E34" s="455"/>
      <c r="F34" s="456"/>
      <c r="G34" s="456"/>
      <c r="H34" s="456"/>
      <c r="I34" s="456"/>
      <c r="J34" s="415" t="str">
        <f>IF(AND('Mapa de Riesgos'!$H$50="Baja",'Mapa de Riesgos'!$L$50="Leve"),CONCATENATE("R",'Mapa de Riesgos'!$A$50),"")</f>
        <v/>
      </c>
      <c r="K34" s="416"/>
      <c r="L34" s="416" t="str">
        <f>IF(AND('Mapa de Riesgos'!$H$56="Baja",'Mapa de Riesgos'!$L$56="Leve"),CONCATENATE("R",'Mapa de Riesgos'!$A$56),"")</f>
        <v/>
      </c>
      <c r="M34" s="416"/>
      <c r="N34" s="416" t="str">
        <f>IF(AND('Mapa de Riesgos'!$H$62="Baja",'Mapa de Riesgos'!$L$62="Leve"),CONCATENATE("R",'Mapa de Riesgos'!$A$62),"")</f>
        <v/>
      </c>
      <c r="O34" s="417"/>
      <c r="P34" s="425" t="str">
        <f>IF(AND('Mapa de Riesgos'!$H$50="Baja",'Mapa de Riesgos'!$L$50="Menor"),CONCATENATE("R",'Mapa de Riesgos'!$A$50),"")</f>
        <v/>
      </c>
      <c r="Q34" s="425"/>
      <c r="R34" s="425" t="str">
        <f>IF(AND('Mapa de Riesgos'!$H$56="Baja",'Mapa de Riesgos'!$L$56="Menor"),CONCATENATE("R",'Mapa de Riesgos'!$A$56),"")</f>
        <v/>
      </c>
      <c r="S34" s="425"/>
      <c r="T34" s="425" t="str">
        <f>IF(AND('Mapa de Riesgos'!$H$62="Baja",'Mapa de Riesgos'!$L$62="Menor"),CONCATENATE("R",'Mapa de Riesgos'!$A$62),"")</f>
        <v/>
      </c>
      <c r="U34" s="426"/>
      <c r="V34" s="424" t="str">
        <f>IF(AND('Mapa de Riesgos'!$H$50="Baja",'Mapa de Riesgos'!$L$50="Moderado"),CONCATENATE("R",'Mapa de Riesgos'!$A$50),"")</f>
        <v/>
      </c>
      <c r="W34" s="425"/>
      <c r="X34" s="425" t="str">
        <f>IF(AND('Mapa de Riesgos'!$H$56="Baja",'Mapa de Riesgos'!$L$56="Moderado"),CONCATENATE("R",'Mapa de Riesgos'!$A$56),"")</f>
        <v/>
      </c>
      <c r="Y34" s="425"/>
      <c r="Z34" s="425" t="str">
        <f>IF(AND('Mapa de Riesgos'!$H$62="Baja",'Mapa de Riesgos'!$L$62="Moderado"),CONCATENATE("R",'Mapa de Riesgos'!$A$62),"")</f>
        <v/>
      </c>
      <c r="AA34" s="426"/>
      <c r="AB34" s="442" t="str">
        <f>IF(AND('Mapa de Riesgos'!$H$50="Baja",'Mapa de Riesgos'!$L$50="Mayor"),CONCATENATE("R",'Mapa de Riesgos'!$A$50),"")</f>
        <v/>
      </c>
      <c r="AC34" s="443"/>
      <c r="AD34" s="443" t="str">
        <f>IF(AND('Mapa de Riesgos'!$H$56="Baja",'Mapa de Riesgos'!$L$56="Mayor"),CONCATENATE("R",'Mapa de Riesgos'!$A$56),"")</f>
        <v/>
      </c>
      <c r="AE34" s="443"/>
      <c r="AF34" s="443" t="str">
        <f>IF(AND('Mapa de Riesgos'!$H$62="Baja",'Mapa de Riesgos'!$L$62="Mayor"),CONCATENATE("R",'Mapa de Riesgos'!$A$62),"")</f>
        <v/>
      </c>
      <c r="AG34" s="444"/>
      <c r="AH34" s="433" t="str">
        <f>IF(AND('Mapa de Riesgos'!$H$50="Baja",'Mapa de Riesgos'!$L$50="Catastrófico"),CONCATENATE("R",'Mapa de Riesgos'!$A$50),"")</f>
        <v/>
      </c>
      <c r="AI34" s="434"/>
      <c r="AJ34" s="434" t="str">
        <f>IF(AND('Mapa de Riesgos'!$H$56="Baja",'Mapa de Riesgos'!$L$56="Catastrófico"),CONCATENATE("R",'Mapa de Riesgos'!$A$56),"")</f>
        <v/>
      </c>
      <c r="AK34" s="434"/>
      <c r="AL34" s="434" t="str">
        <f>IF(AND('Mapa de Riesgos'!$H$62="Baja",'Mapa de Riesgos'!$L$62="Catastrófico"),CONCATENATE("R",'Mapa de Riesgos'!$A$62),"")</f>
        <v/>
      </c>
      <c r="AM34" s="435"/>
      <c r="AN34" s="83"/>
      <c r="AO34" s="494"/>
      <c r="AP34" s="495"/>
      <c r="AQ34" s="495"/>
      <c r="AR34" s="495"/>
      <c r="AS34" s="495"/>
      <c r="AT34" s="49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62"/>
      <c r="C35" s="462"/>
      <c r="D35" s="463"/>
      <c r="E35" s="455"/>
      <c r="F35" s="456"/>
      <c r="G35" s="456"/>
      <c r="H35" s="456"/>
      <c r="I35" s="456"/>
      <c r="J35" s="415"/>
      <c r="K35" s="416"/>
      <c r="L35" s="416"/>
      <c r="M35" s="416"/>
      <c r="N35" s="416"/>
      <c r="O35" s="417"/>
      <c r="P35" s="425"/>
      <c r="Q35" s="425"/>
      <c r="R35" s="425"/>
      <c r="S35" s="425"/>
      <c r="T35" s="425"/>
      <c r="U35" s="426"/>
      <c r="V35" s="424"/>
      <c r="W35" s="425"/>
      <c r="X35" s="425"/>
      <c r="Y35" s="425"/>
      <c r="Z35" s="425"/>
      <c r="AA35" s="426"/>
      <c r="AB35" s="442"/>
      <c r="AC35" s="443"/>
      <c r="AD35" s="443"/>
      <c r="AE35" s="443"/>
      <c r="AF35" s="443"/>
      <c r="AG35" s="444"/>
      <c r="AH35" s="433"/>
      <c r="AI35" s="434"/>
      <c r="AJ35" s="434"/>
      <c r="AK35" s="434"/>
      <c r="AL35" s="434"/>
      <c r="AM35" s="435"/>
      <c r="AN35" s="83"/>
      <c r="AO35" s="494"/>
      <c r="AP35" s="495"/>
      <c r="AQ35" s="495"/>
      <c r="AR35" s="495"/>
      <c r="AS35" s="495"/>
      <c r="AT35" s="496"/>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62"/>
      <c r="C36" s="462"/>
      <c r="D36" s="463"/>
      <c r="E36" s="455"/>
      <c r="F36" s="456"/>
      <c r="G36" s="456"/>
      <c r="H36" s="456"/>
      <c r="I36" s="456"/>
      <c r="J36" s="415" t="str">
        <f>IF(AND('Mapa de Riesgos'!$H$68="Baja",'Mapa de Riesgos'!$L$68="Leve"),CONCATENATE("R",'Mapa de Riesgos'!$A$68),"")</f>
        <v/>
      </c>
      <c r="K36" s="416"/>
      <c r="L36" s="416" t="str">
        <f>IF(AND('Mapa de Riesgos'!$H$74="Baja",'Mapa de Riesgos'!$L$74="Leve"),CONCATENATE("R",'Mapa de Riesgos'!$A$74),"")</f>
        <v/>
      </c>
      <c r="M36" s="416"/>
      <c r="N36" s="416" t="str">
        <f>IF(AND('Mapa de Riesgos'!$H$80="Baja",'Mapa de Riesgos'!$L$80="Leve"),CONCATENATE("R",'Mapa de Riesgos'!$A$80),"")</f>
        <v/>
      </c>
      <c r="O36" s="417"/>
      <c r="P36" s="425" t="str">
        <f>IF(AND('Mapa de Riesgos'!$H$68="Baja",'Mapa de Riesgos'!$L$68="Menor"),CONCATENATE("R",'Mapa de Riesgos'!$A$68),"")</f>
        <v/>
      </c>
      <c r="Q36" s="425"/>
      <c r="R36" s="425" t="str">
        <f>IF(AND('Mapa de Riesgos'!$H$74="Baja",'Mapa de Riesgos'!$L$74="Menor"),CONCATENATE("R",'Mapa de Riesgos'!$A$74),"")</f>
        <v/>
      </c>
      <c r="S36" s="425"/>
      <c r="T36" s="425" t="str">
        <f>IF(AND('Mapa de Riesgos'!$H$80="Baja",'Mapa de Riesgos'!$L$80="Menor"),CONCATENATE("R",'Mapa de Riesgos'!$A$80),"")</f>
        <v/>
      </c>
      <c r="U36" s="426"/>
      <c r="V36" s="424" t="str">
        <f>IF(AND('Mapa de Riesgos'!$H$68="Baja",'Mapa de Riesgos'!$L$68="Moderado"),CONCATENATE("R",'Mapa de Riesgos'!$A$68),"")</f>
        <v/>
      </c>
      <c r="W36" s="425"/>
      <c r="X36" s="425" t="str">
        <f>IF(AND('Mapa de Riesgos'!$H$74="Baja",'Mapa de Riesgos'!$L$74="Moderado"),CONCATENATE("R",'Mapa de Riesgos'!$A$74),"")</f>
        <v/>
      </c>
      <c r="Y36" s="425"/>
      <c r="Z36" s="425" t="str">
        <f>IF(AND('Mapa de Riesgos'!$H$80="Baja",'Mapa de Riesgos'!$L$80="Moderado"),CONCATENATE("R",'Mapa de Riesgos'!$A$80),"")</f>
        <v/>
      </c>
      <c r="AA36" s="426"/>
      <c r="AB36" s="442" t="str">
        <f>IF(AND('Mapa de Riesgos'!$H$68="Baja",'Mapa de Riesgos'!$L$68="Mayor"),CONCATENATE("R",'Mapa de Riesgos'!$A$68),"")</f>
        <v/>
      </c>
      <c r="AC36" s="443"/>
      <c r="AD36" s="443" t="str">
        <f>IF(AND('Mapa de Riesgos'!$H$74="Baja",'Mapa de Riesgos'!$L$74="Mayor"),CONCATENATE("R",'Mapa de Riesgos'!$A$74),"")</f>
        <v/>
      </c>
      <c r="AE36" s="443"/>
      <c r="AF36" s="443" t="str">
        <f>IF(AND('Mapa de Riesgos'!$H$80="Baja",'Mapa de Riesgos'!$L$80="Mayor"),CONCATENATE("R",'Mapa de Riesgos'!$A$80),"")</f>
        <v/>
      </c>
      <c r="AG36" s="444"/>
      <c r="AH36" s="433" t="str">
        <f>IF(AND('Mapa de Riesgos'!$H$68="Baja",'Mapa de Riesgos'!$L$68="Catastrófico"),CONCATENATE("R",'Mapa de Riesgos'!$A$68),"")</f>
        <v/>
      </c>
      <c r="AI36" s="434"/>
      <c r="AJ36" s="434" t="str">
        <f>IF(AND('Mapa de Riesgos'!$H$74="Baja",'Mapa de Riesgos'!$L$74="Catastrófico"),CONCATENATE("R",'Mapa de Riesgos'!$A$74),"")</f>
        <v/>
      </c>
      <c r="AK36" s="434"/>
      <c r="AL36" s="434" t="str">
        <f>IF(AND('Mapa de Riesgos'!$H$80="Baja",'Mapa de Riesgos'!$L$80="Catastrófico"),CONCATENATE("R",'Mapa de Riesgos'!$A$80),"")</f>
        <v/>
      </c>
      <c r="AM36" s="435"/>
      <c r="AN36" s="83"/>
      <c r="AO36" s="494"/>
      <c r="AP36" s="495"/>
      <c r="AQ36" s="495"/>
      <c r="AR36" s="495"/>
      <c r="AS36" s="495"/>
      <c r="AT36" s="496"/>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62"/>
      <c r="C37" s="462"/>
      <c r="D37" s="463"/>
      <c r="E37" s="458"/>
      <c r="F37" s="459"/>
      <c r="G37" s="459"/>
      <c r="H37" s="459"/>
      <c r="I37" s="459"/>
      <c r="J37" s="418"/>
      <c r="K37" s="419"/>
      <c r="L37" s="419"/>
      <c r="M37" s="419"/>
      <c r="N37" s="419"/>
      <c r="O37" s="420"/>
      <c r="P37" s="428"/>
      <c r="Q37" s="428"/>
      <c r="R37" s="428"/>
      <c r="S37" s="428"/>
      <c r="T37" s="428"/>
      <c r="U37" s="429"/>
      <c r="V37" s="427"/>
      <c r="W37" s="428"/>
      <c r="X37" s="428"/>
      <c r="Y37" s="428"/>
      <c r="Z37" s="428"/>
      <c r="AA37" s="429"/>
      <c r="AB37" s="445"/>
      <c r="AC37" s="446"/>
      <c r="AD37" s="446"/>
      <c r="AE37" s="446"/>
      <c r="AF37" s="446"/>
      <c r="AG37" s="447"/>
      <c r="AH37" s="436"/>
      <c r="AI37" s="437"/>
      <c r="AJ37" s="437"/>
      <c r="AK37" s="437"/>
      <c r="AL37" s="437"/>
      <c r="AM37" s="438"/>
      <c r="AN37" s="83"/>
      <c r="AO37" s="497"/>
      <c r="AP37" s="498"/>
      <c r="AQ37" s="498"/>
      <c r="AR37" s="498"/>
      <c r="AS37" s="498"/>
      <c r="AT37" s="499"/>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62"/>
      <c r="C38" s="462"/>
      <c r="D38" s="463"/>
      <c r="E38" s="452" t="s">
        <v>169</v>
      </c>
      <c r="F38" s="453"/>
      <c r="G38" s="453"/>
      <c r="H38" s="453"/>
      <c r="I38" s="454"/>
      <c r="J38" s="421" t="str">
        <f>IF(AND('Mapa de Riesgos'!$H$12="Muy Baja",'Mapa de Riesgos'!$L$12="Leve"),CONCATENATE("R",'Mapa de Riesgos'!$A$12),"")</f>
        <v/>
      </c>
      <c r="K38" s="422"/>
      <c r="L38" s="422" t="str">
        <f>IF(AND('Mapa de Riesgos'!$H$18="Muy Baja",'Mapa de Riesgos'!$L$18="Leve"),CONCATENATE("R",'Mapa de Riesgos'!$A$18),"")</f>
        <v/>
      </c>
      <c r="M38" s="422"/>
      <c r="N38" s="422" t="str">
        <f>IF(AND('Mapa de Riesgos'!$H$26="Muy Baja",'Mapa de Riesgos'!$L$26="Leve"),CONCATENATE("R",'Mapa de Riesgos'!$A$26),"")</f>
        <v/>
      </c>
      <c r="O38" s="423"/>
      <c r="P38" s="421" t="str">
        <f>IF(AND('Mapa de Riesgos'!$H$12="Muy Baja",'Mapa de Riesgos'!$L$12="Menor"),CONCATENATE("R",'Mapa de Riesgos'!$A$12),"")</f>
        <v/>
      </c>
      <c r="Q38" s="422"/>
      <c r="R38" s="422" t="str">
        <f>IF(AND('Mapa de Riesgos'!$H$18="Muy Baja",'Mapa de Riesgos'!$L$18="Menor"),CONCATENATE("R",'Mapa de Riesgos'!$A$18),"")</f>
        <v/>
      </c>
      <c r="S38" s="422"/>
      <c r="T38" s="422" t="str">
        <f>IF(AND('Mapa de Riesgos'!$H$26="Muy Baja",'Mapa de Riesgos'!$L$26="Menor"),CONCATENATE("R",'Mapa de Riesgos'!$A$26),"")</f>
        <v/>
      </c>
      <c r="U38" s="423"/>
      <c r="V38" s="430" t="str">
        <f>IF(AND('Mapa de Riesgos'!$H$12="Muy Baja",'Mapa de Riesgos'!$L$12="Moderado"),CONCATENATE("R",'Mapa de Riesgos'!$A$12),"")</f>
        <v>R1</v>
      </c>
      <c r="W38" s="431"/>
      <c r="X38" s="431" t="str">
        <f>IF(AND('Mapa de Riesgos'!$H$18="Muy Baja",'Mapa de Riesgos'!$L$18="Moderado"),CONCATENATE("R",'Mapa de Riesgos'!$A$18),"")</f>
        <v/>
      </c>
      <c r="Y38" s="431"/>
      <c r="Z38" s="431" t="str">
        <f>IF(AND('Mapa de Riesgos'!$H$26="Muy Baja",'Mapa de Riesgos'!$L$26="Moderado"),CONCATENATE("R",'Mapa de Riesgos'!$A$26),"")</f>
        <v/>
      </c>
      <c r="AA38" s="432"/>
      <c r="AB38" s="448" t="str">
        <f>IF(AND('Mapa de Riesgos'!$H$12="Muy Baja",'Mapa de Riesgos'!$L$12="Mayor"),CONCATENATE("R",'Mapa de Riesgos'!$A$12),"")</f>
        <v/>
      </c>
      <c r="AC38" s="449"/>
      <c r="AD38" s="449" t="str">
        <f>IF(AND('Mapa de Riesgos'!$H$18="Muy Baja",'Mapa de Riesgos'!$L$18="Mayor"),CONCATENATE("R",'Mapa de Riesgos'!$A$18),"")</f>
        <v/>
      </c>
      <c r="AE38" s="449"/>
      <c r="AF38" s="449" t="str">
        <f>IF(AND('Mapa de Riesgos'!$H$26="Muy Baja",'Mapa de Riesgos'!$L$26="Mayor"),CONCATENATE("R",'Mapa de Riesgos'!$A$26),"")</f>
        <v/>
      </c>
      <c r="AG38" s="450"/>
      <c r="AH38" s="439" t="str">
        <f>IF(AND('Mapa de Riesgos'!$H$12="Muy Baja",'Mapa de Riesgos'!$L$12="Catastrófico"),CONCATENATE("R",'Mapa de Riesgos'!$A$12),"")</f>
        <v/>
      </c>
      <c r="AI38" s="440"/>
      <c r="AJ38" s="440" t="str">
        <f>IF(AND('Mapa de Riesgos'!$H$18="Muy Baja",'Mapa de Riesgos'!$L$18="Catastrófico"),CONCATENATE("R",'Mapa de Riesgos'!$A$18),"")</f>
        <v/>
      </c>
      <c r="AK38" s="440"/>
      <c r="AL38" s="440" t="str">
        <f>IF(AND('Mapa de Riesgos'!$H$26="Muy Baja",'Mapa de Riesgos'!$L$26="Catastrófico"),CONCATENATE("R",'Mapa de Riesgos'!$A$26),"")</f>
        <v/>
      </c>
      <c r="AM38" s="441"/>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62"/>
      <c r="C39" s="462"/>
      <c r="D39" s="463"/>
      <c r="E39" s="455"/>
      <c r="F39" s="456"/>
      <c r="G39" s="456"/>
      <c r="H39" s="456"/>
      <c r="I39" s="457"/>
      <c r="J39" s="415"/>
      <c r="K39" s="416"/>
      <c r="L39" s="416"/>
      <c r="M39" s="416"/>
      <c r="N39" s="416"/>
      <c r="O39" s="417"/>
      <c r="P39" s="415"/>
      <c r="Q39" s="416"/>
      <c r="R39" s="416"/>
      <c r="S39" s="416"/>
      <c r="T39" s="416"/>
      <c r="U39" s="417"/>
      <c r="V39" s="424"/>
      <c r="W39" s="425"/>
      <c r="X39" s="425"/>
      <c r="Y39" s="425"/>
      <c r="Z39" s="425"/>
      <c r="AA39" s="426"/>
      <c r="AB39" s="442"/>
      <c r="AC39" s="443"/>
      <c r="AD39" s="443"/>
      <c r="AE39" s="443"/>
      <c r="AF39" s="443"/>
      <c r="AG39" s="444"/>
      <c r="AH39" s="433"/>
      <c r="AI39" s="434"/>
      <c r="AJ39" s="434"/>
      <c r="AK39" s="434"/>
      <c r="AL39" s="434"/>
      <c r="AM39" s="435"/>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62"/>
      <c r="C40" s="462"/>
      <c r="D40" s="463"/>
      <c r="E40" s="455"/>
      <c r="F40" s="456"/>
      <c r="G40" s="456"/>
      <c r="H40" s="456"/>
      <c r="I40" s="457"/>
      <c r="J40" s="415" t="str">
        <f>IF(AND('Mapa de Riesgos'!$H$32="Muy Baja",'Mapa de Riesgos'!$L$32="Leve"),CONCATENATE("R",'Mapa de Riesgos'!$A$32),"")</f>
        <v/>
      </c>
      <c r="K40" s="416"/>
      <c r="L40" s="416" t="str">
        <f>IF(AND('Mapa de Riesgos'!$H$38="Muy Baja",'Mapa de Riesgos'!$L$38="Leve"),CONCATENATE("R",'Mapa de Riesgos'!$A$38),"")</f>
        <v/>
      </c>
      <c r="M40" s="416"/>
      <c r="N40" s="416" t="str">
        <f>IF(AND('Mapa de Riesgos'!$H$44="Muy Baja",'Mapa de Riesgos'!$L$44="Leve"),CONCATENATE("R",'Mapa de Riesgos'!$A$44),"")</f>
        <v/>
      </c>
      <c r="O40" s="417"/>
      <c r="P40" s="415" t="str">
        <f>IF(AND('Mapa de Riesgos'!$H$32="Muy Baja",'Mapa de Riesgos'!$L$32="Menor"),CONCATENATE("R",'Mapa de Riesgos'!$A$32),"")</f>
        <v/>
      </c>
      <c r="Q40" s="416"/>
      <c r="R40" s="416" t="str">
        <f>IF(AND('Mapa de Riesgos'!$H$38="Muy Baja",'Mapa de Riesgos'!$L$38="Menor"),CONCATENATE("R",'Mapa de Riesgos'!$A$38),"")</f>
        <v/>
      </c>
      <c r="S40" s="416"/>
      <c r="T40" s="416" t="str">
        <f>IF(AND('Mapa de Riesgos'!$H$44="Muy Baja",'Mapa de Riesgos'!$L$44="Menor"),CONCATENATE("R",'Mapa de Riesgos'!$A$44),"")</f>
        <v/>
      </c>
      <c r="U40" s="417"/>
      <c r="V40" s="424" t="str">
        <f>IF(AND('Mapa de Riesgos'!$H$32="Muy Baja",'Mapa de Riesgos'!$L$32="Moderado"),CONCATENATE("R",'Mapa de Riesgos'!$A$32),"")</f>
        <v/>
      </c>
      <c r="W40" s="425"/>
      <c r="X40" s="425" t="str">
        <f>IF(AND('Mapa de Riesgos'!$H$38="Muy Baja",'Mapa de Riesgos'!$L$38="Moderado"),CONCATENATE("R",'Mapa de Riesgos'!$A$38),"")</f>
        <v/>
      </c>
      <c r="Y40" s="425"/>
      <c r="Z40" s="425" t="str">
        <f>IF(AND('Mapa de Riesgos'!$H$44="Muy Baja",'Mapa de Riesgos'!$L$44="Moderado"),CONCATENATE("R",'Mapa de Riesgos'!$A$44),"")</f>
        <v/>
      </c>
      <c r="AA40" s="426"/>
      <c r="AB40" s="442" t="str">
        <f>IF(AND('Mapa de Riesgos'!$H$32="Muy Baja",'Mapa de Riesgos'!$L$32="Mayor"),CONCATENATE("R",'Mapa de Riesgos'!$A$32),"")</f>
        <v/>
      </c>
      <c r="AC40" s="443"/>
      <c r="AD40" s="443" t="str">
        <f>IF(AND('Mapa de Riesgos'!$H$38="Muy Baja",'Mapa de Riesgos'!$L$38="Mayor"),CONCATENATE("R",'Mapa de Riesgos'!$A$38),"")</f>
        <v/>
      </c>
      <c r="AE40" s="443"/>
      <c r="AF40" s="443" t="str">
        <f>IF(AND('Mapa de Riesgos'!$H$44="Muy Baja",'Mapa de Riesgos'!$L$44="Mayor"),CONCATENATE("R",'Mapa de Riesgos'!$A$44),"")</f>
        <v/>
      </c>
      <c r="AG40" s="444"/>
      <c r="AH40" s="433" t="str">
        <f>IF(AND('Mapa de Riesgos'!$H$32="Muy Baja",'Mapa de Riesgos'!$L$32="Catastrófico"),CONCATENATE("R",'Mapa de Riesgos'!$A$32),"")</f>
        <v/>
      </c>
      <c r="AI40" s="434"/>
      <c r="AJ40" s="434" t="str">
        <f>IF(AND('Mapa de Riesgos'!$H$38="Muy Baja",'Mapa de Riesgos'!$L$38="Catastrófico"),CONCATENATE("R",'Mapa de Riesgos'!$A$38),"")</f>
        <v/>
      </c>
      <c r="AK40" s="434"/>
      <c r="AL40" s="434" t="str">
        <f>IF(AND('Mapa de Riesgos'!$H$44="Muy Baja",'Mapa de Riesgos'!$L$44="Catastrófico"),CONCATENATE("R",'Mapa de Riesgos'!$A$44),"")</f>
        <v/>
      </c>
      <c r="AM40" s="435"/>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62"/>
      <c r="C41" s="462"/>
      <c r="D41" s="463"/>
      <c r="E41" s="455"/>
      <c r="F41" s="456"/>
      <c r="G41" s="456"/>
      <c r="H41" s="456"/>
      <c r="I41" s="457"/>
      <c r="J41" s="415"/>
      <c r="K41" s="416"/>
      <c r="L41" s="416"/>
      <c r="M41" s="416"/>
      <c r="N41" s="416"/>
      <c r="O41" s="417"/>
      <c r="P41" s="415"/>
      <c r="Q41" s="416"/>
      <c r="R41" s="416"/>
      <c r="S41" s="416"/>
      <c r="T41" s="416"/>
      <c r="U41" s="417"/>
      <c r="V41" s="424"/>
      <c r="W41" s="425"/>
      <c r="X41" s="425"/>
      <c r="Y41" s="425"/>
      <c r="Z41" s="425"/>
      <c r="AA41" s="426"/>
      <c r="AB41" s="442"/>
      <c r="AC41" s="443"/>
      <c r="AD41" s="443"/>
      <c r="AE41" s="443"/>
      <c r="AF41" s="443"/>
      <c r="AG41" s="444"/>
      <c r="AH41" s="433"/>
      <c r="AI41" s="434"/>
      <c r="AJ41" s="434"/>
      <c r="AK41" s="434"/>
      <c r="AL41" s="434"/>
      <c r="AM41" s="435"/>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62"/>
      <c r="C42" s="462"/>
      <c r="D42" s="463"/>
      <c r="E42" s="455"/>
      <c r="F42" s="456"/>
      <c r="G42" s="456"/>
      <c r="H42" s="456"/>
      <c r="I42" s="457"/>
      <c r="J42" s="415" t="str">
        <f>IF(AND('Mapa de Riesgos'!$H$50="Muy Baja",'Mapa de Riesgos'!$L$50="Leve"),CONCATENATE("R",'Mapa de Riesgos'!$A$50),"")</f>
        <v/>
      </c>
      <c r="K42" s="416"/>
      <c r="L42" s="416" t="str">
        <f>IF(AND('Mapa de Riesgos'!$H$56="Muy Baja",'Mapa de Riesgos'!$L$56="Leve"),CONCATENATE("R",'Mapa de Riesgos'!$A$56),"")</f>
        <v/>
      </c>
      <c r="M42" s="416"/>
      <c r="N42" s="416" t="str">
        <f>IF(AND('Mapa de Riesgos'!$H$62="Muy Baja",'Mapa de Riesgos'!$L$62="Leve"),CONCATENATE("R",'Mapa de Riesgos'!$A$62),"")</f>
        <v/>
      </c>
      <c r="O42" s="417"/>
      <c r="P42" s="415" t="str">
        <f>IF(AND('Mapa de Riesgos'!$H$50="Muy Baja",'Mapa de Riesgos'!$L$50="Menor"),CONCATENATE("R",'Mapa de Riesgos'!$A$50),"")</f>
        <v/>
      </c>
      <c r="Q42" s="416"/>
      <c r="R42" s="416" t="str">
        <f>IF(AND('Mapa de Riesgos'!$H$56="Muy Baja",'Mapa de Riesgos'!$L$56="Menor"),CONCATENATE("R",'Mapa de Riesgos'!$A$56),"")</f>
        <v/>
      </c>
      <c r="S42" s="416"/>
      <c r="T42" s="416" t="str">
        <f>IF(AND('Mapa de Riesgos'!$H$62="Muy Baja",'Mapa de Riesgos'!$L$62="Menor"),CONCATENATE("R",'Mapa de Riesgos'!$A$62),"")</f>
        <v/>
      </c>
      <c r="U42" s="417"/>
      <c r="V42" s="424" t="str">
        <f>IF(AND('Mapa de Riesgos'!$H$50="Muy Baja",'Mapa de Riesgos'!$L$50="Moderado"),CONCATENATE("R",'Mapa de Riesgos'!$A$50),"")</f>
        <v/>
      </c>
      <c r="W42" s="425"/>
      <c r="X42" s="425" t="str">
        <f>IF(AND('Mapa de Riesgos'!$H$56="Muy Baja",'Mapa de Riesgos'!$L$56="Moderado"),CONCATENATE("R",'Mapa de Riesgos'!$A$56),"")</f>
        <v/>
      </c>
      <c r="Y42" s="425"/>
      <c r="Z42" s="425" t="str">
        <f>IF(AND('Mapa de Riesgos'!$H$62="Muy Baja",'Mapa de Riesgos'!$L$62="Moderado"),CONCATENATE("R",'Mapa de Riesgos'!$A$62),"")</f>
        <v/>
      </c>
      <c r="AA42" s="426"/>
      <c r="AB42" s="442" t="str">
        <f>IF(AND('Mapa de Riesgos'!$H$50="Muy Baja",'Mapa de Riesgos'!$L$50="Mayor"),CONCATENATE("R",'Mapa de Riesgos'!$A$50),"")</f>
        <v/>
      </c>
      <c r="AC42" s="443"/>
      <c r="AD42" s="443" t="str">
        <f>IF(AND('Mapa de Riesgos'!$H$56="Muy Baja",'Mapa de Riesgos'!$L$56="Mayor"),CONCATENATE("R",'Mapa de Riesgos'!$A$56),"")</f>
        <v/>
      </c>
      <c r="AE42" s="443"/>
      <c r="AF42" s="443" t="str">
        <f>IF(AND('Mapa de Riesgos'!$H$62="Muy Baja",'Mapa de Riesgos'!$L$62="Mayor"),CONCATENATE("R",'Mapa de Riesgos'!$A$62),"")</f>
        <v/>
      </c>
      <c r="AG42" s="444"/>
      <c r="AH42" s="433" t="str">
        <f>IF(AND('Mapa de Riesgos'!$H$50="Muy Baja",'Mapa de Riesgos'!$L$50="Catastrófico"),CONCATENATE("R",'Mapa de Riesgos'!$A$50),"")</f>
        <v/>
      </c>
      <c r="AI42" s="434"/>
      <c r="AJ42" s="434" t="str">
        <f>IF(AND('Mapa de Riesgos'!$H$56="Muy Baja",'Mapa de Riesgos'!$L$56="Catastrófico"),CONCATENATE("R",'Mapa de Riesgos'!$A$56),"")</f>
        <v/>
      </c>
      <c r="AK42" s="434"/>
      <c r="AL42" s="434" t="str">
        <f>IF(AND('Mapa de Riesgos'!$H$62="Muy Baja",'Mapa de Riesgos'!$L$62="Catastrófico"),CONCATENATE("R",'Mapa de Riesgos'!$A$62),"")</f>
        <v/>
      </c>
      <c r="AM42" s="435"/>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62"/>
      <c r="C43" s="462"/>
      <c r="D43" s="463"/>
      <c r="E43" s="455"/>
      <c r="F43" s="456"/>
      <c r="G43" s="456"/>
      <c r="H43" s="456"/>
      <c r="I43" s="457"/>
      <c r="J43" s="415"/>
      <c r="K43" s="416"/>
      <c r="L43" s="416"/>
      <c r="M43" s="416"/>
      <c r="N43" s="416"/>
      <c r="O43" s="417"/>
      <c r="P43" s="415"/>
      <c r="Q43" s="416"/>
      <c r="R43" s="416"/>
      <c r="S43" s="416"/>
      <c r="T43" s="416"/>
      <c r="U43" s="417"/>
      <c r="V43" s="424"/>
      <c r="W43" s="425"/>
      <c r="X43" s="425"/>
      <c r="Y43" s="425"/>
      <c r="Z43" s="425"/>
      <c r="AA43" s="426"/>
      <c r="AB43" s="442"/>
      <c r="AC43" s="443"/>
      <c r="AD43" s="443"/>
      <c r="AE43" s="443"/>
      <c r="AF43" s="443"/>
      <c r="AG43" s="444"/>
      <c r="AH43" s="433"/>
      <c r="AI43" s="434"/>
      <c r="AJ43" s="434"/>
      <c r="AK43" s="434"/>
      <c r="AL43" s="434"/>
      <c r="AM43" s="435"/>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62"/>
      <c r="C44" s="462"/>
      <c r="D44" s="463"/>
      <c r="E44" s="455"/>
      <c r="F44" s="456"/>
      <c r="G44" s="456"/>
      <c r="H44" s="456"/>
      <c r="I44" s="457"/>
      <c r="J44" s="415" t="str">
        <f>IF(AND('Mapa de Riesgos'!$H$68="Muy Baja",'Mapa de Riesgos'!$L$68="Leve"),CONCATENATE("R",'Mapa de Riesgos'!$A$68),"")</f>
        <v/>
      </c>
      <c r="K44" s="416"/>
      <c r="L44" s="416" t="str">
        <f>IF(AND('Mapa de Riesgos'!$H$74="Muy Baja",'Mapa de Riesgos'!$L$74="Leve"),CONCATENATE("R",'Mapa de Riesgos'!$A$74),"")</f>
        <v/>
      </c>
      <c r="M44" s="416"/>
      <c r="N44" s="416" t="str">
        <f>IF(AND('Mapa de Riesgos'!$H$80="Muy Baja",'Mapa de Riesgos'!$L$80="Leve"),CONCATENATE("R",'Mapa de Riesgos'!$A$80),"")</f>
        <v/>
      </c>
      <c r="O44" s="417"/>
      <c r="P44" s="415" t="str">
        <f>IF(AND('Mapa de Riesgos'!$H$68="Muy Baja",'Mapa de Riesgos'!$L$68="Menor"),CONCATENATE("R",'Mapa de Riesgos'!$A$68),"")</f>
        <v/>
      </c>
      <c r="Q44" s="416"/>
      <c r="R44" s="416" t="str">
        <f>IF(AND('Mapa de Riesgos'!$H$74="Muy Baja",'Mapa de Riesgos'!$L$74="Menor"),CONCATENATE("R",'Mapa de Riesgos'!$A$74),"")</f>
        <v/>
      </c>
      <c r="S44" s="416"/>
      <c r="T44" s="416" t="str">
        <f>IF(AND('Mapa de Riesgos'!$H$80="Muy Baja",'Mapa de Riesgos'!$L$80="Menor"),CONCATENATE("R",'Mapa de Riesgos'!$A$80),"")</f>
        <v/>
      </c>
      <c r="U44" s="417"/>
      <c r="V44" s="424" t="str">
        <f>IF(AND('Mapa de Riesgos'!$H$68="Muy Baja",'Mapa de Riesgos'!$L$68="Moderado"),CONCATENATE("R",'Mapa de Riesgos'!$A$68),"")</f>
        <v/>
      </c>
      <c r="W44" s="425"/>
      <c r="X44" s="425" t="str">
        <f>IF(AND('Mapa de Riesgos'!$H$74="Muy Baja",'Mapa de Riesgos'!$L$74="Moderado"),CONCATENATE("R",'Mapa de Riesgos'!$A$74),"")</f>
        <v/>
      </c>
      <c r="Y44" s="425"/>
      <c r="Z44" s="425" t="str">
        <f>IF(AND('Mapa de Riesgos'!$H$80="Muy Baja",'Mapa de Riesgos'!$L$80="Moderado"),CONCATENATE("R",'Mapa de Riesgos'!$A$80),"")</f>
        <v/>
      </c>
      <c r="AA44" s="426"/>
      <c r="AB44" s="442" t="str">
        <f>IF(AND('Mapa de Riesgos'!$H$68="Muy Baja",'Mapa de Riesgos'!$L$68="Mayor"),CONCATENATE("R",'Mapa de Riesgos'!$A$68),"")</f>
        <v/>
      </c>
      <c r="AC44" s="443"/>
      <c r="AD44" s="443" t="str">
        <f>IF(AND('Mapa de Riesgos'!$H$74="Muy Baja",'Mapa de Riesgos'!$L$74="Mayor"),CONCATENATE("R",'Mapa de Riesgos'!$A$74),"")</f>
        <v/>
      </c>
      <c r="AE44" s="443"/>
      <c r="AF44" s="443" t="str">
        <f>IF(AND('Mapa de Riesgos'!$H$80="Muy Baja",'Mapa de Riesgos'!$L$80="Mayor"),CONCATENATE("R",'Mapa de Riesgos'!$A$80),"")</f>
        <v/>
      </c>
      <c r="AG44" s="444"/>
      <c r="AH44" s="433" t="str">
        <f>IF(AND('Mapa de Riesgos'!$H$68="Muy Baja",'Mapa de Riesgos'!$L$68="Catastrófico"),CONCATENATE("R",'Mapa de Riesgos'!$A$68),"")</f>
        <v/>
      </c>
      <c r="AI44" s="434"/>
      <c r="AJ44" s="434" t="str">
        <f>IF(AND('Mapa de Riesgos'!$H$74="Muy Baja",'Mapa de Riesgos'!$L$74="Catastrófico"),CONCATENATE("R",'Mapa de Riesgos'!$A$74),"")</f>
        <v/>
      </c>
      <c r="AK44" s="434"/>
      <c r="AL44" s="434" t="str">
        <f>IF(AND('Mapa de Riesgos'!$H$80="Muy Baja",'Mapa de Riesgos'!$L$80="Catastrófico"),CONCATENATE("R",'Mapa de Riesgos'!$A$80),"")</f>
        <v/>
      </c>
      <c r="AM44" s="435"/>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62"/>
      <c r="C45" s="462"/>
      <c r="D45" s="463"/>
      <c r="E45" s="458"/>
      <c r="F45" s="459"/>
      <c r="G45" s="459"/>
      <c r="H45" s="459"/>
      <c r="I45" s="460"/>
      <c r="J45" s="418"/>
      <c r="K45" s="419"/>
      <c r="L45" s="419"/>
      <c r="M45" s="419"/>
      <c r="N45" s="419"/>
      <c r="O45" s="420"/>
      <c r="P45" s="418"/>
      <c r="Q45" s="419"/>
      <c r="R45" s="419"/>
      <c r="S45" s="419"/>
      <c r="T45" s="419"/>
      <c r="U45" s="420"/>
      <c r="V45" s="427"/>
      <c r="W45" s="428"/>
      <c r="X45" s="428"/>
      <c r="Y45" s="428"/>
      <c r="Z45" s="428"/>
      <c r="AA45" s="429"/>
      <c r="AB45" s="445"/>
      <c r="AC45" s="446"/>
      <c r="AD45" s="446"/>
      <c r="AE45" s="446"/>
      <c r="AF45" s="446"/>
      <c r="AG45" s="447"/>
      <c r="AH45" s="436"/>
      <c r="AI45" s="437"/>
      <c r="AJ45" s="437"/>
      <c r="AK45" s="437"/>
      <c r="AL45" s="437"/>
      <c r="AM45" s="438"/>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52" t="s">
        <v>170</v>
      </c>
      <c r="K46" s="453"/>
      <c r="L46" s="453"/>
      <c r="M46" s="453"/>
      <c r="N46" s="453"/>
      <c r="O46" s="454"/>
      <c r="P46" s="452" t="s">
        <v>171</v>
      </c>
      <c r="Q46" s="453"/>
      <c r="R46" s="453"/>
      <c r="S46" s="453"/>
      <c r="T46" s="453"/>
      <c r="U46" s="454"/>
      <c r="V46" s="452" t="s">
        <v>172</v>
      </c>
      <c r="W46" s="453"/>
      <c r="X46" s="453"/>
      <c r="Y46" s="453"/>
      <c r="Z46" s="453"/>
      <c r="AA46" s="454"/>
      <c r="AB46" s="452" t="s">
        <v>173</v>
      </c>
      <c r="AC46" s="461"/>
      <c r="AD46" s="453"/>
      <c r="AE46" s="453"/>
      <c r="AF46" s="453"/>
      <c r="AG46" s="454"/>
      <c r="AH46" s="452" t="s">
        <v>174</v>
      </c>
      <c r="AI46" s="453"/>
      <c r="AJ46" s="453"/>
      <c r="AK46" s="453"/>
      <c r="AL46" s="453"/>
      <c r="AM46" s="454"/>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55"/>
      <c r="K47" s="456"/>
      <c r="L47" s="456"/>
      <c r="M47" s="456"/>
      <c r="N47" s="456"/>
      <c r="O47" s="457"/>
      <c r="P47" s="455"/>
      <c r="Q47" s="456"/>
      <c r="R47" s="456"/>
      <c r="S47" s="456"/>
      <c r="T47" s="456"/>
      <c r="U47" s="457"/>
      <c r="V47" s="455"/>
      <c r="W47" s="456"/>
      <c r="X47" s="456"/>
      <c r="Y47" s="456"/>
      <c r="Z47" s="456"/>
      <c r="AA47" s="457"/>
      <c r="AB47" s="455"/>
      <c r="AC47" s="456"/>
      <c r="AD47" s="456"/>
      <c r="AE47" s="456"/>
      <c r="AF47" s="456"/>
      <c r="AG47" s="457"/>
      <c r="AH47" s="455"/>
      <c r="AI47" s="456"/>
      <c r="AJ47" s="456"/>
      <c r="AK47" s="456"/>
      <c r="AL47" s="456"/>
      <c r="AM47" s="457"/>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55"/>
      <c r="K48" s="456"/>
      <c r="L48" s="456"/>
      <c r="M48" s="456"/>
      <c r="N48" s="456"/>
      <c r="O48" s="457"/>
      <c r="P48" s="455"/>
      <c r="Q48" s="456"/>
      <c r="R48" s="456"/>
      <c r="S48" s="456"/>
      <c r="T48" s="456"/>
      <c r="U48" s="457"/>
      <c r="V48" s="455"/>
      <c r="W48" s="456"/>
      <c r="X48" s="456"/>
      <c r="Y48" s="456"/>
      <c r="Z48" s="456"/>
      <c r="AA48" s="457"/>
      <c r="AB48" s="455"/>
      <c r="AC48" s="456"/>
      <c r="AD48" s="456"/>
      <c r="AE48" s="456"/>
      <c r="AF48" s="456"/>
      <c r="AG48" s="457"/>
      <c r="AH48" s="455"/>
      <c r="AI48" s="456"/>
      <c r="AJ48" s="456"/>
      <c r="AK48" s="456"/>
      <c r="AL48" s="456"/>
      <c r="AM48" s="457"/>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55"/>
      <c r="K49" s="456"/>
      <c r="L49" s="456"/>
      <c r="M49" s="456"/>
      <c r="N49" s="456"/>
      <c r="O49" s="457"/>
      <c r="P49" s="455"/>
      <c r="Q49" s="456"/>
      <c r="R49" s="456"/>
      <c r="S49" s="456"/>
      <c r="T49" s="456"/>
      <c r="U49" s="457"/>
      <c r="V49" s="455"/>
      <c r="W49" s="456"/>
      <c r="X49" s="456"/>
      <c r="Y49" s="456"/>
      <c r="Z49" s="456"/>
      <c r="AA49" s="457"/>
      <c r="AB49" s="455"/>
      <c r="AC49" s="456"/>
      <c r="AD49" s="456"/>
      <c r="AE49" s="456"/>
      <c r="AF49" s="456"/>
      <c r="AG49" s="457"/>
      <c r="AH49" s="455"/>
      <c r="AI49" s="456"/>
      <c r="AJ49" s="456"/>
      <c r="AK49" s="456"/>
      <c r="AL49" s="456"/>
      <c r="AM49" s="457"/>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55"/>
      <c r="K50" s="456"/>
      <c r="L50" s="456"/>
      <c r="M50" s="456"/>
      <c r="N50" s="456"/>
      <c r="O50" s="457"/>
      <c r="P50" s="455"/>
      <c r="Q50" s="456"/>
      <c r="R50" s="456"/>
      <c r="S50" s="456"/>
      <c r="T50" s="456"/>
      <c r="U50" s="457"/>
      <c r="V50" s="455"/>
      <c r="W50" s="456"/>
      <c r="X50" s="456"/>
      <c r="Y50" s="456"/>
      <c r="Z50" s="456"/>
      <c r="AA50" s="457"/>
      <c r="AB50" s="455"/>
      <c r="AC50" s="456"/>
      <c r="AD50" s="456"/>
      <c r="AE50" s="456"/>
      <c r="AF50" s="456"/>
      <c r="AG50" s="457"/>
      <c r="AH50" s="455"/>
      <c r="AI50" s="456"/>
      <c r="AJ50" s="456"/>
      <c r="AK50" s="456"/>
      <c r="AL50" s="456"/>
      <c r="AM50" s="457"/>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58"/>
      <c r="K51" s="459"/>
      <c r="L51" s="459"/>
      <c r="M51" s="459"/>
      <c r="N51" s="459"/>
      <c r="O51" s="460"/>
      <c r="P51" s="458"/>
      <c r="Q51" s="459"/>
      <c r="R51" s="459"/>
      <c r="S51" s="459"/>
      <c r="T51" s="459"/>
      <c r="U51" s="460"/>
      <c r="V51" s="458"/>
      <c r="W51" s="459"/>
      <c r="X51" s="459"/>
      <c r="Y51" s="459"/>
      <c r="Z51" s="459"/>
      <c r="AA51" s="460"/>
      <c r="AB51" s="458"/>
      <c r="AC51" s="459"/>
      <c r="AD51" s="459"/>
      <c r="AE51" s="459"/>
      <c r="AF51" s="459"/>
      <c r="AG51" s="460"/>
      <c r="AH51" s="458"/>
      <c r="AI51" s="459"/>
      <c r="AJ51" s="459"/>
      <c r="AK51" s="459"/>
      <c r="AL51" s="459"/>
      <c r="AM51" s="460"/>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29" t="s">
        <v>175</v>
      </c>
      <c r="C2" s="530"/>
      <c r="D2" s="530"/>
      <c r="E2" s="530"/>
      <c r="F2" s="530"/>
      <c r="G2" s="530"/>
      <c r="H2" s="530"/>
      <c r="I2" s="530"/>
      <c r="J2" s="451" t="s">
        <v>26</v>
      </c>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30"/>
      <c r="C3" s="530"/>
      <c r="D3" s="530"/>
      <c r="E3" s="530"/>
      <c r="F3" s="530"/>
      <c r="G3" s="530"/>
      <c r="H3" s="530"/>
      <c r="I3" s="530"/>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30"/>
      <c r="C4" s="530"/>
      <c r="D4" s="530"/>
      <c r="E4" s="530"/>
      <c r="F4" s="530"/>
      <c r="G4" s="530"/>
      <c r="H4" s="530"/>
      <c r="I4" s="530"/>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62" t="s">
        <v>161</v>
      </c>
      <c r="C6" s="462"/>
      <c r="D6" s="463"/>
      <c r="E6" s="500" t="s">
        <v>162</v>
      </c>
      <c r="F6" s="501"/>
      <c r="G6" s="501"/>
      <c r="H6" s="501"/>
      <c r="I6" s="502"/>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20" t="s">
        <v>163</v>
      </c>
      <c r="AP6" s="521"/>
      <c r="AQ6" s="521"/>
      <c r="AR6" s="521"/>
      <c r="AS6" s="521"/>
      <c r="AT6" s="52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62"/>
      <c r="C7" s="462"/>
      <c r="D7" s="463"/>
      <c r="E7" s="503"/>
      <c r="F7" s="504"/>
      <c r="G7" s="504"/>
      <c r="H7" s="504"/>
      <c r="I7" s="505"/>
      <c r="J7" s="52" t="str">
        <f>IF(AND('Mapa de Riesgos'!$Y$18="Muy Alta",'Mapa de Riesgos'!$AA$18="Leve"),CONCATENATE("R2C",'Mapa de Riesgos'!$O$18),"")</f>
        <v/>
      </c>
      <c r="K7" s="53" t="str">
        <f>IF(AND('Mapa de Riesgos'!$Y$21="Muy Alta",'Mapa de Riesgos'!$AA$21="Leve"),CONCATENATE("R2C",'Mapa de Riesgos'!$O$21),"")</f>
        <v/>
      </c>
      <c r="L7" s="53" t="str">
        <f>IF(AND('Mapa de Riesgos'!$Y$22="Muy Alta",'Mapa de Riesgos'!$AA$22="Leve"),CONCATENATE("R2C",'Mapa de Riesgos'!$O$22),"")</f>
        <v/>
      </c>
      <c r="M7" s="53" t="str">
        <f>IF(AND('Mapa de Riesgos'!$Y$23="Muy Alta",'Mapa de Riesgos'!$AA$23="Leve"),CONCATENATE("R2C",'Mapa de Riesgos'!$O$23),"")</f>
        <v/>
      </c>
      <c r="N7" s="53" t="str">
        <f>IF(AND('Mapa de Riesgos'!$Y$24="Muy Alta",'Mapa de Riesgos'!$AA$24="Leve"),CONCATENATE("R2C",'Mapa de Riesgos'!$O$24),"")</f>
        <v/>
      </c>
      <c r="O7" s="54" t="str">
        <f>IF(AND('Mapa de Riesgos'!$Y$25="Muy Alta",'Mapa de Riesgos'!$AA$25="Leve"),CONCATENATE("R2C",'Mapa de Riesgos'!$O$25),"")</f>
        <v/>
      </c>
      <c r="P7" s="52" t="str">
        <f>IF(AND('Mapa de Riesgos'!$Y$18="Muy Alta",'Mapa de Riesgos'!$AA$18="Menor"),CONCATENATE("R2C",'Mapa de Riesgos'!$O$18),"")</f>
        <v/>
      </c>
      <c r="Q7" s="53" t="str">
        <f>IF(AND('Mapa de Riesgos'!$Y$21="Muy Alta",'Mapa de Riesgos'!$AA$21="Menor"),CONCATENATE("R2C",'Mapa de Riesgos'!$O$21),"")</f>
        <v/>
      </c>
      <c r="R7" s="53" t="str">
        <f>IF(AND('Mapa de Riesgos'!$Y$22="Muy Alta",'Mapa de Riesgos'!$AA$22="Menor"),CONCATENATE("R2C",'Mapa de Riesgos'!$O$22),"")</f>
        <v/>
      </c>
      <c r="S7" s="53" t="str">
        <f>IF(AND('Mapa de Riesgos'!$Y$23="Muy Alta",'Mapa de Riesgos'!$AA$23="Menor"),CONCATENATE("R2C",'Mapa de Riesgos'!$O$23),"")</f>
        <v/>
      </c>
      <c r="T7" s="53" t="str">
        <f>IF(AND('Mapa de Riesgos'!$Y$24="Muy Alta",'Mapa de Riesgos'!$AA$24="Menor"),CONCATENATE("R2C",'Mapa de Riesgos'!$O$24),"")</f>
        <v/>
      </c>
      <c r="U7" s="54" t="str">
        <f>IF(AND('Mapa de Riesgos'!$Y$25="Muy Alta",'Mapa de Riesgos'!$AA$25="Menor"),CONCATENATE("R2C",'Mapa de Riesgos'!$O$25),"")</f>
        <v/>
      </c>
      <c r="V7" s="52" t="str">
        <f>IF(AND('Mapa de Riesgos'!$Y$18="Muy Alta",'Mapa de Riesgos'!$AA$18="Moderado"),CONCATENATE("R2C",'Mapa de Riesgos'!$O$18),"")</f>
        <v/>
      </c>
      <c r="W7" s="53" t="str">
        <f>IF(AND('Mapa de Riesgos'!$Y$21="Muy Alta",'Mapa de Riesgos'!$AA$21="Moderado"),CONCATENATE("R2C",'Mapa de Riesgos'!$O$21),"")</f>
        <v/>
      </c>
      <c r="X7" s="53" t="str">
        <f>IF(AND('Mapa de Riesgos'!$Y$22="Muy Alta",'Mapa de Riesgos'!$AA$22="Moderado"),CONCATENATE("R2C",'Mapa de Riesgos'!$O$22),"")</f>
        <v/>
      </c>
      <c r="Y7" s="53" t="str">
        <f>IF(AND('Mapa de Riesgos'!$Y$23="Muy Alta",'Mapa de Riesgos'!$AA$23="Moderado"),CONCATENATE("R2C",'Mapa de Riesgos'!$O$23),"")</f>
        <v/>
      </c>
      <c r="Z7" s="53" t="str">
        <f>IF(AND('Mapa de Riesgos'!$Y$24="Muy Alta",'Mapa de Riesgos'!$AA$24="Moderado"),CONCATENATE("R2C",'Mapa de Riesgos'!$O$24),"")</f>
        <v/>
      </c>
      <c r="AA7" s="54" t="str">
        <f>IF(AND('Mapa de Riesgos'!$Y$25="Muy Alta",'Mapa de Riesgos'!$AA$25="Moderado"),CONCATENATE("R2C",'Mapa de Riesgos'!$O$25),"")</f>
        <v/>
      </c>
      <c r="AB7" s="52" t="str">
        <f>IF(AND('Mapa de Riesgos'!$Y$18="Muy Alta",'Mapa de Riesgos'!$AA$18="Mayor"),CONCATENATE("R2C",'Mapa de Riesgos'!$O$18),"")</f>
        <v/>
      </c>
      <c r="AC7" s="53" t="str">
        <f>IF(AND('Mapa de Riesgos'!$Y$21="Muy Alta",'Mapa de Riesgos'!$AA$21="Mayor"),CONCATENATE("R2C",'Mapa de Riesgos'!$O$21),"")</f>
        <v/>
      </c>
      <c r="AD7" s="53" t="str">
        <f>IF(AND('Mapa de Riesgos'!$Y$22="Muy Alta",'Mapa de Riesgos'!$AA$22="Mayor"),CONCATENATE("R2C",'Mapa de Riesgos'!$O$22),"")</f>
        <v/>
      </c>
      <c r="AE7" s="53" t="str">
        <f>IF(AND('Mapa de Riesgos'!$Y$23="Muy Alta",'Mapa de Riesgos'!$AA$23="Mayor"),CONCATENATE("R2C",'Mapa de Riesgos'!$O$23),"")</f>
        <v/>
      </c>
      <c r="AF7" s="53" t="str">
        <f>IF(AND('Mapa de Riesgos'!$Y$24="Muy Alta",'Mapa de Riesgos'!$AA$24="Mayor"),CONCATENATE("R2C",'Mapa de Riesgos'!$O$24),"")</f>
        <v/>
      </c>
      <c r="AG7" s="54" t="str">
        <f>IF(AND('Mapa de Riesgos'!$Y$25="Muy Alta",'Mapa de Riesgos'!$AA$25="Mayor"),CONCATENATE("R2C",'Mapa de Riesgos'!$O$25),"")</f>
        <v/>
      </c>
      <c r="AH7" s="55" t="str">
        <f>IF(AND('Mapa de Riesgos'!$Y$18="Muy Alta",'Mapa de Riesgos'!$AA$18="Catastrófico"),CONCATENATE("R2C",'Mapa de Riesgos'!$O$18),"")</f>
        <v/>
      </c>
      <c r="AI7" s="56" t="str">
        <f>IF(AND('Mapa de Riesgos'!$Y$21="Muy Alta",'Mapa de Riesgos'!$AA$21="Catastrófico"),CONCATENATE("R2C",'Mapa de Riesgos'!$O$21),"")</f>
        <v/>
      </c>
      <c r="AJ7" s="56" t="str">
        <f>IF(AND('Mapa de Riesgos'!$Y$22="Muy Alta",'Mapa de Riesgos'!$AA$22="Catastrófico"),CONCATENATE("R2C",'Mapa de Riesgos'!$O$22),"")</f>
        <v/>
      </c>
      <c r="AK7" s="56" t="str">
        <f>IF(AND('Mapa de Riesgos'!$Y$23="Muy Alta",'Mapa de Riesgos'!$AA$23="Catastrófico"),CONCATENATE("R2C",'Mapa de Riesgos'!$O$23),"")</f>
        <v/>
      </c>
      <c r="AL7" s="56" t="str">
        <f>IF(AND('Mapa de Riesgos'!$Y$24="Muy Alta",'Mapa de Riesgos'!$AA$24="Catastrófico"),CONCATENATE("R2C",'Mapa de Riesgos'!$O$24),"")</f>
        <v/>
      </c>
      <c r="AM7" s="57" t="str">
        <f>IF(AND('Mapa de Riesgos'!$Y$25="Muy Alta",'Mapa de Riesgos'!$AA$25="Catastrófico"),CONCATENATE("R2C",'Mapa de Riesgos'!$O$25),"")</f>
        <v/>
      </c>
      <c r="AN7" s="83"/>
      <c r="AO7" s="523"/>
      <c r="AP7" s="524"/>
      <c r="AQ7" s="524"/>
      <c r="AR7" s="524"/>
      <c r="AS7" s="524"/>
      <c r="AT7" s="52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62"/>
      <c r="C8" s="462"/>
      <c r="D8" s="463"/>
      <c r="E8" s="503"/>
      <c r="F8" s="504"/>
      <c r="G8" s="504"/>
      <c r="H8" s="504"/>
      <c r="I8" s="505"/>
      <c r="J8" s="52" t="str">
        <f>IF(AND('Mapa de Riesgos'!$Y$26="Muy Alta",'Mapa de Riesgos'!$AA$26="Leve"),CONCATENATE("R3C",'Mapa de Riesgos'!$O$26),"")</f>
        <v/>
      </c>
      <c r="K8" s="53" t="str">
        <f>IF(AND('Mapa de Riesgos'!$Y$27="Muy Alta",'Mapa de Riesgos'!$AA$27="Leve"),CONCATENATE("R3C",'Mapa de Riesgos'!$O$27),"")</f>
        <v/>
      </c>
      <c r="L8" s="53" t="str">
        <f>IF(AND('Mapa de Riesgos'!$Y$28="Muy Alta",'Mapa de Riesgos'!$AA$28="Leve"),CONCATENATE("R3C",'Mapa de Riesgos'!$O$28),"")</f>
        <v/>
      </c>
      <c r="M8" s="53" t="str">
        <f>IF(AND('Mapa de Riesgos'!$Y$29="Muy Alta",'Mapa de Riesgos'!$AA$29="Leve"),CONCATENATE("R3C",'Mapa de Riesgos'!$O$29),"")</f>
        <v/>
      </c>
      <c r="N8" s="53" t="str">
        <f>IF(AND('Mapa de Riesgos'!$Y$30="Muy Alta",'Mapa de Riesgos'!$AA$30="Leve"),CONCATENATE("R3C",'Mapa de Riesgos'!$O$30),"")</f>
        <v/>
      </c>
      <c r="O8" s="54" t="str">
        <f>IF(AND('Mapa de Riesgos'!$Y$31="Muy Alta",'Mapa de Riesgos'!$AA$31="Leve"),CONCATENATE("R3C",'Mapa de Riesgos'!$O$31),"")</f>
        <v/>
      </c>
      <c r="P8" s="52" t="str">
        <f>IF(AND('Mapa de Riesgos'!$Y$26="Muy Alta",'Mapa de Riesgos'!$AA$26="Menor"),CONCATENATE("R3C",'Mapa de Riesgos'!$O$26),"")</f>
        <v/>
      </c>
      <c r="Q8" s="53" t="str">
        <f>IF(AND('Mapa de Riesgos'!$Y$27="Muy Alta",'Mapa de Riesgos'!$AA$27="Menor"),CONCATENATE("R3C",'Mapa de Riesgos'!$O$27),"")</f>
        <v/>
      </c>
      <c r="R8" s="53" t="str">
        <f>IF(AND('Mapa de Riesgos'!$Y$28="Muy Alta",'Mapa de Riesgos'!$AA$28="Menor"),CONCATENATE("R3C",'Mapa de Riesgos'!$O$28),"")</f>
        <v/>
      </c>
      <c r="S8" s="53" t="str">
        <f>IF(AND('Mapa de Riesgos'!$Y$29="Muy Alta",'Mapa de Riesgos'!$AA$29="Menor"),CONCATENATE("R3C",'Mapa de Riesgos'!$O$29),"")</f>
        <v/>
      </c>
      <c r="T8" s="53" t="str">
        <f>IF(AND('Mapa de Riesgos'!$Y$30="Muy Alta",'Mapa de Riesgos'!$AA$30="Menor"),CONCATENATE("R3C",'Mapa de Riesgos'!$O$30),"")</f>
        <v/>
      </c>
      <c r="U8" s="54" t="str">
        <f>IF(AND('Mapa de Riesgos'!$Y$31="Muy Alta",'Mapa de Riesgos'!$AA$31="Menor"),CONCATENATE("R3C",'Mapa de Riesgos'!$O$31),"")</f>
        <v/>
      </c>
      <c r="V8" s="52" t="str">
        <f>IF(AND('Mapa de Riesgos'!$Y$26="Muy Alta",'Mapa de Riesgos'!$AA$26="Moderado"),CONCATENATE("R3C",'Mapa de Riesgos'!$O$26),"")</f>
        <v/>
      </c>
      <c r="W8" s="53" t="str">
        <f>IF(AND('Mapa de Riesgos'!$Y$27="Muy Alta",'Mapa de Riesgos'!$AA$27="Moderado"),CONCATENATE("R3C",'Mapa de Riesgos'!$O$27),"")</f>
        <v/>
      </c>
      <c r="X8" s="53" t="str">
        <f>IF(AND('Mapa de Riesgos'!$Y$28="Muy Alta",'Mapa de Riesgos'!$AA$28="Moderado"),CONCATENATE("R3C",'Mapa de Riesgos'!$O$28),"")</f>
        <v/>
      </c>
      <c r="Y8" s="53" t="str">
        <f>IF(AND('Mapa de Riesgos'!$Y$29="Muy Alta",'Mapa de Riesgos'!$AA$29="Moderado"),CONCATENATE("R3C",'Mapa de Riesgos'!$O$29),"")</f>
        <v/>
      </c>
      <c r="Z8" s="53" t="str">
        <f>IF(AND('Mapa de Riesgos'!$Y$30="Muy Alta",'Mapa de Riesgos'!$AA$30="Moderado"),CONCATENATE("R3C",'Mapa de Riesgos'!$O$30),"")</f>
        <v/>
      </c>
      <c r="AA8" s="54" t="str">
        <f>IF(AND('Mapa de Riesgos'!$Y$31="Muy Alta",'Mapa de Riesgos'!$AA$31="Moderado"),CONCATENATE("R3C",'Mapa de Riesgos'!$O$31),"")</f>
        <v/>
      </c>
      <c r="AB8" s="52" t="str">
        <f>IF(AND('Mapa de Riesgos'!$Y$26="Muy Alta",'Mapa de Riesgos'!$AA$26="Mayor"),CONCATENATE("R3C",'Mapa de Riesgos'!$O$26),"")</f>
        <v/>
      </c>
      <c r="AC8" s="53" t="str">
        <f>IF(AND('Mapa de Riesgos'!$Y$27="Muy Alta",'Mapa de Riesgos'!$AA$27="Mayor"),CONCATENATE("R3C",'Mapa de Riesgos'!$O$27),"")</f>
        <v/>
      </c>
      <c r="AD8" s="53" t="str">
        <f>IF(AND('Mapa de Riesgos'!$Y$28="Muy Alta",'Mapa de Riesgos'!$AA$28="Mayor"),CONCATENATE("R3C",'Mapa de Riesgos'!$O$28),"")</f>
        <v/>
      </c>
      <c r="AE8" s="53" t="str">
        <f>IF(AND('Mapa de Riesgos'!$Y$29="Muy Alta",'Mapa de Riesgos'!$AA$29="Mayor"),CONCATENATE("R3C",'Mapa de Riesgos'!$O$29),"")</f>
        <v/>
      </c>
      <c r="AF8" s="53" t="str">
        <f>IF(AND('Mapa de Riesgos'!$Y$30="Muy Alta",'Mapa de Riesgos'!$AA$30="Mayor"),CONCATENATE("R3C",'Mapa de Riesgos'!$O$30),"")</f>
        <v/>
      </c>
      <c r="AG8" s="54" t="str">
        <f>IF(AND('Mapa de Riesgos'!$Y$31="Muy Alta",'Mapa de Riesgos'!$AA$31="Mayor"),CONCATENATE("R3C",'Mapa de Riesgos'!$O$31),"")</f>
        <v/>
      </c>
      <c r="AH8" s="55" t="str">
        <f>IF(AND('Mapa de Riesgos'!$Y$26="Muy Alta",'Mapa de Riesgos'!$AA$26="Catastrófico"),CONCATENATE("R3C",'Mapa de Riesgos'!$O$26),"")</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Riesgos'!$Y$29="Muy Alta",'Mapa de Riesgos'!$AA$29="Catastrófico"),CONCATENATE("R3C",'Mapa de Riesgos'!$O$29),"")</f>
        <v/>
      </c>
      <c r="AL8" s="56" t="str">
        <f>IF(AND('Mapa de Riesgos'!$Y$30="Muy Alta",'Mapa de Riesgos'!$AA$30="Catastrófico"),CONCATENATE("R3C",'Mapa de Riesgos'!$O$30),"")</f>
        <v/>
      </c>
      <c r="AM8" s="57" t="str">
        <f>IF(AND('Mapa de Riesgos'!$Y$31="Muy Alta",'Mapa de Riesgos'!$AA$31="Catastrófico"),CONCATENATE("R3C",'Mapa de Riesgos'!$O$31),"")</f>
        <v/>
      </c>
      <c r="AN8" s="83"/>
      <c r="AO8" s="523"/>
      <c r="AP8" s="524"/>
      <c r="AQ8" s="524"/>
      <c r="AR8" s="524"/>
      <c r="AS8" s="524"/>
      <c r="AT8" s="52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62"/>
      <c r="C9" s="462"/>
      <c r="D9" s="463"/>
      <c r="E9" s="503"/>
      <c r="F9" s="504"/>
      <c r="G9" s="504"/>
      <c r="H9" s="504"/>
      <c r="I9" s="505"/>
      <c r="J9" s="52" t="str">
        <f>IF(AND('Mapa de Riesgos'!$Y$32="Muy Alta",'Mapa de Riesgos'!$AA$32="Leve"),CONCATENATE("R4C",'Mapa de Riesgos'!$O$32),"")</f>
        <v/>
      </c>
      <c r="K9" s="53" t="str">
        <f>IF(AND('Mapa de Riesgos'!$Y$33="Muy Alta",'Mapa de Riesgos'!$AA$33="Leve"),CONCATENATE("R4C",'Mapa de Riesgos'!$O$33),"")</f>
        <v/>
      </c>
      <c r="L9" s="53" t="str">
        <f>IF(AND('Mapa de Riesgos'!$Y$34="Muy Alta",'Mapa de Riesgos'!$AA$34="Leve"),CONCATENATE("R4C",'Mapa de Riesgos'!$O$34),"")</f>
        <v/>
      </c>
      <c r="M9" s="53" t="str">
        <f>IF(AND('Mapa de Riesgos'!$Y$35="Muy Alta",'Mapa de Riesgos'!$AA$35="Leve"),CONCATENATE("R4C",'Mapa de Riesgos'!$O$35),"")</f>
        <v/>
      </c>
      <c r="N9" s="53" t="str">
        <f>IF(AND('Mapa de Riesgos'!$Y$36="Muy Alta",'Mapa de Riesgos'!$AA$36="Leve"),CONCATENATE("R4C",'Mapa de Riesgos'!$O$36),"")</f>
        <v/>
      </c>
      <c r="O9" s="54" t="str">
        <f>IF(AND('Mapa de Riesgos'!$Y$37="Muy Alta",'Mapa de Riesgos'!$AA$37="Leve"),CONCATENATE("R4C",'Mapa de Riesgos'!$O$37),"")</f>
        <v/>
      </c>
      <c r="P9" s="52" t="str">
        <f>IF(AND('Mapa de Riesgos'!$Y$32="Muy Alta",'Mapa de Riesgos'!$AA$32="Menor"),CONCATENATE("R4C",'Mapa de Riesgos'!$O$32),"")</f>
        <v/>
      </c>
      <c r="Q9" s="53" t="str">
        <f>IF(AND('Mapa de Riesgos'!$Y$33="Muy Alta",'Mapa de Riesgos'!$AA$33="Menor"),CONCATENATE("R4C",'Mapa de Riesgos'!$O$33),"")</f>
        <v/>
      </c>
      <c r="R9" s="53" t="str">
        <f>IF(AND('Mapa de Riesgos'!$Y$34="Muy Alta",'Mapa de Riesgos'!$AA$34="Menor"),CONCATENATE("R4C",'Mapa de Riesgos'!$O$34),"")</f>
        <v/>
      </c>
      <c r="S9" s="53" t="str">
        <f>IF(AND('Mapa de Riesgos'!$Y$35="Muy Alta",'Mapa de Riesgos'!$AA$35="Menor"),CONCATENATE("R4C",'Mapa de Riesgos'!$O$35),"")</f>
        <v/>
      </c>
      <c r="T9" s="53" t="str">
        <f>IF(AND('Mapa de Riesgos'!$Y$36="Muy Alta",'Mapa de Riesgos'!$AA$36="Menor"),CONCATENATE("R4C",'Mapa de Riesgos'!$O$36),"")</f>
        <v/>
      </c>
      <c r="U9" s="54" t="str">
        <f>IF(AND('Mapa de Riesgos'!$Y$37="Muy Alta",'Mapa de Riesgos'!$AA$37="Menor"),CONCATENATE("R4C",'Mapa de Riesgos'!$O$37),"")</f>
        <v/>
      </c>
      <c r="V9" s="52" t="str">
        <f>IF(AND('Mapa de Riesgos'!$Y$32="Muy Alta",'Mapa de Riesgos'!$AA$32="Moderado"),CONCATENATE("R4C",'Mapa de Riesgos'!$O$32),"")</f>
        <v/>
      </c>
      <c r="W9" s="53" t="str">
        <f>IF(AND('Mapa de Riesgos'!$Y$33="Muy Alta",'Mapa de Riesgos'!$AA$33="Moderado"),CONCATENATE("R4C",'Mapa de Riesgos'!$O$33),"")</f>
        <v/>
      </c>
      <c r="X9" s="53" t="str">
        <f>IF(AND('Mapa de Riesgos'!$Y$34="Muy Alta",'Mapa de Riesgos'!$AA$34="Moderado"),CONCATENATE("R4C",'Mapa de Riesgos'!$O$34),"")</f>
        <v/>
      </c>
      <c r="Y9" s="53" t="str">
        <f>IF(AND('Mapa de Riesgos'!$Y$35="Muy Alta",'Mapa de Riesgos'!$AA$35="Moderado"),CONCATENATE("R4C",'Mapa de Riesgos'!$O$35),"")</f>
        <v/>
      </c>
      <c r="Z9" s="53" t="str">
        <f>IF(AND('Mapa de Riesgos'!$Y$36="Muy Alta",'Mapa de Riesgos'!$AA$36="Moderado"),CONCATENATE("R4C",'Mapa de Riesgos'!$O$36),"")</f>
        <v/>
      </c>
      <c r="AA9" s="54" t="str">
        <f>IF(AND('Mapa de Riesgos'!$Y$37="Muy Alta",'Mapa de Riesgos'!$AA$37="Moderado"),CONCATENATE("R4C",'Mapa de Riesgos'!$O$37),"")</f>
        <v/>
      </c>
      <c r="AB9" s="52" t="str">
        <f>IF(AND('Mapa de Riesgos'!$Y$32="Muy Alta",'Mapa de Riesgos'!$AA$32="Mayor"),CONCATENATE("R4C",'Mapa de Riesgos'!$O$32),"")</f>
        <v/>
      </c>
      <c r="AC9" s="53" t="str">
        <f>IF(AND('Mapa de Riesgos'!$Y$33="Muy Alta",'Mapa de Riesgos'!$AA$33="Mayor"),CONCATENATE("R4C",'Mapa de Riesgos'!$O$33),"")</f>
        <v/>
      </c>
      <c r="AD9" s="53" t="str">
        <f>IF(AND('Mapa de Riesgos'!$Y$34="Muy Alta",'Mapa de Riesgos'!$AA$34="Mayor"),CONCATENATE("R4C",'Mapa de Riesgos'!$O$34),"")</f>
        <v/>
      </c>
      <c r="AE9" s="53" t="str">
        <f>IF(AND('Mapa de Riesgos'!$Y$35="Muy Alta",'Mapa de Riesgos'!$AA$35="Mayor"),CONCATENATE("R4C",'Mapa de Riesgos'!$O$35),"")</f>
        <v/>
      </c>
      <c r="AF9" s="53" t="str">
        <f>IF(AND('Mapa de Riesgos'!$Y$36="Muy Alta",'Mapa de Riesgos'!$AA$36="Mayor"),CONCATENATE("R4C",'Mapa de Riesgos'!$O$36),"")</f>
        <v/>
      </c>
      <c r="AG9" s="54" t="str">
        <f>IF(AND('Mapa de Riesgos'!$Y$37="Muy Alta",'Mapa de Riesgos'!$AA$37="Mayor"),CONCATENATE("R4C",'Mapa de Riesgos'!$O$37),"")</f>
        <v/>
      </c>
      <c r="AH9" s="55" t="str">
        <f>IF(AND('Mapa de Riesgos'!$Y$32="Muy Alta",'Mapa de Riesgos'!$AA$32="Catastrófico"),CONCATENATE("R4C",'Mapa de Riesgos'!$O$32),"")</f>
        <v/>
      </c>
      <c r="AI9" s="56" t="str">
        <f>IF(AND('Mapa de Riesgos'!$Y$33="Muy Alta",'Mapa de Riesgos'!$AA$33="Catastrófico"),CONCATENATE("R4C",'Mapa de Riesgos'!$O$33),"")</f>
        <v/>
      </c>
      <c r="AJ9" s="56" t="str">
        <f>IF(AND('Mapa de Riesgos'!$Y$34="Muy Alta",'Mapa de Riesgos'!$AA$34="Catastrófico"),CONCATENATE("R4C",'Mapa de Riesgos'!$O$34),"")</f>
        <v/>
      </c>
      <c r="AK9" s="56" t="str">
        <f>IF(AND('Mapa de Riesgos'!$Y$35="Muy Alta",'Mapa de Riesgos'!$AA$35="Catastrófico"),CONCATENATE("R4C",'Mapa de Riesgos'!$O$35),"")</f>
        <v/>
      </c>
      <c r="AL9" s="56" t="str">
        <f>IF(AND('Mapa de Riesgos'!$Y$36="Muy Alta",'Mapa de Riesgos'!$AA$36="Catastrófico"),CONCATENATE("R4C",'Mapa de Riesgos'!$O$36),"")</f>
        <v/>
      </c>
      <c r="AM9" s="57" t="str">
        <f>IF(AND('Mapa de Riesgos'!$Y$37="Muy Alta",'Mapa de Riesgos'!$AA$37="Catastrófico"),CONCATENATE("R4C",'Mapa de Riesgos'!$O$37),"")</f>
        <v/>
      </c>
      <c r="AN9" s="83"/>
      <c r="AO9" s="523"/>
      <c r="AP9" s="524"/>
      <c r="AQ9" s="524"/>
      <c r="AR9" s="524"/>
      <c r="AS9" s="524"/>
      <c r="AT9" s="52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62"/>
      <c r="C10" s="462"/>
      <c r="D10" s="463"/>
      <c r="E10" s="503"/>
      <c r="F10" s="504"/>
      <c r="G10" s="504"/>
      <c r="H10" s="504"/>
      <c r="I10" s="505"/>
      <c r="J10" s="52" t="str">
        <f>IF(AND('Mapa de Riesgos'!$Y$38="Muy Alta",'Mapa de Riesgos'!$AA$38="Leve"),CONCATENATE("R5C",'Mapa de Riesgos'!$O$38),"")</f>
        <v/>
      </c>
      <c r="K10" s="53" t="str">
        <f>IF(AND('Mapa de Riesgos'!$Y$39="Muy Alta",'Mapa de Riesgos'!$AA$39="Leve"),CONCATENATE("R5C",'Mapa de Riesgos'!$O$39),"")</f>
        <v/>
      </c>
      <c r="L10" s="53" t="str">
        <f>IF(AND('Mapa de Riesgos'!$Y$40="Muy Alta",'Mapa de Riesgos'!$AA$40="Leve"),CONCATENATE("R5C",'Mapa de Riesgos'!$O$40),"")</f>
        <v/>
      </c>
      <c r="M10" s="53" t="str">
        <f>IF(AND('Mapa de Riesgos'!$Y$41="Muy Alta",'Mapa de Riesgos'!$AA$41="Leve"),CONCATENATE("R5C",'Mapa de Riesgos'!$O$41),"")</f>
        <v/>
      </c>
      <c r="N10" s="53" t="str">
        <f>IF(AND('Mapa de Riesgos'!$Y$42="Muy Alta",'Mapa de Riesgos'!$AA$42="Leve"),CONCATENATE("R5C",'Mapa de Riesgos'!$O$42),"")</f>
        <v/>
      </c>
      <c r="O10" s="54" t="str">
        <f>IF(AND('Mapa de Riesgos'!$Y$43="Muy Alta",'Mapa de Riesgos'!$AA$43="Leve"),CONCATENATE("R5C",'Mapa de Riesgos'!$O$43),"")</f>
        <v/>
      </c>
      <c r="P10" s="52" t="str">
        <f>IF(AND('Mapa de Riesgos'!$Y$38="Muy Alta",'Mapa de Riesgos'!$AA$38="Menor"),CONCATENATE("R5C",'Mapa de Riesgos'!$O$38),"")</f>
        <v/>
      </c>
      <c r="Q10" s="53" t="str">
        <f>IF(AND('Mapa de Riesgos'!$Y$39="Muy Alta",'Mapa de Riesgos'!$AA$39="Menor"),CONCATENATE("R5C",'Mapa de Riesgos'!$O$39),"")</f>
        <v/>
      </c>
      <c r="R10" s="53" t="str">
        <f>IF(AND('Mapa de Riesgos'!$Y$40="Muy Alta",'Mapa de Riesgos'!$AA$40="Menor"),CONCATENATE("R5C",'Mapa de Riesgos'!$O$40),"")</f>
        <v/>
      </c>
      <c r="S10" s="53" t="str">
        <f>IF(AND('Mapa de Riesgos'!$Y$41="Muy Alta",'Mapa de Riesgos'!$AA$41="Menor"),CONCATENATE("R5C",'Mapa de Riesgos'!$O$41),"")</f>
        <v/>
      </c>
      <c r="T10" s="53" t="str">
        <f>IF(AND('Mapa de Riesgos'!$Y$42="Muy Alta",'Mapa de Riesgos'!$AA$42="Menor"),CONCATENATE("R5C",'Mapa de Riesgos'!$O$42),"")</f>
        <v/>
      </c>
      <c r="U10" s="54" t="str">
        <f>IF(AND('Mapa de Riesgos'!$Y$43="Muy Alta",'Mapa de Riesgos'!$AA$43="Menor"),CONCATENATE("R5C",'Mapa de Riesgos'!$O$43),"")</f>
        <v/>
      </c>
      <c r="V10" s="52" t="str">
        <f>IF(AND('Mapa de Riesgos'!$Y$38="Muy Alta",'Mapa de Riesgos'!$AA$38="Moderado"),CONCATENATE("R5C",'Mapa de Riesgos'!$O$38),"")</f>
        <v/>
      </c>
      <c r="W10" s="53" t="str">
        <f>IF(AND('Mapa de Riesgos'!$Y$39="Muy Alta",'Mapa de Riesgos'!$AA$39="Moderado"),CONCATENATE("R5C",'Mapa de Riesgos'!$O$39),"")</f>
        <v/>
      </c>
      <c r="X10" s="53" t="str">
        <f>IF(AND('Mapa de Riesgos'!$Y$40="Muy Alta",'Mapa de Riesgos'!$AA$40="Moderado"),CONCATENATE("R5C",'Mapa de Riesgos'!$O$40),"")</f>
        <v/>
      </c>
      <c r="Y10" s="53" t="str">
        <f>IF(AND('Mapa de Riesgos'!$Y$41="Muy Alta",'Mapa de Riesgos'!$AA$41="Moderado"),CONCATENATE("R5C",'Mapa de Riesgos'!$O$41),"")</f>
        <v/>
      </c>
      <c r="Z10" s="53" t="str">
        <f>IF(AND('Mapa de Riesgos'!$Y$42="Muy Alta",'Mapa de Riesgos'!$AA$42="Moderado"),CONCATENATE("R5C",'Mapa de Riesgos'!$O$42),"")</f>
        <v/>
      </c>
      <c r="AA10" s="54" t="str">
        <f>IF(AND('Mapa de Riesgos'!$Y$43="Muy Alta",'Mapa de Riesgos'!$AA$43="Moderado"),CONCATENATE("R5C",'Mapa de Riesgos'!$O$43),"")</f>
        <v/>
      </c>
      <c r="AB10" s="52" t="str">
        <f>IF(AND('Mapa de Riesgos'!$Y$38="Muy Alta",'Mapa de Riesgos'!$AA$38="Mayor"),CONCATENATE("R5C",'Mapa de Riesgos'!$O$38),"")</f>
        <v/>
      </c>
      <c r="AC10" s="53" t="str">
        <f>IF(AND('Mapa de Riesgos'!$Y$39="Muy Alta",'Mapa de Riesgos'!$AA$39="Mayor"),CONCATENATE("R5C",'Mapa de Riesgos'!$O$39),"")</f>
        <v/>
      </c>
      <c r="AD10" s="53" t="str">
        <f>IF(AND('Mapa de Riesgos'!$Y$40="Muy Alta",'Mapa de Riesgos'!$AA$40="Mayor"),CONCATENATE("R5C",'Mapa de Riesgos'!$O$40),"")</f>
        <v/>
      </c>
      <c r="AE10" s="53" t="str">
        <f>IF(AND('Mapa de Riesgos'!$Y$41="Muy Alta",'Mapa de Riesgos'!$AA$41="Mayor"),CONCATENATE("R5C",'Mapa de Riesgos'!$O$41),"")</f>
        <v/>
      </c>
      <c r="AF10" s="53" t="str">
        <f>IF(AND('Mapa de Riesgos'!$Y$42="Muy Alta",'Mapa de Riesgos'!$AA$42="Mayor"),CONCATENATE("R5C",'Mapa de Riesgos'!$O$42),"")</f>
        <v/>
      </c>
      <c r="AG10" s="54" t="str">
        <f>IF(AND('Mapa de Riesgos'!$Y$43="Muy Alta",'Mapa de Riesgos'!$AA$43="Mayor"),CONCATENATE("R5C",'Mapa de Riesgos'!$O$43),"")</f>
        <v/>
      </c>
      <c r="AH10" s="55" t="str">
        <f>IF(AND('Mapa de Riesgos'!$Y$38="Muy Alta",'Mapa de Riesgos'!$AA$38="Catastrófico"),CONCATENATE("R5C",'Mapa de Riesgos'!$O$38),"")</f>
        <v/>
      </c>
      <c r="AI10" s="56" t="str">
        <f>IF(AND('Mapa de Riesgos'!$Y$39="Muy Alta",'Mapa de Riesgos'!$AA$39="Catastrófico"),CONCATENATE("R5C",'Mapa de Riesgos'!$O$39),"")</f>
        <v/>
      </c>
      <c r="AJ10" s="56" t="str">
        <f>IF(AND('Mapa de Riesgos'!$Y$40="Muy Alta",'Mapa de Riesgos'!$AA$40="Catastrófico"),CONCATENATE("R5C",'Mapa de Riesgos'!$O$40),"")</f>
        <v/>
      </c>
      <c r="AK10" s="56" t="str">
        <f>IF(AND('Mapa de Riesgos'!$Y$41="Muy Alta",'Mapa de Riesgos'!$AA$41="Catastrófico"),CONCATENATE("R5C",'Mapa de Riesgos'!$O$41),"")</f>
        <v/>
      </c>
      <c r="AL10" s="56" t="str">
        <f>IF(AND('Mapa de Riesgos'!$Y$42="Muy Alta",'Mapa de Riesgos'!$AA$42="Catastrófico"),CONCATENATE("R5C",'Mapa de Riesgos'!$O$42),"")</f>
        <v/>
      </c>
      <c r="AM10" s="57" t="str">
        <f>IF(AND('Mapa de Riesgos'!$Y$43="Muy Alta",'Mapa de Riesgos'!$AA$43="Catastrófico"),CONCATENATE("R5C",'Mapa de Riesgos'!$O$43),"")</f>
        <v/>
      </c>
      <c r="AN10" s="83"/>
      <c r="AO10" s="523"/>
      <c r="AP10" s="524"/>
      <c r="AQ10" s="524"/>
      <c r="AR10" s="524"/>
      <c r="AS10" s="524"/>
      <c r="AT10" s="52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62"/>
      <c r="C11" s="462"/>
      <c r="D11" s="463"/>
      <c r="E11" s="503"/>
      <c r="F11" s="504"/>
      <c r="G11" s="504"/>
      <c r="H11" s="504"/>
      <c r="I11" s="505"/>
      <c r="J11" s="52" t="str">
        <f>IF(AND('Mapa de Riesgos'!$Y$44="Muy Alta",'Mapa de Riesgos'!$AA$44="Leve"),CONCATENATE("R6C",'Mapa de Riesgos'!$O$44),"")</f>
        <v/>
      </c>
      <c r="K11" s="53" t="str">
        <f>IF(AND('Mapa de Riesgos'!$Y$45="Muy Alta",'Mapa de Riesgos'!$AA$45="Leve"),CONCATENATE("R6C",'Mapa de Riesgos'!$O$45),"")</f>
        <v/>
      </c>
      <c r="L11" s="53" t="str">
        <f>IF(AND('Mapa de Riesgos'!$Y$46="Muy Alta",'Mapa de Riesgos'!$AA$46="Leve"),CONCATENATE("R6C",'Mapa de Riesgos'!$O$46),"")</f>
        <v/>
      </c>
      <c r="M11" s="53" t="str">
        <f>IF(AND('Mapa de Riesgos'!$Y$47="Muy Alta",'Mapa de Riesgos'!$AA$47="Leve"),CONCATENATE("R6C",'Mapa de Riesgos'!$O$47),"")</f>
        <v/>
      </c>
      <c r="N11" s="53" t="str">
        <f>IF(AND('Mapa de Riesgos'!$Y$48="Muy Alta",'Mapa de Riesgos'!$AA$48="Leve"),CONCATENATE("R6C",'Mapa de Riesgos'!$O$48),"")</f>
        <v/>
      </c>
      <c r="O11" s="54" t="str">
        <f>IF(AND('Mapa de Riesgos'!$Y$49="Muy Alta",'Mapa de Riesgos'!$AA$49="Leve"),CONCATENATE("R6C",'Mapa de Riesgos'!$O$49),"")</f>
        <v/>
      </c>
      <c r="P11" s="52" t="str">
        <f>IF(AND('Mapa de Riesgos'!$Y$44="Muy Alta",'Mapa de Riesgos'!$AA$44="Menor"),CONCATENATE("R6C",'Mapa de Riesgos'!$O$44),"")</f>
        <v/>
      </c>
      <c r="Q11" s="53" t="str">
        <f>IF(AND('Mapa de Riesgos'!$Y$45="Muy Alta",'Mapa de Riesgos'!$AA$45="Menor"),CONCATENATE("R6C",'Mapa de Riesgos'!$O$45),"")</f>
        <v/>
      </c>
      <c r="R11" s="53" t="str">
        <f>IF(AND('Mapa de Riesgos'!$Y$46="Muy Alta",'Mapa de Riesgos'!$AA$46="Menor"),CONCATENATE("R6C",'Mapa de Riesgos'!$O$46),"")</f>
        <v/>
      </c>
      <c r="S11" s="53" t="str">
        <f>IF(AND('Mapa de Riesgos'!$Y$47="Muy Alta",'Mapa de Riesgos'!$AA$47="Menor"),CONCATENATE("R6C",'Mapa de Riesgos'!$O$47),"")</f>
        <v/>
      </c>
      <c r="T11" s="53" t="str">
        <f>IF(AND('Mapa de Riesgos'!$Y$48="Muy Alta",'Mapa de Riesgos'!$AA$48="Menor"),CONCATENATE("R6C",'Mapa de Riesgos'!$O$48),"")</f>
        <v/>
      </c>
      <c r="U11" s="54" t="str">
        <f>IF(AND('Mapa de Riesgos'!$Y$49="Muy Alta",'Mapa de Riesgos'!$AA$49="Menor"),CONCATENATE("R6C",'Mapa de Riesgos'!$O$49),"")</f>
        <v/>
      </c>
      <c r="V11" s="52" t="str">
        <f>IF(AND('Mapa de Riesgos'!$Y$44="Muy Alta",'Mapa de Riesgos'!$AA$44="Moderado"),CONCATENATE("R6C",'Mapa de Riesgos'!$O$44),"")</f>
        <v/>
      </c>
      <c r="W11" s="53" t="str">
        <f>IF(AND('Mapa de Riesgos'!$Y$45="Muy Alta",'Mapa de Riesgos'!$AA$45="Moderado"),CONCATENATE("R6C",'Mapa de Riesgos'!$O$45),"")</f>
        <v/>
      </c>
      <c r="X11" s="53" t="str">
        <f>IF(AND('Mapa de Riesgos'!$Y$46="Muy Alta",'Mapa de Riesgos'!$AA$46="Moderado"),CONCATENATE("R6C",'Mapa de Riesgos'!$O$46),"")</f>
        <v/>
      </c>
      <c r="Y11" s="53" t="str">
        <f>IF(AND('Mapa de Riesgos'!$Y$47="Muy Alta",'Mapa de Riesgos'!$AA$47="Moderado"),CONCATENATE("R6C",'Mapa de Riesgos'!$O$47),"")</f>
        <v/>
      </c>
      <c r="Z11" s="53" t="str">
        <f>IF(AND('Mapa de Riesgos'!$Y$48="Muy Alta",'Mapa de Riesgos'!$AA$48="Moderado"),CONCATENATE("R6C",'Mapa de Riesgos'!$O$48),"")</f>
        <v/>
      </c>
      <c r="AA11" s="54" t="str">
        <f>IF(AND('Mapa de Riesgos'!$Y$49="Muy Alta",'Mapa de Riesgos'!$AA$49="Moderado"),CONCATENATE("R6C",'Mapa de Riesgos'!$O$49),"")</f>
        <v/>
      </c>
      <c r="AB11" s="52" t="str">
        <f>IF(AND('Mapa de Riesgos'!$Y$44="Muy Alta",'Mapa de Riesgos'!$AA$44="Mayor"),CONCATENATE("R6C",'Mapa de Riesgos'!$O$44),"")</f>
        <v/>
      </c>
      <c r="AC11" s="53" t="str">
        <f>IF(AND('Mapa de Riesgos'!$Y$45="Muy Alta",'Mapa de Riesgos'!$AA$45="Mayor"),CONCATENATE("R6C",'Mapa de Riesgos'!$O$45),"")</f>
        <v/>
      </c>
      <c r="AD11" s="53" t="str">
        <f>IF(AND('Mapa de Riesgos'!$Y$46="Muy Alta",'Mapa de Riesgos'!$AA$46="Mayor"),CONCATENATE("R6C",'Mapa de Riesgos'!$O$46),"")</f>
        <v/>
      </c>
      <c r="AE11" s="53" t="str">
        <f>IF(AND('Mapa de Riesgos'!$Y$47="Muy Alta",'Mapa de Riesgos'!$AA$47="Mayor"),CONCATENATE("R6C",'Mapa de Riesgos'!$O$47),"")</f>
        <v/>
      </c>
      <c r="AF11" s="53" t="str">
        <f>IF(AND('Mapa de Riesgos'!$Y$48="Muy Alta",'Mapa de Riesgos'!$AA$48="Mayor"),CONCATENATE("R6C",'Mapa de Riesgos'!$O$48),"")</f>
        <v/>
      </c>
      <c r="AG11" s="54" t="str">
        <f>IF(AND('Mapa de Riesgos'!$Y$49="Muy Alta",'Mapa de Riesgos'!$AA$49="Mayor"),CONCATENATE("R6C",'Mapa de Riesgos'!$O$49),"")</f>
        <v/>
      </c>
      <c r="AH11" s="55" t="str">
        <f>IF(AND('Mapa de Riesgos'!$Y$44="Muy Alta",'Mapa de Riesgos'!$AA$44="Catastrófico"),CONCATENATE("R6C",'Mapa de Riesgos'!$O$44),"")</f>
        <v/>
      </c>
      <c r="AI11" s="56" t="str">
        <f>IF(AND('Mapa de Riesgos'!$Y$45="Muy Alta",'Mapa de Riesgos'!$AA$45="Catastrófico"),CONCATENATE("R6C",'Mapa de Riesgos'!$O$45),"")</f>
        <v/>
      </c>
      <c r="AJ11" s="56" t="str">
        <f>IF(AND('Mapa de Riesgos'!$Y$46="Muy Alta",'Mapa de Riesgos'!$AA$46="Catastrófico"),CONCATENATE("R6C",'Mapa de Riesgos'!$O$46),"")</f>
        <v/>
      </c>
      <c r="AK11" s="56" t="str">
        <f>IF(AND('Mapa de Riesgos'!$Y$47="Muy Alta",'Mapa de Riesgos'!$AA$47="Catastrófico"),CONCATENATE("R6C",'Mapa de Riesgos'!$O$47),"")</f>
        <v/>
      </c>
      <c r="AL11" s="56" t="str">
        <f>IF(AND('Mapa de Riesgos'!$Y$48="Muy Alta",'Mapa de Riesgos'!$AA$48="Catastrófico"),CONCATENATE("R6C",'Mapa de Riesgos'!$O$48),"")</f>
        <v/>
      </c>
      <c r="AM11" s="57" t="str">
        <f>IF(AND('Mapa de Riesgos'!$Y$49="Muy Alta",'Mapa de Riesgos'!$AA$49="Catastrófico"),CONCATENATE("R6C",'Mapa de Riesgos'!$O$49),"")</f>
        <v/>
      </c>
      <c r="AN11" s="83"/>
      <c r="AO11" s="523"/>
      <c r="AP11" s="524"/>
      <c r="AQ11" s="524"/>
      <c r="AR11" s="524"/>
      <c r="AS11" s="524"/>
      <c r="AT11" s="52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62"/>
      <c r="C12" s="462"/>
      <c r="D12" s="463"/>
      <c r="E12" s="503"/>
      <c r="F12" s="504"/>
      <c r="G12" s="504"/>
      <c r="H12" s="504"/>
      <c r="I12" s="505"/>
      <c r="J12" s="52" t="str">
        <f>IF(AND('Mapa de Riesgos'!$Y$50="Muy Alta",'Mapa de Riesgos'!$AA$50="Leve"),CONCATENATE("R7C",'Mapa de Riesgos'!$O$50),"")</f>
        <v/>
      </c>
      <c r="K12" s="53" t="str">
        <f>IF(AND('Mapa de Riesgos'!$Y$51="Muy Alta",'Mapa de Riesgos'!$AA$51="Leve"),CONCATENATE("R7C",'Mapa de Riesgos'!$O$51),"")</f>
        <v/>
      </c>
      <c r="L12" s="53" t="str">
        <f>IF(AND('Mapa de Riesgos'!$Y$52="Muy Alta",'Mapa de Riesgos'!$AA$52="Leve"),CONCATENATE("R7C",'Mapa de Riesgos'!$O$52),"")</f>
        <v/>
      </c>
      <c r="M12" s="53" t="str">
        <f>IF(AND('Mapa de Riesgos'!$Y$53="Muy Alta",'Mapa de Riesgos'!$AA$53="Leve"),CONCATENATE("R7C",'Mapa de Riesgos'!$O$53),"")</f>
        <v/>
      </c>
      <c r="N12" s="53" t="str">
        <f>IF(AND('Mapa de Riesgos'!$Y$54="Muy Alta",'Mapa de Riesgos'!$AA$54="Leve"),CONCATENATE("R7C",'Mapa de Riesgos'!$O$54),"")</f>
        <v/>
      </c>
      <c r="O12" s="54" t="str">
        <f>IF(AND('Mapa de Riesgos'!$Y$55="Muy Alta",'Mapa de Riesgos'!$AA$55="Leve"),CONCATENATE("R7C",'Mapa de Riesgos'!$O$55),"")</f>
        <v/>
      </c>
      <c r="P12" s="52" t="str">
        <f>IF(AND('Mapa de Riesgos'!$Y$50="Muy Alta",'Mapa de Riesgos'!$AA$50="Menor"),CONCATENATE("R7C",'Mapa de Riesgos'!$O$50),"")</f>
        <v/>
      </c>
      <c r="Q12" s="53" t="str">
        <f>IF(AND('Mapa de Riesgos'!$Y$51="Muy Alta",'Mapa de Riesgos'!$AA$51="Menor"),CONCATENATE("R7C",'Mapa de Riesgos'!$O$51),"")</f>
        <v/>
      </c>
      <c r="R12" s="53" t="str">
        <f>IF(AND('Mapa de Riesgos'!$Y$52="Muy Alta",'Mapa de Riesgos'!$AA$52="Menor"),CONCATENATE("R7C",'Mapa de Riesgos'!$O$52),"")</f>
        <v/>
      </c>
      <c r="S12" s="53" t="str">
        <f>IF(AND('Mapa de Riesgos'!$Y$53="Muy Alta",'Mapa de Riesgos'!$AA$53="Menor"),CONCATENATE("R7C",'Mapa de Riesgos'!$O$53),"")</f>
        <v/>
      </c>
      <c r="T12" s="53" t="str">
        <f>IF(AND('Mapa de Riesgos'!$Y$54="Muy Alta",'Mapa de Riesgos'!$AA$54="Menor"),CONCATENATE("R7C",'Mapa de Riesgos'!$O$54),"")</f>
        <v/>
      </c>
      <c r="U12" s="54" t="str">
        <f>IF(AND('Mapa de Riesgos'!$Y$55="Muy Alta",'Mapa de Riesgos'!$AA$55="Menor"),CONCATENATE("R7C",'Mapa de Riesgos'!$O$55),"")</f>
        <v/>
      </c>
      <c r="V12" s="52" t="str">
        <f>IF(AND('Mapa de Riesgos'!$Y$50="Muy Alta",'Mapa de Riesgos'!$AA$50="Moderado"),CONCATENATE("R7C",'Mapa de Riesgos'!$O$50),"")</f>
        <v/>
      </c>
      <c r="W12" s="53" t="str">
        <f>IF(AND('Mapa de Riesgos'!$Y$51="Muy Alta",'Mapa de Riesgos'!$AA$51="Moderado"),CONCATENATE("R7C",'Mapa de Riesgos'!$O$51),"")</f>
        <v/>
      </c>
      <c r="X12" s="53" t="str">
        <f>IF(AND('Mapa de Riesgos'!$Y$52="Muy Alta",'Mapa de Riesgos'!$AA$52="Moderado"),CONCATENATE("R7C",'Mapa de Riesgos'!$O$52),"")</f>
        <v/>
      </c>
      <c r="Y12" s="53" t="str">
        <f>IF(AND('Mapa de Riesgos'!$Y$53="Muy Alta",'Mapa de Riesgos'!$AA$53="Moderado"),CONCATENATE("R7C",'Mapa de Riesgos'!$O$53),"")</f>
        <v/>
      </c>
      <c r="Z12" s="53" t="str">
        <f>IF(AND('Mapa de Riesgos'!$Y$54="Muy Alta",'Mapa de Riesgos'!$AA$54="Moderado"),CONCATENATE("R7C",'Mapa de Riesgos'!$O$54),"")</f>
        <v/>
      </c>
      <c r="AA12" s="54" t="str">
        <f>IF(AND('Mapa de Riesgos'!$Y$55="Muy Alta",'Mapa de Riesgos'!$AA$55="Moderado"),CONCATENATE("R7C",'Mapa de Riesgos'!$O$55),"")</f>
        <v/>
      </c>
      <c r="AB12" s="52" t="str">
        <f>IF(AND('Mapa de Riesgos'!$Y$50="Muy Alta",'Mapa de Riesgos'!$AA$50="Mayor"),CONCATENATE("R7C",'Mapa de Riesgos'!$O$50),"")</f>
        <v/>
      </c>
      <c r="AC12" s="53" t="str">
        <f>IF(AND('Mapa de Riesgos'!$Y$51="Muy Alta",'Mapa de Riesgos'!$AA$51="Mayor"),CONCATENATE("R7C",'Mapa de Riesgos'!$O$51),"")</f>
        <v/>
      </c>
      <c r="AD12" s="53" t="str">
        <f>IF(AND('Mapa de Riesgos'!$Y$52="Muy Alta",'Mapa de Riesgos'!$AA$52="Mayor"),CONCATENATE("R7C",'Mapa de Riesgos'!$O$52),"")</f>
        <v/>
      </c>
      <c r="AE12" s="53" t="str">
        <f>IF(AND('Mapa de Riesgos'!$Y$53="Muy Alta",'Mapa de Riesgos'!$AA$53="Mayor"),CONCATENATE("R7C",'Mapa de Riesgos'!$O$53),"")</f>
        <v/>
      </c>
      <c r="AF12" s="53" t="str">
        <f>IF(AND('Mapa de Riesgos'!$Y$54="Muy Alta",'Mapa de Riesgos'!$AA$54="Mayor"),CONCATENATE("R7C",'Mapa de Riesgos'!$O$54),"")</f>
        <v/>
      </c>
      <c r="AG12" s="54" t="str">
        <f>IF(AND('Mapa de Riesgos'!$Y$55="Muy Alta",'Mapa de Riesgos'!$AA$55="Mayor"),CONCATENATE("R7C",'Mapa de Riesgos'!$O$55),"")</f>
        <v/>
      </c>
      <c r="AH12" s="55" t="str">
        <f>IF(AND('Mapa de Riesgos'!$Y$50="Muy Alta",'Mapa de Riesgos'!$AA$50="Catastrófico"),CONCATENATE("R7C",'Mapa de Riesgos'!$O$50),"")</f>
        <v/>
      </c>
      <c r="AI12" s="56" t="str">
        <f>IF(AND('Mapa de Riesgos'!$Y$51="Muy Alta",'Mapa de Riesgos'!$AA$51="Catastrófico"),CONCATENATE("R7C",'Mapa de Riesgos'!$O$51),"")</f>
        <v/>
      </c>
      <c r="AJ12" s="56" t="str">
        <f>IF(AND('Mapa de Riesgos'!$Y$52="Muy Alta",'Mapa de Riesgos'!$AA$52="Catastrófico"),CONCATENATE("R7C",'Mapa de Riesgos'!$O$52),"")</f>
        <v/>
      </c>
      <c r="AK12" s="56" t="str">
        <f>IF(AND('Mapa de Riesgos'!$Y$53="Muy Alta",'Mapa de Riesgos'!$AA$53="Catastrófico"),CONCATENATE("R7C",'Mapa de Riesgos'!$O$53),"")</f>
        <v/>
      </c>
      <c r="AL12" s="56" t="str">
        <f>IF(AND('Mapa de Riesgos'!$Y$54="Muy Alta",'Mapa de Riesgos'!$AA$54="Catastrófico"),CONCATENATE("R7C",'Mapa de Riesgos'!$O$54),"")</f>
        <v/>
      </c>
      <c r="AM12" s="57" t="str">
        <f>IF(AND('Mapa de Riesgos'!$Y$55="Muy Alta",'Mapa de Riesgos'!$AA$55="Catastrófico"),CONCATENATE("R7C",'Mapa de Riesgos'!$O$55),"")</f>
        <v/>
      </c>
      <c r="AN12" s="83"/>
      <c r="AO12" s="523"/>
      <c r="AP12" s="524"/>
      <c r="AQ12" s="524"/>
      <c r="AR12" s="524"/>
      <c r="AS12" s="524"/>
      <c r="AT12" s="52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62"/>
      <c r="C13" s="462"/>
      <c r="D13" s="463"/>
      <c r="E13" s="503"/>
      <c r="F13" s="504"/>
      <c r="G13" s="504"/>
      <c r="H13" s="504"/>
      <c r="I13" s="505"/>
      <c r="J13" s="52" t="str">
        <f>IF(AND('Mapa de Riesgos'!$Y$56="Muy Alta",'Mapa de Riesgos'!$AA$56="Leve"),CONCATENATE("R8C",'Mapa de Riesgos'!$O$56),"")</f>
        <v/>
      </c>
      <c r="K13" s="53" t="str">
        <f>IF(AND('Mapa de Riesgos'!$Y$57="Muy Alta",'Mapa de Riesgos'!$AA$57="Leve"),CONCATENATE("R8C",'Mapa de Riesgos'!$O$57),"")</f>
        <v/>
      </c>
      <c r="L13" s="53" t="str">
        <f>IF(AND('Mapa de Riesgos'!$Y$58="Muy Alta",'Mapa de Riesgos'!$AA$58="Leve"),CONCATENATE("R8C",'Mapa de Riesgos'!$O$58),"")</f>
        <v/>
      </c>
      <c r="M13" s="53" t="str">
        <f>IF(AND('Mapa de Riesgos'!$Y$59="Muy Alta",'Mapa de Riesgos'!$AA$59="Leve"),CONCATENATE("R8C",'Mapa de Riesgos'!$O$59),"")</f>
        <v/>
      </c>
      <c r="N13" s="53" t="str">
        <f>IF(AND('Mapa de Riesgos'!$Y$60="Muy Alta",'Mapa de Riesgos'!$AA$60="Leve"),CONCATENATE("R8C",'Mapa de Riesgos'!$O$60),"")</f>
        <v/>
      </c>
      <c r="O13" s="54" t="str">
        <f>IF(AND('Mapa de Riesgos'!$Y$61="Muy Alta",'Mapa de Riesgos'!$AA$61="Leve"),CONCATENATE("R8C",'Mapa de Riesgos'!$O$61),"")</f>
        <v/>
      </c>
      <c r="P13" s="52" t="str">
        <f>IF(AND('Mapa de Riesgos'!$Y$56="Muy Alta",'Mapa de Riesgos'!$AA$56="Menor"),CONCATENATE("R8C",'Mapa de Riesgos'!$O$56),"")</f>
        <v/>
      </c>
      <c r="Q13" s="53" t="str">
        <f>IF(AND('Mapa de Riesgos'!$Y$57="Muy Alta",'Mapa de Riesgos'!$AA$57="Menor"),CONCATENATE("R8C",'Mapa de Riesgos'!$O$57),"")</f>
        <v/>
      </c>
      <c r="R13" s="53" t="str">
        <f>IF(AND('Mapa de Riesgos'!$Y$58="Muy Alta",'Mapa de Riesgos'!$AA$58="Menor"),CONCATENATE("R8C",'Mapa de Riesgos'!$O$58),"")</f>
        <v/>
      </c>
      <c r="S13" s="53" t="str">
        <f>IF(AND('Mapa de Riesgos'!$Y$59="Muy Alta",'Mapa de Riesgos'!$AA$59="Menor"),CONCATENATE("R8C",'Mapa de Riesgos'!$O$59),"")</f>
        <v/>
      </c>
      <c r="T13" s="53" t="str">
        <f>IF(AND('Mapa de Riesgos'!$Y$60="Muy Alta",'Mapa de Riesgos'!$AA$60="Menor"),CONCATENATE("R8C",'Mapa de Riesgos'!$O$60),"")</f>
        <v/>
      </c>
      <c r="U13" s="54" t="str">
        <f>IF(AND('Mapa de Riesgos'!$Y$61="Muy Alta",'Mapa de Riesgos'!$AA$61="Menor"),CONCATENATE("R8C",'Mapa de Riesgos'!$O$61),"")</f>
        <v/>
      </c>
      <c r="V13" s="52" t="str">
        <f>IF(AND('Mapa de Riesgos'!$Y$56="Muy Alta",'Mapa de Riesgos'!$AA$56="Moderado"),CONCATENATE("R8C",'Mapa de Riesgos'!$O$56),"")</f>
        <v/>
      </c>
      <c r="W13" s="53" t="str">
        <f>IF(AND('Mapa de Riesgos'!$Y$57="Muy Alta",'Mapa de Riesgos'!$AA$57="Moderado"),CONCATENATE("R8C",'Mapa de Riesgos'!$O$57),"")</f>
        <v/>
      </c>
      <c r="X13" s="53" t="str">
        <f>IF(AND('Mapa de Riesgos'!$Y$58="Muy Alta",'Mapa de Riesgos'!$AA$58="Moderado"),CONCATENATE("R8C",'Mapa de Riesgos'!$O$58),"")</f>
        <v/>
      </c>
      <c r="Y13" s="53" t="str">
        <f>IF(AND('Mapa de Riesgos'!$Y$59="Muy Alta",'Mapa de Riesgos'!$AA$59="Moderado"),CONCATENATE("R8C",'Mapa de Riesgos'!$O$59),"")</f>
        <v/>
      </c>
      <c r="Z13" s="53" t="str">
        <f>IF(AND('Mapa de Riesgos'!$Y$60="Muy Alta",'Mapa de Riesgos'!$AA$60="Moderado"),CONCATENATE("R8C",'Mapa de Riesgos'!$O$60),"")</f>
        <v/>
      </c>
      <c r="AA13" s="54" t="str">
        <f>IF(AND('Mapa de Riesgos'!$Y$61="Muy Alta",'Mapa de Riesgos'!$AA$61="Moderado"),CONCATENATE("R8C",'Mapa de Riesgos'!$O$61),"")</f>
        <v/>
      </c>
      <c r="AB13" s="52" t="str">
        <f>IF(AND('Mapa de Riesgos'!$Y$56="Muy Alta",'Mapa de Riesgos'!$AA$56="Mayor"),CONCATENATE("R8C",'Mapa de Riesgos'!$O$56),"")</f>
        <v/>
      </c>
      <c r="AC13" s="53" t="str">
        <f>IF(AND('Mapa de Riesgos'!$Y$57="Muy Alta",'Mapa de Riesgos'!$AA$57="Mayor"),CONCATENATE("R8C",'Mapa de Riesgos'!$O$57),"")</f>
        <v/>
      </c>
      <c r="AD13" s="53" t="str">
        <f>IF(AND('Mapa de Riesgos'!$Y$58="Muy Alta",'Mapa de Riesgos'!$AA$58="Mayor"),CONCATENATE("R8C",'Mapa de Riesgos'!$O$58),"")</f>
        <v/>
      </c>
      <c r="AE13" s="53" t="str">
        <f>IF(AND('Mapa de Riesgos'!$Y$59="Muy Alta",'Mapa de Riesgos'!$AA$59="Mayor"),CONCATENATE("R8C",'Mapa de Riesgos'!$O$59),"")</f>
        <v/>
      </c>
      <c r="AF13" s="53" t="str">
        <f>IF(AND('Mapa de Riesgos'!$Y$60="Muy Alta",'Mapa de Riesgos'!$AA$60="Mayor"),CONCATENATE("R8C",'Mapa de Riesgos'!$O$60),"")</f>
        <v/>
      </c>
      <c r="AG13" s="54" t="str">
        <f>IF(AND('Mapa de Riesgos'!$Y$61="Muy Alta",'Mapa de Riesgos'!$AA$61="Mayor"),CONCATENATE("R8C",'Mapa de Riesgos'!$O$61),"")</f>
        <v/>
      </c>
      <c r="AH13" s="55" t="str">
        <f>IF(AND('Mapa de Riesgos'!$Y$56="Muy Alta",'Mapa de Riesgos'!$AA$56="Catastrófico"),CONCATENATE("R8C",'Mapa de Riesgos'!$O$56),"")</f>
        <v/>
      </c>
      <c r="AI13" s="56" t="str">
        <f>IF(AND('Mapa de Riesgos'!$Y$57="Muy Alta",'Mapa de Riesgos'!$AA$57="Catastrófico"),CONCATENATE("R8C",'Mapa de Riesgos'!$O$57),"")</f>
        <v/>
      </c>
      <c r="AJ13" s="56" t="str">
        <f>IF(AND('Mapa de Riesgos'!$Y$58="Muy Alta",'Mapa de Riesgos'!$AA$58="Catastrófico"),CONCATENATE("R8C",'Mapa de Riesgos'!$O$58),"")</f>
        <v/>
      </c>
      <c r="AK13" s="56" t="str">
        <f>IF(AND('Mapa de Riesgos'!$Y$59="Muy Alta",'Mapa de Riesgos'!$AA$59="Catastrófico"),CONCATENATE("R8C",'Mapa de Riesgos'!$O$59),"")</f>
        <v/>
      </c>
      <c r="AL13" s="56" t="str">
        <f>IF(AND('Mapa de Riesgos'!$Y$60="Muy Alta",'Mapa de Riesgos'!$AA$60="Catastrófico"),CONCATENATE("R8C",'Mapa de Riesgos'!$O$60),"")</f>
        <v/>
      </c>
      <c r="AM13" s="57" t="str">
        <f>IF(AND('Mapa de Riesgos'!$Y$61="Muy Alta",'Mapa de Riesgos'!$AA$61="Catastrófico"),CONCATENATE("R8C",'Mapa de Riesgos'!$O$61),"")</f>
        <v/>
      </c>
      <c r="AN13" s="83"/>
      <c r="AO13" s="523"/>
      <c r="AP13" s="524"/>
      <c r="AQ13" s="524"/>
      <c r="AR13" s="524"/>
      <c r="AS13" s="524"/>
      <c r="AT13" s="525"/>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62"/>
      <c r="C14" s="462"/>
      <c r="D14" s="463"/>
      <c r="E14" s="503"/>
      <c r="F14" s="504"/>
      <c r="G14" s="504"/>
      <c r="H14" s="504"/>
      <c r="I14" s="505"/>
      <c r="J14" s="52" t="str">
        <f>IF(AND('Mapa de Riesgos'!$Y$62="Muy Alta",'Mapa de Riesgos'!$AA$62="Leve"),CONCATENATE("R9C",'Mapa de Riesgos'!$O$62),"")</f>
        <v/>
      </c>
      <c r="K14" s="53" t="str">
        <f>IF(AND('Mapa de Riesgos'!$Y$63="Muy Alta",'Mapa de Riesgos'!$AA$63="Leve"),CONCATENATE("R9C",'Mapa de Riesgos'!$O$63),"")</f>
        <v/>
      </c>
      <c r="L14" s="53" t="str">
        <f>IF(AND('Mapa de Riesgos'!$Y$64="Muy Alta",'Mapa de Riesgos'!$AA$64="Leve"),CONCATENATE("R9C",'Mapa de Riesgos'!$O$64),"")</f>
        <v/>
      </c>
      <c r="M14" s="53" t="str">
        <f>IF(AND('Mapa de Riesgos'!$Y$65="Muy Alta",'Mapa de Riesgos'!$AA$65="Leve"),CONCATENATE("R9C",'Mapa de Riesgos'!$O$65),"")</f>
        <v/>
      </c>
      <c r="N14" s="53" t="str">
        <f>IF(AND('Mapa de Riesgos'!$Y$66="Muy Alta",'Mapa de Riesgos'!$AA$66="Leve"),CONCATENATE("R9C",'Mapa de Riesgos'!$O$66),"")</f>
        <v/>
      </c>
      <c r="O14" s="54" t="str">
        <f>IF(AND('Mapa de Riesgos'!$Y$67="Muy Alta",'Mapa de Riesgos'!$AA$67="Leve"),CONCATENATE("R9C",'Mapa de Riesgos'!$O$67),"")</f>
        <v/>
      </c>
      <c r="P14" s="52" t="str">
        <f>IF(AND('Mapa de Riesgos'!$Y$62="Muy Alta",'Mapa de Riesgos'!$AA$62="Menor"),CONCATENATE("R9C",'Mapa de Riesgos'!$O$62),"")</f>
        <v/>
      </c>
      <c r="Q14" s="53" t="str">
        <f>IF(AND('Mapa de Riesgos'!$Y$63="Muy Alta",'Mapa de Riesgos'!$AA$63="Menor"),CONCATENATE("R9C",'Mapa de Riesgos'!$O$63),"")</f>
        <v/>
      </c>
      <c r="R14" s="53" t="str">
        <f>IF(AND('Mapa de Riesgos'!$Y$64="Muy Alta",'Mapa de Riesgos'!$AA$64="Menor"),CONCATENATE("R9C",'Mapa de Riesgos'!$O$64),"")</f>
        <v/>
      </c>
      <c r="S14" s="53" t="str">
        <f>IF(AND('Mapa de Riesgos'!$Y$65="Muy Alta",'Mapa de Riesgos'!$AA$65="Menor"),CONCATENATE("R9C",'Mapa de Riesgos'!$O$65),"")</f>
        <v/>
      </c>
      <c r="T14" s="53" t="str">
        <f>IF(AND('Mapa de Riesgos'!$Y$66="Muy Alta",'Mapa de Riesgos'!$AA$66="Menor"),CONCATENATE("R9C",'Mapa de Riesgos'!$O$66),"")</f>
        <v/>
      </c>
      <c r="U14" s="54" t="str">
        <f>IF(AND('Mapa de Riesgos'!$Y$67="Muy Alta",'Mapa de Riesgos'!$AA$67="Menor"),CONCATENATE("R9C",'Mapa de Riesgos'!$O$67),"")</f>
        <v/>
      </c>
      <c r="V14" s="52" t="str">
        <f>IF(AND('Mapa de Riesgos'!$Y$62="Muy Alta",'Mapa de Riesgos'!$AA$62="Moderado"),CONCATENATE("R9C",'Mapa de Riesgos'!$O$62),"")</f>
        <v/>
      </c>
      <c r="W14" s="53" t="str">
        <f>IF(AND('Mapa de Riesgos'!$Y$63="Muy Alta",'Mapa de Riesgos'!$AA$63="Moderado"),CONCATENATE("R9C",'Mapa de Riesgos'!$O$63),"")</f>
        <v/>
      </c>
      <c r="X14" s="53" t="str">
        <f>IF(AND('Mapa de Riesgos'!$Y$64="Muy Alta",'Mapa de Riesgos'!$AA$64="Moderado"),CONCATENATE("R9C",'Mapa de Riesgos'!$O$64),"")</f>
        <v/>
      </c>
      <c r="Y14" s="53" t="str">
        <f>IF(AND('Mapa de Riesgos'!$Y$65="Muy Alta",'Mapa de Riesgos'!$AA$65="Moderado"),CONCATENATE("R9C",'Mapa de Riesgos'!$O$65),"")</f>
        <v/>
      </c>
      <c r="Z14" s="53" t="str">
        <f>IF(AND('Mapa de Riesgos'!$Y$66="Muy Alta",'Mapa de Riesgos'!$AA$66="Moderado"),CONCATENATE("R9C",'Mapa de Riesgos'!$O$66),"")</f>
        <v/>
      </c>
      <c r="AA14" s="54" t="str">
        <f>IF(AND('Mapa de Riesgos'!$Y$67="Muy Alta",'Mapa de Riesgos'!$AA$67="Moderado"),CONCATENATE("R9C",'Mapa de Riesgos'!$O$67),"")</f>
        <v/>
      </c>
      <c r="AB14" s="52" t="str">
        <f>IF(AND('Mapa de Riesgos'!$Y$62="Muy Alta",'Mapa de Riesgos'!$AA$62="Mayor"),CONCATENATE("R9C",'Mapa de Riesgos'!$O$62),"")</f>
        <v/>
      </c>
      <c r="AC14" s="53" t="str">
        <f>IF(AND('Mapa de Riesgos'!$Y$63="Muy Alta",'Mapa de Riesgos'!$AA$63="Mayor"),CONCATENATE("R9C",'Mapa de Riesgos'!$O$63),"")</f>
        <v/>
      </c>
      <c r="AD14" s="53" t="str">
        <f>IF(AND('Mapa de Riesgos'!$Y$64="Muy Alta",'Mapa de Riesgos'!$AA$64="Mayor"),CONCATENATE("R9C",'Mapa de Riesgos'!$O$64),"")</f>
        <v/>
      </c>
      <c r="AE14" s="53" t="str">
        <f>IF(AND('Mapa de Riesgos'!$Y$65="Muy Alta",'Mapa de Riesgos'!$AA$65="Mayor"),CONCATENATE("R9C",'Mapa de Riesgos'!$O$65),"")</f>
        <v/>
      </c>
      <c r="AF14" s="53" t="str">
        <f>IF(AND('Mapa de Riesgos'!$Y$66="Muy Alta",'Mapa de Riesgos'!$AA$66="Mayor"),CONCATENATE("R9C",'Mapa de Riesgos'!$O$66),"")</f>
        <v/>
      </c>
      <c r="AG14" s="54" t="str">
        <f>IF(AND('Mapa de Riesgos'!$Y$67="Muy Alta",'Mapa de Riesgos'!$AA$67="Mayor"),CONCATENATE("R9C",'Mapa de Riesgos'!$O$67),"")</f>
        <v/>
      </c>
      <c r="AH14" s="55" t="str">
        <f>IF(AND('Mapa de Riesgos'!$Y$62="Muy Alta",'Mapa de Riesgos'!$AA$62="Catastrófico"),CONCATENATE("R9C",'Mapa de Riesgos'!$O$62),"")</f>
        <v/>
      </c>
      <c r="AI14" s="56" t="str">
        <f>IF(AND('Mapa de Riesgos'!$Y$63="Muy Alta",'Mapa de Riesgos'!$AA$63="Catastrófico"),CONCATENATE("R9C",'Mapa de Riesgos'!$O$63),"")</f>
        <v/>
      </c>
      <c r="AJ14" s="56" t="str">
        <f>IF(AND('Mapa de Riesgos'!$Y$64="Muy Alta",'Mapa de Riesgos'!$AA$64="Catastrófico"),CONCATENATE("R9C",'Mapa de Riesgos'!$O$64),"")</f>
        <v/>
      </c>
      <c r="AK14" s="56" t="str">
        <f>IF(AND('Mapa de Riesgos'!$Y$65="Muy Alta",'Mapa de Riesgos'!$AA$65="Catastrófico"),CONCATENATE("R9C",'Mapa de Riesgos'!$O$65),"")</f>
        <v/>
      </c>
      <c r="AL14" s="56" t="str">
        <f>IF(AND('Mapa de Riesgos'!$Y$66="Muy Alta",'Mapa de Riesgos'!$AA$66="Catastrófico"),CONCATENATE("R9C",'Mapa de Riesgos'!$O$66),"")</f>
        <v/>
      </c>
      <c r="AM14" s="57" t="str">
        <f>IF(AND('Mapa de Riesgos'!$Y$67="Muy Alta",'Mapa de Riesgos'!$AA$67="Catastrófico"),CONCATENATE("R9C",'Mapa de Riesgos'!$O$67),"")</f>
        <v/>
      </c>
      <c r="AN14" s="83"/>
      <c r="AO14" s="523"/>
      <c r="AP14" s="524"/>
      <c r="AQ14" s="524"/>
      <c r="AR14" s="524"/>
      <c r="AS14" s="524"/>
      <c r="AT14" s="52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62"/>
      <c r="C15" s="462"/>
      <c r="D15" s="463"/>
      <c r="E15" s="506"/>
      <c r="F15" s="507"/>
      <c r="G15" s="507"/>
      <c r="H15" s="507"/>
      <c r="I15" s="508"/>
      <c r="J15" s="58" t="str">
        <f>IF(AND('Mapa de Riesgos'!$Y$68="Muy Alta",'Mapa de Riesgos'!$AA$68="Leve"),CONCATENATE("R10C",'Mapa de Riesgos'!$O$68),"")</f>
        <v/>
      </c>
      <c r="K15" s="59" t="str">
        <f>IF(AND('Mapa de Riesgos'!$Y$69="Muy Alta",'Mapa de Riesgos'!$AA$69="Leve"),CONCATENATE("R10C",'Mapa de Riesgos'!$O$69),"")</f>
        <v/>
      </c>
      <c r="L15" s="59" t="str">
        <f>IF(AND('Mapa de Riesgos'!$Y$70="Muy Alta",'Mapa de Riesgos'!$AA$70="Leve"),CONCATENATE("R10C",'Mapa de Riesgos'!$O$70),"")</f>
        <v/>
      </c>
      <c r="M15" s="59" t="str">
        <f>IF(AND('Mapa de Riesgos'!$Y$71="Muy Alta",'Mapa de Riesgos'!$AA$71="Leve"),CONCATENATE("R10C",'Mapa de Riesgos'!$O$71),"")</f>
        <v/>
      </c>
      <c r="N15" s="59" t="str">
        <f>IF(AND('Mapa de Riesgos'!$Y$72="Muy Alta",'Mapa de Riesgos'!$AA$72="Leve"),CONCATENATE("R10C",'Mapa de Riesgos'!$O$72),"")</f>
        <v/>
      </c>
      <c r="O15" s="60" t="str">
        <f>IF(AND('Mapa de Riesgos'!$Y$73="Muy Alta",'Mapa de Riesgos'!$AA$73="Leve"),CONCATENATE("R10C",'Mapa de Riesgos'!$O$73),"")</f>
        <v/>
      </c>
      <c r="P15" s="52" t="str">
        <f>IF(AND('Mapa de Riesgos'!$Y$68="Muy Alta",'Mapa de Riesgos'!$AA$68="Menor"),CONCATENATE("R10C",'Mapa de Riesgos'!$O$68),"")</f>
        <v/>
      </c>
      <c r="Q15" s="53" t="str">
        <f>IF(AND('Mapa de Riesgos'!$Y$69="Muy Alta",'Mapa de Riesgos'!$AA$69="Menor"),CONCATENATE("R10C",'Mapa de Riesgos'!$O$69),"")</f>
        <v/>
      </c>
      <c r="R15" s="53" t="str">
        <f>IF(AND('Mapa de Riesgos'!$Y$70="Muy Alta",'Mapa de Riesgos'!$AA$70="Menor"),CONCATENATE("R10C",'Mapa de Riesgos'!$O$70),"")</f>
        <v/>
      </c>
      <c r="S15" s="53" t="str">
        <f>IF(AND('Mapa de Riesgos'!$Y$71="Muy Alta",'Mapa de Riesgos'!$AA$71="Menor"),CONCATENATE("R10C",'Mapa de Riesgos'!$O$71),"")</f>
        <v/>
      </c>
      <c r="T15" s="53" t="str">
        <f>IF(AND('Mapa de Riesgos'!$Y$72="Muy Alta",'Mapa de Riesgos'!$AA$72="Menor"),CONCATENATE("R10C",'Mapa de Riesgos'!$O$72),"")</f>
        <v/>
      </c>
      <c r="U15" s="54" t="str">
        <f>IF(AND('Mapa de Riesgos'!$Y$73="Muy Alta",'Mapa de Riesgos'!$AA$73="Menor"),CONCATENATE("R10C",'Mapa de Riesgos'!$O$73),"")</f>
        <v/>
      </c>
      <c r="V15" s="58" t="str">
        <f>IF(AND('Mapa de Riesgos'!$Y$68="Muy Alta",'Mapa de Riesgos'!$AA$68="Moderado"),CONCATENATE("R10C",'Mapa de Riesgos'!$O$68),"")</f>
        <v/>
      </c>
      <c r="W15" s="59" t="str">
        <f>IF(AND('Mapa de Riesgos'!$Y$69="Muy Alta",'Mapa de Riesgos'!$AA$69="Moderado"),CONCATENATE("R10C",'Mapa de Riesgos'!$O$69),"")</f>
        <v/>
      </c>
      <c r="X15" s="59" t="str">
        <f>IF(AND('Mapa de Riesgos'!$Y$70="Muy Alta",'Mapa de Riesgos'!$AA$70="Moderado"),CONCATENATE("R10C",'Mapa de Riesgos'!$O$70),"")</f>
        <v/>
      </c>
      <c r="Y15" s="59" t="str">
        <f>IF(AND('Mapa de Riesgos'!$Y$71="Muy Alta",'Mapa de Riesgos'!$AA$71="Moderado"),CONCATENATE("R10C",'Mapa de Riesgos'!$O$71),"")</f>
        <v/>
      </c>
      <c r="Z15" s="59" t="str">
        <f>IF(AND('Mapa de Riesgos'!$Y$72="Muy Alta",'Mapa de Riesgos'!$AA$72="Moderado"),CONCATENATE("R10C",'Mapa de Riesgos'!$O$72),"")</f>
        <v/>
      </c>
      <c r="AA15" s="60" t="str">
        <f>IF(AND('Mapa de Riesgos'!$Y$73="Muy Alta",'Mapa de Riesgos'!$AA$73="Moderado"),CONCATENATE("R10C",'Mapa de Riesgos'!$O$73),"")</f>
        <v/>
      </c>
      <c r="AB15" s="52" t="str">
        <f>IF(AND('Mapa de Riesgos'!$Y$68="Muy Alta",'Mapa de Riesgos'!$AA$68="Mayor"),CONCATENATE("R10C",'Mapa de Riesgos'!$O$68),"")</f>
        <v/>
      </c>
      <c r="AC15" s="53" t="str">
        <f>IF(AND('Mapa de Riesgos'!$Y$69="Muy Alta",'Mapa de Riesgos'!$AA$69="Mayor"),CONCATENATE("R10C",'Mapa de Riesgos'!$O$69),"")</f>
        <v/>
      </c>
      <c r="AD15" s="53" t="str">
        <f>IF(AND('Mapa de Riesgos'!$Y$70="Muy Alta",'Mapa de Riesgos'!$AA$70="Mayor"),CONCATENATE("R10C",'Mapa de Riesgos'!$O$70),"")</f>
        <v/>
      </c>
      <c r="AE15" s="53" t="str">
        <f>IF(AND('Mapa de Riesgos'!$Y$71="Muy Alta",'Mapa de Riesgos'!$AA$71="Mayor"),CONCATENATE("R10C",'Mapa de Riesgos'!$O$71),"")</f>
        <v/>
      </c>
      <c r="AF15" s="53" t="str">
        <f>IF(AND('Mapa de Riesgos'!$Y$72="Muy Alta",'Mapa de Riesgos'!$AA$72="Mayor"),CONCATENATE("R10C",'Mapa de Riesgos'!$O$72),"")</f>
        <v/>
      </c>
      <c r="AG15" s="54" t="str">
        <f>IF(AND('Mapa de Riesgos'!$Y$73="Muy Alta",'Mapa de Riesgos'!$AA$73="Mayor"),CONCATENATE("R10C",'Mapa de Riesgos'!$O$73),"")</f>
        <v/>
      </c>
      <c r="AH15" s="61" t="str">
        <f>IF(AND('Mapa de Riesgos'!$Y$68="Muy Alta",'Mapa de Riesgos'!$AA$68="Catastrófico"),CONCATENATE("R10C",'Mapa de Riesgos'!$O$68),"")</f>
        <v/>
      </c>
      <c r="AI15" s="62" t="str">
        <f>IF(AND('Mapa de Riesgos'!$Y$69="Muy Alta",'Mapa de Riesgos'!$AA$69="Catastrófico"),CONCATENATE("R10C",'Mapa de Riesgos'!$O$69),"")</f>
        <v/>
      </c>
      <c r="AJ15" s="62" t="str">
        <f>IF(AND('Mapa de Riesgos'!$Y$70="Muy Alta",'Mapa de Riesgos'!$AA$70="Catastrófico"),CONCATENATE("R10C",'Mapa de Riesgos'!$O$70),"")</f>
        <v/>
      </c>
      <c r="AK15" s="62" t="str">
        <f>IF(AND('Mapa de Riesgos'!$Y$71="Muy Alta",'Mapa de Riesgos'!$AA$71="Catastrófico"),CONCATENATE("R10C",'Mapa de Riesgos'!$O$71),"")</f>
        <v/>
      </c>
      <c r="AL15" s="62" t="str">
        <f>IF(AND('Mapa de Riesgos'!$Y$72="Muy Alta",'Mapa de Riesgos'!$AA$72="Catastrófico"),CONCATENATE("R10C",'Mapa de Riesgos'!$O$72),"")</f>
        <v/>
      </c>
      <c r="AM15" s="63" t="str">
        <f>IF(AND('Mapa de Riesgos'!$Y$73="Muy Alta",'Mapa de Riesgos'!$AA$73="Catastrófico"),CONCATENATE("R10C",'Mapa de Riesgos'!$O$73),"")</f>
        <v/>
      </c>
      <c r="AN15" s="83"/>
      <c r="AO15" s="526"/>
      <c r="AP15" s="527"/>
      <c r="AQ15" s="527"/>
      <c r="AR15" s="527"/>
      <c r="AS15" s="527"/>
      <c r="AT15" s="52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62"/>
      <c r="C16" s="462"/>
      <c r="D16" s="463"/>
      <c r="E16" s="500" t="s">
        <v>164</v>
      </c>
      <c r="F16" s="501"/>
      <c r="G16" s="501"/>
      <c r="H16" s="501"/>
      <c r="I16" s="501"/>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10" t="s">
        <v>165</v>
      </c>
      <c r="AP16" s="511"/>
      <c r="AQ16" s="511"/>
      <c r="AR16" s="511"/>
      <c r="AS16" s="511"/>
      <c r="AT16" s="51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62"/>
      <c r="C17" s="462"/>
      <c r="D17" s="463"/>
      <c r="E17" s="519"/>
      <c r="F17" s="504"/>
      <c r="G17" s="504"/>
      <c r="H17" s="504"/>
      <c r="I17" s="504"/>
      <c r="J17" s="67" t="str">
        <f>IF(AND('Mapa de Riesgos'!$Y$18="Alta",'Mapa de Riesgos'!$AA$18="Leve"),CONCATENATE("R2C",'Mapa de Riesgos'!$O$18),"")</f>
        <v/>
      </c>
      <c r="K17" s="68" t="str">
        <f>IF(AND('Mapa de Riesgos'!$Y$21="Alta",'Mapa de Riesgos'!$AA$21="Leve"),CONCATENATE("R2C",'Mapa de Riesgos'!$O$21),"")</f>
        <v/>
      </c>
      <c r="L17" s="68" t="str">
        <f>IF(AND('Mapa de Riesgos'!$Y$22="Alta",'Mapa de Riesgos'!$AA$22="Leve"),CONCATENATE("R2C",'Mapa de Riesgos'!$O$22),"")</f>
        <v/>
      </c>
      <c r="M17" s="68" t="str">
        <f>IF(AND('Mapa de Riesgos'!$Y$23="Alta",'Mapa de Riesgos'!$AA$23="Leve"),CONCATENATE("R2C",'Mapa de Riesgos'!$O$23),"")</f>
        <v/>
      </c>
      <c r="N17" s="68" t="str">
        <f>IF(AND('Mapa de Riesgos'!$Y$24="Alta",'Mapa de Riesgos'!$AA$24="Leve"),CONCATENATE("R2C",'Mapa de Riesgos'!$O$24),"")</f>
        <v/>
      </c>
      <c r="O17" s="69" t="str">
        <f>IF(AND('Mapa de Riesgos'!$Y$25="Alta",'Mapa de Riesgos'!$AA$25="Leve"),CONCATENATE("R2C",'Mapa de Riesgos'!$O$25),"")</f>
        <v/>
      </c>
      <c r="P17" s="67" t="str">
        <f>IF(AND('Mapa de Riesgos'!$Y$18="Alta",'Mapa de Riesgos'!$AA$18="Menor"),CONCATENATE("R2C",'Mapa de Riesgos'!$O$18),"")</f>
        <v/>
      </c>
      <c r="Q17" s="68" t="str">
        <f>IF(AND('Mapa de Riesgos'!$Y$21="Alta",'Mapa de Riesgos'!$AA$21="Menor"),CONCATENATE("R2C",'Mapa de Riesgos'!$O$21),"")</f>
        <v/>
      </c>
      <c r="R17" s="68" t="str">
        <f>IF(AND('Mapa de Riesgos'!$Y$22="Alta",'Mapa de Riesgos'!$AA$22="Menor"),CONCATENATE("R2C",'Mapa de Riesgos'!$O$22),"")</f>
        <v/>
      </c>
      <c r="S17" s="68" t="str">
        <f>IF(AND('Mapa de Riesgos'!$Y$23="Alta",'Mapa de Riesgos'!$AA$23="Menor"),CONCATENATE("R2C",'Mapa de Riesgos'!$O$23),"")</f>
        <v/>
      </c>
      <c r="T17" s="68" t="str">
        <f>IF(AND('Mapa de Riesgos'!$Y$24="Alta",'Mapa de Riesgos'!$AA$24="Menor"),CONCATENATE("R2C",'Mapa de Riesgos'!$O$24),"")</f>
        <v/>
      </c>
      <c r="U17" s="69" t="str">
        <f>IF(AND('Mapa de Riesgos'!$Y$25="Alta",'Mapa de Riesgos'!$AA$25="Menor"),CONCATENATE("R2C",'Mapa de Riesgos'!$O$25),"")</f>
        <v/>
      </c>
      <c r="V17" s="52" t="str">
        <f>IF(AND('Mapa de Riesgos'!$Y$18="Alta",'Mapa de Riesgos'!$AA$18="Moderado"),CONCATENATE("R2C",'Mapa de Riesgos'!$O$18),"")</f>
        <v/>
      </c>
      <c r="W17" s="53" t="str">
        <f>IF(AND('Mapa de Riesgos'!$Y$21="Alta",'Mapa de Riesgos'!$AA$21="Moderado"),CONCATENATE("R2C",'Mapa de Riesgos'!$O$21),"")</f>
        <v/>
      </c>
      <c r="X17" s="53" t="str">
        <f>IF(AND('Mapa de Riesgos'!$Y$22="Alta",'Mapa de Riesgos'!$AA$22="Moderado"),CONCATENATE("R2C",'Mapa de Riesgos'!$O$22),"")</f>
        <v/>
      </c>
      <c r="Y17" s="53" t="str">
        <f>IF(AND('Mapa de Riesgos'!$Y$23="Alta",'Mapa de Riesgos'!$AA$23="Moderado"),CONCATENATE("R2C",'Mapa de Riesgos'!$O$23),"")</f>
        <v/>
      </c>
      <c r="Z17" s="53" t="str">
        <f>IF(AND('Mapa de Riesgos'!$Y$24="Alta",'Mapa de Riesgos'!$AA$24="Moderado"),CONCATENATE("R2C",'Mapa de Riesgos'!$O$24),"")</f>
        <v/>
      </c>
      <c r="AA17" s="54" t="str">
        <f>IF(AND('Mapa de Riesgos'!$Y$25="Alta",'Mapa de Riesgos'!$AA$25="Moderado"),CONCATENATE("R2C",'Mapa de Riesgos'!$O$25),"")</f>
        <v/>
      </c>
      <c r="AB17" s="52" t="str">
        <f>IF(AND('Mapa de Riesgos'!$Y$18="Alta",'Mapa de Riesgos'!$AA$18="Mayor"),CONCATENATE("R2C",'Mapa de Riesgos'!$O$18),"")</f>
        <v/>
      </c>
      <c r="AC17" s="53" t="str">
        <f>IF(AND('Mapa de Riesgos'!$Y$21="Alta",'Mapa de Riesgos'!$AA$21="Mayor"),CONCATENATE("R2C",'Mapa de Riesgos'!$O$21),"")</f>
        <v/>
      </c>
      <c r="AD17" s="53" t="str">
        <f>IF(AND('Mapa de Riesgos'!$Y$22="Alta",'Mapa de Riesgos'!$AA$22="Mayor"),CONCATENATE("R2C",'Mapa de Riesgos'!$O$22),"")</f>
        <v/>
      </c>
      <c r="AE17" s="53" t="str">
        <f>IF(AND('Mapa de Riesgos'!$Y$23="Alta",'Mapa de Riesgos'!$AA$23="Mayor"),CONCATENATE("R2C",'Mapa de Riesgos'!$O$23),"")</f>
        <v/>
      </c>
      <c r="AF17" s="53" t="str">
        <f>IF(AND('Mapa de Riesgos'!$Y$24="Alta",'Mapa de Riesgos'!$AA$24="Mayor"),CONCATENATE("R2C",'Mapa de Riesgos'!$O$24),"")</f>
        <v/>
      </c>
      <c r="AG17" s="54" t="str">
        <f>IF(AND('Mapa de Riesgos'!$Y$25="Alta",'Mapa de Riesgos'!$AA$25="Mayor"),CONCATENATE("R2C",'Mapa de Riesgos'!$O$25),"")</f>
        <v/>
      </c>
      <c r="AH17" s="55" t="str">
        <f>IF(AND('Mapa de Riesgos'!$Y$18="Alta",'Mapa de Riesgos'!$AA$18="Catastrófico"),CONCATENATE("R2C",'Mapa de Riesgos'!$O$18),"")</f>
        <v/>
      </c>
      <c r="AI17" s="56" t="str">
        <f>IF(AND('Mapa de Riesgos'!$Y$21="Alta",'Mapa de Riesgos'!$AA$21="Catastrófico"),CONCATENATE("R2C",'Mapa de Riesgos'!$O$21),"")</f>
        <v/>
      </c>
      <c r="AJ17" s="56" t="str">
        <f>IF(AND('Mapa de Riesgos'!$Y$22="Alta",'Mapa de Riesgos'!$AA$22="Catastrófico"),CONCATENATE("R2C",'Mapa de Riesgos'!$O$22),"")</f>
        <v/>
      </c>
      <c r="AK17" s="56" t="str">
        <f>IF(AND('Mapa de Riesgos'!$Y$23="Alta",'Mapa de Riesgos'!$AA$23="Catastrófico"),CONCATENATE("R2C",'Mapa de Riesgos'!$O$23),"")</f>
        <v/>
      </c>
      <c r="AL17" s="56" t="str">
        <f>IF(AND('Mapa de Riesgos'!$Y$24="Alta",'Mapa de Riesgos'!$AA$24="Catastrófico"),CONCATENATE("R2C",'Mapa de Riesgos'!$O$24),"")</f>
        <v/>
      </c>
      <c r="AM17" s="57" t="str">
        <f>IF(AND('Mapa de Riesgos'!$Y$25="Alta",'Mapa de Riesgos'!$AA$25="Catastrófico"),CONCATENATE("R2C",'Mapa de Riesgos'!$O$25),"")</f>
        <v/>
      </c>
      <c r="AN17" s="83"/>
      <c r="AO17" s="513"/>
      <c r="AP17" s="514"/>
      <c r="AQ17" s="514"/>
      <c r="AR17" s="514"/>
      <c r="AS17" s="514"/>
      <c r="AT17" s="51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62"/>
      <c r="C18" s="462"/>
      <c r="D18" s="463"/>
      <c r="E18" s="503"/>
      <c r="F18" s="504"/>
      <c r="G18" s="504"/>
      <c r="H18" s="504"/>
      <c r="I18" s="504"/>
      <c r="J18" s="67" t="str">
        <f>IF(AND('Mapa de Riesgos'!$Y$26="Alta",'Mapa de Riesgos'!$AA$26="Leve"),CONCATENATE("R3C",'Mapa de Riesgos'!$O$26),"")</f>
        <v/>
      </c>
      <c r="K18" s="68" t="str">
        <f>IF(AND('Mapa de Riesgos'!$Y$27="Alta",'Mapa de Riesgos'!$AA$27="Leve"),CONCATENATE("R3C",'Mapa de Riesgos'!$O$27),"")</f>
        <v/>
      </c>
      <c r="L18" s="68" t="str">
        <f>IF(AND('Mapa de Riesgos'!$Y$28="Alta",'Mapa de Riesgos'!$AA$28="Leve"),CONCATENATE("R3C",'Mapa de Riesgos'!$O$28),"")</f>
        <v/>
      </c>
      <c r="M18" s="68" t="str">
        <f>IF(AND('Mapa de Riesgos'!$Y$29="Alta",'Mapa de Riesgos'!$AA$29="Leve"),CONCATENATE("R3C",'Mapa de Riesgos'!$O$29),"")</f>
        <v/>
      </c>
      <c r="N18" s="68" t="str">
        <f>IF(AND('Mapa de Riesgos'!$Y$30="Alta",'Mapa de Riesgos'!$AA$30="Leve"),CONCATENATE("R3C",'Mapa de Riesgos'!$O$30),"")</f>
        <v/>
      </c>
      <c r="O18" s="69" t="str">
        <f>IF(AND('Mapa de Riesgos'!$Y$31="Alta",'Mapa de Riesgos'!$AA$31="Leve"),CONCATENATE("R3C",'Mapa de Riesgos'!$O$31),"")</f>
        <v/>
      </c>
      <c r="P18" s="67" t="str">
        <f>IF(AND('Mapa de Riesgos'!$Y$26="Alta",'Mapa de Riesgos'!$AA$26="Menor"),CONCATENATE("R3C",'Mapa de Riesgos'!$O$26),"")</f>
        <v/>
      </c>
      <c r="Q18" s="68" t="str">
        <f>IF(AND('Mapa de Riesgos'!$Y$27="Alta",'Mapa de Riesgos'!$AA$27="Menor"),CONCATENATE("R3C",'Mapa de Riesgos'!$O$27),"")</f>
        <v/>
      </c>
      <c r="R18" s="68" t="str">
        <f>IF(AND('Mapa de Riesgos'!$Y$28="Alta",'Mapa de Riesgos'!$AA$28="Menor"),CONCATENATE("R3C",'Mapa de Riesgos'!$O$28),"")</f>
        <v/>
      </c>
      <c r="S18" s="68" t="str">
        <f>IF(AND('Mapa de Riesgos'!$Y$29="Alta",'Mapa de Riesgos'!$AA$29="Menor"),CONCATENATE("R3C",'Mapa de Riesgos'!$O$29),"")</f>
        <v/>
      </c>
      <c r="T18" s="68" t="str">
        <f>IF(AND('Mapa de Riesgos'!$Y$30="Alta",'Mapa de Riesgos'!$AA$30="Menor"),CONCATENATE("R3C",'Mapa de Riesgos'!$O$30),"")</f>
        <v/>
      </c>
      <c r="U18" s="69" t="str">
        <f>IF(AND('Mapa de Riesgos'!$Y$31="Alta",'Mapa de Riesgos'!$AA$31="Menor"),CONCATENATE("R3C",'Mapa de Riesgos'!$O$31),"")</f>
        <v/>
      </c>
      <c r="V18" s="52" t="str">
        <f>IF(AND('Mapa de Riesgos'!$Y$26="Alta",'Mapa de Riesgos'!$AA$26="Moderado"),CONCATENATE("R3C",'Mapa de Riesgos'!$O$26),"")</f>
        <v/>
      </c>
      <c r="W18" s="53" t="str">
        <f>IF(AND('Mapa de Riesgos'!$Y$27="Alta",'Mapa de Riesgos'!$AA$27="Moderado"),CONCATENATE("R3C",'Mapa de Riesgos'!$O$27),"")</f>
        <v/>
      </c>
      <c r="X18" s="53" t="str">
        <f>IF(AND('Mapa de Riesgos'!$Y$28="Alta",'Mapa de Riesgos'!$AA$28="Moderado"),CONCATENATE("R3C",'Mapa de Riesgos'!$O$28),"")</f>
        <v/>
      </c>
      <c r="Y18" s="53" t="str">
        <f>IF(AND('Mapa de Riesgos'!$Y$29="Alta",'Mapa de Riesgos'!$AA$29="Moderado"),CONCATENATE("R3C",'Mapa de Riesgos'!$O$29),"")</f>
        <v/>
      </c>
      <c r="Z18" s="53" t="str">
        <f>IF(AND('Mapa de Riesgos'!$Y$30="Alta",'Mapa de Riesgos'!$AA$30="Moderado"),CONCATENATE("R3C",'Mapa de Riesgos'!$O$30),"")</f>
        <v/>
      </c>
      <c r="AA18" s="54" t="str">
        <f>IF(AND('Mapa de Riesgos'!$Y$31="Alta",'Mapa de Riesgos'!$AA$31="Moderado"),CONCATENATE("R3C",'Mapa de Riesgos'!$O$31),"")</f>
        <v/>
      </c>
      <c r="AB18" s="52" t="str">
        <f>IF(AND('Mapa de Riesgos'!$Y$26="Alta",'Mapa de Riesgos'!$AA$26="Mayor"),CONCATENATE("R3C",'Mapa de Riesgos'!$O$26),"")</f>
        <v/>
      </c>
      <c r="AC18" s="53" t="str">
        <f>IF(AND('Mapa de Riesgos'!$Y$27="Alta",'Mapa de Riesgos'!$AA$27="Mayor"),CONCATENATE("R3C",'Mapa de Riesgos'!$O$27),"")</f>
        <v/>
      </c>
      <c r="AD18" s="53" t="str">
        <f>IF(AND('Mapa de Riesgos'!$Y$28="Alta",'Mapa de Riesgos'!$AA$28="Mayor"),CONCATENATE("R3C",'Mapa de Riesgos'!$O$28),"")</f>
        <v/>
      </c>
      <c r="AE18" s="53" t="str">
        <f>IF(AND('Mapa de Riesgos'!$Y$29="Alta",'Mapa de Riesgos'!$AA$29="Mayor"),CONCATENATE("R3C",'Mapa de Riesgos'!$O$29),"")</f>
        <v/>
      </c>
      <c r="AF18" s="53" t="str">
        <f>IF(AND('Mapa de Riesgos'!$Y$30="Alta",'Mapa de Riesgos'!$AA$30="Mayor"),CONCATENATE("R3C",'Mapa de Riesgos'!$O$30),"")</f>
        <v/>
      </c>
      <c r="AG18" s="54" t="str">
        <f>IF(AND('Mapa de Riesgos'!$Y$31="Alta",'Mapa de Riesgos'!$AA$31="Mayor"),CONCATENATE("R3C",'Mapa de Riesgos'!$O$31),"")</f>
        <v/>
      </c>
      <c r="AH18" s="55" t="str">
        <f>IF(AND('Mapa de Riesgos'!$Y$26="Alta",'Mapa de Riesgos'!$AA$26="Catastrófico"),CONCATENATE("R3C",'Mapa de Riesgos'!$O$26),"")</f>
        <v/>
      </c>
      <c r="AI18" s="56" t="str">
        <f>IF(AND('Mapa de Riesgos'!$Y$27="Alta",'Mapa de Riesgos'!$AA$27="Catastrófico"),CONCATENATE("R3C",'Mapa de Riesgos'!$O$27),"")</f>
        <v/>
      </c>
      <c r="AJ18" s="56" t="str">
        <f>IF(AND('Mapa de Riesgos'!$Y$28="Alta",'Mapa de Riesgos'!$AA$28="Catastrófico"),CONCATENATE("R3C",'Mapa de Riesgos'!$O$28),"")</f>
        <v/>
      </c>
      <c r="AK18" s="56" t="str">
        <f>IF(AND('Mapa de Riesgos'!$Y$29="Alta",'Mapa de Riesgos'!$AA$29="Catastrófico"),CONCATENATE("R3C",'Mapa de Riesgos'!$O$29),"")</f>
        <v/>
      </c>
      <c r="AL18" s="56" t="str">
        <f>IF(AND('Mapa de Riesgos'!$Y$30="Alta",'Mapa de Riesgos'!$AA$30="Catastrófico"),CONCATENATE("R3C",'Mapa de Riesgos'!$O$30),"")</f>
        <v/>
      </c>
      <c r="AM18" s="57" t="str">
        <f>IF(AND('Mapa de Riesgos'!$Y$31="Alta",'Mapa de Riesgos'!$AA$31="Catastrófico"),CONCATENATE("R3C",'Mapa de Riesgos'!$O$31),"")</f>
        <v/>
      </c>
      <c r="AN18" s="83"/>
      <c r="AO18" s="513"/>
      <c r="AP18" s="514"/>
      <c r="AQ18" s="514"/>
      <c r="AR18" s="514"/>
      <c r="AS18" s="514"/>
      <c r="AT18" s="51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62"/>
      <c r="C19" s="462"/>
      <c r="D19" s="463"/>
      <c r="E19" s="503"/>
      <c r="F19" s="504"/>
      <c r="G19" s="504"/>
      <c r="H19" s="504"/>
      <c r="I19" s="504"/>
      <c r="J19" s="67" t="str">
        <f>IF(AND('Mapa de Riesgos'!$Y$32="Alta",'Mapa de Riesgos'!$AA$32="Leve"),CONCATENATE("R4C",'Mapa de Riesgos'!$O$32),"")</f>
        <v/>
      </c>
      <c r="K19" s="68" t="str">
        <f>IF(AND('Mapa de Riesgos'!$Y$33="Alta",'Mapa de Riesgos'!$AA$33="Leve"),CONCATENATE("R4C",'Mapa de Riesgos'!$O$33),"")</f>
        <v/>
      </c>
      <c r="L19" s="68" t="str">
        <f>IF(AND('Mapa de Riesgos'!$Y$34="Alta",'Mapa de Riesgos'!$AA$34="Leve"),CONCATENATE("R4C",'Mapa de Riesgos'!$O$34),"")</f>
        <v/>
      </c>
      <c r="M19" s="68" t="str">
        <f>IF(AND('Mapa de Riesgos'!$Y$35="Alta",'Mapa de Riesgos'!$AA$35="Leve"),CONCATENATE("R4C",'Mapa de Riesgos'!$O$35),"")</f>
        <v/>
      </c>
      <c r="N19" s="68" t="str">
        <f>IF(AND('Mapa de Riesgos'!$Y$36="Alta",'Mapa de Riesgos'!$AA$36="Leve"),CONCATENATE("R4C",'Mapa de Riesgos'!$O$36),"")</f>
        <v/>
      </c>
      <c r="O19" s="69" t="str">
        <f>IF(AND('Mapa de Riesgos'!$Y$37="Alta",'Mapa de Riesgos'!$AA$37="Leve"),CONCATENATE("R4C",'Mapa de Riesgos'!$O$37),"")</f>
        <v/>
      </c>
      <c r="P19" s="67" t="str">
        <f>IF(AND('Mapa de Riesgos'!$Y$32="Alta",'Mapa de Riesgos'!$AA$32="Menor"),CONCATENATE("R4C",'Mapa de Riesgos'!$O$32),"")</f>
        <v/>
      </c>
      <c r="Q19" s="68" t="str">
        <f>IF(AND('Mapa de Riesgos'!$Y$33="Alta",'Mapa de Riesgos'!$AA$33="Menor"),CONCATENATE("R4C",'Mapa de Riesgos'!$O$33),"")</f>
        <v/>
      </c>
      <c r="R19" s="68" t="str">
        <f>IF(AND('Mapa de Riesgos'!$Y$34="Alta",'Mapa de Riesgos'!$AA$34="Menor"),CONCATENATE("R4C",'Mapa de Riesgos'!$O$34),"")</f>
        <v/>
      </c>
      <c r="S19" s="68" t="str">
        <f>IF(AND('Mapa de Riesgos'!$Y$35="Alta",'Mapa de Riesgos'!$AA$35="Menor"),CONCATENATE("R4C",'Mapa de Riesgos'!$O$35),"")</f>
        <v/>
      </c>
      <c r="T19" s="68" t="str">
        <f>IF(AND('Mapa de Riesgos'!$Y$36="Alta",'Mapa de Riesgos'!$AA$36="Menor"),CONCATENATE("R4C",'Mapa de Riesgos'!$O$36),"")</f>
        <v/>
      </c>
      <c r="U19" s="69" t="str">
        <f>IF(AND('Mapa de Riesgos'!$Y$37="Alta",'Mapa de Riesgos'!$AA$37="Menor"),CONCATENATE("R4C",'Mapa de Riesgos'!$O$37),"")</f>
        <v/>
      </c>
      <c r="V19" s="52" t="str">
        <f>IF(AND('Mapa de Riesgos'!$Y$32="Alta",'Mapa de Riesgos'!$AA$32="Moderado"),CONCATENATE("R4C",'Mapa de Riesgos'!$O$32),"")</f>
        <v/>
      </c>
      <c r="W19" s="53" t="str">
        <f>IF(AND('Mapa de Riesgos'!$Y$33="Alta",'Mapa de Riesgos'!$AA$33="Moderado"),CONCATENATE("R4C",'Mapa de Riesgos'!$O$33),"")</f>
        <v/>
      </c>
      <c r="X19" s="53" t="str">
        <f>IF(AND('Mapa de Riesgos'!$Y$34="Alta",'Mapa de Riesgos'!$AA$34="Moderado"),CONCATENATE("R4C",'Mapa de Riesgos'!$O$34),"")</f>
        <v/>
      </c>
      <c r="Y19" s="53" t="str">
        <f>IF(AND('Mapa de Riesgos'!$Y$35="Alta",'Mapa de Riesgos'!$AA$35="Moderado"),CONCATENATE("R4C",'Mapa de Riesgos'!$O$35),"")</f>
        <v/>
      </c>
      <c r="Z19" s="53" t="str">
        <f>IF(AND('Mapa de Riesgos'!$Y$36="Alta",'Mapa de Riesgos'!$AA$36="Moderado"),CONCATENATE("R4C",'Mapa de Riesgos'!$O$36),"")</f>
        <v/>
      </c>
      <c r="AA19" s="54" t="str">
        <f>IF(AND('Mapa de Riesgos'!$Y$37="Alta",'Mapa de Riesgos'!$AA$37="Moderado"),CONCATENATE("R4C",'Mapa de Riesgos'!$O$37),"")</f>
        <v/>
      </c>
      <c r="AB19" s="52" t="str">
        <f>IF(AND('Mapa de Riesgos'!$Y$32="Alta",'Mapa de Riesgos'!$AA$32="Mayor"),CONCATENATE("R4C",'Mapa de Riesgos'!$O$32),"")</f>
        <v/>
      </c>
      <c r="AC19" s="53" t="str">
        <f>IF(AND('Mapa de Riesgos'!$Y$33="Alta",'Mapa de Riesgos'!$AA$33="Mayor"),CONCATENATE("R4C",'Mapa de Riesgos'!$O$33),"")</f>
        <v/>
      </c>
      <c r="AD19" s="53" t="str">
        <f>IF(AND('Mapa de Riesgos'!$Y$34="Alta",'Mapa de Riesgos'!$AA$34="Mayor"),CONCATENATE("R4C",'Mapa de Riesgos'!$O$34),"")</f>
        <v/>
      </c>
      <c r="AE19" s="53" t="str">
        <f>IF(AND('Mapa de Riesgos'!$Y$35="Alta",'Mapa de Riesgos'!$AA$35="Mayor"),CONCATENATE("R4C",'Mapa de Riesgos'!$O$35),"")</f>
        <v/>
      </c>
      <c r="AF19" s="53" t="str">
        <f>IF(AND('Mapa de Riesgos'!$Y$36="Alta",'Mapa de Riesgos'!$AA$36="Mayor"),CONCATENATE("R4C",'Mapa de Riesgos'!$O$36),"")</f>
        <v/>
      </c>
      <c r="AG19" s="54" t="str">
        <f>IF(AND('Mapa de Riesgos'!$Y$37="Alta",'Mapa de Riesgos'!$AA$37="Mayor"),CONCATENATE("R4C",'Mapa de Riesgos'!$O$37),"")</f>
        <v/>
      </c>
      <c r="AH19" s="55" t="str">
        <f>IF(AND('Mapa de Riesgos'!$Y$32="Alta",'Mapa de Riesgos'!$AA$32="Catastrófico"),CONCATENATE("R4C",'Mapa de Riesgos'!$O$32),"")</f>
        <v/>
      </c>
      <c r="AI19" s="56" t="str">
        <f>IF(AND('Mapa de Riesgos'!$Y$33="Alta",'Mapa de Riesgos'!$AA$33="Catastrófico"),CONCATENATE("R4C",'Mapa de Riesgos'!$O$33),"")</f>
        <v/>
      </c>
      <c r="AJ19" s="56" t="str">
        <f>IF(AND('Mapa de Riesgos'!$Y$34="Alta",'Mapa de Riesgos'!$AA$34="Catastrófico"),CONCATENATE("R4C",'Mapa de Riesgos'!$O$34),"")</f>
        <v/>
      </c>
      <c r="AK19" s="56" t="str">
        <f>IF(AND('Mapa de Riesgos'!$Y$35="Alta",'Mapa de Riesgos'!$AA$35="Catastrófico"),CONCATENATE("R4C",'Mapa de Riesgos'!$O$35),"")</f>
        <v/>
      </c>
      <c r="AL19" s="56" t="str">
        <f>IF(AND('Mapa de Riesgos'!$Y$36="Alta",'Mapa de Riesgos'!$AA$36="Catastrófico"),CONCATENATE("R4C",'Mapa de Riesgos'!$O$36),"")</f>
        <v/>
      </c>
      <c r="AM19" s="57" t="str">
        <f>IF(AND('Mapa de Riesgos'!$Y$37="Alta",'Mapa de Riesgos'!$AA$37="Catastrófico"),CONCATENATE("R4C",'Mapa de Riesgos'!$O$37),"")</f>
        <v/>
      </c>
      <c r="AN19" s="83"/>
      <c r="AO19" s="513"/>
      <c r="AP19" s="514"/>
      <c r="AQ19" s="514"/>
      <c r="AR19" s="514"/>
      <c r="AS19" s="514"/>
      <c r="AT19" s="51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62"/>
      <c r="C20" s="462"/>
      <c r="D20" s="463"/>
      <c r="E20" s="503"/>
      <c r="F20" s="504"/>
      <c r="G20" s="504"/>
      <c r="H20" s="504"/>
      <c r="I20" s="504"/>
      <c r="J20" s="67" t="str">
        <f>IF(AND('Mapa de Riesgos'!$Y$38="Alta",'Mapa de Riesgos'!$AA$38="Leve"),CONCATENATE("R5C",'Mapa de Riesgos'!$O$38),"")</f>
        <v/>
      </c>
      <c r="K20" s="68" t="str">
        <f>IF(AND('Mapa de Riesgos'!$Y$39="Alta",'Mapa de Riesgos'!$AA$39="Leve"),CONCATENATE("R5C",'Mapa de Riesgos'!$O$39),"")</f>
        <v/>
      </c>
      <c r="L20" s="68" t="str">
        <f>IF(AND('Mapa de Riesgos'!$Y$40="Alta",'Mapa de Riesgos'!$AA$40="Leve"),CONCATENATE("R5C",'Mapa de Riesgos'!$O$40),"")</f>
        <v/>
      </c>
      <c r="M20" s="68" t="str">
        <f>IF(AND('Mapa de Riesgos'!$Y$41="Alta",'Mapa de Riesgos'!$AA$41="Leve"),CONCATENATE("R5C",'Mapa de Riesgos'!$O$41),"")</f>
        <v/>
      </c>
      <c r="N20" s="68" t="str">
        <f>IF(AND('Mapa de Riesgos'!$Y$42="Alta",'Mapa de Riesgos'!$AA$42="Leve"),CONCATENATE("R5C",'Mapa de Riesgos'!$O$42),"")</f>
        <v/>
      </c>
      <c r="O20" s="69" t="str">
        <f>IF(AND('Mapa de Riesgos'!$Y$43="Alta",'Mapa de Riesgos'!$AA$43="Leve"),CONCATENATE("R5C",'Mapa de Riesgos'!$O$43),"")</f>
        <v/>
      </c>
      <c r="P20" s="67" t="str">
        <f>IF(AND('Mapa de Riesgos'!$Y$38="Alta",'Mapa de Riesgos'!$AA$38="Menor"),CONCATENATE("R5C",'Mapa de Riesgos'!$O$38),"")</f>
        <v/>
      </c>
      <c r="Q20" s="68" t="str">
        <f>IF(AND('Mapa de Riesgos'!$Y$39="Alta",'Mapa de Riesgos'!$AA$39="Menor"),CONCATENATE("R5C",'Mapa de Riesgos'!$O$39),"")</f>
        <v/>
      </c>
      <c r="R20" s="68" t="str">
        <f>IF(AND('Mapa de Riesgos'!$Y$40="Alta",'Mapa de Riesgos'!$AA$40="Menor"),CONCATENATE("R5C",'Mapa de Riesgos'!$O$40),"")</f>
        <v/>
      </c>
      <c r="S20" s="68" t="str">
        <f>IF(AND('Mapa de Riesgos'!$Y$41="Alta",'Mapa de Riesgos'!$AA$41="Menor"),CONCATENATE("R5C",'Mapa de Riesgos'!$O$41),"")</f>
        <v/>
      </c>
      <c r="T20" s="68" t="str">
        <f>IF(AND('Mapa de Riesgos'!$Y$42="Alta",'Mapa de Riesgos'!$AA$42="Menor"),CONCATENATE("R5C",'Mapa de Riesgos'!$O$42),"")</f>
        <v/>
      </c>
      <c r="U20" s="69" t="str">
        <f>IF(AND('Mapa de Riesgos'!$Y$43="Alta",'Mapa de Riesgos'!$AA$43="Menor"),CONCATENATE("R5C",'Mapa de Riesgos'!$O$43),"")</f>
        <v/>
      </c>
      <c r="V20" s="52" t="str">
        <f>IF(AND('Mapa de Riesgos'!$Y$38="Alta",'Mapa de Riesgos'!$AA$38="Moderado"),CONCATENATE("R5C",'Mapa de Riesgos'!$O$38),"")</f>
        <v/>
      </c>
      <c r="W20" s="53" t="str">
        <f>IF(AND('Mapa de Riesgos'!$Y$39="Alta",'Mapa de Riesgos'!$AA$39="Moderado"),CONCATENATE("R5C",'Mapa de Riesgos'!$O$39),"")</f>
        <v/>
      </c>
      <c r="X20" s="53" t="str">
        <f>IF(AND('Mapa de Riesgos'!$Y$40="Alta",'Mapa de Riesgos'!$AA$40="Moderado"),CONCATENATE("R5C",'Mapa de Riesgos'!$O$40),"")</f>
        <v/>
      </c>
      <c r="Y20" s="53" t="str">
        <f>IF(AND('Mapa de Riesgos'!$Y$41="Alta",'Mapa de Riesgos'!$AA$41="Moderado"),CONCATENATE("R5C",'Mapa de Riesgos'!$O$41),"")</f>
        <v/>
      </c>
      <c r="Z20" s="53" t="str">
        <f>IF(AND('Mapa de Riesgos'!$Y$42="Alta",'Mapa de Riesgos'!$AA$42="Moderado"),CONCATENATE("R5C",'Mapa de Riesgos'!$O$42),"")</f>
        <v/>
      </c>
      <c r="AA20" s="54" t="str">
        <f>IF(AND('Mapa de Riesgos'!$Y$43="Alta",'Mapa de Riesgos'!$AA$43="Moderado"),CONCATENATE("R5C",'Mapa de Riesgos'!$O$43),"")</f>
        <v/>
      </c>
      <c r="AB20" s="52" t="str">
        <f>IF(AND('Mapa de Riesgos'!$Y$38="Alta",'Mapa de Riesgos'!$AA$38="Mayor"),CONCATENATE("R5C",'Mapa de Riesgos'!$O$38),"")</f>
        <v/>
      </c>
      <c r="AC20" s="53" t="str">
        <f>IF(AND('Mapa de Riesgos'!$Y$39="Alta",'Mapa de Riesgos'!$AA$39="Mayor"),CONCATENATE("R5C",'Mapa de Riesgos'!$O$39),"")</f>
        <v/>
      </c>
      <c r="AD20" s="53" t="str">
        <f>IF(AND('Mapa de Riesgos'!$Y$40="Alta",'Mapa de Riesgos'!$AA$40="Mayor"),CONCATENATE("R5C",'Mapa de Riesgos'!$O$40),"")</f>
        <v/>
      </c>
      <c r="AE20" s="53" t="str">
        <f>IF(AND('Mapa de Riesgos'!$Y$41="Alta",'Mapa de Riesgos'!$AA$41="Mayor"),CONCATENATE("R5C",'Mapa de Riesgos'!$O$41),"")</f>
        <v/>
      </c>
      <c r="AF20" s="53" t="str">
        <f>IF(AND('Mapa de Riesgos'!$Y$42="Alta",'Mapa de Riesgos'!$AA$42="Mayor"),CONCATENATE("R5C",'Mapa de Riesgos'!$O$42),"")</f>
        <v/>
      </c>
      <c r="AG20" s="54" t="str">
        <f>IF(AND('Mapa de Riesgos'!$Y$43="Alta",'Mapa de Riesgos'!$AA$43="Mayor"),CONCATENATE("R5C",'Mapa de Riesgos'!$O$43),"")</f>
        <v/>
      </c>
      <c r="AH20" s="55" t="str">
        <f>IF(AND('Mapa de Riesgos'!$Y$38="Alta",'Mapa de Riesgos'!$AA$38="Catastrófico"),CONCATENATE("R5C",'Mapa de Riesgos'!$O$38),"")</f>
        <v/>
      </c>
      <c r="AI20" s="56" t="str">
        <f>IF(AND('Mapa de Riesgos'!$Y$39="Alta",'Mapa de Riesgos'!$AA$39="Catastrófico"),CONCATENATE("R5C",'Mapa de Riesgos'!$O$39),"")</f>
        <v/>
      </c>
      <c r="AJ20" s="56" t="str">
        <f>IF(AND('Mapa de Riesgos'!$Y$40="Alta",'Mapa de Riesgos'!$AA$40="Catastrófico"),CONCATENATE("R5C",'Mapa de Riesgos'!$O$40),"")</f>
        <v/>
      </c>
      <c r="AK20" s="56" t="str">
        <f>IF(AND('Mapa de Riesgos'!$Y$41="Alta",'Mapa de Riesgos'!$AA$41="Catastrófico"),CONCATENATE("R5C",'Mapa de Riesgos'!$O$41),"")</f>
        <v/>
      </c>
      <c r="AL20" s="56" t="str">
        <f>IF(AND('Mapa de Riesgos'!$Y$42="Alta",'Mapa de Riesgos'!$AA$42="Catastrófico"),CONCATENATE("R5C",'Mapa de Riesgos'!$O$42),"")</f>
        <v/>
      </c>
      <c r="AM20" s="57" t="str">
        <f>IF(AND('Mapa de Riesgos'!$Y$43="Alta",'Mapa de Riesgos'!$AA$43="Catastrófico"),CONCATENATE("R5C",'Mapa de Riesgos'!$O$43),"")</f>
        <v/>
      </c>
      <c r="AN20" s="83"/>
      <c r="AO20" s="513"/>
      <c r="AP20" s="514"/>
      <c r="AQ20" s="514"/>
      <c r="AR20" s="514"/>
      <c r="AS20" s="514"/>
      <c r="AT20" s="51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62"/>
      <c r="C21" s="462"/>
      <c r="D21" s="463"/>
      <c r="E21" s="503"/>
      <c r="F21" s="504"/>
      <c r="G21" s="504"/>
      <c r="H21" s="504"/>
      <c r="I21" s="504"/>
      <c r="J21" s="67" t="str">
        <f>IF(AND('Mapa de Riesgos'!$Y$44="Alta",'Mapa de Riesgos'!$AA$44="Leve"),CONCATENATE("R6C",'Mapa de Riesgos'!$O$44),"")</f>
        <v/>
      </c>
      <c r="K21" s="68" t="str">
        <f>IF(AND('Mapa de Riesgos'!$Y$45="Alta",'Mapa de Riesgos'!$AA$45="Leve"),CONCATENATE("R6C",'Mapa de Riesgos'!$O$45),"")</f>
        <v/>
      </c>
      <c r="L21" s="68" t="str">
        <f>IF(AND('Mapa de Riesgos'!$Y$46="Alta",'Mapa de Riesgos'!$AA$46="Leve"),CONCATENATE("R6C",'Mapa de Riesgos'!$O$46),"")</f>
        <v/>
      </c>
      <c r="M21" s="68" t="str">
        <f>IF(AND('Mapa de Riesgos'!$Y$47="Alta",'Mapa de Riesgos'!$AA$47="Leve"),CONCATENATE("R6C",'Mapa de Riesgos'!$O$47),"")</f>
        <v/>
      </c>
      <c r="N21" s="68" t="str">
        <f>IF(AND('Mapa de Riesgos'!$Y$48="Alta",'Mapa de Riesgos'!$AA$48="Leve"),CONCATENATE("R6C",'Mapa de Riesgos'!$O$48),"")</f>
        <v/>
      </c>
      <c r="O21" s="69" t="str">
        <f>IF(AND('Mapa de Riesgos'!$Y$49="Alta",'Mapa de Riesgos'!$AA$49="Leve"),CONCATENATE("R6C",'Mapa de Riesgos'!$O$49),"")</f>
        <v/>
      </c>
      <c r="P21" s="67" t="str">
        <f>IF(AND('Mapa de Riesgos'!$Y$44="Alta",'Mapa de Riesgos'!$AA$44="Menor"),CONCATENATE("R6C",'Mapa de Riesgos'!$O$44),"")</f>
        <v/>
      </c>
      <c r="Q21" s="68" t="str">
        <f>IF(AND('Mapa de Riesgos'!$Y$45="Alta",'Mapa de Riesgos'!$AA$45="Menor"),CONCATENATE("R6C",'Mapa de Riesgos'!$O$45),"")</f>
        <v/>
      </c>
      <c r="R21" s="68" t="str">
        <f>IF(AND('Mapa de Riesgos'!$Y$46="Alta",'Mapa de Riesgos'!$AA$46="Menor"),CONCATENATE("R6C",'Mapa de Riesgos'!$O$46),"")</f>
        <v/>
      </c>
      <c r="S21" s="68" t="str">
        <f>IF(AND('Mapa de Riesgos'!$Y$47="Alta",'Mapa de Riesgos'!$AA$47="Menor"),CONCATENATE("R6C",'Mapa de Riesgos'!$O$47),"")</f>
        <v/>
      </c>
      <c r="T21" s="68" t="str">
        <f>IF(AND('Mapa de Riesgos'!$Y$48="Alta",'Mapa de Riesgos'!$AA$48="Menor"),CONCATENATE("R6C",'Mapa de Riesgos'!$O$48),"")</f>
        <v/>
      </c>
      <c r="U21" s="69" t="str">
        <f>IF(AND('Mapa de Riesgos'!$Y$49="Alta",'Mapa de Riesgos'!$AA$49="Menor"),CONCATENATE("R6C",'Mapa de Riesgos'!$O$49),"")</f>
        <v/>
      </c>
      <c r="V21" s="52" t="str">
        <f>IF(AND('Mapa de Riesgos'!$Y$44="Alta",'Mapa de Riesgos'!$AA$44="Moderado"),CONCATENATE("R6C",'Mapa de Riesgos'!$O$44),"")</f>
        <v/>
      </c>
      <c r="W21" s="53" t="str">
        <f>IF(AND('Mapa de Riesgos'!$Y$45="Alta",'Mapa de Riesgos'!$AA$45="Moderado"),CONCATENATE("R6C",'Mapa de Riesgos'!$O$45),"")</f>
        <v/>
      </c>
      <c r="X21" s="53" t="str">
        <f>IF(AND('Mapa de Riesgos'!$Y$46="Alta",'Mapa de Riesgos'!$AA$46="Moderado"),CONCATENATE("R6C",'Mapa de Riesgos'!$O$46),"")</f>
        <v/>
      </c>
      <c r="Y21" s="53" t="str">
        <f>IF(AND('Mapa de Riesgos'!$Y$47="Alta",'Mapa de Riesgos'!$AA$47="Moderado"),CONCATENATE("R6C",'Mapa de Riesgos'!$O$47),"")</f>
        <v/>
      </c>
      <c r="Z21" s="53" t="str">
        <f>IF(AND('Mapa de Riesgos'!$Y$48="Alta",'Mapa de Riesgos'!$AA$48="Moderado"),CONCATENATE("R6C",'Mapa de Riesgos'!$O$48),"")</f>
        <v/>
      </c>
      <c r="AA21" s="54" t="str">
        <f>IF(AND('Mapa de Riesgos'!$Y$49="Alta",'Mapa de Riesgos'!$AA$49="Moderado"),CONCATENATE("R6C",'Mapa de Riesgos'!$O$49),"")</f>
        <v/>
      </c>
      <c r="AB21" s="52" t="str">
        <f>IF(AND('Mapa de Riesgos'!$Y$44="Alta",'Mapa de Riesgos'!$AA$44="Mayor"),CONCATENATE("R6C",'Mapa de Riesgos'!$O$44),"")</f>
        <v/>
      </c>
      <c r="AC21" s="53" t="str">
        <f>IF(AND('Mapa de Riesgos'!$Y$45="Alta",'Mapa de Riesgos'!$AA$45="Mayor"),CONCATENATE("R6C",'Mapa de Riesgos'!$O$45),"")</f>
        <v/>
      </c>
      <c r="AD21" s="53" t="str">
        <f>IF(AND('Mapa de Riesgos'!$Y$46="Alta",'Mapa de Riesgos'!$AA$46="Mayor"),CONCATENATE("R6C",'Mapa de Riesgos'!$O$46),"")</f>
        <v/>
      </c>
      <c r="AE21" s="53" t="str">
        <f>IF(AND('Mapa de Riesgos'!$Y$47="Alta",'Mapa de Riesgos'!$AA$47="Mayor"),CONCATENATE("R6C",'Mapa de Riesgos'!$O$47),"")</f>
        <v/>
      </c>
      <c r="AF21" s="53" t="str">
        <f>IF(AND('Mapa de Riesgos'!$Y$48="Alta",'Mapa de Riesgos'!$AA$48="Mayor"),CONCATENATE("R6C",'Mapa de Riesgos'!$O$48),"")</f>
        <v/>
      </c>
      <c r="AG21" s="54" t="str">
        <f>IF(AND('Mapa de Riesgos'!$Y$49="Alta",'Mapa de Riesgos'!$AA$49="Mayor"),CONCATENATE("R6C",'Mapa de Riesgos'!$O$49),"")</f>
        <v/>
      </c>
      <c r="AH21" s="55" t="str">
        <f>IF(AND('Mapa de Riesgos'!$Y$44="Alta",'Mapa de Riesgos'!$AA$44="Catastrófico"),CONCATENATE("R6C",'Mapa de Riesgos'!$O$44),"")</f>
        <v/>
      </c>
      <c r="AI21" s="56" t="str">
        <f>IF(AND('Mapa de Riesgos'!$Y$45="Alta",'Mapa de Riesgos'!$AA$45="Catastrófico"),CONCATENATE("R6C",'Mapa de Riesgos'!$O$45),"")</f>
        <v/>
      </c>
      <c r="AJ21" s="56" t="str">
        <f>IF(AND('Mapa de Riesgos'!$Y$46="Alta",'Mapa de Riesgos'!$AA$46="Catastrófico"),CONCATENATE("R6C",'Mapa de Riesgos'!$O$46),"")</f>
        <v/>
      </c>
      <c r="AK21" s="56" t="str">
        <f>IF(AND('Mapa de Riesgos'!$Y$47="Alta",'Mapa de Riesgos'!$AA$47="Catastrófico"),CONCATENATE("R6C",'Mapa de Riesgos'!$O$47),"")</f>
        <v/>
      </c>
      <c r="AL21" s="56" t="str">
        <f>IF(AND('Mapa de Riesgos'!$Y$48="Alta",'Mapa de Riesgos'!$AA$48="Catastrófico"),CONCATENATE("R6C",'Mapa de Riesgos'!$O$48),"")</f>
        <v/>
      </c>
      <c r="AM21" s="57" t="str">
        <f>IF(AND('Mapa de Riesgos'!$Y$49="Alta",'Mapa de Riesgos'!$AA$49="Catastrófico"),CONCATENATE("R6C",'Mapa de Riesgos'!$O$49),"")</f>
        <v/>
      </c>
      <c r="AN21" s="83"/>
      <c r="AO21" s="513"/>
      <c r="AP21" s="514"/>
      <c r="AQ21" s="514"/>
      <c r="AR21" s="514"/>
      <c r="AS21" s="514"/>
      <c r="AT21" s="51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62"/>
      <c r="C22" s="462"/>
      <c r="D22" s="463"/>
      <c r="E22" s="503"/>
      <c r="F22" s="504"/>
      <c r="G22" s="504"/>
      <c r="H22" s="504"/>
      <c r="I22" s="504"/>
      <c r="J22" s="67" t="str">
        <f>IF(AND('Mapa de Riesgos'!$Y$50="Alta",'Mapa de Riesgos'!$AA$50="Leve"),CONCATENATE("R7C",'Mapa de Riesgos'!$O$50),"")</f>
        <v/>
      </c>
      <c r="K22" s="68" t="str">
        <f>IF(AND('Mapa de Riesgos'!$Y$51="Alta",'Mapa de Riesgos'!$AA$51="Leve"),CONCATENATE("R7C",'Mapa de Riesgos'!$O$51),"")</f>
        <v/>
      </c>
      <c r="L22" s="68" t="str">
        <f>IF(AND('Mapa de Riesgos'!$Y$52="Alta",'Mapa de Riesgos'!$AA$52="Leve"),CONCATENATE("R7C",'Mapa de Riesgos'!$O$52),"")</f>
        <v/>
      </c>
      <c r="M22" s="68" t="str">
        <f>IF(AND('Mapa de Riesgos'!$Y$53="Alta",'Mapa de Riesgos'!$AA$53="Leve"),CONCATENATE("R7C",'Mapa de Riesgos'!$O$53),"")</f>
        <v/>
      </c>
      <c r="N22" s="68" t="str">
        <f>IF(AND('Mapa de Riesgos'!$Y$54="Alta",'Mapa de Riesgos'!$AA$54="Leve"),CONCATENATE("R7C",'Mapa de Riesgos'!$O$54),"")</f>
        <v/>
      </c>
      <c r="O22" s="69" t="str">
        <f>IF(AND('Mapa de Riesgos'!$Y$55="Alta",'Mapa de Riesgos'!$AA$55="Leve"),CONCATENATE("R7C",'Mapa de Riesgos'!$O$55),"")</f>
        <v/>
      </c>
      <c r="P22" s="67" t="str">
        <f>IF(AND('Mapa de Riesgos'!$Y$50="Alta",'Mapa de Riesgos'!$AA$50="Menor"),CONCATENATE("R7C",'Mapa de Riesgos'!$O$50),"")</f>
        <v/>
      </c>
      <c r="Q22" s="68" t="str">
        <f>IF(AND('Mapa de Riesgos'!$Y$51="Alta",'Mapa de Riesgos'!$AA$51="Menor"),CONCATENATE("R7C",'Mapa de Riesgos'!$O$51),"")</f>
        <v/>
      </c>
      <c r="R22" s="68" t="str">
        <f>IF(AND('Mapa de Riesgos'!$Y$52="Alta",'Mapa de Riesgos'!$AA$52="Menor"),CONCATENATE("R7C",'Mapa de Riesgos'!$O$52),"")</f>
        <v/>
      </c>
      <c r="S22" s="68" t="str">
        <f>IF(AND('Mapa de Riesgos'!$Y$53="Alta",'Mapa de Riesgos'!$AA$53="Menor"),CONCATENATE("R7C",'Mapa de Riesgos'!$O$53),"")</f>
        <v/>
      </c>
      <c r="T22" s="68" t="str">
        <f>IF(AND('Mapa de Riesgos'!$Y$54="Alta",'Mapa de Riesgos'!$AA$54="Menor"),CONCATENATE("R7C",'Mapa de Riesgos'!$O$54),"")</f>
        <v/>
      </c>
      <c r="U22" s="69" t="str">
        <f>IF(AND('Mapa de Riesgos'!$Y$55="Alta",'Mapa de Riesgos'!$AA$55="Menor"),CONCATENATE("R7C",'Mapa de Riesgos'!$O$55),"")</f>
        <v/>
      </c>
      <c r="V22" s="52" t="str">
        <f>IF(AND('Mapa de Riesgos'!$Y$50="Alta",'Mapa de Riesgos'!$AA$50="Moderado"),CONCATENATE("R7C",'Mapa de Riesgos'!$O$50),"")</f>
        <v/>
      </c>
      <c r="W22" s="53" t="str">
        <f>IF(AND('Mapa de Riesgos'!$Y$51="Alta",'Mapa de Riesgos'!$AA$51="Moderado"),CONCATENATE("R7C",'Mapa de Riesgos'!$O$51),"")</f>
        <v/>
      </c>
      <c r="X22" s="53" t="str">
        <f>IF(AND('Mapa de Riesgos'!$Y$52="Alta",'Mapa de Riesgos'!$AA$52="Moderado"),CONCATENATE("R7C",'Mapa de Riesgos'!$O$52),"")</f>
        <v/>
      </c>
      <c r="Y22" s="53" t="str">
        <f>IF(AND('Mapa de Riesgos'!$Y$53="Alta",'Mapa de Riesgos'!$AA$53="Moderado"),CONCATENATE("R7C",'Mapa de Riesgos'!$O$53),"")</f>
        <v/>
      </c>
      <c r="Z22" s="53" t="str">
        <f>IF(AND('Mapa de Riesgos'!$Y$54="Alta",'Mapa de Riesgos'!$AA$54="Moderado"),CONCATENATE("R7C",'Mapa de Riesgos'!$O$54),"")</f>
        <v/>
      </c>
      <c r="AA22" s="54" t="str">
        <f>IF(AND('Mapa de Riesgos'!$Y$55="Alta",'Mapa de Riesgos'!$AA$55="Moderado"),CONCATENATE("R7C",'Mapa de Riesgos'!$O$55),"")</f>
        <v/>
      </c>
      <c r="AB22" s="52" t="str">
        <f>IF(AND('Mapa de Riesgos'!$Y$50="Alta",'Mapa de Riesgos'!$AA$50="Mayor"),CONCATENATE("R7C",'Mapa de Riesgos'!$O$50),"")</f>
        <v/>
      </c>
      <c r="AC22" s="53" t="str">
        <f>IF(AND('Mapa de Riesgos'!$Y$51="Alta",'Mapa de Riesgos'!$AA$51="Mayor"),CONCATENATE("R7C",'Mapa de Riesgos'!$O$51),"")</f>
        <v/>
      </c>
      <c r="AD22" s="53" t="str">
        <f>IF(AND('Mapa de Riesgos'!$Y$52="Alta",'Mapa de Riesgos'!$AA$52="Mayor"),CONCATENATE("R7C",'Mapa de Riesgos'!$O$52),"")</f>
        <v/>
      </c>
      <c r="AE22" s="53" t="str">
        <f>IF(AND('Mapa de Riesgos'!$Y$53="Alta",'Mapa de Riesgos'!$AA$53="Mayor"),CONCATENATE("R7C",'Mapa de Riesgos'!$O$53),"")</f>
        <v/>
      </c>
      <c r="AF22" s="53" t="str">
        <f>IF(AND('Mapa de Riesgos'!$Y$54="Alta",'Mapa de Riesgos'!$AA$54="Mayor"),CONCATENATE("R7C",'Mapa de Riesgos'!$O$54),"")</f>
        <v/>
      </c>
      <c r="AG22" s="54" t="str">
        <f>IF(AND('Mapa de Riesgos'!$Y$55="Alta",'Mapa de Riesgos'!$AA$55="Mayor"),CONCATENATE("R7C",'Mapa de Riesgos'!$O$55),"")</f>
        <v/>
      </c>
      <c r="AH22" s="55" t="str">
        <f>IF(AND('Mapa de Riesgos'!$Y$50="Alta",'Mapa de Riesgos'!$AA$50="Catastrófico"),CONCATENATE("R7C",'Mapa de Riesgos'!$O$50),"")</f>
        <v/>
      </c>
      <c r="AI22" s="56" t="str">
        <f>IF(AND('Mapa de Riesgos'!$Y$51="Alta",'Mapa de Riesgos'!$AA$51="Catastrófico"),CONCATENATE("R7C",'Mapa de Riesgos'!$O$51),"")</f>
        <v/>
      </c>
      <c r="AJ22" s="56" t="str">
        <f>IF(AND('Mapa de Riesgos'!$Y$52="Alta",'Mapa de Riesgos'!$AA$52="Catastrófico"),CONCATENATE("R7C",'Mapa de Riesgos'!$O$52),"")</f>
        <v/>
      </c>
      <c r="AK22" s="56" t="str">
        <f>IF(AND('Mapa de Riesgos'!$Y$53="Alta",'Mapa de Riesgos'!$AA$53="Catastrófico"),CONCATENATE("R7C",'Mapa de Riesgos'!$O$53),"")</f>
        <v/>
      </c>
      <c r="AL22" s="56" t="str">
        <f>IF(AND('Mapa de Riesgos'!$Y$54="Alta",'Mapa de Riesgos'!$AA$54="Catastrófico"),CONCATENATE("R7C",'Mapa de Riesgos'!$O$54),"")</f>
        <v/>
      </c>
      <c r="AM22" s="57" t="str">
        <f>IF(AND('Mapa de Riesgos'!$Y$55="Alta",'Mapa de Riesgos'!$AA$55="Catastrófico"),CONCATENATE("R7C",'Mapa de Riesgos'!$O$55),"")</f>
        <v/>
      </c>
      <c r="AN22" s="83"/>
      <c r="AO22" s="513"/>
      <c r="AP22" s="514"/>
      <c r="AQ22" s="514"/>
      <c r="AR22" s="514"/>
      <c r="AS22" s="514"/>
      <c r="AT22" s="515"/>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62"/>
      <c r="C23" s="462"/>
      <c r="D23" s="463"/>
      <c r="E23" s="503"/>
      <c r="F23" s="504"/>
      <c r="G23" s="504"/>
      <c r="H23" s="504"/>
      <c r="I23" s="504"/>
      <c r="J23" s="67" t="str">
        <f>IF(AND('Mapa de Riesgos'!$Y$56="Alta",'Mapa de Riesgos'!$AA$56="Leve"),CONCATENATE("R8C",'Mapa de Riesgos'!$O$56),"")</f>
        <v/>
      </c>
      <c r="K23" s="68" t="str">
        <f>IF(AND('Mapa de Riesgos'!$Y$57="Alta",'Mapa de Riesgos'!$AA$57="Leve"),CONCATENATE("R8C",'Mapa de Riesgos'!$O$57),"")</f>
        <v/>
      </c>
      <c r="L23" s="68" t="str">
        <f>IF(AND('Mapa de Riesgos'!$Y$58="Alta",'Mapa de Riesgos'!$AA$58="Leve"),CONCATENATE("R8C",'Mapa de Riesgos'!$O$58),"")</f>
        <v/>
      </c>
      <c r="M23" s="68" t="str">
        <f>IF(AND('Mapa de Riesgos'!$Y$59="Alta",'Mapa de Riesgos'!$AA$59="Leve"),CONCATENATE("R8C",'Mapa de Riesgos'!$O$59),"")</f>
        <v/>
      </c>
      <c r="N23" s="68" t="str">
        <f>IF(AND('Mapa de Riesgos'!$Y$60="Alta",'Mapa de Riesgos'!$AA$60="Leve"),CONCATENATE("R8C",'Mapa de Riesgos'!$O$60),"")</f>
        <v/>
      </c>
      <c r="O23" s="69" t="str">
        <f>IF(AND('Mapa de Riesgos'!$Y$61="Alta",'Mapa de Riesgos'!$AA$61="Leve"),CONCATENATE("R8C",'Mapa de Riesgos'!$O$61),"")</f>
        <v/>
      </c>
      <c r="P23" s="67" t="str">
        <f>IF(AND('Mapa de Riesgos'!$Y$56="Alta",'Mapa de Riesgos'!$AA$56="Menor"),CONCATENATE("R8C",'Mapa de Riesgos'!$O$56),"")</f>
        <v/>
      </c>
      <c r="Q23" s="68" t="str">
        <f>IF(AND('Mapa de Riesgos'!$Y$57="Alta",'Mapa de Riesgos'!$AA$57="Menor"),CONCATENATE("R8C",'Mapa de Riesgos'!$O$57),"")</f>
        <v/>
      </c>
      <c r="R23" s="68" t="str">
        <f>IF(AND('Mapa de Riesgos'!$Y$58="Alta",'Mapa de Riesgos'!$AA$58="Menor"),CONCATENATE("R8C",'Mapa de Riesgos'!$O$58),"")</f>
        <v/>
      </c>
      <c r="S23" s="68" t="str">
        <f>IF(AND('Mapa de Riesgos'!$Y$59="Alta",'Mapa de Riesgos'!$AA$59="Menor"),CONCATENATE("R8C",'Mapa de Riesgos'!$O$59),"")</f>
        <v/>
      </c>
      <c r="T23" s="68" t="str">
        <f>IF(AND('Mapa de Riesgos'!$Y$60="Alta",'Mapa de Riesgos'!$AA$60="Menor"),CONCATENATE("R8C",'Mapa de Riesgos'!$O$60),"")</f>
        <v/>
      </c>
      <c r="U23" s="69" t="str">
        <f>IF(AND('Mapa de Riesgos'!$Y$61="Alta",'Mapa de Riesgos'!$AA$61="Menor"),CONCATENATE("R8C",'Mapa de Riesgos'!$O$61),"")</f>
        <v/>
      </c>
      <c r="V23" s="52" t="str">
        <f>IF(AND('Mapa de Riesgos'!$Y$56="Alta",'Mapa de Riesgos'!$AA$56="Moderado"),CONCATENATE("R8C",'Mapa de Riesgos'!$O$56),"")</f>
        <v/>
      </c>
      <c r="W23" s="53" t="str">
        <f>IF(AND('Mapa de Riesgos'!$Y$57="Alta",'Mapa de Riesgos'!$AA$57="Moderado"),CONCATENATE("R8C",'Mapa de Riesgos'!$O$57),"")</f>
        <v/>
      </c>
      <c r="X23" s="53" t="str">
        <f>IF(AND('Mapa de Riesgos'!$Y$58="Alta",'Mapa de Riesgos'!$AA$58="Moderado"),CONCATENATE("R8C",'Mapa de Riesgos'!$O$58),"")</f>
        <v/>
      </c>
      <c r="Y23" s="53" t="str">
        <f>IF(AND('Mapa de Riesgos'!$Y$59="Alta",'Mapa de Riesgos'!$AA$59="Moderado"),CONCATENATE("R8C",'Mapa de Riesgos'!$O$59),"")</f>
        <v/>
      </c>
      <c r="Z23" s="53" t="str">
        <f>IF(AND('Mapa de Riesgos'!$Y$60="Alta",'Mapa de Riesgos'!$AA$60="Moderado"),CONCATENATE("R8C",'Mapa de Riesgos'!$O$60),"")</f>
        <v/>
      </c>
      <c r="AA23" s="54" t="str">
        <f>IF(AND('Mapa de Riesgos'!$Y$61="Alta",'Mapa de Riesgos'!$AA$61="Moderado"),CONCATENATE("R8C",'Mapa de Riesgos'!$O$61),"")</f>
        <v/>
      </c>
      <c r="AB23" s="52" t="str">
        <f>IF(AND('Mapa de Riesgos'!$Y$56="Alta",'Mapa de Riesgos'!$AA$56="Mayor"),CONCATENATE("R8C",'Mapa de Riesgos'!$O$56),"")</f>
        <v/>
      </c>
      <c r="AC23" s="53" t="str">
        <f>IF(AND('Mapa de Riesgos'!$Y$57="Alta",'Mapa de Riesgos'!$AA$57="Mayor"),CONCATENATE("R8C",'Mapa de Riesgos'!$O$57),"")</f>
        <v/>
      </c>
      <c r="AD23" s="53" t="str">
        <f>IF(AND('Mapa de Riesgos'!$Y$58="Alta",'Mapa de Riesgos'!$AA$58="Mayor"),CONCATENATE("R8C",'Mapa de Riesgos'!$O$58),"")</f>
        <v/>
      </c>
      <c r="AE23" s="53" t="str">
        <f>IF(AND('Mapa de Riesgos'!$Y$59="Alta",'Mapa de Riesgos'!$AA$59="Mayor"),CONCATENATE("R8C",'Mapa de Riesgos'!$O$59),"")</f>
        <v/>
      </c>
      <c r="AF23" s="53" t="str">
        <f>IF(AND('Mapa de Riesgos'!$Y$60="Alta",'Mapa de Riesgos'!$AA$60="Mayor"),CONCATENATE("R8C",'Mapa de Riesgos'!$O$60),"")</f>
        <v/>
      </c>
      <c r="AG23" s="54" t="str">
        <f>IF(AND('Mapa de Riesgos'!$Y$61="Alta",'Mapa de Riesgos'!$AA$61="Mayor"),CONCATENATE("R8C",'Mapa de Riesgos'!$O$61),"")</f>
        <v/>
      </c>
      <c r="AH23" s="55" t="str">
        <f>IF(AND('Mapa de Riesgos'!$Y$56="Alta",'Mapa de Riesgos'!$AA$56="Catastrófico"),CONCATENATE("R8C",'Mapa de Riesgos'!$O$56),"")</f>
        <v/>
      </c>
      <c r="AI23" s="56" t="str">
        <f>IF(AND('Mapa de Riesgos'!$Y$57="Alta",'Mapa de Riesgos'!$AA$57="Catastrófico"),CONCATENATE("R8C",'Mapa de Riesgos'!$O$57),"")</f>
        <v/>
      </c>
      <c r="AJ23" s="56" t="str">
        <f>IF(AND('Mapa de Riesgos'!$Y$58="Alta",'Mapa de Riesgos'!$AA$58="Catastrófico"),CONCATENATE("R8C",'Mapa de Riesgos'!$O$58),"")</f>
        <v/>
      </c>
      <c r="AK23" s="56" t="str">
        <f>IF(AND('Mapa de Riesgos'!$Y$59="Alta",'Mapa de Riesgos'!$AA$59="Catastrófico"),CONCATENATE("R8C",'Mapa de Riesgos'!$O$59),"")</f>
        <v/>
      </c>
      <c r="AL23" s="56" t="str">
        <f>IF(AND('Mapa de Riesgos'!$Y$60="Alta",'Mapa de Riesgos'!$AA$60="Catastrófico"),CONCATENATE("R8C",'Mapa de Riesgos'!$O$60),"")</f>
        <v/>
      </c>
      <c r="AM23" s="57" t="str">
        <f>IF(AND('Mapa de Riesgos'!$Y$61="Alta",'Mapa de Riesgos'!$AA$61="Catastrófico"),CONCATENATE("R8C",'Mapa de Riesgos'!$O$61),"")</f>
        <v/>
      </c>
      <c r="AN23" s="83"/>
      <c r="AO23" s="513"/>
      <c r="AP23" s="514"/>
      <c r="AQ23" s="514"/>
      <c r="AR23" s="514"/>
      <c r="AS23" s="514"/>
      <c r="AT23" s="51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62"/>
      <c r="C24" s="462"/>
      <c r="D24" s="463"/>
      <c r="E24" s="503"/>
      <c r="F24" s="504"/>
      <c r="G24" s="504"/>
      <c r="H24" s="504"/>
      <c r="I24" s="504"/>
      <c r="J24" s="67" t="str">
        <f>IF(AND('Mapa de Riesgos'!$Y$62="Alta",'Mapa de Riesgos'!$AA$62="Leve"),CONCATENATE("R9C",'Mapa de Riesgos'!$O$62),"")</f>
        <v/>
      </c>
      <c r="K24" s="68" t="str">
        <f>IF(AND('Mapa de Riesgos'!$Y$63="Alta",'Mapa de Riesgos'!$AA$63="Leve"),CONCATENATE("R9C",'Mapa de Riesgos'!$O$63),"")</f>
        <v/>
      </c>
      <c r="L24" s="68" t="str">
        <f>IF(AND('Mapa de Riesgos'!$Y$64="Alta",'Mapa de Riesgos'!$AA$64="Leve"),CONCATENATE("R9C",'Mapa de Riesgos'!$O$64),"")</f>
        <v/>
      </c>
      <c r="M24" s="68" t="str">
        <f>IF(AND('Mapa de Riesgos'!$Y$65="Alta",'Mapa de Riesgos'!$AA$65="Leve"),CONCATENATE("R9C",'Mapa de Riesgos'!$O$65),"")</f>
        <v/>
      </c>
      <c r="N24" s="68" t="str">
        <f>IF(AND('Mapa de Riesgos'!$Y$66="Alta",'Mapa de Riesgos'!$AA$66="Leve"),CONCATENATE("R9C",'Mapa de Riesgos'!$O$66),"")</f>
        <v/>
      </c>
      <c r="O24" s="69" t="str">
        <f>IF(AND('Mapa de Riesgos'!$Y$67="Alta",'Mapa de Riesgos'!$AA$67="Leve"),CONCATENATE("R9C",'Mapa de Riesgos'!$O$67),"")</f>
        <v/>
      </c>
      <c r="P24" s="67" t="str">
        <f>IF(AND('Mapa de Riesgos'!$Y$62="Alta",'Mapa de Riesgos'!$AA$62="Menor"),CONCATENATE("R9C",'Mapa de Riesgos'!$O$62),"")</f>
        <v/>
      </c>
      <c r="Q24" s="68" t="str">
        <f>IF(AND('Mapa de Riesgos'!$Y$63="Alta",'Mapa de Riesgos'!$AA$63="Menor"),CONCATENATE("R9C",'Mapa de Riesgos'!$O$63),"")</f>
        <v/>
      </c>
      <c r="R24" s="68" t="str">
        <f>IF(AND('Mapa de Riesgos'!$Y$64="Alta",'Mapa de Riesgos'!$AA$64="Menor"),CONCATENATE("R9C",'Mapa de Riesgos'!$O$64),"")</f>
        <v/>
      </c>
      <c r="S24" s="68" t="str">
        <f>IF(AND('Mapa de Riesgos'!$Y$65="Alta",'Mapa de Riesgos'!$AA$65="Menor"),CONCATENATE("R9C",'Mapa de Riesgos'!$O$65),"")</f>
        <v/>
      </c>
      <c r="T24" s="68" t="str">
        <f>IF(AND('Mapa de Riesgos'!$Y$66="Alta",'Mapa de Riesgos'!$AA$66="Menor"),CONCATENATE("R9C",'Mapa de Riesgos'!$O$66),"")</f>
        <v/>
      </c>
      <c r="U24" s="69" t="str">
        <f>IF(AND('Mapa de Riesgos'!$Y$67="Alta",'Mapa de Riesgos'!$AA$67="Menor"),CONCATENATE("R9C",'Mapa de Riesgos'!$O$67),"")</f>
        <v/>
      </c>
      <c r="V24" s="52" t="str">
        <f>IF(AND('Mapa de Riesgos'!$Y$62="Alta",'Mapa de Riesgos'!$AA$62="Moderado"),CONCATENATE("R9C",'Mapa de Riesgos'!$O$62),"")</f>
        <v/>
      </c>
      <c r="W24" s="53" t="str">
        <f>IF(AND('Mapa de Riesgos'!$Y$63="Alta",'Mapa de Riesgos'!$AA$63="Moderado"),CONCATENATE("R9C",'Mapa de Riesgos'!$O$63),"")</f>
        <v/>
      </c>
      <c r="X24" s="53" t="str">
        <f>IF(AND('Mapa de Riesgos'!$Y$64="Alta",'Mapa de Riesgos'!$AA$64="Moderado"),CONCATENATE("R9C",'Mapa de Riesgos'!$O$64),"")</f>
        <v/>
      </c>
      <c r="Y24" s="53" t="str">
        <f>IF(AND('Mapa de Riesgos'!$Y$65="Alta",'Mapa de Riesgos'!$AA$65="Moderado"),CONCATENATE("R9C",'Mapa de Riesgos'!$O$65),"")</f>
        <v/>
      </c>
      <c r="Z24" s="53" t="str">
        <f>IF(AND('Mapa de Riesgos'!$Y$66="Alta",'Mapa de Riesgos'!$AA$66="Moderado"),CONCATENATE("R9C",'Mapa de Riesgos'!$O$66),"")</f>
        <v/>
      </c>
      <c r="AA24" s="54" t="str">
        <f>IF(AND('Mapa de Riesgos'!$Y$67="Alta",'Mapa de Riesgos'!$AA$67="Moderado"),CONCATENATE("R9C",'Mapa de Riesgos'!$O$67),"")</f>
        <v/>
      </c>
      <c r="AB24" s="52" t="str">
        <f>IF(AND('Mapa de Riesgos'!$Y$62="Alta",'Mapa de Riesgos'!$AA$62="Mayor"),CONCATENATE("R9C",'Mapa de Riesgos'!$O$62),"")</f>
        <v/>
      </c>
      <c r="AC24" s="53" t="str">
        <f>IF(AND('Mapa de Riesgos'!$Y$63="Alta",'Mapa de Riesgos'!$AA$63="Mayor"),CONCATENATE("R9C",'Mapa de Riesgos'!$O$63),"")</f>
        <v/>
      </c>
      <c r="AD24" s="53" t="str">
        <f>IF(AND('Mapa de Riesgos'!$Y$64="Alta",'Mapa de Riesgos'!$AA$64="Mayor"),CONCATENATE("R9C",'Mapa de Riesgos'!$O$64),"")</f>
        <v/>
      </c>
      <c r="AE24" s="53" t="str">
        <f>IF(AND('Mapa de Riesgos'!$Y$65="Alta",'Mapa de Riesgos'!$AA$65="Mayor"),CONCATENATE("R9C",'Mapa de Riesgos'!$O$65),"")</f>
        <v/>
      </c>
      <c r="AF24" s="53" t="str">
        <f>IF(AND('Mapa de Riesgos'!$Y$66="Alta",'Mapa de Riesgos'!$AA$66="Mayor"),CONCATENATE("R9C",'Mapa de Riesgos'!$O$66),"")</f>
        <v/>
      </c>
      <c r="AG24" s="54" t="str">
        <f>IF(AND('Mapa de Riesgos'!$Y$67="Alta",'Mapa de Riesgos'!$AA$67="Mayor"),CONCATENATE("R9C",'Mapa de Riesgos'!$O$67),"")</f>
        <v/>
      </c>
      <c r="AH24" s="55" t="str">
        <f>IF(AND('Mapa de Riesgos'!$Y$62="Alta",'Mapa de Riesgos'!$AA$62="Catastrófico"),CONCATENATE("R9C",'Mapa de Riesgos'!$O$62),"")</f>
        <v/>
      </c>
      <c r="AI24" s="56" t="str">
        <f>IF(AND('Mapa de Riesgos'!$Y$63="Alta",'Mapa de Riesgos'!$AA$63="Catastrófico"),CONCATENATE("R9C",'Mapa de Riesgos'!$O$63),"")</f>
        <v/>
      </c>
      <c r="AJ24" s="56" t="str">
        <f>IF(AND('Mapa de Riesgos'!$Y$64="Alta",'Mapa de Riesgos'!$AA$64="Catastrófico"),CONCATENATE("R9C",'Mapa de Riesgos'!$O$64),"")</f>
        <v/>
      </c>
      <c r="AK24" s="56" t="str">
        <f>IF(AND('Mapa de Riesgos'!$Y$65="Alta",'Mapa de Riesgos'!$AA$65="Catastrófico"),CONCATENATE("R9C",'Mapa de Riesgos'!$O$65),"")</f>
        <v/>
      </c>
      <c r="AL24" s="56" t="str">
        <f>IF(AND('Mapa de Riesgos'!$Y$66="Alta",'Mapa de Riesgos'!$AA$66="Catastrófico"),CONCATENATE("R9C",'Mapa de Riesgos'!$O$66),"")</f>
        <v/>
      </c>
      <c r="AM24" s="57" t="str">
        <f>IF(AND('Mapa de Riesgos'!$Y$67="Alta",'Mapa de Riesgos'!$AA$67="Catastrófico"),CONCATENATE("R9C",'Mapa de Riesgos'!$O$67),"")</f>
        <v/>
      </c>
      <c r="AN24" s="83"/>
      <c r="AO24" s="513"/>
      <c r="AP24" s="514"/>
      <c r="AQ24" s="514"/>
      <c r="AR24" s="514"/>
      <c r="AS24" s="514"/>
      <c r="AT24" s="51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62"/>
      <c r="C25" s="462"/>
      <c r="D25" s="463"/>
      <c r="E25" s="506"/>
      <c r="F25" s="507"/>
      <c r="G25" s="507"/>
      <c r="H25" s="507"/>
      <c r="I25" s="507"/>
      <c r="J25" s="70" t="str">
        <f>IF(AND('Mapa de Riesgos'!$Y$68="Alta",'Mapa de Riesgos'!$AA$68="Leve"),CONCATENATE("R10C",'Mapa de Riesgos'!$O$68),"")</f>
        <v/>
      </c>
      <c r="K25" s="71" t="str">
        <f>IF(AND('Mapa de Riesgos'!$Y$69="Alta",'Mapa de Riesgos'!$AA$69="Leve"),CONCATENATE("R10C",'Mapa de Riesgos'!$O$69),"")</f>
        <v/>
      </c>
      <c r="L25" s="71" t="str">
        <f>IF(AND('Mapa de Riesgos'!$Y$70="Alta",'Mapa de Riesgos'!$AA$70="Leve"),CONCATENATE("R10C",'Mapa de Riesgos'!$O$70),"")</f>
        <v/>
      </c>
      <c r="M25" s="71" t="str">
        <f>IF(AND('Mapa de Riesgos'!$Y$71="Alta",'Mapa de Riesgos'!$AA$71="Leve"),CONCATENATE("R10C",'Mapa de Riesgos'!$O$71),"")</f>
        <v/>
      </c>
      <c r="N25" s="71" t="str">
        <f>IF(AND('Mapa de Riesgos'!$Y$72="Alta",'Mapa de Riesgos'!$AA$72="Leve"),CONCATENATE("R10C",'Mapa de Riesgos'!$O$72),"")</f>
        <v/>
      </c>
      <c r="O25" s="72" t="str">
        <f>IF(AND('Mapa de Riesgos'!$Y$73="Alta",'Mapa de Riesgos'!$AA$73="Leve"),CONCATENATE("R10C",'Mapa de Riesgos'!$O$73),"")</f>
        <v/>
      </c>
      <c r="P25" s="70" t="str">
        <f>IF(AND('Mapa de Riesgos'!$Y$68="Alta",'Mapa de Riesgos'!$AA$68="Menor"),CONCATENATE("R10C",'Mapa de Riesgos'!$O$68),"")</f>
        <v/>
      </c>
      <c r="Q25" s="71" t="str">
        <f>IF(AND('Mapa de Riesgos'!$Y$69="Alta",'Mapa de Riesgos'!$AA$69="Menor"),CONCATENATE("R10C",'Mapa de Riesgos'!$O$69),"")</f>
        <v/>
      </c>
      <c r="R25" s="71" t="str">
        <f>IF(AND('Mapa de Riesgos'!$Y$70="Alta",'Mapa de Riesgos'!$AA$70="Menor"),CONCATENATE("R10C",'Mapa de Riesgos'!$O$70),"")</f>
        <v/>
      </c>
      <c r="S25" s="71" t="str">
        <f>IF(AND('Mapa de Riesgos'!$Y$71="Alta",'Mapa de Riesgos'!$AA$71="Menor"),CONCATENATE("R10C",'Mapa de Riesgos'!$O$71),"")</f>
        <v/>
      </c>
      <c r="T25" s="71" t="str">
        <f>IF(AND('Mapa de Riesgos'!$Y$72="Alta",'Mapa de Riesgos'!$AA$72="Menor"),CONCATENATE("R10C",'Mapa de Riesgos'!$O$72),"")</f>
        <v/>
      </c>
      <c r="U25" s="72" t="str">
        <f>IF(AND('Mapa de Riesgos'!$Y$73="Alta",'Mapa de Riesgos'!$AA$73="Menor"),CONCATENATE("R10C",'Mapa de Riesgos'!$O$73),"")</f>
        <v/>
      </c>
      <c r="V25" s="58" t="str">
        <f>IF(AND('Mapa de Riesgos'!$Y$68="Alta",'Mapa de Riesgos'!$AA$68="Moderado"),CONCATENATE("R10C",'Mapa de Riesgos'!$O$68),"")</f>
        <v/>
      </c>
      <c r="W25" s="59" t="str">
        <f>IF(AND('Mapa de Riesgos'!$Y$69="Alta",'Mapa de Riesgos'!$AA$69="Moderado"),CONCATENATE("R10C",'Mapa de Riesgos'!$O$69),"")</f>
        <v/>
      </c>
      <c r="X25" s="59" t="str">
        <f>IF(AND('Mapa de Riesgos'!$Y$70="Alta",'Mapa de Riesgos'!$AA$70="Moderado"),CONCATENATE("R10C",'Mapa de Riesgos'!$O$70),"")</f>
        <v/>
      </c>
      <c r="Y25" s="59" t="str">
        <f>IF(AND('Mapa de Riesgos'!$Y$71="Alta",'Mapa de Riesgos'!$AA$71="Moderado"),CONCATENATE("R10C",'Mapa de Riesgos'!$O$71),"")</f>
        <v/>
      </c>
      <c r="Z25" s="59" t="str">
        <f>IF(AND('Mapa de Riesgos'!$Y$72="Alta",'Mapa de Riesgos'!$AA$72="Moderado"),CONCATENATE("R10C",'Mapa de Riesgos'!$O$72),"")</f>
        <v/>
      </c>
      <c r="AA25" s="60" t="str">
        <f>IF(AND('Mapa de Riesgos'!$Y$73="Alta",'Mapa de Riesgos'!$AA$73="Moderado"),CONCATENATE("R10C",'Mapa de Riesgos'!$O$73),"")</f>
        <v/>
      </c>
      <c r="AB25" s="58" t="str">
        <f>IF(AND('Mapa de Riesgos'!$Y$68="Alta",'Mapa de Riesgos'!$AA$68="Mayor"),CONCATENATE("R10C",'Mapa de Riesgos'!$O$68),"")</f>
        <v/>
      </c>
      <c r="AC25" s="59" t="str">
        <f>IF(AND('Mapa de Riesgos'!$Y$69="Alta",'Mapa de Riesgos'!$AA$69="Mayor"),CONCATENATE("R10C",'Mapa de Riesgos'!$O$69),"")</f>
        <v/>
      </c>
      <c r="AD25" s="59" t="str">
        <f>IF(AND('Mapa de Riesgos'!$Y$70="Alta",'Mapa de Riesgos'!$AA$70="Mayor"),CONCATENATE("R10C",'Mapa de Riesgos'!$O$70),"")</f>
        <v/>
      </c>
      <c r="AE25" s="59" t="str">
        <f>IF(AND('Mapa de Riesgos'!$Y$71="Alta",'Mapa de Riesgos'!$AA$71="Mayor"),CONCATENATE("R10C",'Mapa de Riesgos'!$O$71),"")</f>
        <v/>
      </c>
      <c r="AF25" s="59" t="str">
        <f>IF(AND('Mapa de Riesgos'!$Y$72="Alta",'Mapa de Riesgos'!$AA$72="Mayor"),CONCATENATE("R10C",'Mapa de Riesgos'!$O$72),"")</f>
        <v/>
      </c>
      <c r="AG25" s="60" t="str">
        <f>IF(AND('Mapa de Riesgos'!$Y$73="Alta",'Mapa de Riesgos'!$AA$73="Mayor"),CONCATENATE("R10C",'Mapa de Riesgos'!$O$73),"")</f>
        <v/>
      </c>
      <c r="AH25" s="61" t="str">
        <f>IF(AND('Mapa de Riesgos'!$Y$68="Alta",'Mapa de Riesgos'!$AA$68="Catastrófico"),CONCATENATE("R10C",'Mapa de Riesgos'!$O$68),"")</f>
        <v/>
      </c>
      <c r="AI25" s="62" t="str">
        <f>IF(AND('Mapa de Riesgos'!$Y$69="Alta",'Mapa de Riesgos'!$AA$69="Catastrófico"),CONCATENATE("R10C",'Mapa de Riesgos'!$O$69),"")</f>
        <v/>
      </c>
      <c r="AJ25" s="62" t="str">
        <f>IF(AND('Mapa de Riesgos'!$Y$70="Alta",'Mapa de Riesgos'!$AA$70="Catastrófico"),CONCATENATE("R10C",'Mapa de Riesgos'!$O$70),"")</f>
        <v/>
      </c>
      <c r="AK25" s="62" t="str">
        <f>IF(AND('Mapa de Riesgos'!$Y$71="Alta",'Mapa de Riesgos'!$AA$71="Catastrófico"),CONCATENATE("R10C",'Mapa de Riesgos'!$O$71),"")</f>
        <v/>
      </c>
      <c r="AL25" s="62" t="str">
        <f>IF(AND('Mapa de Riesgos'!$Y$72="Alta",'Mapa de Riesgos'!$AA$72="Catastrófico"),CONCATENATE("R10C",'Mapa de Riesgos'!$O$72),"")</f>
        <v/>
      </c>
      <c r="AM25" s="63" t="str">
        <f>IF(AND('Mapa de Riesgos'!$Y$73="Alta",'Mapa de Riesgos'!$AA$73="Catastrófico"),CONCATENATE("R10C",'Mapa de Riesgos'!$O$73),"")</f>
        <v/>
      </c>
      <c r="AN25" s="83"/>
      <c r="AO25" s="516"/>
      <c r="AP25" s="517"/>
      <c r="AQ25" s="517"/>
      <c r="AR25" s="517"/>
      <c r="AS25" s="517"/>
      <c r="AT25" s="518"/>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62"/>
      <c r="C26" s="462"/>
      <c r="D26" s="463"/>
      <c r="E26" s="500" t="s">
        <v>166</v>
      </c>
      <c r="F26" s="501"/>
      <c r="G26" s="501"/>
      <c r="H26" s="501"/>
      <c r="I26" s="502"/>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40" t="s">
        <v>157</v>
      </c>
      <c r="AP26" s="541"/>
      <c r="AQ26" s="541"/>
      <c r="AR26" s="541"/>
      <c r="AS26" s="541"/>
      <c r="AT26" s="542"/>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62"/>
      <c r="C27" s="462"/>
      <c r="D27" s="463"/>
      <c r="E27" s="519"/>
      <c r="F27" s="504"/>
      <c r="G27" s="504"/>
      <c r="H27" s="504"/>
      <c r="I27" s="505"/>
      <c r="J27" s="67" t="str">
        <f>IF(AND('Mapa de Riesgos'!$Y$18="Media",'Mapa de Riesgos'!$AA$18="Leve"),CONCATENATE("R2C",'Mapa de Riesgos'!$O$18),"")</f>
        <v/>
      </c>
      <c r="K27" s="68" t="str">
        <f>IF(AND('Mapa de Riesgos'!$Y$21="Media",'Mapa de Riesgos'!$AA$21="Leve"),CONCATENATE("R2C",'Mapa de Riesgos'!$O$21),"")</f>
        <v/>
      </c>
      <c r="L27" s="68" t="str">
        <f>IF(AND('Mapa de Riesgos'!$Y$22="Media",'Mapa de Riesgos'!$AA$22="Leve"),CONCATENATE("R2C",'Mapa de Riesgos'!$O$22),"")</f>
        <v/>
      </c>
      <c r="M27" s="68" t="str">
        <f>IF(AND('Mapa de Riesgos'!$Y$23="Media",'Mapa de Riesgos'!$AA$23="Leve"),CONCATENATE("R2C",'Mapa de Riesgos'!$O$23),"")</f>
        <v/>
      </c>
      <c r="N27" s="68" t="str">
        <f>IF(AND('Mapa de Riesgos'!$Y$24="Media",'Mapa de Riesgos'!$AA$24="Leve"),CONCATENATE("R2C",'Mapa de Riesgos'!$O$24),"")</f>
        <v/>
      </c>
      <c r="O27" s="69" t="str">
        <f>IF(AND('Mapa de Riesgos'!$Y$25="Media",'Mapa de Riesgos'!$AA$25="Leve"),CONCATENATE("R2C",'Mapa de Riesgos'!$O$25),"")</f>
        <v/>
      </c>
      <c r="P27" s="67" t="str">
        <f>IF(AND('Mapa de Riesgos'!$Y$18="Media",'Mapa de Riesgos'!$AA$18="Menor"),CONCATENATE("R2C",'Mapa de Riesgos'!$O$18),"")</f>
        <v/>
      </c>
      <c r="Q27" s="68" t="str">
        <f>IF(AND('Mapa de Riesgos'!$Y$21="Media",'Mapa de Riesgos'!$AA$21="Menor"),CONCATENATE("R2C",'Mapa de Riesgos'!$O$21),"")</f>
        <v/>
      </c>
      <c r="R27" s="68" t="str">
        <f>IF(AND('Mapa de Riesgos'!$Y$22="Media",'Mapa de Riesgos'!$AA$22="Menor"),CONCATENATE("R2C",'Mapa de Riesgos'!$O$22),"")</f>
        <v/>
      </c>
      <c r="S27" s="68" t="str">
        <f>IF(AND('Mapa de Riesgos'!$Y$23="Media",'Mapa de Riesgos'!$AA$23="Menor"),CONCATENATE("R2C",'Mapa de Riesgos'!$O$23),"")</f>
        <v/>
      </c>
      <c r="T27" s="68" t="str">
        <f>IF(AND('Mapa de Riesgos'!$Y$24="Media",'Mapa de Riesgos'!$AA$24="Menor"),CONCATENATE("R2C",'Mapa de Riesgos'!$O$24),"")</f>
        <v/>
      </c>
      <c r="U27" s="69" t="str">
        <f>IF(AND('Mapa de Riesgos'!$Y$25="Media",'Mapa de Riesgos'!$AA$25="Menor"),CONCATENATE("R2C",'Mapa de Riesgos'!$O$25),"")</f>
        <v/>
      </c>
      <c r="V27" s="67" t="str">
        <f>IF(AND('Mapa de Riesgos'!$Y$18="Media",'Mapa de Riesgos'!$AA$18="Moderado"),CONCATENATE("R2C",'Mapa de Riesgos'!$O$18),"")</f>
        <v/>
      </c>
      <c r="W27" s="68" t="str">
        <f>IF(AND('Mapa de Riesgos'!$Y$21="Media",'Mapa de Riesgos'!$AA$21="Moderado"),CONCATENATE("R2C",'Mapa de Riesgos'!$O$21),"")</f>
        <v/>
      </c>
      <c r="X27" s="68" t="str">
        <f>IF(AND('Mapa de Riesgos'!$Y$22="Media",'Mapa de Riesgos'!$AA$22="Moderado"),CONCATENATE("R2C",'Mapa de Riesgos'!$O$22),"")</f>
        <v/>
      </c>
      <c r="Y27" s="68" t="str">
        <f>IF(AND('Mapa de Riesgos'!$Y$23="Media",'Mapa de Riesgos'!$AA$23="Moderado"),CONCATENATE("R2C",'Mapa de Riesgos'!$O$23),"")</f>
        <v/>
      </c>
      <c r="Z27" s="68" t="str">
        <f>IF(AND('Mapa de Riesgos'!$Y$24="Media",'Mapa de Riesgos'!$AA$24="Moderado"),CONCATENATE("R2C",'Mapa de Riesgos'!$O$24),"")</f>
        <v/>
      </c>
      <c r="AA27" s="69" t="str">
        <f>IF(AND('Mapa de Riesgos'!$Y$25="Media",'Mapa de Riesgos'!$AA$25="Moderado"),CONCATENATE("R2C",'Mapa de Riesgos'!$O$25),"")</f>
        <v/>
      </c>
      <c r="AB27" s="52" t="str">
        <f>IF(AND('Mapa de Riesgos'!$Y$18="Media",'Mapa de Riesgos'!$AA$18="Mayor"),CONCATENATE("R2C",'Mapa de Riesgos'!$O$18),"")</f>
        <v/>
      </c>
      <c r="AC27" s="53" t="str">
        <f>IF(AND('Mapa de Riesgos'!$Y$21="Media",'Mapa de Riesgos'!$AA$21="Mayor"),CONCATENATE("R2C",'Mapa de Riesgos'!$O$21),"")</f>
        <v/>
      </c>
      <c r="AD27" s="53" t="str">
        <f>IF(AND('Mapa de Riesgos'!$Y$22="Media",'Mapa de Riesgos'!$AA$22="Mayor"),CONCATENATE("R2C",'Mapa de Riesgos'!$O$22),"")</f>
        <v/>
      </c>
      <c r="AE27" s="53" t="str">
        <f>IF(AND('Mapa de Riesgos'!$Y$23="Media",'Mapa de Riesgos'!$AA$23="Mayor"),CONCATENATE("R2C",'Mapa de Riesgos'!$O$23),"")</f>
        <v/>
      </c>
      <c r="AF27" s="53" t="str">
        <f>IF(AND('Mapa de Riesgos'!$Y$24="Media",'Mapa de Riesgos'!$AA$24="Mayor"),CONCATENATE("R2C",'Mapa de Riesgos'!$O$24),"")</f>
        <v/>
      </c>
      <c r="AG27" s="54" t="str">
        <f>IF(AND('Mapa de Riesgos'!$Y$25="Media",'Mapa de Riesgos'!$AA$25="Mayor"),CONCATENATE("R2C",'Mapa de Riesgos'!$O$25),"")</f>
        <v/>
      </c>
      <c r="AH27" s="55" t="str">
        <f>IF(AND('Mapa de Riesgos'!$Y$18="Media",'Mapa de Riesgos'!$AA$18="Catastrófico"),CONCATENATE("R2C",'Mapa de Riesgos'!$O$18),"")</f>
        <v/>
      </c>
      <c r="AI27" s="56" t="str">
        <f>IF(AND('Mapa de Riesgos'!$Y$21="Media",'Mapa de Riesgos'!$AA$21="Catastrófico"),CONCATENATE("R2C",'Mapa de Riesgos'!$O$21),"")</f>
        <v/>
      </c>
      <c r="AJ27" s="56" t="str">
        <f>IF(AND('Mapa de Riesgos'!$Y$22="Media",'Mapa de Riesgos'!$AA$22="Catastrófico"),CONCATENATE("R2C",'Mapa de Riesgos'!$O$22),"")</f>
        <v/>
      </c>
      <c r="AK27" s="56" t="str">
        <f>IF(AND('Mapa de Riesgos'!$Y$23="Media",'Mapa de Riesgos'!$AA$23="Catastrófico"),CONCATENATE("R2C",'Mapa de Riesgos'!$O$23),"")</f>
        <v/>
      </c>
      <c r="AL27" s="56" t="str">
        <f>IF(AND('Mapa de Riesgos'!$Y$24="Media",'Mapa de Riesgos'!$AA$24="Catastrófico"),CONCATENATE("R2C",'Mapa de Riesgos'!$O$24),"")</f>
        <v/>
      </c>
      <c r="AM27" s="57" t="str">
        <f>IF(AND('Mapa de Riesgos'!$Y$25="Media",'Mapa de Riesgos'!$AA$25="Catastrófico"),CONCATENATE("R2C",'Mapa de Riesgos'!$O$25),"")</f>
        <v/>
      </c>
      <c r="AN27" s="83"/>
      <c r="AO27" s="543"/>
      <c r="AP27" s="544"/>
      <c r="AQ27" s="544"/>
      <c r="AR27" s="544"/>
      <c r="AS27" s="544"/>
      <c r="AT27" s="545"/>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62"/>
      <c r="C28" s="462"/>
      <c r="D28" s="463"/>
      <c r="E28" s="503"/>
      <c r="F28" s="504"/>
      <c r="G28" s="504"/>
      <c r="H28" s="504"/>
      <c r="I28" s="505"/>
      <c r="J28" s="67" t="str">
        <f>IF(AND('Mapa de Riesgos'!$Y$26="Media",'Mapa de Riesgos'!$AA$26="Leve"),CONCATENATE("R3C",'Mapa de Riesgos'!$O$26),"")</f>
        <v/>
      </c>
      <c r="K28" s="68" t="str">
        <f>IF(AND('Mapa de Riesgos'!$Y$27="Media",'Mapa de Riesgos'!$AA$27="Leve"),CONCATENATE("R3C",'Mapa de Riesgos'!$O$27),"")</f>
        <v/>
      </c>
      <c r="L28" s="68" t="str">
        <f>IF(AND('Mapa de Riesgos'!$Y$28="Media",'Mapa de Riesgos'!$AA$28="Leve"),CONCATENATE("R3C",'Mapa de Riesgos'!$O$28),"")</f>
        <v/>
      </c>
      <c r="M28" s="68" t="str">
        <f>IF(AND('Mapa de Riesgos'!$Y$29="Media",'Mapa de Riesgos'!$AA$29="Leve"),CONCATENATE("R3C",'Mapa de Riesgos'!$O$29),"")</f>
        <v/>
      </c>
      <c r="N28" s="68" t="str">
        <f>IF(AND('Mapa de Riesgos'!$Y$30="Media",'Mapa de Riesgos'!$AA$30="Leve"),CONCATENATE("R3C",'Mapa de Riesgos'!$O$30),"")</f>
        <v/>
      </c>
      <c r="O28" s="69" t="str">
        <f>IF(AND('Mapa de Riesgos'!$Y$31="Media",'Mapa de Riesgos'!$AA$31="Leve"),CONCATENATE("R3C",'Mapa de Riesgos'!$O$31),"")</f>
        <v/>
      </c>
      <c r="P28" s="67" t="str">
        <f>IF(AND('Mapa de Riesgos'!$Y$26="Media",'Mapa de Riesgos'!$AA$26="Menor"),CONCATENATE("R3C",'Mapa de Riesgos'!$O$26),"")</f>
        <v/>
      </c>
      <c r="Q28" s="68" t="str">
        <f>IF(AND('Mapa de Riesgos'!$Y$27="Media",'Mapa de Riesgos'!$AA$27="Menor"),CONCATENATE("R3C",'Mapa de Riesgos'!$O$27),"")</f>
        <v/>
      </c>
      <c r="R28" s="68" t="str">
        <f>IF(AND('Mapa de Riesgos'!$Y$28="Media",'Mapa de Riesgos'!$AA$28="Menor"),CONCATENATE("R3C",'Mapa de Riesgos'!$O$28),"")</f>
        <v/>
      </c>
      <c r="S28" s="68" t="str">
        <f>IF(AND('Mapa de Riesgos'!$Y$29="Media",'Mapa de Riesgos'!$AA$29="Menor"),CONCATENATE("R3C",'Mapa de Riesgos'!$O$29),"")</f>
        <v/>
      </c>
      <c r="T28" s="68" t="str">
        <f>IF(AND('Mapa de Riesgos'!$Y$30="Media",'Mapa de Riesgos'!$AA$30="Menor"),CONCATENATE("R3C",'Mapa de Riesgos'!$O$30),"")</f>
        <v/>
      </c>
      <c r="U28" s="69" t="str">
        <f>IF(AND('Mapa de Riesgos'!$Y$31="Media",'Mapa de Riesgos'!$AA$31="Menor"),CONCATENATE("R3C",'Mapa de Riesgos'!$O$31),"")</f>
        <v/>
      </c>
      <c r="V28" s="67" t="str">
        <f>IF(AND('Mapa de Riesgos'!$Y$26="Media",'Mapa de Riesgos'!$AA$26="Moderado"),CONCATENATE("R3C",'Mapa de Riesgos'!$O$26),"")</f>
        <v/>
      </c>
      <c r="W28" s="68" t="str">
        <f>IF(AND('Mapa de Riesgos'!$Y$27="Media",'Mapa de Riesgos'!$AA$27="Moderado"),CONCATENATE("R3C",'Mapa de Riesgos'!$O$27),"")</f>
        <v/>
      </c>
      <c r="X28" s="68" t="str">
        <f>IF(AND('Mapa de Riesgos'!$Y$28="Media",'Mapa de Riesgos'!$AA$28="Moderado"),CONCATENATE("R3C",'Mapa de Riesgos'!$O$28),"")</f>
        <v/>
      </c>
      <c r="Y28" s="68" t="str">
        <f>IF(AND('Mapa de Riesgos'!$Y$29="Media",'Mapa de Riesgos'!$AA$29="Moderado"),CONCATENATE("R3C",'Mapa de Riesgos'!$O$29),"")</f>
        <v/>
      </c>
      <c r="Z28" s="68" t="str">
        <f>IF(AND('Mapa de Riesgos'!$Y$30="Media",'Mapa de Riesgos'!$AA$30="Moderado"),CONCATENATE("R3C",'Mapa de Riesgos'!$O$30),"")</f>
        <v/>
      </c>
      <c r="AA28" s="69" t="str">
        <f>IF(AND('Mapa de Riesgos'!$Y$31="Media",'Mapa de Riesgos'!$AA$31="Moderado"),CONCATENATE("R3C",'Mapa de Riesgos'!$O$31),"")</f>
        <v/>
      </c>
      <c r="AB28" s="52" t="str">
        <f>IF(AND('Mapa de Riesgos'!$Y$26="Media",'Mapa de Riesgos'!$AA$26="Mayor"),CONCATENATE("R3C",'Mapa de Riesgos'!$O$26),"")</f>
        <v/>
      </c>
      <c r="AC28" s="53" t="str">
        <f>IF(AND('Mapa de Riesgos'!$Y$27="Media",'Mapa de Riesgos'!$AA$27="Mayor"),CONCATENATE("R3C",'Mapa de Riesgos'!$O$27),"")</f>
        <v/>
      </c>
      <c r="AD28" s="53" t="str">
        <f>IF(AND('Mapa de Riesgos'!$Y$28="Media",'Mapa de Riesgos'!$AA$28="Mayor"),CONCATENATE("R3C",'Mapa de Riesgos'!$O$28),"")</f>
        <v/>
      </c>
      <c r="AE28" s="53" t="str">
        <f>IF(AND('Mapa de Riesgos'!$Y$29="Media",'Mapa de Riesgos'!$AA$29="Mayor"),CONCATENATE("R3C",'Mapa de Riesgos'!$O$29),"")</f>
        <v/>
      </c>
      <c r="AF28" s="53" t="str">
        <f>IF(AND('Mapa de Riesgos'!$Y$30="Media",'Mapa de Riesgos'!$AA$30="Mayor"),CONCATENATE("R3C",'Mapa de Riesgos'!$O$30),"")</f>
        <v/>
      </c>
      <c r="AG28" s="54" t="str">
        <f>IF(AND('Mapa de Riesgos'!$Y$31="Media",'Mapa de Riesgos'!$AA$31="Mayor"),CONCATENATE("R3C",'Mapa de Riesgos'!$O$31),"")</f>
        <v/>
      </c>
      <c r="AH28" s="55" t="str">
        <f>IF(AND('Mapa de Riesgos'!$Y$26="Media",'Mapa de Riesgos'!$AA$26="Catastrófico"),CONCATENATE("R3C",'Mapa de Riesgos'!$O$26),"")</f>
        <v/>
      </c>
      <c r="AI28" s="56" t="str">
        <f>IF(AND('Mapa de Riesgos'!$Y$27="Media",'Mapa de Riesgos'!$AA$27="Catastrófico"),CONCATENATE("R3C",'Mapa de Riesgos'!$O$27),"")</f>
        <v/>
      </c>
      <c r="AJ28" s="56" t="str">
        <f>IF(AND('Mapa de Riesgos'!$Y$28="Media",'Mapa de Riesgos'!$AA$28="Catastrófico"),CONCATENATE("R3C",'Mapa de Riesgos'!$O$28),"")</f>
        <v/>
      </c>
      <c r="AK28" s="56" t="str">
        <f>IF(AND('Mapa de Riesgos'!$Y$29="Media",'Mapa de Riesgos'!$AA$29="Catastrófico"),CONCATENATE("R3C",'Mapa de Riesgos'!$O$29),"")</f>
        <v/>
      </c>
      <c r="AL28" s="56" t="str">
        <f>IF(AND('Mapa de Riesgos'!$Y$30="Media",'Mapa de Riesgos'!$AA$30="Catastrófico"),CONCATENATE("R3C",'Mapa de Riesgos'!$O$30),"")</f>
        <v/>
      </c>
      <c r="AM28" s="57" t="str">
        <f>IF(AND('Mapa de Riesgos'!$Y$31="Media",'Mapa de Riesgos'!$AA$31="Catastrófico"),CONCATENATE("R3C",'Mapa de Riesgos'!$O$31),"")</f>
        <v/>
      </c>
      <c r="AN28" s="83"/>
      <c r="AO28" s="543"/>
      <c r="AP28" s="544"/>
      <c r="AQ28" s="544"/>
      <c r="AR28" s="544"/>
      <c r="AS28" s="544"/>
      <c r="AT28" s="545"/>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62"/>
      <c r="C29" s="462"/>
      <c r="D29" s="463"/>
      <c r="E29" s="503"/>
      <c r="F29" s="504"/>
      <c r="G29" s="504"/>
      <c r="H29" s="504"/>
      <c r="I29" s="505"/>
      <c r="J29" s="67" t="str">
        <f>IF(AND('Mapa de Riesgos'!$Y$32="Media",'Mapa de Riesgos'!$AA$32="Leve"),CONCATENATE("R4C",'Mapa de Riesgos'!$O$32),"")</f>
        <v/>
      </c>
      <c r="K29" s="68" t="str">
        <f>IF(AND('Mapa de Riesgos'!$Y$33="Media",'Mapa de Riesgos'!$AA$33="Leve"),CONCATENATE("R4C",'Mapa de Riesgos'!$O$33),"")</f>
        <v/>
      </c>
      <c r="L29" s="68" t="str">
        <f>IF(AND('Mapa de Riesgos'!$Y$34="Media",'Mapa de Riesgos'!$AA$34="Leve"),CONCATENATE("R4C",'Mapa de Riesgos'!$O$34),"")</f>
        <v/>
      </c>
      <c r="M29" s="68" t="str">
        <f>IF(AND('Mapa de Riesgos'!$Y$35="Media",'Mapa de Riesgos'!$AA$35="Leve"),CONCATENATE("R4C",'Mapa de Riesgos'!$O$35),"")</f>
        <v/>
      </c>
      <c r="N29" s="68" t="str">
        <f>IF(AND('Mapa de Riesgos'!$Y$36="Media",'Mapa de Riesgos'!$AA$36="Leve"),CONCATENATE("R4C",'Mapa de Riesgos'!$O$36),"")</f>
        <v/>
      </c>
      <c r="O29" s="69" t="str">
        <f>IF(AND('Mapa de Riesgos'!$Y$37="Media",'Mapa de Riesgos'!$AA$37="Leve"),CONCATENATE("R4C",'Mapa de Riesgos'!$O$37),"")</f>
        <v/>
      </c>
      <c r="P29" s="67" t="str">
        <f>IF(AND('Mapa de Riesgos'!$Y$32="Media",'Mapa de Riesgos'!$AA$32="Menor"),CONCATENATE("R4C",'Mapa de Riesgos'!$O$32),"")</f>
        <v/>
      </c>
      <c r="Q29" s="68" t="str">
        <f>IF(AND('Mapa de Riesgos'!$Y$33="Media",'Mapa de Riesgos'!$AA$33="Menor"),CONCATENATE("R4C",'Mapa de Riesgos'!$O$33),"")</f>
        <v/>
      </c>
      <c r="R29" s="68" t="str">
        <f>IF(AND('Mapa de Riesgos'!$Y$34="Media",'Mapa de Riesgos'!$AA$34="Menor"),CONCATENATE("R4C",'Mapa de Riesgos'!$O$34),"")</f>
        <v/>
      </c>
      <c r="S29" s="68" t="str">
        <f>IF(AND('Mapa de Riesgos'!$Y$35="Media",'Mapa de Riesgos'!$AA$35="Menor"),CONCATENATE("R4C",'Mapa de Riesgos'!$O$35),"")</f>
        <v/>
      </c>
      <c r="T29" s="68" t="str">
        <f>IF(AND('Mapa de Riesgos'!$Y$36="Media",'Mapa de Riesgos'!$AA$36="Menor"),CONCATENATE("R4C",'Mapa de Riesgos'!$O$36),"")</f>
        <v/>
      </c>
      <c r="U29" s="69" t="str">
        <f>IF(AND('Mapa de Riesgos'!$Y$37="Media",'Mapa de Riesgos'!$AA$37="Menor"),CONCATENATE("R4C",'Mapa de Riesgos'!$O$37),"")</f>
        <v/>
      </c>
      <c r="V29" s="67" t="str">
        <f>IF(AND('Mapa de Riesgos'!$Y$32="Media",'Mapa de Riesgos'!$AA$32="Moderado"),CONCATENATE("R4C",'Mapa de Riesgos'!$O$32),"")</f>
        <v/>
      </c>
      <c r="W29" s="68" t="str">
        <f>IF(AND('Mapa de Riesgos'!$Y$33="Media",'Mapa de Riesgos'!$AA$33="Moderado"),CONCATENATE("R4C",'Mapa de Riesgos'!$O$33),"")</f>
        <v/>
      </c>
      <c r="X29" s="68" t="str">
        <f>IF(AND('Mapa de Riesgos'!$Y$34="Media",'Mapa de Riesgos'!$AA$34="Moderado"),CONCATENATE("R4C",'Mapa de Riesgos'!$O$34),"")</f>
        <v/>
      </c>
      <c r="Y29" s="68" t="str">
        <f>IF(AND('Mapa de Riesgos'!$Y$35="Media",'Mapa de Riesgos'!$AA$35="Moderado"),CONCATENATE("R4C",'Mapa de Riesgos'!$O$35),"")</f>
        <v/>
      </c>
      <c r="Z29" s="68" t="str">
        <f>IF(AND('Mapa de Riesgos'!$Y$36="Media",'Mapa de Riesgos'!$AA$36="Moderado"),CONCATENATE("R4C",'Mapa de Riesgos'!$O$36),"")</f>
        <v/>
      </c>
      <c r="AA29" s="69" t="str">
        <f>IF(AND('Mapa de Riesgos'!$Y$37="Media",'Mapa de Riesgos'!$AA$37="Moderado"),CONCATENATE("R4C",'Mapa de Riesgos'!$O$37),"")</f>
        <v/>
      </c>
      <c r="AB29" s="52" t="str">
        <f>IF(AND('Mapa de Riesgos'!$Y$32="Media",'Mapa de Riesgos'!$AA$32="Mayor"),CONCATENATE("R4C",'Mapa de Riesgos'!$O$32),"")</f>
        <v/>
      </c>
      <c r="AC29" s="53" t="str">
        <f>IF(AND('Mapa de Riesgos'!$Y$33="Media",'Mapa de Riesgos'!$AA$33="Mayor"),CONCATENATE("R4C",'Mapa de Riesgos'!$O$33),"")</f>
        <v/>
      </c>
      <c r="AD29" s="53" t="str">
        <f>IF(AND('Mapa de Riesgos'!$Y$34="Media",'Mapa de Riesgos'!$AA$34="Mayor"),CONCATENATE("R4C",'Mapa de Riesgos'!$O$34),"")</f>
        <v/>
      </c>
      <c r="AE29" s="53" t="str">
        <f>IF(AND('Mapa de Riesgos'!$Y$35="Media",'Mapa de Riesgos'!$AA$35="Mayor"),CONCATENATE("R4C",'Mapa de Riesgos'!$O$35),"")</f>
        <v/>
      </c>
      <c r="AF29" s="53" t="str">
        <f>IF(AND('Mapa de Riesgos'!$Y$36="Media",'Mapa de Riesgos'!$AA$36="Mayor"),CONCATENATE("R4C",'Mapa de Riesgos'!$O$36),"")</f>
        <v/>
      </c>
      <c r="AG29" s="54" t="str">
        <f>IF(AND('Mapa de Riesgos'!$Y$37="Media",'Mapa de Riesgos'!$AA$37="Mayor"),CONCATENATE("R4C",'Mapa de Riesgos'!$O$37),"")</f>
        <v/>
      </c>
      <c r="AH29" s="55" t="str">
        <f>IF(AND('Mapa de Riesgos'!$Y$32="Media",'Mapa de Riesgos'!$AA$32="Catastrófico"),CONCATENATE("R4C",'Mapa de Riesgos'!$O$32),"")</f>
        <v/>
      </c>
      <c r="AI29" s="56" t="str">
        <f>IF(AND('Mapa de Riesgos'!$Y$33="Media",'Mapa de Riesgos'!$AA$33="Catastrófico"),CONCATENATE("R4C",'Mapa de Riesgos'!$O$33),"")</f>
        <v/>
      </c>
      <c r="AJ29" s="56" t="str">
        <f>IF(AND('Mapa de Riesgos'!$Y$34="Media",'Mapa de Riesgos'!$AA$34="Catastrófico"),CONCATENATE("R4C",'Mapa de Riesgos'!$O$34),"")</f>
        <v/>
      </c>
      <c r="AK29" s="56" t="str">
        <f>IF(AND('Mapa de Riesgos'!$Y$35="Media",'Mapa de Riesgos'!$AA$35="Catastrófico"),CONCATENATE("R4C",'Mapa de Riesgos'!$O$35),"")</f>
        <v/>
      </c>
      <c r="AL29" s="56" t="str">
        <f>IF(AND('Mapa de Riesgos'!$Y$36="Media",'Mapa de Riesgos'!$AA$36="Catastrófico"),CONCATENATE("R4C",'Mapa de Riesgos'!$O$36),"")</f>
        <v/>
      </c>
      <c r="AM29" s="57" t="str">
        <f>IF(AND('Mapa de Riesgos'!$Y$37="Media",'Mapa de Riesgos'!$AA$37="Catastrófico"),CONCATENATE("R4C",'Mapa de Riesgos'!$O$37),"")</f>
        <v/>
      </c>
      <c r="AN29" s="83"/>
      <c r="AO29" s="543"/>
      <c r="AP29" s="544"/>
      <c r="AQ29" s="544"/>
      <c r="AR29" s="544"/>
      <c r="AS29" s="544"/>
      <c r="AT29" s="545"/>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62"/>
      <c r="C30" s="462"/>
      <c r="D30" s="463"/>
      <c r="E30" s="503"/>
      <c r="F30" s="504"/>
      <c r="G30" s="504"/>
      <c r="H30" s="504"/>
      <c r="I30" s="505"/>
      <c r="J30" s="67" t="str">
        <f>IF(AND('Mapa de Riesgos'!$Y$38="Media",'Mapa de Riesgos'!$AA$38="Leve"),CONCATENATE("R5C",'Mapa de Riesgos'!$O$38),"")</f>
        <v/>
      </c>
      <c r="K30" s="68" t="str">
        <f>IF(AND('Mapa de Riesgos'!$Y$39="Media",'Mapa de Riesgos'!$AA$39="Leve"),CONCATENATE("R5C",'Mapa de Riesgos'!$O$39),"")</f>
        <v/>
      </c>
      <c r="L30" s="68" t="str">
        <f>IF(AND('Mapa de Riesgos'!$Y$40="Media",'Mapa de Riesgos'!$AA$40="Leve"),CONCATENATE("R5C",'Mapa de Riesgos'!$O$40),"")</f>
        <v/>
      </c>
      <c r="M30" s="68" t="str">
        <f>IF(AND('Mapa de Riesgos'!$Y$41="Media",'Mapa de Riesgos'!$AA$41="Leve"),CONCATENATE("R5C",'Mapa de Riesgos'!$O$41),"")</f>
        <v/>
      </c>
      <c r="N30" s="68" t="str">
        <f>IF(AND('Mapa de Riesgos'!$Y$42="Media",'Mapa de Riesgos'!$AA$42="Leve"),CONCATENATE("R5C",'Mapa de Riesgos'!$O$42),"")</f>
        <v/>
      </c>
      <c r="O30" s="69" t="str">
        <f>IF(AND('Mapa de Riesgos'!$Y$43="Media",'Mapa de Riesgos'!$AA$43="Leve"),CONCATENATE("R5C",'Mapa de Riesgos'!$O$43),"")</f>
        <v/>
      </c>
      <c r="P30" s="67" t="str">
        <f>IF(AND('Mapa de Riesgos'!$Y$38="Media",'Mapa de Riesgos'!$AA$38="Menor"),CONCATENATE("R5C",'Mapa de Riesgos'!$O$38),"")</f>
        <v/>
      </c>
      <c r="Q30" s="68" t="str">
        <f>IF(AND('Mapa de Riesgos'!$Y$39="Media",'Mapa de Riesgos'!$AA$39="Menor"),CONCATENATE("R5C",'Mapa de Riesgos'!$O$39),"")</f>
        <v/>
      </c>
      <c r="R30" s="68" t="str">
        <f>IF(AND('Mapa de Riesgos'!$Y$40="Media",'Mapa de Riesgos'!$AA$40="Menor"),CONCATENATE("R5C",'Mapa de Riesgos'!$O$40),"")</f>
        <v/>
      </c>
      <c r="S30" s="68" t="str">
        <f>IF(AND('Mapa de Riesgos'!$Y$41="Media",'Mapa de Riesgos'!$AA$41="Menor"),CONCATENATE("R5C",'Mapa de Riesgos'!$O$41),"")</f>
        <v/>
      </c>
      <c r="T30" s="68" t="str">
        <f>IF(AND('Mapa de Riesgos'!$Y$42="Media",'Mapa de Riesgos'!$AA$42="Menor"),CONCATENATE("R5C",'Mapa de Riesgos'!$O$42),"")</f>
        <v/>
      </c>
      <c r="U30" s="69" t="str">
        <f>IF(AND('Mapa de Riesgos'!$Y$43="Media",'Mapa de Riesgos'!$AA$43="Menor"),CONCATENATE("R5C",'Mapa de Riesgos'!$O$43),"")</f>
        <v/>
      </c>
      <c r="V30" s="67" t="str">
        <f>IF(AND('Mapa de Riesgos'!$Y$38="Media",'Mapa de Riesgos'!$AA$38="Moderado"),CONCATENATE("R5C",'Mapa de Riesgos'!$O$38),"")</f>
        <v/>
      </c>
      <c r="W30" s="68" t="str">
        <f>IF(AND('Mapa de Riesgos'!$Y$39="Media",'Mapa de Riesgos'!$AA$39="Moderado"),CONCATENATE("R5C",'Mapa de Riesgos'!$O$39),"")</f>
        <v/>
      </c>
      <c r="X30" s="68" t="str">
        <f>IF(AND('Mapa de Riesgos'!$Y$40="Media",'Mapa de Riesgos'!$AA$40="Moderado"),CONCATENATE("R5C",'Mapa de Riesgos'!$O$40),"")</f>
        <v/>
      </c>
      <c r="Y30" s="68" t="str">
        <f>IF(AND('Mapa de Riesgos'!$Y$41="Media",'Mapa de Riesgos'!$AA$41="Moderado"),CONCATENATE("R5C",'Mapa de Riesgos'!$O$41),"")</f>
        <v/>
      </c>
      <c r="Z30" s="68" t="str">
        <f>IF(AND('Mapa de Riesgos'!$Y$42="Media",'Mapa de Riesgos'!$AA$42="Moderado"),CONCATENATE("R5C",'Mapa de Riesgos'!$O$42),"")</f>
        <v/>
      </c>
      <c r="AA30" s="69" t="str">
        <f>IF(AND('Mapa de Riesgos'!$Y$43="Media",'Mapa de Riesgos'!$AA$43="Moderado"),CONCATENATE("R5C",'Mapa de Riesgos'!$O$43),"")</f>
        <v/>
      </c>
      <c r="AB30" s="52" t="str">
        <f>IF(AND('Mapa de Riesgos'!$Y$38="Media",'Mapa de Riesgos'!$AA$38="Mayor"),CONCATENATE("R5C",'Mapa de Riesgos'!$O$38),"")</f>
        <v/>
      </c>
      <c r="AC30" s="53" t="str">
        <f>IF(AND('Mapa de Riesgos'!$Y$39="Media",'Mapa de Riesgos'!$AA$39="Mayor"),CONCATENATE("R5C",'Mapa de Riesgos'!$O$39),"")</f>
        <v/>
      </c>
      <c r="AD30" s="53" t="str">
        <f>IF(AND('Mapa de Riesgos'!$Y$40="Media",'Mapa de Riesgos'!$AA$40="Mayor"),CONCATENATE("R5C",'Mapa de Riesgos'!$O$40),"")</f>
        <v/>
      </c>
      <c r="AE30" s="53" t="str">
        <f>IF(AND('Mapa de Riesgos'!$Y$41="Media",'Mapa de Riesgos'!$AA$41="Mayor"),CONCATENATE("R5C",'Mapa de Riesgos'!$O$41),"")</f>
        <v/>
      </c>
      <c r="AF30" s="53" t="str">
        <f>IF(AND('Mapa de Riesgos'!$Y$42="Media",'Mapa de Riesgos'!$AA$42="Mayor"),CONCATENATE("R5C",'Mapa de Riesgos'!$O$42),"")</f>
        <v/>
      </c>
      <c r="AG30" s="54" t="str">
        <f>IF(AND('Mapa de Riesgos'!$Y$43="Media",'Mapa de Riesgos'!$AA$43="Mayor"),CONCATENATE("R5C",'Mapa de Riesgos'!$O$43),"")</f>
        <v/>
      </c>
      <c r="AH30" s="55" t="str">
        <f>IF(AND('Mapa de Riesgos'!$Y$38="Media",'Mapa de Riesgos'!$AA$38="Catastrófico"),CONCATENATE("R5C",'Mapa de Riesgos'!$O$38),"")</f>
        <v/>
      </c>
      <c r="AI30" s="56" t="str">
        <f>IF(AND('Mapa de Riesgos'!$Y$39="Media",'Mapa de Riesgos'!$AA$39="Catastrófico"),CONCATENATE("R5C",'Mapa de Riesgos'!$O$39),"")</f>
        <v/>
      </c>
      <c r="AJ30" s="56" t="str">
        <f>IF(AND('Mapa de Riesgos'!$Y$40="Media",'Mapa de Riesgos'!$AA$40="Catastrófico"),CONCATENATE("R5C",'Mapa de Riesgos'!$O$40),"")</f>
        <v/>
      </c>
      <c r="AK30" s="56" t="str">
        <f>IF(AND('Mapa de Riesgos'!$Y$41="Media",'Mapa de Riesgos'!$AA$41="Catastrófico"),CONCATENATE("R5C",'Mapa de Riesgos'!$O$41),"")</f>
        <v/>
      </c>
      <c r="AL30" s="56" t="str">
        <f>IF(AND('Mapa de Riesgos'!$Y$42="Media",'Mapa de Riesgos'!$AA$42="Catastrófico"),CONCATENATE("R5C",'Mapa de Riesgos'!$O$42),"")</f>
        <v/>
      </c>
      <c r="AM30" s="57" t="str">
        <f>IF(AND('Mapa de Riesgos'!$Y$43="Media",'Mapa de Riesgos'!$AA$43="Catastrófico"),CONCATENATE("R5C",'Mapa de Riesgos'!$O$43),"")</f>
        <v/>
      </c>
      <c r="AN30" s="83"/>
      <c r="AO30" s="543"/>
      <c r="AP30" s="544"/>
      <c r="AQ30" s="544"/>
      <c r="AR30" s="544"/>
      <c r="AS30" s="544"/>
      <c r="AT30" s="54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62"/>
      <c r="C31" s="462"/>
      <c r="D31" s="463"/>
      <c r="E31" s="503"/>
      <c r="F31" s="504"/>
      <c r="G31" s="504"/>
      <c r="H31" s="504"/>
      <c r="I31" s="505"/>
      <c r="J31" s="67" t="str">
        <f>IF(AND('Mapa de Riesgos'!$Y$44="Media",'Mapa de Riesgos'!$AA$44="Leve"),CONCATENATE("R6C",'Mapa de Riesgos'!$O$44),"")</f>
        <v/>
      </c>
      <c r="K31" s="68" t="str">
        <f>IF(AND('Mapa de Riesgos'!$Y$45="Media",'Mapa de Riesgos'!$AA$45="Leve"),CONCATENATE("R6C",'Mapa de Riesgos'!$O$45),"")</f>
        <v/>
      </c>
      <c r="L31" s="68" t="str">
        <f>IF(AND('Mapa de Riesgos'!$Y$46="Media",'Mapa de Riesgos'!$AA$46="Leve"),CONCATENATE("R6C",'Mapa de Riesgos'!$O$46),"")</f>
        <v/>
      </c>
      <c r="M31" s="68" t="str">
        <f>IF(AND('Mapa de Riesgos'!$Y$47="Media",'Mapa de Riesgos'!$AA$47="Leve"),CONCATENATE("R6C",'Mapa de Riesgos'!$O$47),"")</f>
        <v/>
      </c>
      <c r="N31" s="68" t="str">
        <f>IF(AND('Mapa de Riesgos'!$Y$48="Media",'Mapa de Riesgos'!$AA$48="Leve"),CONCATENATE("R6C",'Mapa de Riesgos'!$O$48),"")</f>
        <v/>
      </c>
      <c r="O31" s="69" t="str">
        <f>IF(AND('Mapa de Riesgos'!$Y$49="Media",'Mapa de Riesgos'!$AA$49="Leve"),CONCATENATE("R6C",'Mapa de Riesgos'!$O$49),"")</f>
        <v/>
      </c>
      <c r="P31" s="67" t="str">
        <f>IF(AND('Mapa de Riesgos'!$Y$44="Media",'Mapa de Riesgos'!$AA$44="Menor"),CONCATENATE("R6C",'Mapa de Riesgos'!$O$44),"")</f>
        <v/>
      </c>
      <c r="Q31" s="68" t="str">
        <f>IF(AND('Mapa de Riesgos'!$Y$45="Media",'Mapa de Riesgos'!$AA$45="Menor"),CONCATENATE("R6C",'Mapa de Riesgos'!$O$45),"")</f>
        <v/>
      </c>
      <c r="R31" s="68" t="str">
        <f>IF(AND('Mapa de Riesgos'!$Y$46="Media",'Mapa de Riesgos'!$AA$46="Menor"),CONCATENATE("R6C",'Mapa de Riesgos'!$O$46),"")</f>
        <v/>
      </c>
      <c r="S31" s="68" t="str">
        <f>IF(AND('Mapa de Riesgos'!$Y$47="Media",'Mapa de Riesgos'!$AA$47="Menor"),CONCATENATE("R6C",'Mapa de Riesgos'!$O$47),"")</f>
        <v/>
      </c>
      <c r="T31" s="68" t="str">
        <f>IF(AND('Mapa de Riesgos'!$Y$48="Media",'Mapa de Riesgos'!$AA$48="Menor"),CONCATENATE("R6C",'Mapa de Riesgos'!$O$48),"")</f>
        <v/>
      </c>
      <c r="U31" s="69" t="str">
        <f>IF(AND('Mapa de Riesgos'!$Y$49="Media",'Mapa de Riesgos'!$AA$49="Menor"),CONCATENATE("R6C",'Mapa de Riesgos'!$O$49),"")</f>
        <v/>
      </c>
      <c r="V31" s="67" t="str">
        <f>IF(AND('Mapa de Riesgos'!$Y$44="Media",'Mapa de Riesgos'!$AA$44="Moderado"),CONCATENATE("R6C",'Mapa de Riesgos'!$O$44),"")</f>
        <v/>
      </c>
      <c r="W31" s="68" t="str">
        <f>IF(AND('Mapa de Riesgos'!$Y$45="Media",'Mapa de Riesgos'!$AA$45="Moderado"),CONCATENATE("R6C",'Mapa de Riesgos'!$O$45),"")</f>
        <v/>
      </c>
      <c r="X31" s="68" t="str">
        <f>IF(AND('Mapa de Riesgos'!$Y$46="Media",'Mapa de Riesgos'!$AA$46="Moderado"),CONCATENATE("R6C",'Mapa de Riesgos'!$O$46),"")</f>
        <v/>
      </c>
      <c r="Y31" s="68" t="str">
        <f>IF(AND('Mapa de Riesgos'!$Y$47="Media",'Mapa de Riesgos'!$AA$47="Moderado"),CONCATENATE("R6C",'Mapa de Riesgos'!$O$47),"")</f>
        <v/>
      </c>
      <c r="Z31" s="68" t="str">
        <f>IF(AND('Mapa de Riesgos'!$Y$48="Media",'Mapa de Riesgos'!$AA$48="Moderado"),CONCATENATE("R6C",'Mapa de Riesgos'!$O$48),"")</f>
        <v/>
      </c>
      <c r="AA31" s="69" t="str">
        <f>IF(AND('Mapa de Riesgos'!$Y$49="Media",'Mapa de Riesgos'!$AA$49="Moderado"),CONCATENATE("R6C",'Mapa de Riesgos'!$O$49),"")</f>
        <v/>
      </c>
      <c r="AB31" s="52" t="str">
        <f>IF(AND('Mapa de Riesgos'!$Y$44="Media",'Mapa de Riesgos'!$AA$44="Mayor"),CONCATENATE("R6C",'Mapa de Riesgos'!$O$44),"")</f>
        <v/>
      </c>
      <c r="AC31" s="53" t="str">
        <f>IF(AND('Mapa de Riesgos'!$Y$45="Media",'Mapa de Riesgos'!$AA$45="Mayor"),CONCATENATE("R6C",'Mapa de Riesgos'!$O$45),"")</f>
        <v/>
      </c>
      <c r="AD31" s="53" t="str">
        <f>IF(AND('Mapa de Riesgos'!$Y$46="Media",'Mapa de Riesgos'!$AA$46="Mayor"),CONCATENATE("R6C",'Mapa de Riesgos'!$O$46),"")</f>
        <v/>
      </c>
      <c r="AE31" s="53" t="str">
        <f>IF(AND('Mapa de Riesgos'!$Y$47="Media",'Mapa de Riesgos'!$AA$47="Mayor"),CONCATENATE("R6C",'Mapa de Riesgos'!$O$47),"")</f>
        <v/>
      </c>
      <c r="AF31" s="53" t="str">
        <f>IF(AND('Mapa de Riesgos'!$Y$48="Media",'Mapa de Riesgos'!$AA$48="Mayor"),CONCATENATE("R6C",'Mapa de Riesgos'!$O$48),"")</f>
        <v/>
      </c>
      <c r="AG31" s="54" t="str">
        <f>IF(AND('Mapa de Riesgos'!$Y$49="Media",'Mapa de Riesgos'!$AA$49="Mayor"),CONCATENATE("R6C",'Mapa de Riesgos'!$O$49),"")</f>
        <v/>
      </c>
      <c r="AH31" s="55" t="str">
        <f>IF(AND('Mapa de Riesgos'!$Y$44="Media",'Mapa de Riesgos'!$AA$44="Catastrófico"),CONCATENATE("R6C",'Mapa de Riesgos'!$O$44),"")</f>
        <v/>
      </c>
      <c r="AI31" s="56" t="str">
        <f>IF(AND('Mapa de Riesgos'!$Y$45="Media",'Mapa de Riesgos'!$AA$45="Catastrófico"),CONCATENATE("R6C",'Mapa de Riesgos'!$O$45),"")</f>
        <v/>
      </c>
      <c r="AJ31" s="56" t="str">
        <f>IF(AND('Mapa de Riesgos'!$Y$46="Media",'Mapa de Riesgos'!$AA$46="Catastrófico"),CONCATENATE("R6C",'Mapa de Riesgos'!$O$46),"")</f>
        <v/>
      </c>
      <c r="AK31" s="56" t="str">
        <f>IF(AND('Mapa de Riesgos'!$Y$47="Media",'Mapa de Riesgos'!$AA$47="Catastrófico"),CONCATENATE("R6C",'Mapa de Riesgos'!$O$47),"")</f>
        <v/>
      </c>
      <c r="AL31" s="56" t="str">
        <f>IF(AND('Mapa de Riesgos'!$Y$48="Media",'Mapa de Riesgos'!$AA$48="Catastrófico"),CONCATENATE("R6C",'Mapa de Riesgos'!$O$48),"")</f>
        <v/>
      </c>
      <c r="AM31" s="57" t="str">
        <f>IF(AND('Mapa de Riesgos'!$Y$49="Media",'Mapa de Riesgos'!$AA$49="Catastrófico"),CONCATENATE("R6C",'Mapa de Riesgos'!$O$49),"")</f>
        <v/>
      </c>
      <c r="AN31" s="83"/>
      <c r="AO31" s="543"/>
      <c r="AP31" s="544"/>
      <c r="AQ31" s="544"/>
      <c r="AR31" s="544"/>
      <c r="AS31" s="544"/>
      <c r="AT31" s="54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62"/>
      <c r="C32" s="462"/>
      <c r="D32" s="463"/>
      <c r="E32" s="503"/>
      <c r="F32" s="504"/>
      <c r="G32" s="504"/>
      <c r="H32" s="504"/>
      <c r="I32" s="505"/>
      <c r="J32" s="67" t="str">
        <f>IF(AND('Mapa de Riesgos'!$Y$50="Media",'Mapa de Riesgos'!$AA$50="Leve"),CONCATENATE("R7C",'Mapa de Riesgos'!$O$50),"")</f>
        <v/>
      </c>
      <c r="K32" s="68" t="str">
        <f>IF(AND('Mapa de Riesgos'!$Y$51="Media",'Mapa de Riesgos'!$AA$51="Leve"),CONCATENATE("R7C",'Mapa de Riesgos'!$O$51),"")</f>
        <v/>
      </c>
      <c r="L32" s="68" t="str">
        <f>IF(AND('Mapa de Riesgos'!$Y$52="Media",'Mapa de Riesgos'!$AA$52="Leve"),CONCATENATE("R7C",'Mapa de Riesgos'!$O$52),"")</f>
        <v/>
      </c>
      <c r="M32" s="68" t="str">
        <f>IF(AND('Mapa de Riesgos'!$Y$53="Media",'Mapa de Riesgos'!$AA$53="Leve"),CONCATENATE("R7C",'Mapa de Riesgos'!$O$53),"")</f>
        <v/>
      </c>
      <c r="N32" s="68" t="str">
        <f>IF(AND('Mapa de Riesgos'!$Y$54="Media",'Mapa de Riesgos'!$AA$54="Leve"),CONCATENATE("R7C",'Mapa de Riesgos'!$O$54),"")</f>
        <v/>
      </c>
      <c r="O32" s="69" t="str">
        <f>IF(AND('Mapa de Riesgos'!$Y$55="Media",'Mapa de Riesgos'!$AA$55="Leve"),CONCATENATE("R7C",'Mapa de Riesgos'!$O$55),"")</f>
        <v/>
      </c>
      <c r="P32" s="67" t="str">
        <f>IF(AND('Mapa de Riesgos'!$Y$50="Media",'Mapa de Riesgos'!$AA$50="Menor"),CONCATENATE("R7C",'Mapa de Riesgos'!$O$50),"")</f>
        <v/>
      </c>
      <c r="Q32" s="68" t="str">
        <f>IF(AND('Mapa de Riesgos'!$Y$51="Media",'Mapa de Riesgos'!$AA$51="Menor"),CONCATENATE("R7C",'Mapa de Riesgos'!$O$51),"")</f>
        <v/>
      </c>
      <c r="R32" s="68" t="str">
        <f>IF(AND('Mapa de Riesgos'!$Y$52="Media",'Mapa de Riesgos'!$AA$52="Menor"),CONCATENATE("R7C",'Mapa de Riesgos'!$O$52),"")</f>
        <v/>
      </c>
      <c r="S32" s="68" t="str">
        <f>IF(AND('Mapa de Riesgos'!$Y$53="Media",'Mapa de Riesgos'!$AA$53="Menor"),CONCATENATE("R7C",'Mapa de Riesgos'!$O$53),"")</f>
        <v/>
      </c>
      <c r="T32" s="68" t="str">
        <f>IF(AND('Mapa de Riesgos'!$Y$54="Media",'Mapa de Riesgos'!$AA$54="Menor"),CONCATENATE("R7C",'Mapa de Riesgos'!$O$54),"")</f>
        <v/>
      </c>
      <c r="U32" s="69" t="str">
        <f>IF(AND('Mapa de Riesgos'!$Y$55="Media",'Mapa de Riesgos'!$AA$55="Menor"),CONCATENATE("R7C",'Mapa de Riesgos'!$O$55),"")</f>
        <v/>
      </c>
      <c r="V32" s="67" t="str">
        <f>IF(AND('Mapa de Riesgos'!$Y$50="Media",'Mapa de Riesgos'!$AA$50="Moderado"),CONCATENATE("R7C",'Mapa de Riesgos'!$O$50),"")</f>
        <v/>
      </c>
      <c r="W32" s="68" t="str">
        <f>IF(AND('Mapa de Riesgos'!$Y$51="Media",'Mapa de Riesgos'!$AA$51="Moderado"),CONCATENATE("R7C",'Mapa de Riesgos'!$O$51),"")</f>
        <v/>
      </c>
      <c r="X32" s="68" t="str">
        <f>IF(AND('Mapa de Riesgos'!$Y$52="Media",'Mapa de Riesgos'!$AA$52="Moderado"),CONCATENATE("R7C",'Mapa de Riesgos'!$O$52),"")</f>
        <v/>
      </c>
      <c r="Y32" s="68" t="str">
        <f>IF(AND('Mapa de Riesgos'!$Y$53="Media",'Mapa de Riesgos'!$AA$53="Moderado"),CONCATENATE("R7C",'Mapa de Riesgos'!$O$53),"")</f>
        <v/>
      </c>
      <c r="Z32" s="68" t="str">
        <f>IF(AND('Mapa de Riesgos'!$Y$54="Media",'Mapa de Riesgos'!$AA$54="Moderado"),CONCATENATE("R7C",'Mapa de Riesgos'!$O$54),"")</f>
        <v/>
      </c>
      <c r="AA32" s="69" t="str">
        <f>IF(AND('Mapa de Riesgos'!$Y$55="Media",'Mapa de Riesgos'!$AA$55="Moderado"),CONCATENATE("R7C",'Mapa de Riesgos'!$O$55),"")</f>
        <v/>
      </c>
      <c r="AB32" s="52" t="str">
        <f>IF(AND('Mapa de Riesgos'!$Y$50="Media",'Mapa de Riesgos'!$AA$50="Mayor"),CONCATENATE("R7C",'Mapa de Riesgos'!$O$50),"")</f>
        <v/>
      </c>
      <c r="AC32" s="53" t="str">
        <f>IF(AND('Mapa de Riesgos'!$Y$51="Media",'Mapa de Riesgos'!$AA$51="Mayor"),CONCATENATE("R7C",'Mapa de Riesgos'!$O$51),"")</f>
        <v/>
      </c>
      <c r="AD32" s="53" t="str">
        <f>IF(AND('Mapa de Riesgos'!$Y$52="Media",'Mapa de Riesgos'!$AA$52="Mayor"),CONCATENATE("R7C",'Mapa de Riesgos'!$O$52),"")</f>
        <v/>
      </c>
      <c r="AE32" s="53" t="str">
        <f>IF(AND('Mapa de Riesgos'!$Y$53="Media",'Mapa de Riesgos'!$AA$53="Mayor"),CONCATENATE("R7C",'Mapa de Riesgos'!$O$53),"")</f>
        <v/>
      </c>
      <c r="AF32" s="53" t="str">
        <f>IF(AND('Mapa de Riesgos'!$Y$54="Media",'Mapa de Riesgos'!$AA$54="Mayor"),CONCATENATE("R7C",'Mapa de Riesgos'!$O$54),"")</f>
        <v/>
      </c>
      <c r="AG32" s="54" t="str">
        <f>IF(AND('Mapa de Riesgos'!$Y$55="Media",'Mapa de Riesgos'!$AA$55="Mayor"),CONCATENATE("R7C",'Mapa de Riesgos'!$O$55),"")</f>
        <v/>
      </c>
      <c r="AH32" s="55" t="str">
        <f>IF(AND('Mapa de Riesgos'!$Y$50="Media",'Mapa de Riesgos'!$AA$50="Catastrófico"),CONCATENATE("R7C",'Mapa de Riesgos'!$O$50),"")</f>
        <v/>
      </c>
      <c r="AI32" s="56" t="str">
        <f>IF(AND('Mapa de Riesgos'!$Y$51="Media",'Mapa de Riesgos'!$AA$51="Catastrófico"),CONCATENATE("R7C",'Mapa de Riesgos'!$O$51),"")</f>
        <v/>
      </c>
      <c r="AJ32" s="56" t="str">
        <f>IF(AND('Mapa de Riesgos'!$Y$52="Media",'Mapa de Riesgos'!$AA$52="Catastrófico"),CONCATENATE("R7C",'Mapa de Riesgos'!$O$52),"")</f>
        <v/>
      </c>
      <c r="AK32" s="56" t="str">
        <f>IF(AND('Mapa de Riesgos'!$Y$53="Media",'Mapa de Riesgos'!$AA$53="Catastrófico"),CONCATENATE("R7C",'Mapa de Riesgos'!$O$53),"")</f>
        <v/>
      </c>
      <c r="AL32" s="56" t="str">
        <f>IF(AND('Mapa de Riesgos'!$Y$54="Media",'Mapa de Riesgos'!$AA$54="Catastrófico"),CONCATENATE("R7C",'Mapa de Riesgos'!$O$54),"")</f>
        <v/>
      </c>
      <c r="AM32" s="57" t="str">
        <f>IF(AND('Mapa de Riesgos'!$Y$55="Media",'Mapa de Riesgos'!$AA$55="Catastrófico"),CONCATENATE("R7C",'Mapa de Riesgos'!$O$55),"")</f>
        <v/>
      </c>
      <c r="AN32" s="83"/>
      <c r="AO32" s="543"/>
      <c r="AP32" s="544"/>
      <c r="AQ32" s="544"/>
      <c r="AR32" s="544"/>
      <c r="AS32" s="544"/>
      <c r="AT32" s="54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62"/>
      <c r="C33" s="462"/>
      <c r="D33" s="463"/>
      <c r="E33" s="503"/>
      <c r="F33" s="504"/>
      <c r="G33" s="504"/>
      <c r="H33" s="504"/>
      <c r="I33" s="505"/>
      <c r="J33" s="67" t="str">
        <f>IF(AND('Mapa de Riesgos'!$Y$56="Media",'Mapa de Riesgos'!$AA$56="Leve"),CONCATENATE("R8C",'Mapa de Riesgos'!$O$56),"")</f>
        <v/>
      </c>
      <c r="K33" s="68" t="str">
        <f>IF(AND('Mapa de Riesgos'!$Y$57="Media",'Mapa de Riesgos'!$AA$57="Leve"),CONCATENATE("R8C",'Mapa de Riesgos'!$O$57),"")</f>
        <v/>
      </c>
      <c r="L33" s="68" t="str">
        <f>IF(AND('Mapa de Riesgos'!$Y$58="Media",'Mapa de Riesgos'!$AA$58="Leve"),CONCATENATE("R8C",'Mapa de Riesgos'!$O$58),"")</f>
        <v/>
      </c>
      <c r="M33" s="68" t="str">
        <f>IF(AND('Mapa de Riesgos'!$Y$59="Media",'Mapa de Riesgos'!$AA$59="Leve"),CONCATENATE("R8C",'Mapa de Riesgos'!$O$59),"")</f>
        <v/>
      </c>
      <c r="N33" s="68" t="str">
        <f>IF(AND('Mapa de Riesgos'!$Y$60="Media",'Mapa de Riesgos'!$AA$60="Leve"),CONCATENATE("R8C",'Mapa de Riesgos'!$O$60),"")</f>
        <v/>
      </c>
      <c r="O33" s="69" t="str">
        <f>IF(AND('Mapa de Riesgos'!$Y$61="Media",'Mapa de Riesgos'!$AA$61="Leve"),CONCATENATE("R8C",'Mapa de Riesgos'!$O$61),"")</f>
        <v/>
      </c>
      <c r="P33" s="67" t="str">
        <f>IF(AND('Mapa de Riesgos'!$Y$56="Media",'Mapa de Riesgos'!$AA$56="Menor"),CONCATENATE("R8C",'Mapa de Riesgos'!$O$56),"")</f>
        <v/>
      </c>
      <c r="Q33" s="68" t="str">
        <f>IF(AND('Mapa de Riesgos'!$Y$57="Media",'Mapa de Riesgos'!$AA$57="Menor"),CONCATENATE("R8C",'Mapa de Riesgos'!$O$57),"")</f>
        <v/>
      </c>
      <c r="R33" s="68" t="str">
        <f>IF(AND('Mapa de Riesgos'!$Y$58="Media",'Mapa de Riesgos'!$AA$58="Menor"),CONCATENATE("R8C",'Mapa de Riesgos'!$O$58),"")</f>
        <v/>
      </c>
      <c r="S33" s="68" t="str">
        <f>IF(AND('Mapa de Riesgos'!$Y$59="Media",'Mapa de Riesgos'!$AA$59="Menor"),CONCATENATE("R8C",'Mapa de Riesgos'!$O$59),"")</f>
        <v/>
      </c>
      <c r="T33" s="68" t="str">
        <f>IF(AND('Mapa de Riesgos'!$Y$60="Media",'Mapa de Riesgos'!$AA$60="Menor"),CONCATENATE("R8C",'Mapa de Riesgos'!$O$60),"")</f>
        <v/>
      </c>
      <c r="U33" s="69" t="str">
        <f>IF(AND('Mapa de Riesgos'!$Y$61="Media",'Mapa de Riesgos'!$AA$61="Menor"),CONCATENATE("R8C",'Mapa de Riesgos'!$O$61),"")</f>
        <v/>
      </c>
      <c r="V33" s="67" t="str">
        <f>IF(AND('Mapa de Riesgos'!$Y$56="Media",'Mapa de Riesgos'!$AA$56="Moderado"),CONCATENATE("R8C",'Mapa de Riesgos'!$O$56),"")</f>
        <v/>
      </c>
      <c r="W33" s="68" t="str">
        <f>IF(AND('Mapa de Riesgos'!$Y$57="Media",'Mapa de Riesgos'!$AA$57="Moderado"),CONCATENATE("R8C",'Mapa de Riesgos'!$O$57),"")</f>
        <v/>
      </c>
      <c r="X33" s="68" t="str">
        <f>IF(AND('Mapa de Riesgos'!$Y$58="Media",'Mapa de Riesgos'!$AA$58="Moderado"),CONCATENATE("R8C",'Mapa de Riesgos'!$O$58),"")</f>
        <v/>
      </c>
      <c r="Y33" s="68" t="str">
        <f>IF(AND('Mapa de Riesgos'!$Y$59="Media",'Mapa de Riesgos'!$AA$59="Moderado"),CONCATENATE("R8C",'Mapa de Riesgos'!$O$59),"")</f>
        <v/>
      </c>
      <c r="Z33" s="68" t="str">
        <f>IF(AND('Mapa de Riesgos'!$Y$60="Media",'Mapa de Riesgos'!$AA$60="Moderado"),CONCATENATE("R8C",'Mapa de Riesgos'!$O$60),"")</f>
        <v/>
      </c>
      <c r="AA33" s="69" t="str">
        <f>IF(AND('Mapa de Riesgos'!$Y$61="Media",'Mapa de Riesgos'!$AA$61="Moderado"),CONCATENATE("R8C",'Mapa de Riesgos'!$O$61),"")</f>
        <v/>
      </c>
      <c r="AB33" s="52" t="str">
        <f>IF(AND('Mapa de Riesgos'!$Y$56="Media",'Mapa de Riesgos'!$AA$56="Mayor"),CONCATENATE("R8C",'Mapa de Riesgos'!$O$56),"")</f>
        <v/>
      </c>
      <c r="AC33" s="53" t="str">
        <f>IF(AND('Mapa de Riesgos'!$Y$57="Media",'Mapa de Riesgos'!$AA$57="Mayor"),CONCATENATE("R8C",'Mapa de Riesgos'!$O$57),"")</f>
        <v/>
      </c>
      <c r="AD33" s="53" t="str">
        <f>IF(AND('Mapa de Riesgos'!$Y$58="Media",'Mapa de Riesgos'!$AA$58="Mayor"),CONCATENATE("R8C",'Mapa de Riesgos'!$O$58),"")</f>
        <v/>
      </c>
      <c r="AE33" s="53" t="str">
        <f>IF(AND('Mapa de Riesgos'!$Y$59="Media",'Mapa de Riesgos'!$AA$59="Mayor"),CONCATENATE("R8C",'Mapa de Riesgos'!$O$59),"")</f>
        <v/>
      </c>
      <c r="AF33" s="53" t="str">
        <f>IF(AND('Mapa de Riesgos'!$Y$60="Media",'Mapa de Riesgos'!$AA$60="Mayor"),CONCATENATE("R8C",'Mapa de Riesgos'!$O$60),"")</f>
        <v/>
      </c>
      <c r="AG33" s="54" t="str">
        <f>IF(AND('Mapa de Riesgos'!$Y$61="Media",'Mapa de Riesgos'!$AA$61="Mayor"),CONCATENATE("R8C",'Mapa de Riesgos'!$O$61),"")</f>
        <v/>
      </c>
      <c r="AH33" s="55" t="str">
        <f>IF(AND('Mapa de Riesgos'!$Y$56="Media",'Mapa de Riesgos'!$AA$56="Catastrófico"),CONCATENATE("R8C",'Mapa de Riesgos'!$O$56),"")</f>
        <v/>
      </c>
      <c r="AI33" s="56" t="str">
        <f>IF(AND('Mapa de Riesgos'!$Y$57="Media",'Mapa de Riesgos'!$AA$57="Catastrófico"),CONCATENATE("R8C",'Mapa de Riesgos'!$O$57),"")</f>
        <v/>
      </c>
      <c r="AJ33" s="56" t="str">
        <f>IF(AND('Mapa de Riesgos'!$Y$58="Media",'Mapa de Riesgos'!$AA$58="Catastrófico"),CONCATENATE("R8C",'Mapa de Riesgos'!$O$58),"")</f>
        <v/>
      </c>
      <c r="AK33" s="56" t="str">
        <f>IF(AND('Mapa de Riesgos'!$Y$59="Media",'Mapa de Riesgos'!$AA$59="Catastrófico"),CONCATENATE("R8C",'Mapa de Riesgos'!$O$59),"")</f>
        <v/>
      </c>
      <c r="AL33" s="56" t="str">
        <f>IF(AND('Mapa de Riesgos'!$Y$60="Media",'Mapa de Riesgos'!$AA$60="Catastrófico"),CONCATENATE("R8C",'Mapa de Riesgos'!$O$60),"")</f>
        <v/>
      </c>
      <c r="AM33" s="57" t="str">
        <f>IF(AND('Mapa de Riesgos'!$Y$61="Media",'Mapa de Riesgos'!$AA$61="Catastrófico"),CONCATENATE("R8C",'Mapa de Riesgos'!$O$61),"")</f>
        <v/>
      </c>
      <c r="AN33" s="83"/>
      <c r="AO33" s="543"/>
      <c r="AP33" s="544"/>
      <c r="AQ33" s="544"/>
      <c r="AR33" s="544"/>
      <c r="AS33" s="544"/>
      <c r="AT33" s="54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62"/>
      <c r="C34" s="462"/>
      <c r="D34" s="463"/>
      <c r="E34" s="503"/>
      <c r="F34" s="504"/>
      <c r="G34" s="504"/>
      <c r="H34" s="504"/>
      <c r="I34" s="505"/>
      <c r="J34" s="67" t="str">
        <f>IF(AND('Mapa de Riesgos'!$Y$62="Media",'Mapa de Riesgos'!$AA$62="Leve"),CONCATENATE("R9C",'Mapa de Riesgos'!$O$62),"")</f>
        <v/>
      </c>
      <c r="K34" s="68" t="str">
        <f>IF(AND('Mapa de Riesgos'!$Y$63="Media",'Mapa de Riesgos'!$AA$63="Leve"),CONCATENATE("R9C",'Mapa de Riesgos'!$O$63),"")</f>
        <v/>
      </c>
      <c r="L34" s="68" t="str">
        <f>IF(AND('Mapa de Riesgos'!$Y$64="Media",'Mapa de Riesgos'!$AA$64="Leve"),CONCATENATE("R9C",'Mapa de Riesgos'!$O$64),"")</f>
        <v/>
      </c>
      <c r="M34" s="68" t="str">
        <f>IF(AND('Mapa de Riesgos'!$Y$65="Media",'Mapa de Riesgos'!$AA$65="Leve"),CONCATENATE("R9C",'Mapa de Riesgos'!$O$65),"")</f>
        <v/>
      </c>
      <c r="N34" s="68" t="str">
        <f>IF(AND('Mapa de Riesgos'!$Y$66="Media",'Mapa de Riesgos'!$AA$66="Leve"),CONCATENATE("R9C",'Mapa de Riesgos'!$O$66),"")</f>
        <v/>
      </c>
      <c r="O34" s="69" t="str">
        <f>IF(AND('Mapa de Riesgos'!$Y$67="Media",'Mapa de Riesgos'!$AA$67="Leve"),CONCATENATE("R9C",'Mapa de Riesgos'!$O$67),"")</f>
        <v/>
      </c>
      <c r="P34" s="67" t="str">
        <f>IF(AND('Mapa de Riesgos'!$Y$62="Media",'Mapa de Riesgos'!$AA$62="Menor"),CONCATENATE("R9C",'Mapa de Riesgos'!$O$62),"")</f>
        <v/>
      </c>
      <c r="Q34" s="68" t="str">
        <f>IF(AND('Mapa de Riesgos'!$Y$63="Media",'Mapa de Riesgos'!$AA$63="Menor"),CONCATENATE("R9C",'Mapa de Riesgos'!$O$63),"")</f>
        <v/>
      </c>
      <c r="R34" s="68" t="str">
        <f>IF(AND('Mapa de Riesgos'!$Y$64="Media",'Mapa de Riesgos'!$AA$64="Menor"),CONCATENATE("R9C",'Mapa de Riesgos'!$O$64),"")</f>
        <v/>
      </c>
      <c r="S34" s="68" t="str">
        <f>IF(AND('Mapa de Riesgos'!$Y$65="Media",'Mapa de Riesgos'!$AA$65="Menor"),CONCATENATE("R9C",'Mapa de Riesgos'!$O$65),"")</f>
        <v/>
      </c>
      <c r="T34" s="68" t="str">
        <f>IF(AND('Mapa de Riesgos'!$Y$66="Media",'Mapa de Riesgos'!$AA$66="Menor"),CONCATENATE("R9C",'Mapa de Riesgos'!$O$66),"")</f>
        <v/>
      </c>
      <c r="U34" s="69" t="str">
        <f>IF(AND('Mapa de Riesgos'!$Y$67="Media",'Mapa de Riesgos'!$AA$67="Menor"),CONCATENATE("R9C",'Mapa de Riesgos'!$O$67),"")</f>
        <v/>
      </c>
      <c r="V34" s="67" t="str">
        <f>IF(AND('Mapa de Riesgos'!$Y$62="Media",'Mapa de Riesgos'!$AA$62="Moderado"),CONCATENATE("R9C",'Mapa de Riesgos'!$O$62),"")</f>
        <v/>
      </c>
      <c r="W34" s="68" t="str">
        <f>IF(AND('Mapa de Riesgos'!$Y$63="Media",'Mapa de Riesgos'!$AA$63="Moderado"),CONCATENATE("R9C",'Mapa de Riesgos'!$O$63),"")</f>
        <v/>
      </c>
      <c r="X34" s="68" t="str">
        <f>IF(AND('Mapa de Riesgos'!$Y$64="Media",'Mapa de Riesgos'!$AA$64="Moderado"),CONCATENATE("R9C",'Mapa de Riesgos'!$O$64),"")</f>
        <v/>
      </c>
      <c r="Y34" s="68" t="str">
        <f>IF(AND('Mapa de Riesgos'!$Y$65="Media",'Mapa de Riesgos'!$AA$65="Moderado"),CONCATENATE("R9C",'Mapa de Riesgos'!$O$65),"")</f>
        <v/>
      </c>
      <c r="Z34" s="68" t="str">
        <f>IF(AND('Mapa de Riesgos'!$Y$66="Media",'Mapa de Riesgos'!$AA$66="Moderado"),CONCATENATE("R9C",'Mapa de Riesgos'!$O$66),"")</f>
        <v/>
      </c>
      <c r="AA34" s="69" t="str">
        <f>IF(AND('Mapa de Riesgos'!$Y$67="Media",'Mapa de Riesgos'!$AA$67="Moderado"),CONCATENATE("R9C",'Mapa de Riesgos'!$O$67),"")</f>
        <v/>
      </c>
      <c r="AB34" s="52" t="str">
        <f>IF(AND('Mapa de Riesgos'!$Y$62="Media",'Mapa de Riesgos'!$AA$62="Mayor"),CONCATENATE("R9C",'Mapa de Riesgos'!$O$62),"")</f>
        <v/>
      </c>
      <c r="AC34" s="53" t="str">
        <f>IF(AND('Mapa de Riesgos'!$Y$63="Media",'Mapa de Riesgos'!$AA$63="Mayor"),CONCATENATE("R9C",'Mapa de Riesgos'!$O$63),"")</f>
        <v/>
      </c>
      <c r="AD34" s="53" t="str">
        <f>IF(AND('Mapa de Riesgos'!$Y$64="Media",'Mapa de Riesgos'!$AA$64="Mayor"),CONCATENATE("R9C",'Mapa de Riesgos'!$O$64),"")</f>
        <v/>
      </c>
      <c r="AE34" s="53" t="str">
        <f>IF(AND('Mapa de Riesgos'!$Y$65="Media",'Mapa de Riesgos'!$AA$65="Mayor"),CONCATENATE("R9C",'Mapa de Riesgos'!$O$65),"")</f>
        <v/>
      </c>
      <c r="AF34" s="53" t="str">
        <f>IF(AND('Mapa de Riesgos'!$Y$66="Media",'Mapa de Riesgos'!$AA$66="Mayor"),CONCATENATE("R9C",'Mapa de Riesgos'!$O$66),"")</f>
        <v/>
      </c>
      <c r="AG34" s="54" t="str">
        <f>IF(AND('Mapa de Riesgos'!$Y$67="Media",'Mapa de Riesgos'!$AA$67="Mayor"),CONCATENATE("R9C",'Mapa de Riesgos'!$O$67),"")</f>
        <v/>
      </c>
      <c r="AH34" s="55" t="str">
        <f>IF(AND('Mapa de Riesgos'!$Y$62="Media",'Mapa de Riesgos'!$AA$62="Catastrófico"),CONCATENATE("R9C",'Mapa de Riesgos'!$O$62),"")</f>
        <v/>
      </c>
      <c r="AI34" s="56" t="str">
        <f>IF(AND('Mapa de Riesgos'!$Y$63="Media",'Mapa de Riesgos'!$AA$63="Catastrófico"),CONCATENATE("R9C",'Mapa de Riesgos'!$O$63),"")</f>
        <v/>
      </c>
      <c r="AJ34" s="56" t="str">
        <f>IF(AND('Mapa de Riesgos'!$Y$64="Media",'Mapa de Riesgos'!$AA$64="Catastrófico"),CONCATENATE("R9C",'Mapa de Riesgos'!$O$64),"")</f>
        <v/>
      </c>
      <c r="AK34" s="56" t="str">
        <f>IF(AND('Mapa de Riesgos'!$Y$65="Media",'Mapa de Riesgos'!$AA$65="Catastrófico"),CONCATENATE("R9C",'Mapa de Riesgos'!$O$65),"")</f>
        <v/>
      </c>
      <c r="AL34" s="56" t="str">
        <f>IF(AND('Mapa de Riesgos'!$Y$66="Media",'Mapa de Riesgos'!$AA$66="Catastrófico"),CONCATENATE("R9C",'Mapa de Riesgos'!$O$66),"")</f>
        <v/>
      </c>
      <c r="AM34" s="57" t="str">
        <f>IF(AND('Mapa de Riesgos'!$Y$67="Media",'Mapa de Riesgos'!$AA$67="Catastrófico"),CONCATENATE("R9C",'Mapa de Riesgos'!$O$67),"")</f>
        <v/>
      </c>
      <c r="AN34" s="83"/>
      <c r="AO34" s="543"/>
      <c r="AP34" s="544"/>
      <c r="AQ34" s="544"/>
      <c r="AR34" s="544"/>
      <c r="AS34" s="544"/>
      <c r="AT34" s="54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62"/>
      <c r="C35" s="462"/>
      <c r="D35" s="463"/>
      <c r="E35" s="506"/>
      <c r="F35" s="507"/>
      <c r="G35" s="507"/>
      <c r="H35" s="507"/>
      <c r="I35" s="508"/>
      <c r="J35" s="67" t="str">
        <f>IF(AND('Mapa de Riesgos'!$Y$68="Media",'Mapa de Riesgos'!$AA$68="Leve"),CONCATENATE("R10C",'Mapa de Riesgos'!$O$68),"")</f>
        <v/>
      </c>
      <c r="K35" s="68" t="str">
        <f>IF(AND('Mapa de Riesgos'!$Y$69="Media",'Mapa de Riesgos'!$AA$69="Leve"),CONCATENATE("R10C",'Mapa de Riesgos'!$O$69),"")</f>
        <v/>
      </c>
      <c r="L35" s="68" t="str">
        <f>IF(AND('Mapa de Riesgos'!$Y$70="Media",'Mapa de Riesgos'!$AA$70="Leve"),CONCATENATE("R10C",'Mapa de Riesgos'!$O$70),"")</f>
        <v/>
      </c>
      <c r="M35" s="68" t="str">
        <f>IF(AND('Mapa de Riesgos'!$Y$71="Media",'Mapa de Riesgos'!$AA$71="Leve"),CONCATENATE("R10C",'Mapa de Riesgos'!$O$71),"")</f>
        <v/>
      </c>
      <c r="N35" s="68" t="str">
        <f>IF(AND('Mapa de Riesgos'!$Y$72="Media",'Mapa de Riesgos'!$AA$72="Leve"),CONCATENATE("R10C",'Mapa de Riesgos'!$O$72),"")</f>
        <v/>
      </c>
      <c r="O35" s="69" t="str">
        <f>IF(AND('Mapa de Riesgos'!$Y$73="Media",'Mapa de Riesgos'!$AA$73="Leve"),CONCATENATE("R10C",'Mapa de Riesgos'!$O$73),"")</f>
        <v/>
      </c>
      <c r="P35" s="67" t="str">
        <f>IF(AND('Mapa de Riesgos'!$Y$68="Media",'Mapa de Riesgos'!$AA$68="Menor"),CONCATENATE("R10C",'Mapa de Riesgos'!$O$68),"")</f>
        <v/>
      </c>
      <c r="Q35" s="68" t="str">
        <f>IF(AND('Mapa de Riesgos'!$Y$69="Media",'Mapa de Riesgos'!$AA$69="Menor"),CONCATENATE("R10C",'Mapa de Riesgos'!$O$69),"")</f>
        <v/>
      </c>
      <c r="R35" s="68" t="str">
        <f>IF(AND('Mapa de Riesgos'!$Y$70="Media",'Mapa de Riesgos'!$AA$70="Menor"),CONCATENATE("R10C",'Mapa de Riesgos'!$O$70),"")</f>
        <v/>
      </c>
      <c r="S35" s="68" t="str">
        <f>IF(AND('Mapa de Riesgos'!$Y$71="Media",'Mapa de Riesgos'!$AA$71="Menor"),CONCATENATE("R10C",'Mapa de Riesgos'!$O$71),"")</f>
        <v/>
      </c>
      <c r="T35" s="68" t="str">
        <f>IF(AND('Mapa de Riesgos'!$Y$72="Media",'Mapa de Riesgos'!$AA$72="Menor"),CONCATENATE("R10C",'Mapa de Riesgos'!$O$72),"")</f>
        <v/>
      </c>
      <c r="U35" s="69" t="str">
        <f>IF(AND('Mapa de Riesgos'!$Y$73="Media",'Mapa de Riesgos'!$AA$73="Menor"),CONCATENATE("R10C",'Mapa de Riesgos'!$O$73),"")</f>
        <v/>
      </c>
      <c r="V35" s="67" t="str">
        <f>IF(AND('Mapa de Riesgos'!$Y$68="Media",'Mapa de Riesgos'!$AA$68="Moderado"),CONCATENATE("R10C",'Mapa de Riesgos'!$O$68),"")</f>
        <v/>
      </c>
      <c r="W35" s="68" t="str">
        <f>IF(AND('Mapa de Riesgos'!$Y$69="Media",'Mapa de Riesgos'!$AA$69="Moderado"),CONCATENATE("R10C",'Mapa de Riesgos'!$O$69),"")</f>
        <v/>
      </c>
      <c r="X35" s="68" t="str">
        <f>IF(AND('Mapa de Riesgos'!$Y$70="Media",'Mapa de Riesgos'!$AA$70="Moderado"),CONCATENATE("R10C",'Mapa de Riesgos'!$O$70),"")</f>
        <v/>
      </c>
      <c r="Y35" s="68" t="str">
        <f>IF(AND('Mapa de Riesgos'!$Y$71="Media",'Mapa de Riesgos'!$AA$71="Moderado"),CONCATENATE("R10C",'Mapa de Riesgos'!$O$71),"")</f>
        <v/>
      </c>
      <c r="Z35" s="68" t="str">
        <f>IF(AND('Mapa de Riesgos'!$Y$72="Media",'Mapa de Riesgos'!$AA$72="Moderado"),CONCATENATE("R10C",'Mapa de Riesgos'!$O$72),"")</f>
        <v/>
      </c>
      <c r="AA35" s="69" t="str">
        <f>IF(AND('Mapa de Riesgos'!$Y$73="Media",'Mapa de Riesgos'!$AA$73="Moderado"),CONCATENATE("R10C",'Mapa de Riesgos'!$O$73),"")</f>
        <v/>
      </c>
      <c r="AB35" s="58" t="str">
        <f>IF(AND('Mapa de Riesgos'!$Y$68="Media",'Mapa de Riesgos'!$AA$68="Mayor"),CONCATENATE("R10C",'Mapa de Riesgos'!$O$68),"")</f>
        <v/>
      </c>
      <c r="AC35" s="59" t="str">
        <f>IF(AND('Mapa de Riesgos'!$Y$69="Media",'Mapa de Riesgos'!$AA$69="Mayor"),CONCATENATE("R10C",'Mapa de Riesgos'!$O$69),"")</f>
        <v/>
      </c>
      <c r="AD35" s="59" t="str">
        <f>IF(AND('Mapa de Riesgos'!$Y$70="Media",'Mapa de Riesgos'!$AA$70="Mayor"),CONCATENATE("R10C",'Mapa de Riesgos'!$O$70),"")</f>
        <v/>
      </c>
      <c r="AE35" s="59" t="str">
        <f>IF(AND('Mapa de Riesgos'!$Y$71="Media",'Mapa de Riesgos'!$AA$71="Mayor"),CONCATENATE("R10C",'Mapa de Riesgos'!$O$71),"")</f>
        <v/>
      </c>
      <c r="AF35" s="59" t="str">
        <f>IF(AND('Mapa de Riesgos'!$Y$72="Media",'Mapa de Riesgos'!$AA$72="Mayor"),CONCATENATE("R10C",'Mapa de Riesgos'!$O$72),"")</f>
        <v/>
      </c>
      <c r="AG35" s="60" t="str">
        <f>IF(AND('Mapa de Riesgos'!$Y$73="Media",'Mapa de Riesgos'!$AA$73="Mayor"),CONCATENATE("R10C",'Mapa de Riesgos'!$O$73),"")</f>
        <v/>
      </c>
      <c r="AH35" s="61" t="str">
        <f>IF(AND('Mapa de Riesgos'!$Y$68="Media",'Mapa de Riesgos'!$AA$68="Catastrófico"),CONCATENATE("R10C",'Mapa de Riesgos'!$O$68),"")</f>
        <v/>
      </c>
      <c r="AI35" s="62" t="str">
        <f>IF(AND('Mapa de Riesgos'!$Y$69="Media",'Mapa de Riesgos'!$AA$69="Catastrófico"),CONCATENATE("R10C",'Mapa de Riesgos'!$O$69),"")</f>
        <v/>
      </c>
      <c r="AJ35" s="62" t="str">
        <f>IF(AND('Mapa de Riesgos'!$Y$70="Media",'Mapa de Riesgos'!$AA$70="Catastrófico"),CONCATENATE("R10C",'Mapa de Riesgos'!$O$70),"")</f>
        <v/>
      </c>
      <c r="AK35" s="62" t="str">
        <f>IF(AND('Mapa de Riesgos'!$Y$71="Media",'Mapa de Riesgos'!$AA$71="Catastrófico"),CONCATENATE("R10C",'Mapa de Riesgos'!$O$71),"")</f>
        <v/>
      </c>
      <c r="AL35" s="62" t="str">
        <f>IF(AND('Mapa de Riesgos'!$Y$72="Media",'Mapa de Riesgos'!$AA$72="Catastrófico"),CONCATENATE("R10C",'Mapa de Riesgos'!$O$72),"")</f>
        <v/>
      </c>
      <c r="AM35" s="63" t="str">
        <f>IF(AND('Mapa de Riesgos'!$Y$73="Media",'Mapa de Riesgos'!$AA$73="Catastrófico"),CONCATENATE("R10C",'Mapa de Riesgos'!$O$73),"")</f>
        <v/>
      </c>
      <c r="AN35" s="83"/>
      <c r="AO35" s="546"/>
      <c r="AP35" s="547"/>
      <c r="AQ35" s="547"/>
      <c r="AR35" s="547"/>
      <c r="AS35" s="547"/>
      <c r="AT35" s="54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62"/>
      <c r="C36" s="462"/>
      <c r="D36" s="463"/>
      <c r="E36" s="500" t="s">
        <v>167</v>
      </c>
      <c r="F36" s="501"/>
      <c r="G36" s="501"/>
      <c r="H36" s="501"/>
      <c r="I36" s="501"/>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31" t="s">
        <v>168</v>
      </c>
      <c r="AP36" s="532"/>
      <c r="AQ36" s="532"/>
      <c r="AR36" s="532"/>
      <c r="AS36" s="532"/>
      <c r="AT36" s="53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62"/>
      <c r="C37" s="462"/>
      <c r="D37" s="463"/>
      <c r="E37" s="519"/>
      <c r="F37" s="504"/>
      <c r="G37" s="504"/>
      <c r="H37" s="504"/>
      <c r="I37" s="504"/>
      <c r="J37" s="76" t="str">
        <f>IF(AND('Mapa de Riesgos'!$Y$18="Baja",'Mapa de Riesgos'!$AA$18="Leve"),CONCATENATE("R2C",'Mapa de Riesgos'!$O$18),"")</f>
        <v/>
      </c>
      <c r="K37" s="77" t="str">
        <f>IF(AND('Mapa de Riesgos'!$Y$21="Baja",'Mapa de Riesgos'!$AA$21="Leve"),CONCATENATE("R2C",'Mapa de Riesgos'!$O$21),"")</f>
        <v/>
      </c>
      <c r="L37" s="77" t="str">
        <f>IF(AND('Mapa de Riesgos'!$Y$22="Baja",'Mapa de Riesgos'!$AA$22="Leve"),CONCATENATE("R2C",'Mapa de Riesgos'!$O$22),"")</f>
        <v/>
      </c>
      <c r="M37" s="77" t="str">
        <f>IF(AND('Mapa de Riesgos'!$Y$23="Baja",'Mapa de Riesgos'!$AA$23="Leve"),CONCATENATE("R2C",'Mapa de Riesgos'!$O$23),"")</f>
        <v/>
      </c>
      <c r="N37" s="77" t="str">
        <f>IF(AND('Mapa de Riesgos'!$Y$24="Baja",'Mapa de Riesgos'!$AA$24="Leve"),CONCATENATE("R2C",'Mapa de Riesgos'!$O$24),"")</f>
        <v/>
      </c>
      <c r="O37" s="78" t="str">
        <f>IF(AND('Mapa de Riesgos'!$Y$25="Baja",'Mapa de Riesgos'!$AA$25="Leve"),CONCATENATE("R2C",'Mapa de Riesgos'!$O$25),"")</f>
        <v/>
      </c>
      <c r="P37" s="67" t="str">
        <f>IF(AND('Mapa de Riesgos'!$Y$18="Baja",'Mapa de Riesgos'!$AA$18="Menor"),CONCATENATE("R2C",'Mapa de Riesgos'!$O$18),"")</f>
        <v/>
      </c>
      <c r="Q37" s="68" t="str">
        <f>IF(AND('Mapa de Riesgos'!$Y$21="Baja",'Mapa de Riesgos'!$AA$21="Menor"),CONCATENATE("R2C",'Mapa de Riesgos'!$O$21),"")</f>
        <v/>
      </c>
      <c r="R37" s="68" t="str">
        <f>IF(AND('Mapa de Riesgos'!$Y$22="Baja",'Mapa de Riesgos'!$AA$22="Menor"),CONCATENATE("R2C",'Mapa de Riesgos'!$O$22),"")</f>
        <v/>
      </c>
      <c r="S37" s="68" t="str">
        <f>IF(AND('Mapa de Riesgos'!$Y$23="Baja",'Mapa de Riesgos'!$AA$23="Menor"),CONCATENATE("R2C",'Mapa de Riesgos'!$O$23),"")</f>
        <v/>
      </c>
      <c r="T37" s="68" t="str">
        <f>IF(AND('Mapa de Riesgos'!$Y$24="Baja",'Mapa de Riesgos'!$AA$24="Menor"),CONCATENATE("R2C",'Mapa de Riesgos'!$O$24),"")</f>
        <v/>
      </c>
      <c r="U37" s="69" t="str">
        <f>IF(AND('Mapa de Riesgos'!$Y$25="Baja",'Mapa de Riesgos'!$AA$25="Menor"),CONCATENATE("R2C",'Mapa de Riesgos'!$O$25),"")</f>
        <v/>
      </c>
      <c r="V37" s="67" t="str">
        <f>IF(AND('Mapa de Riesgos'!$Y$18="Baja",'Mapa de Riesgos'!$AA$18="Moderado"),CONCATENATE("R2C",'Mapa de Riesgos'!$O$18),"")</f>
        <v>R2C1</v>
      </c>
      <c r="W37" s="68" t="str">
        <f>IF(AND('Mapa de Riesgos'!$Y$21="Baja",'Mapa de Riesgos'!$AA$21="Moderado"),CONCATENATE("R2C",'Mapa de Riesgos'!$O$21),"")</f>
        <v/>
      </c>
      <c r="X37" s="68" t="str">
        <f>IF(AND('Mapa de Riesgos'!$Y$22="Baja",'Mapa de Riesgos'!$AA$22="Moderado"),CONCATENATE("R2C",'Mapa de Riesgos'!$O$22),"")</f>
        <v/>
      </c>
      <c r="Y37" s="68" t="str">
        <f>IF(AND('Mapa de Riesgos'!$Y$23="Baja",'Mapa de Riesgos'!$AA$23="Moderado"),CONCATENATE("R2C",'Mapa de Riesgos'!$O$23),"")</f>
        <v/>
      </c>
      <c r="Z37" s="68" t="str">
        <f>IF(AND('Mapa de Riesgos'!$Y$24="Baja",'Mapa de Riesgos'!$AA$24="Moderado"),CONCATENATE("R2C",'Mapa de Riesgos'!$O$24),"")</f>
        <v/>
      </c>
      <c r="AA37" s="69" t="str">
        <f>IF(AND('Mapa de Riesgos'!$Y$25="Baja",'Mapa de Riesgos'!$AA$25="Moderado"),CONCATENATE("R2C",'Mapa de Riesgos'!$O$25),"")</f>
        <v/>
      </c>
      <c r="AB37" s="52" t="str">
        <f>IF(AND('Mapa de Riesgos'!$Y$18="Baja",'Mapa de Riesgos'!$AA$18="Mayor"),CONCATENATE("R2C",'Mapa de Riesgos'!$O$18),"")</f>
        <v/>
      </c>
      <c r="AC37" s="53" t="str">
        <f>IF(AND('Mapa de Riesgos'!$Y$21="Baja",'Mapa de Riesgos'!$AA$21="Mayor"),CONCATENATE("R2C",'Mapa de Riesgos'!$O$21),"")</f>
        <v/>
      </c>
      <c r="AD37" s="53" t="str">
        <f>IF(AND('Mapa de Riesgos'!$Y$22="Baja",'Mapa de Riesgos'!$AA$22="Mayor"),CONCATENATE("R2C",'Mapa de Riesgos'!$O$22),"")</f>
        <v/>
      </c>
      <c r="AE37" s="53" t="str">
        <f>IF(AND('Mapa de Riesgos'!$Y$23="Baja",'Mapa de Riesgos'!$AA$23="Mayor"),CONCATENATE("R2C",'Mapa de Riesgos'!$O$23),"")</f>
        <v/>
      </c>
      <c r="AF37" s="53" t="str">
        <f>IF(AND('Mapa de Riesgos'!$Y$24="Baja",'Mapa de Riesgos'!$AA$24="Mayor"),CONCATENATE("R2C",'Mapa de Riesgos'!$O$24),"")</f>
        <v/>
      </c>
      <c r="AG37" s="54" t="str">
        <f>IF(AND('Mapa de Riesgos'!$Y$25="Baja",'Mapa de Riesgos'!$AA$25="Mayor"),CONCATENATE("R2C",'Mapa de Riesgos'!$O$25),"")</f>
        <v/>
      </c>
      <c r="AH37" s="55" t="str">
        <f>IF(AND('Mapa de Riesgos'!$Y$18="Baja",'Mapa de Riesgos'!$AA$18="Catastrófico"),CONCATENATE("R2C",'Mapa de Riesgos'!$O$18),"")</f>
        <v/>
      </c>
      <c r="AI37" s="56" t="str">
        <f>IF(AND('Mapa de Riesgos'!$Y$21="Baja",'Mapa de Riesgos'!$AA$21="Catastrófico"),CONCATENATE("R2C",'Mapa de Riesgos'!$O$21),"")</f>
        <v/>
      </c>
      <c r="AJ37" s="56" t="str">
        <f>IF(AND('Mapa de Riesgos'!$Y$22="Baja",'Mapa de Riesgos'!$AA$22="Catastrófico"),CONCATENATE("R2C",'Mapa de Riesgos'!$O$22),"")</f>
        <v/>
      </c>
      <c r="AK37" s="56" t="str">
        <f>IF(AND('Mapa de Riesgos'!$Y$23="Baja",'Mapa de Riesgos'!$AA$23="Catastrófico"),CONCATENATE("R2C",'Mapa de Riesgos'!$O$23),"")</f>
        <v/>
      </c>
      <c r="AL37" s="56" t="str">
        <f>IF(AND('Mapa de Riesgos'!$Y$24="Baja",'Mapa de Riesgos'!$AA$24="Catastrófico"),CONCATENATE("R2C",'Mapa de Riesgos'!$O$24),"")</f>
        <v/>
      </c>
      <c r="AM37" s="57" t="str">
        <f>IF(AND('Mapa de Riesgos'!$Y$25="Baja",'Mapa de Riesgos'!$AA$25="Catastrófico"),CONCATENATE("R2C",'Mapa de Riesgos'!$O$25),"")</f>
        <v/>
      </c>
      <c r="AN37" s="83"/>
      <c r="AO37" s="534"/>
      <c r="AP37" s="535"/>
      <c r="AQ37" s="535"/>
      <c r="AR37" s="535"/>
      <c r="AS37" s="535"/>
      <c r="AT37" s="53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62"/>
      <c r="C38" s="462"/>
      <c r="D38" s="463"/>
      <c r="E38" s="503"/>
      <c r="F38" s="504"/>
      <c r="G38" s="504"/>
      <c r="H38" s="504"/>
      <c r="I38" s="504"/>
      <c r="J38" s="76" t="str">
        <f>IF(AND('Mapa de Riesgos'!$Y$26="Baja",'Mapa de Riesgos'!$AA$26="Leve"),CONCATENATE("R3C",'Mapa de Riesgos'!$O$26),"")</f>
        <v/>
      </c>
      <c r="K38" s="77" t="str">
        <f>IF(AND('Mapa de Riesgos'!$Y$27="Baja",'Mapa de Riesgos'!$AA$27="Leve"),CONCATENATE("R3C",'Mapa de Riesgos'!$O$27),"")</f>
        <v/>
      </c>
      <c r="L38" s="77" t="str">
        <f>IF(AND('Mapa de Riesgos'!$Y$28="Baja",'Mapa de Riesgos'!$AA$28="Leve"),CONCATENATE("R3C",'Mapa de Riesgos'!$O$28),"")</f>
        <v/>
      </c>
      <c r="M38" s="77" t="str">
        <f>IF(AND('Mapa de Riesgos'!$Y$29="Baja",'Mapa de Riesgos'!$AA$29="Leve"),CONCATENATE("R3C",'Mapa de Riesgos'!$O$29),"")</f>
        <v/>
      </c>
      <c r="N38" s="77" t="str">
        <f>IF(AND('Mapa de Riesgos'!$Y$30="Baja",'Mapa de Riesgos'!$AA$30="Leve"),CONCATENATE("R3C",'Mapa de Riesgos'!$O$30),"")</f>
        <v/>
      </c>
      <c r="O38" s="78" t="str">
        <f>IF(AND('Mapa de Riesgos'!$Y$31="Baja",'Mapa de Riesgos'!$AA$31="Leve"),CONCATENATE("R3C",'Mapa de Riesgos'!$O$31),"")</f>
        <v/>
      </c>
      <c r="P38" s="67" t="str">
        <f>IF(AND('Mapa de Riesgos'!$Y$26="Baja",'Mapa de Riesgos'!$AA$26="Menor"),CONCATENATE("R3C",'Mapa de Riesgos'!$O$26),"")</f>
        <v/>
      </c>
      <c r="Q38" s="68" t="str">
        <f>IF(AND('Mapa de Riesgos'!$Y$27="Baja",'Mapa de Riesgos'!$AA$27="Menor"),CONCATENATE("R3C",'Mapa de Riesgos'!$O$27),"")</f>
        <v/>
      </c>
      <c r="R38" s="68" t="str">
        <f>IF(AND('Mapa de Riesgos'!$Y$28="Baja",'Mapa de Riesgos'!$AA$28="Menor"),CONCATENATE("R3C",'Mapa de Riesgos'!$O$28),"")</f>
        <v/>
      </c>
      <c r="S38" s="68" t="str">
        <f>IF(AND('Mapa de Riesgos'!$Y$29="Baja",'Mapa de Riesgos'!$AA$29="Menor"),CONCATENATE("R3C",'Mapa de Riesgos'!$O$29),"")</f>
        <v/>
      </c>
      <c r="T38" s="68" t="str">
        <f>IF(AND('Mapa de Riesgos'!$Y$30="Baja",'Mapa de Riesgos'!$AA$30="Menor"),CONCATENATE("R3C",'Mapa de Riesgos'!$O$30),"")</f>
        <v/>
      </c>
      <c r="U38" s="69" t="str">
        <f>IF(AND('Mapa de Riesgos'!$Y$31="Baja",'Mapa de Riesgos'!$AA$31="Menor"),CONCATENATE("R3C",'Mapa de Riesgos'!$O$31),"")</f>
        <v/>
      </c>
      <c r="V38" s="67" t="str">
        <f>IF(AND('Mapa de Riesgos'!$Y$26="Baja",'Mapa de Riesgos'!$AA$26="Moderado"),CONCATENATE("R3C",'Mapa de Riesgos'!$O$26),"")</f>
        <v/>
      </c>
      <c r="W38" s="68" t="str">
        <f>IF(AND('Mapa de Riesgos'!$Y$27="Baja",'Mapa de Riesgos'!$AA$27="Moderado"),CONCATENATE("R3C",'Mapa de Riesgos'!$O$27),"")</f>
        <v/>
      </c>
      <c r="X38" s="68" t="str">
        <f>IF(AND('Mapa de Riesgos'!$Y$28="Baja",'Mapa de Riesgos'!$AA$28="Moderado"),CONCATENATE("R3C",'Mapa de Riesgos'!$O$28),"")</f>
        <v/>
      </c>
      <c r="Y38" s="68" t="str">
        <f>IF(AND('Mapa de Riesgos'!$Y$29="Baja",'Mapa de Riesgos'!$AA$29="Moderado"),CONCATENATE("R3C",'Mapa de Riesgos'!$O$29),"")</f>
        <v/>
      </c>
      <c r="Z38" s="68" t="str">
        <f>IF(AND('Mapa de Riesgos'!$Y$30="Baja",'Mapa de Riesgos'!$AA$30="Moderado"),CONCATENATE("R3C",'Mapa de Riesgos'!$O$30),"")</f>
        <v/>
      </c>
      <c r="AA38" s="69" t="str">
        <f>IF(AND('Mapa de Riesgos'!$Y$31="Baja",'Mapa de Riesgos'!$AA$31="Moderado"),CONCATENATE("R3C",'Mapa de Riesgos'!$O$31),"")</f>
        <v/>
      </c>
      <c r="AB38" s="52" t="str">
        <f>IF(AND('Mapa de Riesgos'!$Y$26="Baja",'Mapa de Riesgos'!$AA$26="Mayor"),CONCATENATE("R3C",'Mapa de Riesgos'!$O$26),"")</f>
        <v/>
      </c>
      <c r="AC38" s="53" t="str">
        <f>IF(AND('Mapa de Riesgos'!$Y$27="Baja",'Mapa de Riesgos'!$AA$27="Mayor"),CONCATENATE("R3C",'Mapa de Riesgos'!$O$27),"")</f>
        <v/>
      </c>
      <c r="AD38" s="53" t="str">
        <f>IF(AND('Mapa de Riesgos'!$Y$28="Baja",'Mapa de Riesgos'!$AA$28="Mayor"),CONCATENATE("R3C",'Mapa de Riesgos'!$O$28),"")</f>
        <v/>
      </c>
      <c r="AE38" s="53" t="str">
        <f>IF(AND('Mapa de Riesgos'!$Y$29="Baja",'Mapa de Riesgos'!$AA$29="Mayor"),CONCATENATE("R3C",'Mapa de Riesgos'!$O$29),"")</f>
        <v/>
      </c>
      <c r="AF38" s="53" t="str">
        <f>IF(AND('Mapa de Riesgos'!$Y$30="Baja",'Mapa de Riesgos'!$AA$30="Mayor"),CONCATENATE("R3C",'Mapa de Riesgos'!$O$30),"")</f>
        <v/>
      </c>
      <c r="AG38" s="54" t="str">
        <f>IF(AND('Mapa de Riesgos'!$Y$31="Baja",'Mapa de Riesgos'!$AA$31="Mayor"),CONCATENATE("R3C",'Mapa de Riesgos'!$O$31),"")</f>
        <v/>
      </c>
      <c r="AH38" s="55" t="str">
        <f>IF(AND('Mapa de Riesgos'!$Y$26="Baja",'Mapa de Riesgos'!$AA$26="Catastrófico"),CONCATENATE("R3C",'Mapa de Riesgos'!$O$26),"")</f>
        <v/>
      </c>
      <c r="AI38" s="56" t="str">
        <f>IF(AND('Mapa de Riesgos'!$Y$27="Baja",'Mapa de Riesgos'!$AA$27="Catastrófico"),CONCATENATE("R3C",'Mapa de Riesgos'!$O$27),"")</f>
        <v/>
      </c>
      <c r="AJ38" s="56" t="str">
        <f>IF(AND('Mapa de Riesgos'!$Y$28="Baja",'Mapa de Riesgos'!$AA$28="Catastrófico"),CONCATENATE("R3C",'Mapa de Riesgos'!$O$28),"")</f>
        <v/>
      </c>
      <c r="AK38" s="56" t="str">
        <f>IF(AND('Mapa de Riesgos'!$Y$29="Baja",'Mapa de Riesgos'!$AA$29="Catastrófico"),CONCATENATE("R3C",'Mapa de Riesgos'!$O$29),"")</f>
        <v/>
      </c>
      <c r="AL38" s="56" t="str">
        <f>IF(AND('Mapa de Riesgos'!$Y$30="Baja",'Mapa de Riesgos'!$AA$30="Catastrófico"),CONCATENATE("R3C",'Mapa de Riesgos'!$O$30),"")</f>
        <v/>
      </c>
      <c r="AM38" s="57" t="str">
        <f>IF(AND('Mapa de Riesgos'!$Y$31="Baja",'Mapa de Riesgos'!$AA$31="Catastrófico"),CONCATENATE("R3C",'Mapa de Riesgos'!$O$31),"")</f>
        <v/>
      </c>
      <c r="AN38" s="83"/>
      <c r="AO38" s="534"/>
      <c r="AP38" s="535"/>
      <c r="AQ38" s="535"/>
      <c r="AR38" s="535"/>
      <c r="AS38" s="535"/>
      <c r="AT38" s="536"/>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62"/>
      <c r="C39" s="462"/>
      <c r="D39" s="463"/>
      <c r="E39" s="503"/>
      <c r="F39" s="504"/>
      <c r="G39" s="504"/>
      <c r="H39" s="504"/>
      <c r="I39" s="504"/>
      <c r="J39" s="76" t="str">
        <f>IF(AND('Mapa de Riesgos'!$Y$32="Baja",'Mapa de Riesgos'!$AA$32="Leve"),CONCATENATE("R4C",'Mapa de Riesgos'!$O$32),"")</f>
        <v/>
      </c>
      <c r="K39" s="77" t="str">
        <f>IF(AND('Mapa de Riesgos'!$Y$33="Baja",'Mapa de Riesgos'!$AA$33="Leve"),CONCATENATE("R4C",'Mapa de Riesgos'!$O$33),"")</f>
        <v/>
      </c>
      <c r="L39" s="77" t="str">
        <f>IF(AND('Mapa de Riesgos'!$Y$34="Baja",'Mapa de Riesgos'!$AA$34="Leve"),CONCATENATE("R4C",'Mapa de Riesgos'!$O$34),"")</f>
        <v/>
      </c>
      <c r="M39" s="77" t="str">
        <f>IF(AND('Mapa de Riesgos'!$Y$35="Baja",'Mapa de Riesgos'!$AA$35="Leve"),CONCATENATE("R4C",'Mapa de Riesgos'!$O$35),"")</f>
        <v/>
      </c>
      <c r="N39" s="77" t="str">
        <f>IF(AND('Mapa de Riesgos'!$Y$36="Baja",'Mapa de Riesgos'!$AA$36="Leve"),CONCATENATE("R4C",'Mapa de Riesgos'!$O$36),"")</f>
        <v/>
      </c>
      <c r="O39" s="78" t="str">
        <f>IF(AND('Mapa de Riesgos'!$Y$37="Baja",'Mapa de Riesgos'!$AA$37="Leve"),CONCATENATE("R4C",'Mapa de Riesgos'!$O$37),"")</f>
        <v/>
      </c>
      <c r="P39" s="67" t="str">
        <f>IF(AND('Mapa de Riesgos'!$Y$32="Baja",'Mapa de Riesgos'!$AA$32="Menor"),CONCATENATE("R4C",'Mapa de Riesgos'!$O$32),"")</f>
        <v/>
      </c>
      <c r="Q39" s="68" t="str">
        <f>IF(AND('Mapa de Riesgos'!$Y$33="Baja",'Mapa de Riesgos'!$AA$33="Menor"),CONCATENATE("R4C",'Mapa de Riesgos'!$O$33),"")</f>
        <v/>
      </c>
      <c r="R39" s="68" t="str">
        <f>IF(AND('Mapa de Riesgos'!$Y$34="Baja",'Mapa de Riesgos'!$AA$34="Menor"),CONCATENATE("R4C",'Mapa de Riesgos'!$O$34),"")</f>
        <v/>
      </c>
      <c r="S39" s="68" t="str">
        <f>IF(AND('Mapa de Riesgos'!$Y$35="Baja",'Mapa de Riesgos'!$AA$35="Menor"),CONCATENATE("R4C",'Mapa de Riesgos'!$O$35),"")</f>
        <v/>
      </c>
      <c r="T39" s="68" t="str">
        <f>IF(AND('Mapa de Riesgos'!$Y$36="Baja",'Mapa de Riesgos'!$AA$36="Menor"),CONCATENATE("R4C",'Mapa de Riesgos'!$O$36),"")</f>
        <v/>
      </c>
      <c r="U39" s="69" t="str">
        <f>IF(AND('Mapa de Riesgos'!$Y$37="Baja",'Mapa de Riesgos'!$AA$37="Menor"),CONCATENATE("R4C",'Mapa de Riesgos'!$O$37),"")</f>
        <v/>
      </c>
      <c r="V39" s="67" t="str">
        <f>IF(AND('Mapa de Riesgos'!$Y$32="Baja",'Mapa de Riesgos'!$AA$32="Moderado"),CONCATENATE("R4C",'Mapa de Riesgos'!$O$32),"")</f>
        <v/>
      </c>
      <c r="W39" s="68" t="str">
        <f>IF(AND('Mapa de Riesgos'!$Y$33="Baja",'Mapa de Riesgos'!$AA$33="Moderado"),CONCATENATE("R4C",'Mapa de Riesgos'!$O$33),"")</f>
        <v/>
      </c>
      <c r="X39" s="68" t="str">
        <f>IF(AND('Mapa de Riesgos'!$Y$34="Baja",'Mapa de Riesgos'!$AA$34="Moderado"),CONCATENATE("R4C",'Mapa de Riesgos'!$O$34),"")</f>
        <v/>
      </c>
      <c r="Y39" s="68" t="str">
        <f>IF(AND('Mapa de Riesgos'!$Y$35="Baja",'Mapa de Riesgos'!$AA$35="Moderado"),CONCATENATE("R4C",'Mapa de Riesgos'!$O$35),"")</f>
        <v/>
      </c>
      <c r="Z39" s="68" t="str">
        <f>IF(AND('Mapa de Riesgos'!$Y$36="Baja",'Mapa de Riesgos'!$AA$36="Moderado"),CONCATENATE("R4C",'Mapa de Riesgos'!$O$36),"")</f>
        <v/>
      </c>
      <c r="AA39" s="69" t="str">
        <f>IF(AND('Mapa de Riesgos'!$Y$37="Baja",'Mapa de Riesgos'!$AA$37="Moderado"),CONCATENATE("R4C",'Mapa de Riesgos'!$O$37),"")</f>
        <v/>
      </c>
      <c r="AB39" s="52" t="str">
        <f>IF(AND('Mapa de Riesgos'!$Y$32="Baja",'Mapa de Riesgos'!$AA$32="Mayor"),CONCATENATE("R4C",'Mapa de Riesgos'!$O$32),"")</f>
        <v/>
      </c>
      <c r="AC39" s="53" t="str">
        <f>IF(AND('Mapa de Riesgos'!$Y$33="Baja",'Mapa de Riesgos'!$AA$33="Mayor"),CONCATENATE("R4C",'Mapa de Riesgos'!$O$33),"")</f>
        <v/>
      </c>
      <c r="AD39" s="53" t="str">
        <f>IF(AND('Mapa de Riesgos'!$Y$34="Baja",'Mapa de Riesgos'!$AA$34="Mayor"),CONCATENATE("R4C",'Mapa de Riesgos'!$O$34),"")</f>
        <v/>
      </c>
      <c r="AE39" s="53" t="str">
        <f>IF(AND('Mapa de Riesgos'!$Y$35="Baja",'Mapa de Riesgos'!$AA$35="Mayor"),CONCATENATE("R4C",'Mapa de Riesgos'!$O$35),"")</f>
        <v/>
      </c>
      <c r="AF39" s="53" t="str">
        <f>IF(AND('Mapa de Riesgos'!$Y$36="Baja",'Mapa de Riesgos'!$AA$36="Mayor"),CONCATENATE("R4C",'Mapa de Riesgos'!$O$36),"")</f>
        <v/>
      </c>
      <c r="AG39" s="54" t="str">
        <f>IF(AND('Mapa de Riesgos'!$Y$37="Baja",'Mapa de Riesgos'!$AA$37="Mayor"),CONCATENATE("R4C",'Mapa de Riesgos'!$O$37),"")</f>
        <v/>
      </c>
      <c r="AH39" s="55" t="str">
        <f>IF(AND('Mapa de Riesgos'!$Y$32="Baja",'Mapa de Riesgos'!$AA$32="Catastrófico"),CONCATENATE("R4C",'Mapa de Riesgos'!$O$32),"")</f>
        <v/>
      </c>
      <c r="AI39" s="56" t="str">
        <f>IF(AND('Mapa de Riesgos'!$Y$33="Baja",'Mapa de Riesgos'!$AA$33="Catastrófico"),CONCATENATE("R4C",'Mapa de Riesgos'!$O$33),"")</f>
        <v/>
      </c>
      <c r="AJ39" s="56" t="str">
        <f>IF(AND('Mapa de Riesgos'!$Y$34="Baja",'Mapa de Riesgos'!$AA$34="Catastrófico"),CONCATENATE("R4C",'Mapa de Riesgos'!$O$34),"")</f>
        <v/>
      </c>
      <c r="AK39" s="56" t="str">
        <f>IF(AND('Mapa de Riesgos'!$Y$35="Baja",'Mapa de Riesgos'!$AA$35="Catastrófico"),CONCATENATE("R4C",'Mapa de Riesgos'!$O$35),"")</f>
        <v/>
      </c>
      <c r="AL39" s="56" t="str">
        <f>IF(AND('Mapa de Riesgos'!$Y$36="Baja",'Mapa de Riesgos'!$AA$36="Catastrófico"),CONCATENATE("R4C",'Mapa de Riesgos'!$O$36),"")</f>
        <v/>
      </c>
      <c r="AM39" s="57" t="str">
        <f>IF(AND('Mapa de Riesgos'!$Y$37="Baja",'Mapa de Riesgos'!$AA$37="Catastrófico"),CONCATENATE("R4C",'Mapa de Riesgos'!$O$37),"")</f>
        <v/>
      </c>
      <c r="AN39" s="83"/>
      <c r="AO39" s="534"/>
      <c r="AP39" s="535"/>
      <c r="AQ39" s="535"/>
      <c r="AR39" s="535"/>
      <c r="AS39" s="535"/>
      <c r="AT39" s="536"/>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62"/>
      <c r="C40" s="462"/>
      <c r="D40" s="463"/>
      <c r="E40" s="503"/>
      <c r="F40" s="504"/>
      <c r="G40" s="504"/>
      <c r="H40" s="504"/>
      <c r="I40" s="504"/>
      <c r="J40" s="76" t="str">
        <f>IF(AND('Mapa de Riesgos'!$Y$38="Baja",'Mapa de Riesgos'!$AA$38="Leve"),CONCATENATE("R5C",'Mapa de Riesgos'!$O$38),"")</f>
        <v/>
      </c>
      <c r="K40" s="77" t="str">
        <f>IF(AND('Mapa de Riesgos'!$Y$39="Baja",'Mapa de Riesgos'!$AA$39="Leve"),CONCATENATE("R5C",'Mapa de Riesgos'!$O$39),"")</f>
        <v/>
      </c>
      <c r="L40" s="77" t="str">
        <f>IF(AND('Mapa de Riesgos'!$Y$40="Baja",'Mapa de Riesgos'!$AA$40="Leve"),CONCATENATE("R5C",'Mapa de Riesgos'!$O$40),"")</f>
        <v/>
      </c>
      <c r="M40" s="77" t="str">
        <f>IF(AND('Mapa de Riesgos'!$Y$41="Baja",'Mapa de Riesgos'!$AA$41="Leve"),CONCATENATE("R5C",'Mapa de Riesgos'!$O$41),"")</f>
        <v/>
      </c>
      <c r="N40" s="77" t="str">
        <f>IF(AND('Mapa de Riesgos'!$Y$42="Baja",'Mapa de Riesgos'!$AA$42="Leve"),CONCATENATE("R5C",'Mapa de Riesgos'!$O$42),"")</f>
        <v/>
      </c>
      <c r="O40" s="78" t="str">
        <f>IF(AND('Mapa de Riesgos'!$Y$43="Baja",'Mapa de Riesgos'!$AA$43="Leve"),CONCATENATE("R5C",'Mapa de Riesgos'!$O$43),"")</f>
        <v/>
      </c>
      <c r="P40" s="67" t="str">
        <f>IF(AND('Mapa de Riesgos'!$Y$38="Baja",'Mapa de Riesgos'!$AA$38="Menor"),CONCATENATE("R5C",'Mapa de Riesgos'!$O$38),"")</f>
        <v/>
      </c>
      <c r="Q40" s="68" t="str">
        <f>IF(AND('Mapa de Riesgos'!$Y$39="Baja",'Mapa de Riesgos'!$AA$39="Menor"),CONCATENATE("R5C",'Mapa de Riesgos'!$O$39),"")</f>
        <v/>
      </c>
      <c r="R40" s="68" t="str">
        <f>IF(AND('Mapa de Riesgos'!$Y$40="Baja",'Mapa de Riesgos'!$AA$40="Menor"),CONCATENATE("R5C",'Mapa de Riesgos'!$O$40),"")</f>
        <v/>
      </c>
      <c r="S40" s="68" t="str">
        <f>IF(AND('Mapa de Riesgos'!$Y$41="Baja",'Mapa de Riesgos'!$AA$41="Menor"),CONCATENATE("R5C",'Mapa de Riesgos'!$O$41),"")</f>
        <v/>
      </c>
      <c r="T40" s="68" t="str">
        <f>IF(AND('Mapa de Riesgos'!$Y$42="Baja",'Mapa de Riesgos'!$AA$42="Menor"),CONCATENATE("R5C",'Mapa de Riesgos'!$O$42),"")</f>
        <v/>
      </c>
      <c r="U40" s="69" t="str">
        <f>IF(AND('Mapa de Riesgos'!$Y$43="Baja",'Mapa de Riesgos'!$AA$43="Menor"),CONCATENATE("R5C",'Mapa de Riesgos'!$O$43),"")</f>
        <v/>
      </c>
      <c r="V40" s="67" t="str">
        <f>IF(AND('Mapa de Riesgos'!$Y$38="Baja",'Mapa de Riesgos'!$AA$38="Moderado"),CONCATENATE("R5C",'Mapa de Riesgos'!$O$38),"")</f>
        <v/>
      </c>
      <c r="W40" s="68" t="str">
        <f>IF(AND('Mapa de Riesgos'!$Y$39="Baja",'Mapa de Riesgos'!$AA$39="Moderado"),CONCATENATE("R5C",'Mapa de Riesgos'!$O$39),"")</f>
        <v/>
      </c>
      <c r="X40" s="68" t="str">
        <f>IF(AND('Mapa de Riesgos'!$Y$40="Baja",'Mapa de Riesgos'!$AA$40="Moderado"),CONCATENATE("R5C",'Mapa de Riesgos'!$O$40),"")</f>
        <v/>
      </c>
      <c r="Y40" s="68" t="str">
        <f>IF(AND('Mapa de Riesgos'!$Y$41="Baja",'Mapa de Riesgos'!$AA$41="Moderado"),CONCATENATE("R5C",'Mapa de Riesgos'!$O$41),"")</f>
        <v/>
      </c>
      <c r="Z40" s="68" t="str">
        <f>IF(AND('Mapa de Riesgos'!$Y$42="Baja",'Mapa de Riesgos'!$AA$42="Moderado"),CONCATENATE("R5C",'Mapa de Riesgos'!$O$42),"")</f>
        <v/>
      </c>
      <c r="AA40" s="69" t="str">
        <f>IF(AND('Mapa de Riesgos'!$Y$43="Baja",'Mapa de Riesgos'!$AA$43="Moderado"),CONCATENATE("R5C",'Mapa de Riesgos'!$O$43),"")</f>
        <v/>
      </c>
      <c r="AB40" s="52" t="str">
        <f>IF(AND('Mapa de Riesgos'!$Y$38="Baja",'Mapa de Riesgos'!$AA$38="Mayor"),CONCATENATE("R5C",'Mapa de Riesgos'!$O$38),"")</f>
        <v/>
      </c>
      <c r="AC40" s="53" t="str">
        <f>IF(AND('Mapa de Riesgos'!$Y$39="Baja",'Mapa de Riesgos'!$AA$39="Mayor"),CONCATENATE("R5C",'Mapa de Riesgos'!$O$39),"")</f>
        <v/>
      </c>
      <c r="AD40" s="53" t="str">
        <f>IF(AND('Mapa de Riesgos'!$Y$40="Baja",'Mapa de Riesgos'!$AA$40="Mayor"),CONCATENATE("R5C",'Mapa de Riesgos'!$O$40),"")</f>
        <v/>
      </c>
      <c r="AE40" s="53" t="str">
        <f>IF(AND('Mapa de Riesgos'!$Y$41="Baja",'Mapa de Riesgos'!$AA$41="Mayor"),CONCATENATE("R5C",'Mapa de Riesgos'!$O$41),"")</f>
        <v/>
      </c>
      <c r="AF40" s="53" t="str">
        <f>IF(AND('Mapa de Riesgos'!$Y$42="Baja",'Mapa de Riesgos'!$AA$42="Mayor"),CONCATENATE("R5C",'Mapa de Riesgos'!$O$42),"")</f>
        <v/>
      </c>
      <c r="AG40" s="54" t="str">
        <f>IF(AND('Mapa de Riesgos'!$Y$43="Baja",'Mapa de Riesgos'!$AA$43="Mayor"),CONCATENATE("R5C",'Mapa de Riesgos'!$O$43),"")</f>
        <v/>
      </c>
      <c r="AH40" s="55" t="str">
        <f>IF(AND('Mapa de Riesgos'!$Y$38="Baja",'Mapa de Riesgos'!$AA$38="Catastrófico"),CONCATENATE("R5C",'Mapa de Riesgos'!$O$38),"")</f>
        <v/>
      </c>
      <c r="AI40" s="56" t="str">
        <f>IF(AND('Mapa de Riesgos'!$Y$39="Baja",'Mapa de Riesgos'!$AA$39="Catastrófico"),CONCATENATE("R5C",'Mapa de Riesgos'!$O$39),"")</f>
        <v/>
      </c>
      <c r="AJ40" s="56" t="str">
        <f>IF(AND('Mapa de Riesgos'!$Y$40="Baja",'Mapa de Riesgos'!$AA$40="Catastrófico"),CONCATENATE("R5C",'Mapa de Riesgos'!$O$40),"")</f>
        <v/>
      </c>
      <c r="AK40" s="56" t="str">
        <f>IF(AND('Mapa de Riesgos'!$Y$41="Baja",'Mapa de Riesgos'!$AA$41="Catastrófico"),CONCATENATE("R5C",'Mapa de Riesgos'!$O$41),"")</f>
        <v/>
      </c>
      <c r="AL40" s="56" t="str">
        <f>IF(AND('Mapa de Riesgos'!$Y$42="Baja",'Mapa de Riesgos'!$AA$42="Catastrófico"),CONCATENATE("R5C",'Mapa de Riesgos'!$O$42),"")</f>
        <v/>
      </c>
      <c r="AM40" s="57" t="str">
        <f>IF(AND('Mapa de Riesgos'!$Y$43="Baja",'Mapa de Riesgos'!$AA$43="Catastrófico"),CONCATENATE("R5C",'Mapa de Riesgos'!$O$43),"")</f>
        <v/>
      </c>
      <c r="AN40" s="83"/>
      <c r="AO40" s="534"/>
      <c r="AP40" s="535"/>
      <c r="AQ40" s="535"/>
      <c r="AR40" s="535"/>
      <c r="AS40" s="535"/>
      <c r="AT40" s="536"/>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62"/>
      <c r="C41" s="462"/>
      <c r="D41" s="463"/>
      <c r="E41" s="503"/>
      <c r="F41" s="504"/>
      <c r="G41" s="504"/>
      <c r="H41" s="504"/>
      <c r="I41" s="504"/>
      <c r="J41" s="76" t="str">
        <f>IF(AND('Mapa de Riesgos'!$Y$44="Baja",'Mapa de Riesgos'!$AA$44="Leve"),CONCATENATE("R6C",'Mapa de Riesgos'!$O$44),"")</f>
        <v/>
      </c>
      <c r="K41" s="77" t="str">
        <f>IF(AND('Mapa de Riesgos'!$Y$45="Baja",'Mapa de Riesgos'!$AA$45="Leve"),CONCATENATE("R6C",'Mapa de Riesgos'!$O$45),"")</f>
        <v/>
      </c>
      <c r="L41" s="77" t="str">
        <f>IF(AND('Mapa de Riesgos'!$Y$46="Baja",'Mapa de Riesgos'!$AA$46="Leve"),CONCATENATE("R6C",'Mapa de Riesgos'!$O$46),"")</f>
        <v/>
      </c>
      <c r="M41" s="77" t="str">
        <f>IF(AND('Mapa de Riesgos'!$Y$47="Baja",'Mapa de Riesgos'!$AA$47="Leve"),CONCATENATE("R6C",'Mapa de Riesgos'!$O$47),"")</f>
        <v/>
      </c>
      <c r="N41" s="77" t="str">
        <f>IF(AND('Mapa de Riesgos'!$Y$48="Baja",'Mapa de Riesgos'!$AA$48="Leve"),CONCATENATE("R6C",'Mapa de Riesgos'!$O$48),"")</f>
        <v/>
      </c>
      <c r="O41" s="78" t="str">
        <f>IF(AND('Mapa de Riesgos'!$Y$49="Baja",'Mapa de Riesgos'!$AA$49="Leve"),CONCATENATE("R6C",'Mapa de Riesgos'!$O$49),"")</f>
        <v/>
      </c>
      <c r="P41" s="67" t="str">
        <f>IF(AND('Mapa de Riesgos'!$Y$44="Baja",'Mapa de Riesgos'!$AA$44="Menor"),CONCATENATE("R6C",'Mapa de Riesgos'!$O$44),"")</f>
        <v/>
      </c>
      <c r="Q41" s="68" t="str">
        <f>IF(AND('Mapa de Riesgos'!$Y$45="Baja",'Mapa de Riesgos'!$AA$45="Menor"),CONCATENATE("R6C",'Mapa de Riesgos'!$O$45),"")</f>
        <v/>
      </c>
      <c r="R41" s="68" t="str">
        <f>IF(AND('Mapa de Riesgos'!$Y$46="Baja",'Mapa de Riesgos'!$AA$46="Menor"),CONCATENATE("R6C",'Mapa de Riesgos'!$O$46),"")</f>
        <v/>
      </c>
      <c r="S41" s="68" t="str">
        <f>IF(AND('Mapa de Riesgos'!$Y$47="Baja",'Mapa de Riesgos'!$AA$47="Menor"),CONCATENATE("R6C",'Mapa de Riesgos'!$O$47),"")</f>
        <v/>
      </c>
      <c r="T41" s="68" t="str">
        <f>IF(AND('Mapa de Riesgos'!$Y$48="Baja",'Mapa de Riesgos'!$AA$48="Menor"),CONCATENATE("R6C",'Mapa de Riesgos'!$O$48),"")</f>
        <v/>
      </c>
      <c r="U41" s="69" t="str">
        <f>IF(AND('Mapa de Riesgos'!$Y$49="Baja",'Mapa de Riesgos'!$AA$49="Menor"),CONCATENATE("R6C",'Mapa de Riesgos'!$O$49),"")</f>
        <v/>
      </c>
      <c r="V41" s="67" t="str">
        <f>IF(AND('Mapa de Riesgos'!$Y$44="Baja",'Mapa de Riesgos'!$AA$44="Moderado"),CONCATENATE("R6C",'Mapa de Riesgos'!$O$44),"")</f>
        <v/>
      </c>
      <c r="W41" s="68" t="str">
        <f>IF(AND('Mapa de Riesgos'!$Y$45="Baja",'Mapa de Riesgos'!$AA$45="Moderado"),CONCATENATE("R6C",'Mapa de Riesgos'!$O$45),"")</f>
        <v/>
      </c>
      <c r="X41" s="68" t="str">
        <f>IF(AND('Mapa de Riesgos'!$Y$46="Baja",'Mapa de Riesgos'!$AA$46="Moderado"),CONCATENATE("R6C",'Mapa de Riesgos'!$O$46),"")</f>
        <v/>
      </c>
      <c r="Y41" s="68" t="str">
        <f>IF(AND('Mapa de Riesgos'!$Y$47="Baja",'Mapa de Riesgos'!$AA$47="Moderado"),CONCATENATE("R6C",'Mapa de Riesgos'!$O$47),"")</f>
        <v/>
      </c>
      <c r="Z41" s="68" t="str">
        <f>IF(AND('Mapa de Riesgos'!$Y$48="Baja",'Mapa de Riesgos'!$AA$48="Moderado"),CONCATENATE("R6C",'Mapa de Riesgos'!$O$48),"")</f>
        <v/>
      </c>
      <c r="AA41" s="69" t="str">
        <f>IF(AND('Mapa de Riesgos'!$Y$49="Baja",'Mapa de Riesgos'!$AA$49="Moderado"),CONCATENATE("R6C",'Mapa de Riesgos'!$O$49),"")</f>
        <v/>
      </c>
      <c r="AB41" s="52" t="str">
        <f>IF(AND('Mapa de Riesgos'!$Y$44="Baja",'Mapa de Riesgos'!$AA$44="Mayor"),CONCATENATE("R6C",'Mapa de Riesgos'!$O$44),"")</f>
        <v/>
      </c>
      <c r="AC41" s="53" t="str">
        <f>IF(AND('Mapa de Riesgos'!$Y$45="Baja",'Mapa de Riesgos'!$AA$45="Mayor"),CONCATENATE("R6C",'Mapa de Riesgos'!$O$45),"")</f>
        <v/>
      </c>
      <c r="AD41" s="53" t="str">
        <f>IF(AND('Mapa de Riesgos'!$Y$46="Baja",'Mapa de Riesgos'!$AA$46="Mayor"),CONCATENATE("R6C",'Mapa de Riesgos'!$O$46),"")</f>
        <v/>
      </c>
      <c r="AE41" s="53" t="str">
        <f>IF(AND('Mapa de Riesgos'!$Y$47="Baja",'Mapa de Riesgos'!$AA$47="Mayor"),CONCATENATE("R6C",'Mapa de Riesgos'!$O$47),"")</f>
        <v/>
      </c>
      <c r="AF41" s="53" t="str">
        <f>IF(AND('Mapa de Riesgos'!$Y$48="Baja",'Mapa de Riesgos'!$AA$48="Mayor"),CONCATENATE("R6C",'Mapa de Riesgos'!$O$48),"")</f>
        <v/>
      </c>
      <c r="AG41" s="54" t="str">
        <f>IF(AND('Mapa de Riesgos'!$Y$49="Baja",'Mapa de Riesgos'!$AA$49="Mayor"),CONCATENATE("R6C",'Mapa de Riesgos'!$O$49),"")</f>
        <v/>
      </c>
      <c r="AH41" s="55" t="str">
        <f>IF(AND('Mapa de Riesgos'!$Y$44="Baja",'Mapa de Riesgos'!$AA$44="Catastrófico"),CONCATENATE("R6C",'Mapa de Riesgos'!$O$44),"")</f>
        <v/>
      </c>
      <c r="AI41" s="56" t="str">
        <f>IF(AND('Mapa de Riesgos'!$Y$45="Baja",'Mapa de Riesgos'!$AA$45="Catastrófico"),CONCATENATE("R6C",'Mapa de Riesgos'!$O$45),"")</f>
        <v/>
      </c>
      <c r="AJ41" s="56" t="str">
        <f>IF(AND('Mapa de Riesgos'!$Y$46="Baja",'Mapa de Riesgos'!$AA$46="Catastrófico"),CONCATENATE("R6C",'Mapa de Riesgos'!$O$46),"")</f>
        <v/>
      </c>
      <c r="AK41" s="56" t="str">
        <f>IF(AND('Mapa de Riesgos'!$Y$47="Baja",'Mapa de Riesgos'!$AA$47="Catastrófico"),CONCATENATE("R6C",'Mapa de Riesgos'!$O$47),"")</f>
        <v/>
      </c>
      <c r="AL41" s="56" t="str">
        <f>IF(AND('Mapa de Riesgos'!$Y$48="Baja",'Mapa de Riesgos'!$AA$48="Catastrófico"),CONCATENATE("R6C",'Mapa de Riesgos'!$O$48),"")</f>
        <v/>
      </c>
      <c r="AM41" s="57" t="str">
        <f>IF(AND('Mapa de Riesgos'!$Y$49="Baja",'Mapa de Riesgos'!$AA$49="Catastrófico"),CONCATENATE("R6C",'Mapa de Riesgos'!$O$49),"")</f>
        <v/>
      </c>
      <c r="AN41" s="83"/>
      <c r="AO41" s="534"/>
      <c r="AP41" s="535"/>
      <c r="AQ41" s="535"/>
      <c r="AR41" s="535"/>
      <c r="AS41" s="535"/>
      <c r="AT41" s="536"/>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62"/>
      <c r="C42" s="462"/>
      <c r="D42" s="463"/>
      <c r="E42" s="503"/>
      <c r="F42" s="504"/>
      <c r="G42" s="504"/>
      <c r="H42" s="504"/>
      <c r="I42" s="504"/>
      <c r="J42" s="76" t="str">
        <f>IF(AND('Mapa de Riesgos'!$Y$50="Baja",'Mapa de Riesgos'!$AA$50="Leve"),CONCATENATE("R7C",'Mapa de Riesgos'!$O$50),"")</f>
        <v/>
      </c>
      <c r="K42" s="77" t="str">
        <f>IF(AND('Mapa de Riesgos'!$Y$51="Baja",'Mapa de Riesgos'!$AA$51="Leve"),CONCATENATE("R7C",'Mapa de Riesgos'!$O$51),"")</f>
        <v/>
      </c>
      <c r="L42" s="77" t="str">
        <f>IF(AND('Mapa de Riesgos'!$Y$52="Baja",'Mapa de Riesgos'!$AA$52="Leve"),CONCATENATE("R7C",'Mapa de Riesgos'!$O$52),"")</f>
        <v/>
      </c>
      <c r="M42" s="77" t="str">
        <f>IF(AND('Mapa de Riesgos'!$Y$53="Baja",'Mapa de Riesgos'!$AA$53="Leve"),CONCATENATE("R7C",'Mapa de Riesgos'!$O$53),"")</f>
        <v/>
      </c>
      <c r="N42" s="77" t="str">
        <f>IF(AND('Mapa de Riesgos'!$Y$54="Baja",'Mapa de Riesgos'!$AA$54="Leve"),CONCATENATE("R7C",'Mapa de Riesgos'!$O$54),"")</f>
        <v/>
      </c>
      <c r="O42" s="78" t="str">
        <f>IF(AND('Mapa de Riesgos'!$Y$55="Baja",'Mapa de Riesgos'!$AA$55="Leve"),CONCATENATE("R7C",'Mapa de Riesgos'!$O$55),"")</f>
        <v/>
      </c>
      <c r="P42" s="67" t="str">
        <f>IF(AND('Mapa de Riesgos'!$Y$50="Baja",'Mapa de Riesgos'!$AA$50="Menor"),CONCATENATE("R7C",'Mapa de Riesgos'!$O$50),"")</f>
        <v/>
      </c>
      <c r="Q42" s="68" t="str">
        <f>IF(AND('Mapa de Riesgos'!$Y$51="Baja",'Mapa de Riesgos'!$AA$51="Menor"),CONCATENATE("R7C",'Mapa de Riesgos'!$O$51),"")</f>
        <v/>
      </c>
      <c r="R42" s="68" t="str">
        <f>IF(AND('Mapa de Riesgos'!$Y$52="Baja",'Mapa de Riesgos'!$AA$52="Menor"),CONCATENATE("R7C",'Mapa de Riesgos'!$O$52),"")</f>
        <v/>
      </c>
      <c r="S42" s="68" t="str">
        <f>IF(AND('Mapa de Riesgos'!$Y$53="Baja",'Mapa de Riesgos'!$AA$53="Menor"),CONCATENATE("R7C",'Mapa de Riesgos'!$O$53),"")</f>
        <v/>
      </c>
      <c r="T42" s="68" t="str">
        <f>IF(AND('Mapa de Riesgos'!$Y$54="Baja",'Mapa de Riesgos'!$AA$54="Menor"),CONCATENATE("R7C",'Mapa de Riesgos'!$O$54),"")</f>
        <v/>
      </c>
      <c r="U42" s="69" t="str">
        <f>IF(AND('Mapa de Riesgos'!$Y$55="Baja",'Mapa de Riesgos'!$AA$55="Menor"),CONCATENATE("R7C",'Mapa de Riesgos'!$O$55),"")</f>
        <v/>
      </c>
      <c r="V42" s="67" t="str">
        <f>IF(AND('Mapa de Riesgos'!$Y$50="Baja",'Mapa de Riesgos'!$AA$50="Moderado"),CONCATENATE("R7C",'Mapa de Riesgos'!$O$50),"")</f>
        <v/>
      </c>
      <c r="W42" s="68" t="str">
        <f>IF(AND('Mapa de Riesgos'!$Y$51="Baja",'Mapa de Riesgos'!$AA$51="Moderado"),CONCATENATE("R7C",'Mapa de Riesgos'!$O$51),"")</f>
        <v/>
      </c>
      <c r="X42" s="68" t="str">
        <f>IF(AND('Mapa de Riesgos'!$Y$52="Baja",'Mapa de Riesgos'!$AA$52="Moderado"),CONCATENATE("R7C",'Mapa de Riesgos'!$O$52),"")</f>
        <v/>
      </c>
      <c r="Y42" s="68" t="str">
        <f>IF(AND('Mapa de Riesgos'!$Y$53="Baja",'Mapa de Riesgos'!$AA$53="Moderado"),CONCATENATE("R7C",'Mapa de Riesgos'!$O$53),"")</f>
        <v/>
      </c>
      <c r="Z42" s="68" t="str">
        <f>IF(AND('Mapa de Riesgos'!$Y$54="Baja",'Mapa de Riesgos'!$AA$54="Moderado"),CONCATENATE("R7C",'Mapa de Riesgos'!$O$54),"")</f>
        <v/>
      </c>
      <c r="AA42" s="69" t="str">
        <f>IF(AND('Mapa de Riesgos'!$Y$55="Baja",'Mapa de Riesgos'!$AA$55="Moderado"),CONCATENATE("R7C",'Mapa de Riesgos'!$O$55),"")</f>
        <v/>
      </c>
      <c r="AB42" s="52" t="str">
        <f>IF(AND('Mapa de Riesgos'!$Y$50="Baja",'Mapa de Riesgos'!$AA$50="Mayor"),CONCATENATE("R7C",'Mapa de Riesgos'!$O$50),"")</f>
        <v/>
      </c>
      <c r="AC42" s="53" t="str">
        <f>IF(AND('Mapa de Riesgos'!$Y$51="Baja",'Mapa de Riesgos'!$AA$51="Mayor"),CONCATENATE("R7C",'Mapa de Riesgos'!$O$51),"")</f>
        <v/>
      </c>
      <c r="AD42" s="53" t="str">
        <f>IF(AND('Mapa de Riesgos'!$Y$52="Baja",'Mapa de Riesgos'!$AA$52="Mayor"),CONCATENATE("R7C",'Mapa de Riesgos'!$O$52),"")</f>
        <v/>
      </c>
      <c r="AE42" s="53" t="str">
        <f>IF(AND('Mapa de Riesgos'!$Y$53="Baja",'Mapa de Riesgos'!$AA$53="Mayor"),CONCATENATE("R7C",'Mapa de Riesgos'!$O$53),"")</f>
        <v/>
      </c>
      <c r="AF42" s="53" t="str">
        <f>IF(AND('Mapa de Riesgos'!$Y$54="Baja",'Mapa de Riesgos'!$AA$54="Mayor"),CONCATENATE("R7C",'Mapa de Riesgos'!$O$54),"")</f>
        <v/>
      </c>
      <c r="AG42" s="54" t="str">
        <f>IF(AND('Mapa de Riesgos'!$Y$55="Baja",'Mapa de Riesgos'!$AA$55="Mayor"),CONCATENATE("R7C",'Mapa de Riesgos'!$O$55),"")</f>
        <v/>
      </c>
      <c r="AH42" s="55" t="str">
        <f>IF(AND('Mapa de Riesgos'!$Y$50="Baja",'Mapa de Riesgos'!$AA$50="Catastrófico"),CONCATENATE("R7C",'Mapa de Riesgos'!$O$50),"")</f>
        <v/>
      </c>
      <c r="AI42" s="56" t="str">
        <f>IF(AND('Mapa de Riesgos'!$Y$51="Baja",'Mapa de Riesgos'!$AA$51="Catastrófico"),CONCATENATE("R7C",'Mapa de Riesgos'!$O$51),"")</f>
        <v/>
      </c>
      <c r="AJ42" s="56" t="str">
        <f>IF(AND('Mapa de Riesgos'!$Y$52="Baja",'Mapa de Riesgos'!$AA$52="Catastrófico"),CONCATENATE("R7C",'Mapa de Riesgos'!$O$52),"")</f>
        <v/>
      </c>
      <c r="AK42" s="56" t="str">
        <f>IF(AND('Mapa de Riesgos'!$Y$53="Baja",'Mapa de Riesgos'!$AA$53="Catastrófico"),CONCATENATE("R7C",'Mapa de Riesgos'!$O$53),"")</f>
        <v/>
      </c>
      <c r="AL42" s="56" t="str">
        <f>IF(AND('Mapa de Riesgos'!$Y$54="Baja",'Mapa de Riesgos'!$AA$54="Catastrófico"),CONCATENATE("R7C",'Mapa de Riesgos'!$O$54),"")</f>
        <v/>
      </c>
      <c r="AM42" s="57" t="str">
        <f>IF(AND('Mapa de Riesgos'!$Y$55="Baja",'Mapa de Riesgos'!$AA$55="Catastrófico"),CONCATENATE("R7C",'Mapa de Riesgos'!$O$55),"")</f>
        <v/>
      </c>
      <c r="AN42" s="83"/>
      <c r="AO42" s="534"/>
      <c r="AP42" s="535"/>
      <c r="AQ42" s="535"/>
      <c r="AR42" s="535"/>
      <c r="AS42" s="535"/>
      <c r="AT42" s="536"/>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62"/>
      <c r="C43" s="462"/>
      <c r="D43" s="463"/>
      <c r="E43" s="503"/>
      <c r="F43" s="504"/>
      <c r="G43" s="504"/>
      <c r="H43" s="504"/>
      <c r="I43" s="504"/>
      <c r="J43" s="76" t="str">
        <f>IF(AND('Mapa de Riesgos'!$Y$56="Baja",'Mapa de Riesgos'!$AA$56="Leve"),CONCATENATE("R8C",'Mapa de Riesgos'!$O$56),"")</f>
        <v/>
      </c>
      <c r="K43" s="77" t="str">
        <f>IF(AND('Mapa de Riesgos'!$Y$57="Baja",'Mapa de Riesgos'!$AA$57="Leve"),CONCATENATE("R8C",'Mapa de Riesgos'!$O$57),"")</f>
        <v/>
      </c>
      <c r="L43" s="77" t="str">
        <f>IF(AND('Mapa de Riesgos'!$Y$58="Baja",'Mapa de Riesgos'!$AA$58="Leve"),CONCATENATE("R8C",'Mapa de Riesgos'!$O$58),"")</f>
        <v/>
      </c>
      <c r="M43" s="77" t="str">
        <f>IF(AND('Mapa de Riesgos'!$Y$59="Baja",'Mapa de Riesgos'!$AA$59="Leve"),CONCATENATE("R8C",'Mapa de Riesgos'!$O$59),"")</f>
        <v/>
      </c>
      <c r="N43" s="77" t="str">
        <f>IF(AND('Mapa de Riesgos'!$Y$60="Baja",'Mapa de Riesgos'!$AA$60="Leve"),CONCATENATE("R8C",'Mapa de Riesgos'!$O$60),"")</f>
        <v/>
      </c>
      <c r="O43" s="78" t="str">
        <f>IF(AND('Mapa de Riesgos'!$Y$61="Baja",'Mapa de Riesgos'!$AA$61="Leve"),CONCATENATE("R8C",'Mapa de Riesgos'!$O$61),"")</f>
        <v/>
      </c>
      <c r="P43" s="67" t="str">
        <f>IF(AND('Mapa de Riesgos'!$Y$56="Baja",'Mapa de Riesgos'!$AA$56="Menor"),CONCATENATE("R8C",'Mapa de Riesgos'!$O$56),"")</f>
        <v/>
      </c>
      <c r="Q43" s="68" t="str">
        <f>IF(AND('Mapa de Riesgos'!$Y$57="Baja",'Mapa de Riesgos'!$AA$57="Menor"),CONCATENATE("R8C",'Mapa de Riesgos'!$O$57),"")</f>
        <v/>
      </c>
      <c r="R43" s="68" t="str">
        <f>IF(AND('Mapa de Riesgos'!$Y$58="Baja",'Mapa de Riesgos'!$AA$58="Menor"),CONCATENATE("R8C",'Mapa de Riesgos'!$O$58),"")</f>
        <v/>
      </c>
      <c r="S43" s="68" t="str">
        <f>IF(AND('Mapa de Riesgos'!$Y$59="Baja",'Mapa de Riesgos'!$AA$59="Menor"),CONCATENATE("R8C",'Mapa de Riesgos'!$O$59),"")</f>
        <v/>
      </c>
      <c r="T43" s="68" t="str">
        <f>IF(AND('Mapa de Riesgos'!$Y$60="Baja",'Mapa de Riesgos'!$AA$60="Menor"),CONCATENATE("R8C",'Mapa de Riesgos'!$O$60),"")</f>
        <v/>
      </c>
      <c r="U43" s="69" t="str">
        <f>IF(AND('Mapa de Riesgos'!$Y$61="Baja",'Mapa de Riesgos'!$AA$61="Menor"),CONCATENATE("R8C",'Mapa de Riesgos'!$O$61),"")</f>
        <v/>
      </c>
      <c r="V43" s="67" t="str">
        <f>IF(AND('Mapa de Riesgos'!$Y$56="Baja",'Mapa de Riesgos'!$AA$56="Moderado"),CONCATENATE("R8C",'Mapa de Riesgos'!$O$56),"")</f>
        <v/>
      </c>
      <c r="W43" s="68" t="str">
        <f>IF(AND('Mapa de Riesgos'!$Y$57="Baja",'Mapa de Riesgos'!$AA$57="Moderado"),CONCATENATE("R8C",'Mapa de Riesgos'!$O$57),"")</f>
        <v/>
      </c>
      <c r="X43" s="68" t="str">
        <f>IF(AND('Mapa de Riesgos'!$Y$58="Baja",'Mapa de Riesgos'!$AA$58="Moderado"),CONCATENATE("R8C",'Mapa de Riesgos'!$O$58),"")</f>
        <v/>
      </c>
      <c r="Y43" s="68" t="str">
        <f>IF(AND('Mapa de Riesgos'!$Y$59="Baja",'Mapa de Riesgos'!$AA$59="Moderado"),CONCATENATE("R8C",'Mapa de Riesgos'!$O$59),"")</f>
        <v/>
      </c>
      <c r="Z43" s="68" t="str">
        <f>IF(AND('Mapa de Riesgos'!$Y$60="Baja",'Mapa de Riesgos'!$AA$60="Moderado"),CONCATENATE("R8C",'Mapa de Riesgos'!$O$60),"")</f>
        <v/>
      </c>
      <c r="AA43" s="69" t="str">
        <f>IF(AND('Mapa de Riesgos'!$Y$61="Baja",'Mapa de Riesgos'!$AA$61="Moderado"),CONCATENATE("R8C",'Mapa de Riesgos'!$O$61),"")</f>
        <v/>
      </c>
      <c r="AB43" s="52" t="str">
        <f>IF(AND('Mapa de Riesgos'!$Y$56="Baja",'Mapa de Riesgos'!$AA$56="Mayor"),CONCATENATE("R8C",'Mapa de Riesgos'!$O$56),"")</f>
        <v/>
      </c>
      <c r="AC43" s="53" t="str">
        <f>IF(AND('Mapa de Riesgos'!$Y$57="Baja",'Mapa de Riesgos'!$AA$57="Mayor"),CONCATENATE("R8C",'Mapa de Riesgos'!$O$57),"")</f>
        <v/>
      </c>
      <c r="AD43" s="53" t="str">
        <f>IF(AND('Mapa de Riesgos'!$Y$58="Baja",'Mapa de Riesgos'!$AA$58="Mayor"),CONCATENATE("R8C",'Mapa de Riesgos'!$O$58),"")</f>
        <v/>
      </c>
      <c r="AE43" s="53" t="str">
        <f>IF(AND('Mapa de Riesgos'!$Y$59="Baja",'Mapa de Riesgos'!$AA$59="Mayor"),CONCATENATE("R8C",'Mapa de Riesgos'!$O$59),"")</f>
        <v/>
      </c>
      <c r="AF43" s="53" t="str">
        <f>IF(AND('Mapa de Riesgos'!$Y$60="Baja",'Mapa de Riesgos'!$AA$60="Mayor"),CONCATENATE("R8C",'Mapa de Riesgos'!$O$60),"")</f>
        <v/>
      </c>
      <c r="AG43" s="54" t="str">
        <f>IF(AND('Mapa de Riesgos'!$Y$61="Baja",'Mapa de Riesgos'!$AA$61="Mayor"),CONCATENATE("R8C",'Mapa de Riesgos'!$O$61),"")</f>
        <v/>
      </c>
      <c r="AH43" s="55" t="str">
        <f>IF(AND('Mapa de Riesgos'!$Y$56="Baja",'Mapa de Riesgos'!$AA$56="Catastrófico"),CONCATENATE("R8C",'Mapa de Riesgos'!$O$56),"")</f>
        <v/>
      </c>
      <c r="AI43" s="56" t="str">
        <f>IF(AND('Mapa de Riesgos'!$Y$57="Baja",'Mapa de Riesgos'!$AA$57="Catastrófico"),CONCATENATE("R8C",'Mapa de Riesgos'!$O$57),"")</f>
        <v/>
      </c>
      <c r="AJ43" s="56" t="str">
        <f>IF(AND('Mapa de Riesgos'!$Y$58="Baja",'Mapa de Riesgos'!$AA$58="Catastrófico"),CONCATENATE("R8C",'Mapa de Riesgos'!$O$58),"")</f>
        <v/>
      </c>
      <c r="AK43" s="56" t="str">
        <f>IF(AND('Mapa de Riesgos'!$Y$59="Baja",'Mapa de Riesgos'!$AA$59="Catastrófico"),CONCATENATE("R8C",'Mapa de Riesgos'!$O$59),"")</f>
        <v/>
      </c>
      <c r="AL43" s="56" t="str">
        <f>IF(AND('Mapa de Riesgos'!$Y$60="Baja",'Mapa de Riesgos'!$AA$60="Catastrófico"),CONCATENATE("R8C",'Mapa de Riesgos'!$O$60),"")</f>
        <v/>
      </c>
      <c r="AM43" s="57" t="str">
        <f>IF(AND('Mapa de Riesgos'!$Y$61="Baja",'Mapa de Riesgos'!$AA$61="Catastrófico"),CONCATENATE("R8C",'Mapa de Riesgos'!$O$61),"")</f>
        <v/>
      </c>
      <c r="AN43" s="83"/>
      <c r="AO43" s="534"/>
      <c r="AP43" s="535"/>
      <c r="AQ43" s="535"/>
      <c r="AR43" s="535"/>
      <c r="AS43" s="535"/>
      <c r="AT43" s="536"/>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62"/>
      <c r="C44" s="462"/>
      <c r="D44" s="463"/>
      <c r="E44" s="503"/>
      <c r="F44" s="504"/>
      <c r="G44" s="504"/>
      <c r="H44" s="504"/>
      <c r="I44" s="504"/>
      <c r="J44" s="76" t="str">
        <f>IF(AND('Mapa de Riesgos'!$Y$62="Baja",'Mapa de Riesgos'!$AA$62="Leve"),CONCATENATE("R9C",'Mapa de Riesgos'!$O$62),"")</f>
        <v/>
      </c>
      <c r="K44" s="77" t="str">
        <f>IF(AND('Mapa de Riesgos'!$Y$63="Baja",'Mapa de Riesgos'!$AA$63="Leve"),CONCATENATE("R9C",'Mapa de Riesgos'!$O$63),"")</f>
        <v/>
      </c>
      <c r="L44" s="77" t="str">
        <f>IF(AND('Mapa de Riesgos'!$Y$64="Baja",'Mapa de Riesgos'!$AA$64="Leve"),CONCATENATE("R9C",'Mapa de Riesgos'!$O$64),"")</f>
        <v/>
      </c>
      <c r="M44" s="77" t="str">
        <f>IF(AND('Mapa de Riesgos'!$Y$65="Baja",'Mapa de Riesgos'!$AA$65="Leve"),CONCATENATE("R9C",'Mapa de Riesgos'!$O$65),"")</f>
        <v/>
      </c>
      <c r="N44" s="77" t="str">
        <f>IF(AND('Mapa de Riesgos'!$Y$66="Baja",'Mapa de Riesgos'!$AA$66="Leve"),CONCATENATE("R9C",'Mapa de Riesgos'!$O$66),"")</f>
        <v/>
      </c>
      <c r="O44" s="78" t="str">
        <f>IF(AND('Mapa de Riesgos'!$Y$67="Baja",'Mapa de Riesgos'!$AA$67="Leve"),CONCATENATE("R9C",'Mapa de Riesgos'!$O$67),"")</f>
        <v/>
      </c>
      <c r="P44" s="67" t="str">
        <f>IF(AND('Mapa de Riesgos'!$Y$62="Baja",'Mapa de Riesgos'!$AA$62="Menor"),CONCATENATE("R9C",'Mapa de Riesgos'!$O$62),"")</f>
        <v/>
      </c>
      <c r="Q44" s="68" t="str">
        <f>IF(AND('Mapa de Riesgos'!$Y$63="Baja",'Mapa de Riesgos'!$AA$63="Menor"),CONCATENATE("R9C",'Mapa de Riesgos'!$O$63),"")</f>
        <v/>
      </c>
      <c r="R44" s="68" t="str">
        <f>IF(AND('Mapa de Riesgos'!$Y$64="Baja",'Mapa de Riesgos'!$AA$64="Menor"),CONCATENATE("R9C",'Mapa de Riesgos'!$O$64),"")</f>
        <v/>
      </c>
      <c r="S44" s="68" t="str">
        <f>IF(AND('Mapa de Riesgos'!$Y$65="Baja",'Mapa de Riesgos'!$AA$65="Menor"),CONCATENATE("R9C",'Mapa de Riesgos'!$O$65),"")</f>
        <v/>
      </c>
      <c r="T44" s="68" t="str">
        <f>IF(AND('Mapa de Riesgos'!$Y$66="Baja",'Mapa de Riesgos'!$AA$66="Menor"),CONCATENATE("R9C",'Mapa de Riesgos'!$O$66),"")</f>
        <v/>
      </c>
      <c r="U44" s="69" t="str">
        <f>IF(AND('Mapa de Riesgos'!$Y$67="Baja",'Mapa de Riesgos'!$AA$67="Menor"),CONCATENATE("R9C",'Mapa de Riesgos'!$O$67),"")</f>
        <v/>
      </c>
      <c r="V44" s="67" t="str">
        <f>IF(AND('Mapa de Riesgos'!$Y$62="Baja",'Mapa de Riesgos'!$AA$62="Moderado"),CONCATENATE("R9C",'Mapa de Riesgos'!$O$62),"")</f>
        <v/>
      </c>
      <c r="W44" s="68" t="str">
        <f>IF(AND('Mapa de Riesgos'!$Y$63="Baja",'Mapa de Riesgos'!$AA$63="Moderado"),CONCATENATE("R9C",'Mapa de Riesgos'!$O$63),"")</f>
        <v/>
      </c>
      <c r="X44" s="68" t="str">
        <f>IF(AND('Mapa de Riesgos'!$Y$64="Baja",'Mapa de Riesgos'!$AA$64="Moderado"),CONCATENATE("R9C",'Mapa de Riesgos'!$O$64),"")</f>
        <v/>
      </c>
      <c r="Y44" s="68" t="str">
        <f>IF(AND('Mapa de Riesgos'!$Y$65="Baja",'Mapa de Riesgos'!$AA$65="Moderado"),CONCATENATE("R9C",'Mapa de Riesgos'!$O$65),"")</f>
        <v/>
      </c>
      <c r="Z44" s="68" t="str">
        <f>IF(AND('Mapa de Riesgos'!$Y$66="Baja",'Mapa de Riesgos'!$AA$66="Moderado"),CONCATENATE("R9C",'Mapa de Riesgos'!$O$66),"")</f>
        <v/>
      </c>
      <c r="AA44" s="69" t="str">
        <f>IF(AND('Mapa de Riesgos'!$Y$67="Baja",'Mapa de Riesgos'!$AA$67="Moderado"),CONCATENATE("R9C",'Mapa de Riesgos'!$O$67),"")</f>
        <v/>
      </c>
      <c r="AB44" s="52" t="str">
        <f>IF(AND('Mapa de Riesgos'!$Y$62="Baja",'Mapa de Riesgos'!$AA$62="Mayor"),CONCATENATE("R9C",'Mapa de Riesgos'!$O$62),"")</f>
        <v/>
      </c>
      <c r="AC44" s="53" t="str">
        <f>IF(AND('Mapa de Riesgos'!$Y$63="Baja",'Mapa de Riesgos'!$AA$63="Mayor"),CONCATENATE("R9C",'Mapa de Riesgos'!$O$63),"")</f>
        <v/>
      </c>
      <c r="AD44" s="53" t="str">
        <f>IF(AND('Mapa de Riesgos'!$Y$64="Baja",'Mapa de Riesgos'!$AA$64="Mayor"),CONCATENATE("R9C",'Mapa de Riesgos'!$O$64),"")</f>
        <v/>
      </c>
      <c r="AE44" s="53" t="str">
        <f>IF(AND('Mapa de Riesgos'!$Y$65="Baja",'Mapa de Riesgos'!$AA$65="Mayor"),CONCATENATE("R9C",'Mapa de Riesgos'!$O$65),"")</f>
        <v/>
      </c>
      <c r="AF44" s="53" t="str">
        <f>IF(AND('Mapa de Riesgos'!$Y$66="Baja",'Mapa de Riesgos'!$AA$66="Mayor"),CONCATENATE("R9C",'Mapa de Riesgos'!$O$66),"")</f>
        <v/>
      </c>
      <c r="AG44" s="54" t="str">
        <f>IF(AND('Mapa de Riesgos'!$Y$67="Baja",'Mapa de Riesgos'!$AA$67="Mayor"),CONCATENATE("R9C",'Mapa de Riesgos'!$O$67),"")</f>
        <v/>
      </c>
      <c r="AH44" s="55" t="str">
        <f>IF(AND('Mapa de Riesgos'!$Y$62="Baja",'Mapa de Riesgos'!$AA$62="Catastrófico"),CONCATENATE("R9C",'Mapa de Riesgos'!$O$62),"")</f>
        <v/>
      </c>
      <c r="AI44" s="56" t="str">
        <f>IF(AND('Mapa de Riesgos'!$Y$63="Baja",'Mapa de Riesgos'!$AA$63="Catastrófico"),CONCATENATE("R9C",'Mapa de Riesgos'!$O$63),"")</f>
        <v/>
      </c>
      <c r="AJ44" s="56" t="str">
        <f>IF(AND('Mapa de Riesgos'!$Y$64="Baja",'Mapa de Riesgos'!$AA$64="Catastrófico"),CONCATENATE("R9C",'Mapa de Riesgos'!$O$64),"")</f>
        <v/>
      </c>
      <c r="AK44" s="56" t="str">
        <f>IF(AND('Mapa de Riesgos'!$Y$65="Baja",'Mapa de Riesgos'!$AA$65="Catastrófico"),CONCATENATE("R9C",'Mapa de Riesgos'!$O$65),"")</f>
        <v/>
      </c>
      <c r="AL44" s="56" t="str">
        <f>IF(AND('Mapa de Riesgos'!$Y$66="Baja",'Mapa de Riesgos'!$AA$66="Catastrófico"),CONCATENATE("R9C",'Mapa de Riesgos'!$O$66),"")</f>
        <v/>
      </c>
      <c r="AM44" s="57" t="str">
        <f>IF(AND('Mapa de Riesgos'!$Y$67="Baja",'Mapa de Riesgos'!$AA$67="Catastrófico"),CONCATENATE("R9C",'Mapa de Riesgos'!$O$67),"")</f>
        <v/>
      </c>
      <c r="AN44" s="83"/>
      <c r="AO44" s="534"/>
      <c r="AP44" s="535"/>
      <c r="AQ44" s="535"/>
      <c r="AR44" s="535"/>
      <c r="AS44" s="535"/>
      <c r="AT44" s="536"/>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62"/>
      <c r="C45" s="462"/>
      <c r="D45" s="463"/>
      <c r="E45" s="506"/>
      <c r="F45" s="507"/>
      <c r="G45" s="507"/>
      <c r="H45" s="507"/>
      <c r="I45" s="507"/>
      <c r="J45" s="79" t="str">
        <f>IF(AND('Mapa de Riesgos'!$Y$68="Baja",'Mapa de Riesgos'!$AA$68="Leve"),CONCATENATE("R10C",'Mapa de Riesgos'!$O$68),"")</f>
        <v/>
      </c>
      <c r="K45" s="80" t="str">
        <f>IF(AND('Mapa de Riesgos'!$Y$69="Baja",'Mapa de Riesgos'!$AA$69="Leve"),CONCATENATE("R10C",'Mapa de Riesgos'!$O$69),"")</f>
        <v/>
      </c>
      <c r="L45" s="80" t="str">
        <f>IF(AND('Mapa de Riesgos'!$Y$70="Baja",'Mapa de Riesgos'!$AA$70="Leve"),CONCATENATE("R10C",'Mapa de Riesgos'!$O$70),"")</f>
        <v/>
      </c>
      <c r="M45" s="80" t="str">
        <f>IF(AND('Mapa de Riesgos'!$Y$71="Baja",'Mapa de Riesgos'!$AA$71="Leve"),CONCATENATE("R10C",'Mapa de Riesgos'!$O$71),"")</f>
        <v/>
      </c>
      <c r="N45" s="80" t="str">
        <f>IF(AND('Mapa de Riesgos'!$Y$72="Baja",'Mapa de Riesgos'!$AA$72="Leve"),CONCATENATE("R10C",'Mapa de Riesgos'!$O$72),"")</f>
        <v/>
      </c>
      <c r="O45" s="81" t="str">
        <f>IF(AND('Mapa de Riesgos'!$Y$73="Baja",'Mapa de Riesgos'!$AA$73="Leve"),CONCATENATE("R10C",'Mapa de Riesgos'!$O$73),"")</f>
        <v/>
      </c>
      <c r="P45" s="67" t="str">
        <f>IF(AND('Mapa de Riesgos'!$Y$68="Baja",'Mapa de Riesgos'!$AA$68="Menor"),CONCATENATE("R10C",'Mapa de Riesgos'!$O$68),"")</f>
        <v/>
      </c>
      <c r="Q45" s="68" t="str">
        <f>IF(AND('Mapa de Riesgos'!$Y$69="Baja",'Mapa de Riesgos'!$AA$69="Menor"),CONCATENATE("R10C",'Mapa de Riesgos'!$O$69),"")</f>
        <v/>
      </c>
      <c r="R45" s="68" t="str">
        <f>IF(AND('Mapa de Riesgos'!$Y$70="Baja",'Mapa de Riesgos'!$AA$70="Menor"),CONCATENATE("R10C",'Mapa de Riesgos'!$O$70),"")</f>
        <v/>
      </c>
      <c r="S45" s="68" t="str">
        <f>IF(AND('Mapa de Riesgos'!$Y$71="Baja",'Mapa de Riesgos'!$AA$71="Menor"),CONCATENATE("R10C",'Mapa de Riesgos'!$O$71),"")</f>
        <v/>
      </c>
      <c r="T45" s="68" t="str">
        <f>IF(AND('Mapa de Riesgos'!$Y$72="Baja",'Mapa de Riesgos'!$AA$72="Menor"),CONCATENATE("R10C",'Mapa de Riesgos'!$O$72),"")</f>
        <v/>
      </c>
      <c r="U45" s="69" t="str">
        <f>IF(AND('Mapa de Riesgos'!$Y$73="Baja",'Mapa de Riesgos'!$AA$73="Menor"),CONCATENATE("R10C",'Mapa de Riesgos'!$O$73),"")</f>
        <v/>
      </c>
      <c r="V45" s="70" t="str">
        <f>IF(AND('Mapa de Riesgos'!$Y$68="Baja",'Mapa de Riesgos'!$AA$68="Moderado"),CONCATENATE("R10C",'Mapa de Riesgos'!$O$68),"")</f>
        <v/>
      </c>
      <c r="W45" s="71" t="str">
        <f>IF(AND('Mapa de Riesgos'!$Y$69="Baja",'Mapa de Riesgos'!$AA$69="Moderado"),CONCATENATE("R10C",'Mapa de Riesgos'!$O$69),"")</f>
        <v/>
      </c>
      <c r="X45" s="71" t="str">
        <f>IF(AND('Mapa de Riesgos'!$Y$70="Baja",'Mapa de Riesgos'!$AA$70="Moderado"),CONCATENATE("R10C",'Mapa de Riesgos'!$O$70),"")</f>
        <v/>
      </c>
      <c r="Y45" s="71" t="str">
        <f>IF(AND('Mapa de Riesgos'!$Y$71="Baja",'Mapa de Riesgos'!$AA$71="Moderado"),CONCATENATE("R10C",'Mapa de Riesgos'!$O$71),"")</f>
        <v/>
      </c>
      <c r="Z45" s="71" t="str">
        <f>IF(AND('Mapa de Riesgos'!$Y$72="Baja",'Mapa de Riesgos'!$AA$72="Moderado"),CONCATENATE("R10C",'Mapa de Riesgos'!$O$72),"")</f>
        <v/>
      </c>
      <c r="AA45" s="72" t="str">
        <f>IF(AND('Mapa de Riesgos'!$Y$73="Baja",'Mapa de Riesgos'!$AA$73="Moderado"),CONCATENATE("R10C",'Mapa de Riesgos'!$O$73),"")</f>
        <v/>
      </c>
      <c r="AB45" s="58" t="str">
        <f>IF(AND('Mapa de Riesgos'!$Y$68="Baja",'Mapa de Riesgos'!$AA$68="Mayor"),CONCATENATE("R10C",'Mapa de Riesgos'!$O$68),"")</f>
        <v/>
      </c>
      <c r="AC45" s="59" t="str">
        <f>IF(AND('Mapa de Riesgos'!$Y$69="Baja",'Mapa de Riesgos'!$AA$69="Mayor"),CONCATENATE("R10C",'Mapa de Riesgos'!$O$69),"")</f>
        <v/>
      </c>
      <c r="AD45" s="59" t="str">
        <f>IF(AND('Mapa de Riesgos'!$Y$70="Baja",'Mapa de Riesgos'!$AA$70="Mayor"),CONCATENATE("R10C",'Mapa de Riesgos'!$O$70),"")</f>
        <v/>
      </c>
      <c r="AE45" s="59" t="str">
        <f>IF(AND('Mapa de Riesgos'!$Y$71="Baja",'Mapa de Riesgos'!$AA$71="Mayor"),CONCATENATE("R10C",'Mapa de Riesgos'!$O$71),"")</f>
        <v/>
      </c>
      <c r="AF45" s="59" t="str">
        <f>IF(AND('Mapa de Riesgos'!$Y$72="Baja",'Mapa de Riesgos'!$AA$72="Mayor"),CONCATENATE("R10C",'Mapa de Riesgos'!$O$72),"")</f>
        <v/>
      </c>
      <c r="AG45" s="60" t="str">
        <f>IF(AND('Mapa de Riesgos'!$Y$73="Baja",'Mapa de Riesgos'!$AA$73="Mayor"),CONCATENATE("R10C",'Mapa de Riesgos'!$O$73),"")</f>
        <v/>
      </c>
      <c r="AH45" s="61" t="str">
        <f>IF(AND('Mapa de Riesgos'!$Y$68="Baja",'Mapa de Riesgos'!$AA$68="Catastrófico"),CONCATENATE("R10C",'Mapa de Riesgos'!$O$68),"")</f>
        <v/>
      </c>
      <c r="AI45" s="62" t="str">
        <f>IF(AND('Mapa de Riesgos'!$Y$69="Baja",'Mapa de Riesgos'!$AA$69="Catastrófico"),CONCATENATE("R10C",'Mapa de Riesgos'!$O$69),"")</f>
        <v/>
      </c>
      <c r="AJ45" s="62" t="str">
        <f>IF(AND('Mapa de Riesgos'!$Y$70="Baja",'Mapa de Riesgos'!$AA$70="Catastrófico"),CONCATENATE("R10C",'Mapa de Riesgos'!$O$70),"")</f>
        <v/>
      </c>
      <c r="AK45" s="62" t="str">
        <f>IF(AND('Mapa de Riesgos'!$Y$71="Baja",'Mapa de Riesgos'!$AA$71="Catastrófico"),CONCATENATE("R10C",'Mapa de Riesgos'!$O$71),"")</f>
        <v/>
      </c>
      <c r="AL45" s="62" t="str">
        <f>IF(AND('Mapa de Riesgos'!$Y$72="Baja",'Mapa de Riesgos'!$AA$72="Catastrófico"),CONCATENATE("R10C",'Mapa de Riesgos'!$O$72),"")</f>
        <v/>
      </c>
      <c r="AM45" s="63" t="str">
        <f>IF(AND('Mapa de Riesgos'!$Y$73="Baja",'Mapa de Riesgos'!$AA$73="Catastrófico"),CONCATENATE("R10C",'Mapa de Riesgos'!$O$73),"")</f>
        <v/>
      </c>
      <c r="AN45" s="83"/>
      <c r="AO45" s="537"/>
      <c r="AP45" s="538"/>
      <c r="AQ45" s="538"/>
      <c r="AR45" s="538"/>
      <c r="AS45" s="538"/>
      <c r="AT45" s="539"/>
    </row>
    <row r="46" spans="1:80" ht="46.5" customHeight="1" x14ac:dyDescent="0.35">
      <c r="A46" s="83"/>
      <c r="B46" s="462"/>
      <c r="C46" s="462"/>
      <c r="D46" s="463"/>
      <c r="E46" s="500" t="s">
        <v>169</v>
      </c>
      <c r="F46" s="501"/>
      <c r="G46" s="501"/>
      <c r="H46" s="501"/>
      <c r="I46" s="502"/>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R1C1</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62"/>
      <c r="C47" s="462"/>
      <c r="D47" s="463"/>
      <c r="E47" s="519"/>
      <c r="F47" s="504"/>
      <c r="G47" s="504"/>
      <c r="H47" s="504"/>
      <c r="I47" s="505"/>
      <c r="J47" s="76" t="str">
        <f>IF(AND('Mapa de Riesgos'!$Y$18="Muy Baja",'Mapa de Riesgos'!$AA$18="Leve"),CONCATENATE("R2C",'Mapa de Riesgos'!$O$18),"")</f>
        <v/>
      </c>
      <c r="K47" s="77" t="str">
        <f>IF(AND('Mapa de Riesgos'!$Y$21="Muy Baja",'Mapa de Riesgos'!$AA$21="Leve"),CONCATENATE("R2C",'Mapa de Riesgos'!$O$21),"")</f>
        <v/>
      </c>
      <c r="L47" s="77" t="str">
        <f>IF(AND('Mapa de Riesgos'!$Y$22="Muy Baja",'Mapa de Riesgos'!$AA$22="Leve"),CONCATENATE("R2C",'Mapa de Riesgos'!$O$22),"")</f>
        <v/>
      </c>
      <c r="M47" s="77" t="str">
        <f>IF(AND('Mapa de Riesgos'!$Y$23="Muy Baja",'Mapa de Riesgos'!$AA$23="Leve"),CONCATENATE("R2C",'Mapa de Riesgos'!$O$23),"")</f>
        <v/>
      </c>
      <c r="N47" s="77" t="str">
        <f>IF(AND('Mapa de Riesgos'!$Y$24="Muy Baja",'Mapa de Riesgos'!$AA$24="Leve"),CONCATENATE("R2C",'Mapa de Riesgos'!$O$24),"")</f>
        <v/>
      </c>
      <c r="O47" s="78" t="str">
        <f>IF(AND('Mapa de Riesgos'!$Y$25="Muy Baja",'Mapa de Riesgos'!$AA$25="Leve"),CONCATENATE("R2C",'Mapa de Riesgos'!$O$25),"")</f>
        <v/>
      </c>
      <c r="P47" s="76" t="str">
        <f>IF(AND('Mapa de Riesgos'!$Y$18="Muy Baja",'Mapa de Riesgos'!$AA$18="Menor"),CONCATENATE("R2C",'Mapa de Riesgos'!$O$18),"")</f>
        <v/>
      </c>
      <c r="Q47" s="77" t="str">
        <f>IF(AND('Mapa de Riesgos'!$Y$21="Muy Baja",'Mapa de Riesgos'!$AA$21="Menor"),CONCATENATE("R2C",'Mapa de Riesgos'!$O$21),"")</f>
        <v/>
      </c>
      <c r="R47" s="77" t="str">
        <f>IF(AND('Mapa de Riesgos'!$Y$22="Muy Baja",'Mapa de Riesgos'!$AA$22="Menor"),CONCATENATE("R2C",'Mapa de Riesgos'!$O$22),"")</f>
        <v/>
      </c>
      <c r="S47" s="77" t="str">
        <f>IF(AND('Mapa de Riesgos'!$Y$23="Muy Baja",'Mapa de Riesgos'!$AA$23="Menor"),CONCATENATE("R2C",'Mapa de Riesgos'!$O$23),"")</f>
        <v/>
      </c>
      <c r="T47" s="77" t="str">
        <f>IF(AND('Mapa de Riesgos'!$Y$24="Muy Baja",'Mapa de Riesgos'!$AA$24="Menor"),CONCATENATE("R2C",'Mapa de Riesgos'!$O$24),"")</f>
        <v/>
      </c>
      <c r="U47" s="78" t="str">
        <f>IF(AND('Mapa de Riesgos'!$Y$25="Muy Baja",'Mapa de Riesgos'!$AA$25="Menor"),CONCATENATE("R2C",'Mapa de Riesgos'!$O$25),"")</f>
        <v/>
      </c>
      <c r="V47" s="67" t="str">
        <f>IF(AND('Mapa de Riesgos'!$Y$18="Muy Baja",'Mapa de Riesgos'!$AA$18="Moderado"),CONCATENATE("R2C",'Mapa de Riesgos'!$O$18),"")</f>
        <v/>
      </c>
      <c r="W47" s="68" t="str">
        <f>IF(AND('Mapa de Riesgos'!$Y$21="Muy Baja",'Mapa de Riesgos'!$AA$21="Moderado"),CONCATENATE("R2C",'Mapa de Riesgos'!$O$21),"")</f>
        <v/>
      </c>
      <c r="X47" s="68" t="str">
        <f>IF(AND('Mapa de Riesgos'!$Y$22="Muy Baja",'Mapa de Riesgos'!$AA$22="Moderado"),CONCATENATE("R2C",'Mapa de Riesgos'!$O$22),"")</f>
        <v/>
      </c>
      <c r="Y47" s="68" t="str">
        <f>IF(AND('Mapa de Riesgos'!$Y$23="Muy Baja",'Mapa de Riesgos'!$AA$23="Moderado"),CONCATENATE("R2C",'Mapa de Riesgos'!$O$23),"")</f>
        <v/>
      </c>
      <c r="Z47" s="68" t="str">
        <f>IF(AND('Mapa de Riesgos'!$Y$24="Muy Baja",'Mapa de Riesgos'!$AA$24="Moderado"),CONCATENATE("R2C",'Mapa de Riesgos'!$O$24),"")</f>
        <v/>
      </c>
      <c r="AA47" s="69" t="str">
        <f>IF(AND('Mapa de Riesgos'!$Y$25="Muy Baja",'Mapa de Riesgos'!$AA$25="Moderado"),CONCATENATE("R2C",'Mapa de Riesgos'!$O$25),"")</f>
        <v/>
      </c>
      <c r="AB47" s="52" t="str">
        <f>IF(AND('Mapa de Riesgos'!$Y$18="Muy Baja",'Mapa de Riesgos'!$AA$18="Mayor"),CONCATENATE("R2C",'Mapa de Riesgos'!$O$18),"")</f>
        <v/>
      </c>
      <c r="AC47" s="53" t="str">
        <f>IF(AND('Mapa de Riesgos'!$Y$21="Muy Baja",'Mapa de Riesgos'!$AA$21="Mayor"),CONCATENATE("R2C",'Mapa de Riesgos'!$O$21),"")</f>
        <v/>
      </c>
      <c r="AD47" s="53" t="str">
        <f>IF(AND('Mapa de Riesgos'!$Y$22="Muy Baja",'Mapa de Riesgos'!$AA$22="Mayor"),CONCATENATE("R2C",'Mapa de Riesgos'!$O$22),"")</f>
        <v/>
      </c>
      <c r="AE47" s="53" t="str">
        <f>IF(AND('Mapa de Riesgos'!$Y$23="Muy Baja",'Mapa de Riesgos'!$AA$23="Mayor"),CONCATENATE("R2C",'Mapa de Riesgos'!$O$23),"")</f>
        <v/>
      </c>
      <c r="AF47" s="53" t="str">
        <f>IF(AND('Mapa de Riesgos'!$Y$24="Muy Baja",'Mapa de Riesgos'!$AA$24="Mayor"),CONCATENATE("R2C",'Mapa de Riesgos'!$O$24),"")</f>
        <v/>
      </c>
      <c r="AG47" s="54" t="str">
        <f>IF(AND('Mapa de Riesgos'!$Y$25="Muy Baja",'Mapa de Riesgos'!$AA$25="Mayor"),CONCATENATE("R2C",'Mapa de Riesgos'!$O$25),"")</f>
        <v/>
      </c>
      <c r="AH47" s="55" t="str">
        <f>IF(AND('Mapa de Riesgos'!$Y$18="Muy Baja",'Mapa de Riesgos'!$AA$18="Catastrófico"),CONCATENATE("R2C",'Mapa de Riesgos'!$O$18),"")</f>
        <v/>
      </c>
      <c r="AI47" s="56" t="str">
        <f>IF(AND('Mapa de Riesgos'!$Y$21="Muy Baja",'Mapa de Riesgos'!$AA$21="Catastrófico"),CONCATENATE("R2C",'Mapa de Riesgos'!$O$21),"")</f>
        <v/>
      </c>
      <c r="AJ47" s="56" t="str">
        <f>IF(AND('Mapa de Riesgos'!$Y$22="Muy Baja",'Mapa de Riesgos'!$AA$22="Catastrófico"),CONCATENATE("R2C",'Mapa de Riesgos'!$O$22),"")</f>
        <v/>
      </c>
      <c r="AK47" s="56" t="str">
        <f>IF(AND('Mapa de Riesgos'!$Y$23="Muy Baja",'Mapa de Riesgos'!$AA$23="Catastrófico"),CONCATENATE("R2C",'Mapa de Riesgos'!$O$23),"")</f>
        <v/>
      </c>
      <c r="AL47" s="56" t="str">
        <f>IF(AND('Mapa de Riesgos'!$Y$24="Muy Baja",'Mapa de Riesgos'!$AA$24="Catastrófico"),CONCATENATE("R2C",'Mapa de Riesgos'!$O$24),"")</f>
        <v/>
      </c>
      <c r="AM47" s="57" t="str">
        <f>IF(AND('Mapa de Riesgos'!$Y$25="Muy Baja",'Mapa de Riesgos'!$AA$25="Catastrófico"),CONCATENATE("R2C",'Mapa de Riesgos'!$O$25),"")</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62"/>
      <c r="C48" s="462"/>
      <c r="D48" s="463"/>
      <c r="E48" s="519"/>
      <c r="F48" s="504"/>
      <c r="G48" s="504"/>
      <c r="H48" s="504"/>
      <c r="I48" s="505"/>
      <c r="J48" s="76" t="str">
        <f>IF(AND('Mapa de Riesgos'!$Y$26="Muy Baja",'Mapa de Riesgos'!$AA$26="Leve"),CONCATENATE("R3C",'Mapa de Riesgos'!$O$26),"")</f>
        <v/>
      </c>
      <c r="K48" s="77" t="str">
        <f>IF(AND('Mapa de Riesgos'!$Y$27="Muy Baja",'Mapa de Riesgos'!$AA$27="Leve"),CONCATENATE("R3C",'Mapa de Riesgos'!$O$27),"")</f>
        <v/>
      </c>
      <c r="L48" s="77" t="str">
        <f>IF(AND('Mapa de Riesgos'!$Y$28="Muy Baja",'Mapa de Riesgos'!$AA$28="Leve"),CONCATENATE("R3C",'Mapa de Riesgos'!$O$28),"")</f>
        <v/>
      </c>
      <c r="M48" s="77" t="str">
        <f>IF(AND('Mapa de Riesgos'!$Y$29="Muy Baja",'Mapa de Riesgos'!$AA$29="Leve"),CONCATENATE("R3C",'Mapa de Riesgos'!$O$29),"")</f>
        <v/>
      </c>
      <c r="N48" s="77" t="str">
        <f>IF(AND('Mapa de Riesgos'!$Y$30="Muy Baja",'Mapa de Riesgos'!$AA$30="Leve"),CONCATENATE("R3C",'Mapa de Riesgos'!$O$30),"")</f>
        <v/>
      </c>
      <c r="O48" s="78" t="str">
        <f>IF(AND('Mapa de Riesgos'!$Y$31="Muy Baja",'Mapa de Riesgos'!$AA$31="Leve"),CONCATENATE("R3C",'Mapa de Riesgos'!$O$31),"")</f>
        <v/>
      </c>
      <c r="P48" s="76" t="str">
        <f>IF(AND('Mapa de Riesgos'!$Y$26="Muy Baja",'Mapa de Riesgos'!$AA$26="Menor"),CONCATENATE("R3C",'Mapa de Riesgos'!$O$26),"")</f>
        <v/>
      </c>
      <c r="Q48" s="77" t="str">
        <f>IF(AND('Mapa de Riesgos'!$Y$27="Muy Baja",'Mapa de Riesgos'!$AA$27="Menor"),CONCATENATE("R3C",'Mapa de Riesgos'!$O$27),"")</f>
        <v/>
      </c>
      <c r="R48" s="77" t="str">
        <f>IF(AND('Mapa de Riesgos'!$Y$28="Muy Baja",'Mapa de Riesgos'!$AA$28="Menor"),CONCATENATE("R3C",'Mapa de Riesgos'!$O$28),"")</f>
        <v/>
      </c>
      <c r="S48" s="77" t="str">
        <f>IF(AND('Mapa de Riesgos'!$Y$29="Muy Baja",'Mapa de Riesgos'!$AA$29="Menor"),CONCATENATE("R3C",'Mapa de Riesgos'!$O$29),"")</f>
        <v/>
      </c>
      <c r="T48" s="77" t="str">
        <f>IF(AND('Mapa de Riesgos'!$Y$30="Muy Baja",'Mapa de Riesgos'!$AA$30="Menor"),CONCATENATE("R3C",'Mapa de Riesgos'!$O$30),"")</f>
        <v/>
      </c>
      <c r="U48" s="78" t="str">
        <f>IF(AND('Mapa de Riesgos'!$Y$31="Muy Baja",'Mapa de Riesgos'!$AA$31="Menor"),CONCATENATE("R3C",'Mapa de Riesgos'!$O$31),"")</f>
        <v/>
      </c>
      <c r="V48" s="67" t="str">
        <f>IF(AND('Mapa de Riesgos'!$Y$26="Muy Baja",'Mapa de Riesgos'!$AA$26="Moderado"),CONCATENATE("R3C",'Mapa de Riesgos'!$O$26),"")</f>
        <v/>
      </c>
      <c r="W48" s="68" t="str">
        <f>IF(AND('Mapa de Riesgos'!$Y$27="Muy Baja",'Mapa de Riesgos'!$AA$27="Moderado"),CONCATENATE("R3C",'Mapa de Riesgos'!$O$27),"")</f>
        <v/>
      </c>
      <c r="X48" s="68" t="str">
        <f>IF(AND('Mapa de Riesgos'!$Y$28="Muy Baja",'Mapa de Riesgos'!$AA$28="Moderado"),CONCATENATE("R3C",'Mapa de Riesgos'!$O$28),"")</f>
        <v/>
      </c>
      <c r="Y48" s="68" t="str">
        <f>IF(AND('Mapa de Riesgos'!$Y$29="Muy Baja",'Mapa de Riesgos'!$AA$29="Moderado"),CONCATENATE("R3C",'Mapa de Riesgos'!$O$29),"")</f>
        <v/>
      </c>
      <c r="Z48" s="68" t="str">
        <f>IF(AND('Mapa de Riesgos'!$Y$30="Muy Baja",'Mapa de Riesgos'!$AA$30="Moderado"),CONCATENATE("R3C",'Mapa de Riesgos'!$O$30),"")</f>
        <v/>
      </c>
      <c r="AA48" s="69" t="str">
        <f>IF(AND('Mapa de Riesgos'!$Y$31="Muy Baja",'Mapa de Riesgos'!$AA$31="Moderado"),CONCATENATE("R3C",'Mapa de Riesgos'!$O$31),"")</f>
        <v/>
      </c>
      <c r="AB48" s="52" t="str">
        <f>IF(AND('Mapa de Riesgos'!$Y$26="Muy Baja",'Mapa de Riesgos'!$AA$26="Mayor"),CONCATENATE("R3C",'Mapa de Riesgos'!$O$26),"")</f>
        <v/>
      </c>
      <c r="AC48" s="53" t="str">
        <f>IF(AND('Mapa de Riesgos'!$Y$27="Muy Baja",'Mapa de Riesgos'!$AA$27="Mayor"),CONCATENATE("R3C",'Mapa de Riesgos'!$O$27),"")</f>
        <v/>
      </c>
      <c r="AD48" s="53" t="str">
        <f>IF(AND('Mapa de Riesgos'!$Y$28="Muy Baja",'Mapa de Riesgos'!$AA$28="Mayor"),CONCATENATE("R3C",'Mapa de Riesgos'!$O$28),"")</f>
        <v/>
      </c>
      <c r="AE48" s="53" t="str">
        <f>IF(AND('Mapa de Riesgos'!$Y$29="Muy Baja",'Mapa de Riesgos'!$AA$29="Mayor"),CONCATENATE("R3C",'Mapa de Riesgos'!$O$29),"")</f>
        <v/>
      </c>
      <c r="AF48" s="53" t="str">
        <f>IF(AND('Mapa de Riesgos'!$Y$30="Muy Baja",'Mapa de Riesgos'!$AA$30="Mayor"),CONCATENATE("R3C",'Mapa de Riesgos'!$O$30),"")</f>
        <v/>
      </c>
      <c r="AG48" s="54" t="str">
        <f>IF(AND('Mapa de Riesgos'!$Y$31="Muy Baja",'Mapa de Riesgos'!$AA$31="Mayor"),CONCATENATE("R3C",'Mapa de Riesgos'!$O$31),"")</f>
        <v/>
      </c>
      <c r="AH48" s="55" t="str">
        <f>IF(AND('Mapa de Riesgos'!$Y$26="Muy Baja",'Mapa de Riesgos'!$AA$26="Catastrófico"),CONCATENATE("R3C",'Mapa de Riesgos'!$O$26),"")</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Riesgos'!$Y$29="Muy Baja",'Mapa de Riesgos'!$AA$29="Catastrófico"),CONCATENATE("R3C",'Mapa de Riesgos'!$O$29),"")</f>
        <v/>
      </c>
      <c r="AL48" s="56" t="str">
        <f>IF(AND('Mapa de Riesgos'!$Y$30="Muy Baja",'Mapa de Riesgos'!$AA$30="Catastrófico"),CONCATENATE("R3C",'Mapa de Riesgos'!$O$30),"")</f>
        <v/>
      </c>
      <c r="AM48" s="57" t="str">
        <f>IF(AND('Mapa de Riesgos'!$Y$31="Muy Baja",'Mapa de Riesgos'!$AA$31="Catastrófico"),CONCATENATE("R3C",'Mapa de Riesgos'!$O$31),"")</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62"/>
      <c r="C49" s="462"/>
      <c r="D49" s="463"/>
      <c r="E49" s="503"/>
      <c r="F49" s="504"/>
      <c r="G49" s="504"/>
      <c r="H49" s="504"/>
      <c r="I49" s="505"/>
      <c r="J49" s="76" t="str">
        <f>IF(AND('Mapa de Riesgos'!$Y$32="Muy Baja",'Mapa de Riesgos'!$AA$32="Leve"),CONCATENATE("R4C",'Mapa de Riesgos'!$O$32),"")</f>
        <v/>
      </c>
      <c r="K49" s="77" t="str">
        <f>IF(AND('Mapa de Riesgos'!$Y$33="Muy Baja",'Mapa de Riesgos'!$AA$33="Leve"),CONCATENATE("R4C",'Mapa de Riesgos'!$O$33),"")</f>
        <v/>
      </c>
      <c r="L49" s="77" t="str">
        <f>IF(AND('Mapa de Riesgos'!$Y$34="Muy Baja",'Mapa de Riesgos'!$AA$34="Leve"),CONCATENATE("R4C",'Mapa de Riesgos'!$O$34),"")</f>
        <v/>
      </c>
      <c r="M49" s="77" t="str">
        <f>IF(AND('Mapa de Riesgos'!$Y$35="Muy Baja",'Mapa de Riesgos'!$AA$35="Leve"),CONCATENATE("R4C",'Mapa de Riesgos'!$O$35),"")</f>
        <v/>
      </c>
      <c r="N49" s="77" t="str">
        <f>IF(AND('Mapa de Riesgos'!$Y$36="Muy Baja",'Mapa de Riesgos'!$AA$36="Leve"),CONCATENATE("R4C",'Mapa de Riesgos'!$O$36),"")</f>
        <v/>
      </c>
      <c r="O49" s="78" t="str">
        <f>IF(AND('Mapa de Riesgos'!$Y$37="Muy Baja",'Mapa de Riesgos'!$AA$37="Leve"),CONCATENATE("R4C",'Mapa de Riesgos'!$O$37),"")</f>
        <v/>
      </c>
      <c r="P49" s="76" t="str">
        <f>IF(AND('Mapa de Riesgos'!$Y$32="Muy Baja",'Mapa de Riesgos'!$AA$32="Menor"),CONCATENATE("R4C",'Mapa de Riesgos'!$O$32),"")</f>
        <v/>
      </c>
      <c r="Q49" s="77" t="str">
        <f>IF(AND('Mapa de Riesgos'!$Y$33="Muy Baja",'Mapa de Riesgos'!$AA$33="Menor"),CONCATENATE("R4C",'Mapa de Riesgos'!$O$33),"")</f>
        <v/>
      </c>
      <c r="R49" s="77" t="str">
        <f>IF(AND('Mapa de Riesgos'!$Y$34="Muy Baja",'Mapa de Riesgos'!$AA$34="Menor"),CONCATENATE("R4C",'Mapa de Riesgos'!$O$34),"")</f>
        <v/>
      </c>
      <c r="S49" s="77" t="str">
        <f>IF(AND('Mapa de Riesgos'!$Y$35="Muy Baja",'Mapa de Riesgos'!$AA$35="Menor"),CONCATENATE("R4C",'Mapa de Riesgos'!$O$35),"")</f>
        <v/>
      </c>
      <c r="T49" s="77" t="str">
        <f>IF(AND('Mapa de Riesgos'!$Y$36="Muy Baja",'Mapa de Riesgos'!$AA$36="Menor"),CONCATENATE("R4C",'Mapa de Riesgos'!$O$36),"")</f>
        <v/>
      </c>
      <c r="U49" s="78" t="str">
        <f>IF(AND('Mapa de Riesgos'!$Y$37="Muy Baja",'Mapa de Riesgos'!$AA$37="Menor"),CONCATENATE("R4C",'Mapa de Riesgos'!$O$37),"")</f>
        <v/>
      </c>
      <c r="V49" s="67" t="str">
        <f>IF(AND('Mapa de Riesgos'!$Y$32="Muy Baja",'Mapa de Riesgos'!$AA$32="Moderado"),CONCATENATE("R4C",'Mapa de Riesgos'!$O$32),"")</f>
        <v/>
      </c>
      <c r="W49" s="68" t="str">
        <f>IF(AND('Mapa de Riesgos'!$Y$33="Muy Baja",'Mapa de Riesgos'!$AA$33="Moderado"),CONCATENATE("R4C",'Mapa de Riesgos'!$O$33),"")</f>
        <v/>
      </c>
      <c r="X49" s="68" t="str">
        <f>IF(AND('Mapa de Riesgos'!$Y$34="Muy Baja",'Mapa de Riesgos'!$AA$34="Moderado"),CONCATENATE("R4C",'Mapa de Riesgos'!$O$34),"")</f>
        <v/>
      </c>
      <c r="Y49" s="68" t="str">
        <f>IF(AND('Mapa de Riesgos'!$Y$35="Muy Baja",'Mapa de Riesgos'!$AA$35="Moderado"),CONCATENATE("R4C",'Mapa de Riesgos'!$O$35),"")</f>
        <v/>
      </c>
      <c r="Z49" s="68" t="str">
        <f>IF(AND('Mapa de Riesgos'!$Y$36="Muy Baja",'Mapa de Riesgos'!$AA$36="Moderado"),CONCATENATE("R4C",'Mapa de Riesgos'!$O$36),"")</f>
        <v/>
      </c>
      <c r="AA49" s="69" t="str">
        <f>IF(AND('Mapa de Riesgos'!$Y$37="Muy Baja",'Mapa de Riesgos'!$AA$37="Moderado"),CONCATENATE("R4C",'Mapa de Riesgos'!$O$37),"")</f>
        <v/>
      </c>
      <c r="AB49" s="52" t="str">
        <f>IF(AND('Mapa de Riesgos'!$Y$32="Muy Baja",'Mapa de Riesgos'!$AA$32="Mayor"),CONCATENATE("R4C",'Mapa de Riesgos'!$O$32),"")</f>
        <v/>
      </c>
      <c r="AC49" s="53" t="str">
        <f>IF(AND('Mapa de Riesgos'!$Y$33="Muy Baja",'Mapa de Riesgos'!$AA$33="Mayor"),CONCATENATE("R4C",'Mapa de Riesgos'!$O$33),"")</f>
        <v/>
      </c>
      <c r="AD49" s="53" t="str">
        <f>IF(AND('Mapa de Riesgos'!$Y$34="Muy Baja",'Mapa de Riesgos'!$AA$34="Mayor"),CONCATENATE("R4C",'Mapa de Riesgos'!$O$34),"")</f>
        <v/>
      </c>
      <c r="AE49" s="53" t="str">
        <f>IF(AND('Mapa de Riesgos'!$Y$35="Muy Baja",'Mapa de Riesgos'!$AA$35="Mayor"),CONCATENATE("R4C",'Mapa de Riesgos'!$O$35),"")</f>
        <v/>
      </c>
      <c r="AF49" s="53" t="str">
        <f>IF(AND('Mapa de Riesgos'!$Y$36="Muy Baja",'Mapa de Riesgos'!$AA$36="Mayor"),CONCATENATE("R4C",'Mapa de Riesgos'!$O$36),"")</f>
        <v/>
      </c>
      <c r="AG49" s="54" t="str">
        <f>IF(AND('Mapa de Riesgos'!$Y$37="Muy Baja",'Mapa de Riesgos'!$AA$37="Mayor"),CONCATENATE("R4C",'Mapa de Riesgos'!$O$37),"")</f>
        <v/>
      </c>
      <c r="AH49" s="55" t="str">
        <f>IF(AND('Mapa de Riesgos'!$Y$32="Muy Baja",'Mapa de Riesgos'!$AA$32="Catastrófico"),CONCATENATE("R4C",'Mapa de Riesgos'!$O$32),"")</f>
        <v/>
      </c>
      <c r="AI49" s="56" t="str">
        <f>IF(AND('Mapa de Riesgos'!$Y$33="Muy Baja",'Mapa de Riesgos'!$AA$33="Catastrófico"),CONCATENATE("R4C",'Mapa de Riesgos'!$O$33),"")</f>
        <v/>
      </c>
      <c r="AJ49" s="56" t="str">
        <f>IF(AND('Mapa de Riesgos'!$Y$34="Muy Baja",'Mapa de Riesgos'!$AA$34="Catastrófico"),CONCATENATE("R4C",'Mapa de Riesgos'!$O$34),"")</f>
        <v/>
      </c>
      <c r="AK49" s="56" t="str">
        <f>IF(AND('Mapa de Riesgos'!$Y$35="Muy Baja",'Mapa de Riesgos'!$AA$35="Catastrófico"),CONCATENATE("R4C",'Mapa de Riesgos'!$O$35),"")</f>
        <v/>
      </c>
      <c r="AL49" s="56" t="str">
        <f>IF(AND('Mapa de Riesgos'!$Y$36="Muy Baja",'Mapa de Riesgos'!$AA$36="Catastrófico"),CONCATENATE("R4C",'Mapa de Riesgos'!$O$36),"")</f>
        <v/>
      </c>
      <c r="AM49" s="57" t="str">
        <f>IF(AND('Mapa de Riesgos'!$Y$37="Muy Baja",'Mapa de Riesgos'!$AA$37="Catastrófico"),CONCATENATE("R4C",'Mapa de Riesgos'!$O$37),"")</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62"/>
      <c r="C50" s="462"/>
      <c r="D50" s="463"/>
      <c r="E50" s="503"/>
      <c r="F50" s="504"/>
      <c r="G50" s="504"/>
      <c r="H50" s="504"/>
      <c r="I50" s="505"/>
      <c r="J50" s="76" t="str">
        <f>IF(AND('Mapa de Riesgos'!$Y$38="Muy Baja",'Mapa de Riesgos'!$AA$38="Leve"),CONCATENATE("R5C",'Mapa de Riesgos'!$O$38),"")</f>
        <v/>
      </c>
      <c r="K50" s="77" t="str">
        <f>IF(AND('Mapa de Riesgos'!$Y$39="Muy Baja",'Mapa de Riesgos'!$AA$39="Leve"),CONCATENATE("R5C",'Mapa de Riesgos'!$O$39),"")</f>
        <v/>
      </c>
      <c r="L50" s="77" t="str">
        <f>IF(AND('Mapa de Riesgos'!$Y$40="Muy Baja",'Mapa de Riesgos'!$AA$40="Leve"),CONCATENATE("R5C",'Mapa de Riesgos'!$O$40),"")</f>
        <v/>
      </c>
      <c r="M50" s="77" t="str">
        <f>IF(AND('Mapa de Riesgos'!$Y$41="Muy Baja",'Mapa de Riesgos'!$AA$41="Leve"),CONCATENATE("R5C",'Mapa de Riesgos'!$O$41),"")</f>
        <v/>
      </c>
      <c r="N50" s="77" t="str">
        <f>IF(AND('Mapa de Riesgos'!$Y$42="Muy Baja",'Mapa de Riesgos'!$AA$42="Leve"),CONCATENATE("R5C",'Mapa de Riesgos'!$O$42),"")</f>
        <v/>
      </c>
      <c r="O50" s="78" t="str">
        <f>IF(AND('Mapa de Riesgos'!$Y$43="Muy Baja",'Mapa de Riesgos'!$AA$43="Leve"),CONCATENATE("R5C",'Mapa de Riesgos'!$O$43),"")</f>
        <v/>
      </c>
      <c r="P50" s="76" t="str">
        <f>IF(AND('Mapa de Riesgos'!$Y$38="Muy Baja",'Mapa de Riesgos'!$AA$38="Menor"),CONCATENATE("R5C",'Mapa de Riesgos'!$O$38),"")</f>
        <v/>
      </c>
      <c r="Q50" s="77" t="str">
        <f>IF(AND('Mapa de Riesgos'!$Y$39="Muy Baja",'Mapa de Riesgos'!$AA$39="Menor"),CONCATENATE("R5C",'Mapa de Riesgos'!$O$39),"")</f>
        <v/>
      </c>
      <c r="R50" s="77" t="str">
        <f>IF(AND('Mapa de Riesgos'!$Y$40="Muy Baja",'Mapa de Riesgos'!$AA$40="Menor"),CONCATENATE("R5C",'Mapa de Riesgos'!$O$40),"")</f>
        <v/>
      </c>
      <c r="S50" s="77" t="str">
        <f>IF(AND('Mapa de Riesgos'!$Y$41="Muy Baja",'Mapa de Riesgos'!$AA$41="Menor"),CONCATENATE("R5C",'Mapa de Riesgos'!$O$41),"")</f>
        <v/>
      </c>
      <c r="T50" s="77" t="str">
        <f>IF(AND('Mapa de Riesgos'!$Y$42="Muy Baja",'Mapa de Riesgos'!$AA$42="Menor"),CONCATENATE("R5C",'Mapa de Riesgos'!$O$42),"")</f>
        <v/>
      </c>
      <c r="U50" s="78" t="str">
        <f>IF(AND('Mapa de Riesgos'!$Y$43="Muy Baja",'Mapa de Riesgos'!$AA$43="Menor"),CONCATENATE("R5C",'Mapa de Riesgos'!$O$43),"")</f>
        <v/>
      </c>
      <c r="V50" s="67" t="str">
        <f>IF(AND('Mapa de Riesgos'!$Y$38="Muy Baja",'Mapa de Riesgos'!$AA$38="Moderado"),CONCATENATE("R5C",'Mapa de Riesgos'!$O$38),"")</f>
        <v/>
      </c>
      <c r="W50" s="68" t="str">
        <f>IF(AND('Mapa de Riesgos'!$Y$39="Muy Baja",'Mapa de Riesgos'!$AA$39="Moderado"),CONCATENATE("R5C",'Mapa de Riesgos'!$O$39),"")</f>
        <v/>
      </c>
      <c r="X50" s="68" t="str">
        <f>IF(AND('Mapa de Riesgos'!$Y$40="Muy Baja",'Mapa de Riesgos'!$AA$40="Moderado"),CONCATENATE("R5C",'Mapa de Riesgos'!$O$40),"")</f>
        <v/>
      </c>
      <c r="Y50" s="68" t="str">
        <f>IF(AND('Mapa de Riesgos'!$Y$41="Muy Baja",'Mapa de Riesgos'!$AA$41="Moderado"),CONCATENATE("R5C",'Mapa de Riesgos'!$O$41),"")</f>
        <v/>
      </c>
      <c r="Z50" s="68" t="str">
        <f>IF(AND('Mapa de Riesgos'!$Y$42="Muy Baja",'Mapa de Riesgos'!$AA$42="Moderado"),CONCATENATE("R5C",'Mapa de Riesgos'!$O$42),"")</f>
        <v/>
      </c>
      <c r="AA50" s="69" t="str">
        <f>IF(AND('Mapa de Riesgos'!$Y$43="Muy Baja",'Mapa de Riesgos'!$AA$43="Moderado"),CONCATENATE("R5C",'Mapa de Riesgos'!$O$43),"")</f>
        <v/>
      </c>
      <c r="AB50" s="52" t="str">
        <f>IF(AND('Mapa de Riesgos'!$Y$38="Muy Baja",'Mapa de Riesgos'!$AA$38="Mayor"),CONCATENATE("R5C",'Mapa de Riesgos'!$O$38),"")</f>
        <v/>
      </c>
      <c r="AC50" s="53" t="str">
        <f>IF(AND('Mapa de Riesgos'!$Y$39="Muy Baja",'Mapa de Riesgos'!$AA$39="Mayor"),CONCATENATE("R5C",'Mapa de Riesgos'!$O$39),"")</f>
        <v/>
      </c>
      <c r="AD50" s="53" t="str">
        <f>IF(AND('Mapa de Riesgos'!$Y$40="Muy Baja",'Mapa de Riesgos'!$AA$40="Mayor"),CONCATENATE("R5C",'Mapa de Riesgos'!$O$40),"")</f>
        <v/>
      </c>
      <c r="AE50" s="53" t="str">
        <f>IF(AND('Mapa de Riesgos'!$Y$41="Muy Baja",'Mapa de Riesgos'!$AA$41="Mayor"),CONCATENATE("R5C",'Mapa de Riesgos'!$O$41),"")</f>
        <v/>
      </c>
      <c r="AF50" s="53" t="str">
        <f>IF(AND('Mapa de Riesgos'!$Y$42="Muy Baja",'Mapa de Riesgos'!$AA$42="Mayor"),CONCATENATE("R5C",'Mapa de Riesgos'!$O$42),"")</f>
        <v/>
      </c>
      <c r="AG50" s="54" t="str">
        <f>IF(AND('Mapa de Riesgos'!$Y$43="Muy Baja",'Mapa de Riesgos'!$AA$43="Mayor"),CONCATENATE("R5C",'Mapa de Riesgos'!$O$43),"")</f>
        <v/>
      </c>
      <c r="AH50" s="55" t="str">
        <f>IF(AND('Mapa de Riesgos'!$Y$38="Muy Baja",'Mapa de Riesgos'!$AA$38="Catastrófico"),CONCATENATE("R5C",'Mapa de Riesgos'!$O$38),"")</f>
        <v/>
      </c>
      <c r="AI50" s="56" t="str">
        <f>IF(AND('Mapa de Riesgos'!$Y$39="Muy Baja",'Mapa de Riesgos'!$AA$39="Catastrófico"),CONCATENATE("R5C",'Mapa de Riesgos'!$O$39),"")</f>
        <v/>
      </c>
      <c r="AJ50" s="56" t="str">
        <f>IF(AND('Mapa de Riesgos'!$Y$40="Muy Baja",'Mapa de Riesgos'!$AA$40="Catastrófico"),CONCATENATE("R5C",'Mapa de Riesgos'!$O$40),"")</f>
        <v/>
      </c>
      <c r="AK50" s="56" t="str">
        <f>IF(AND('Mapa de Riesgos'!$Y$41="Muy Baja",'Mapa de Riesgos'!$AA$41="Catastrófico"),CONCATENATE("R5C",'Mapa de Riesgos'!$O$41),"")</f>
        <v/>
      </c>
      <c r="AL50" s="56" t="str">
        <f>IF(AND('Mapa de Riesgos'!$Y$42="Muy Baja",'Mapa de Riesgos'!$AA$42="Catastrófico"),CONCATENATE("R5C",'Mapa de Riesgos'!$O$42),"")</f>
        <v/>
      </c>
      <c r="AM50" s="57" t="str">
        <f>IF(AND('Mapa de Riesgos'!$Y$43="Muy Baja",'Mapa de Riesgos'!$AA$43="Catastrófico"),CONCATENATE("R5C",'Mapa de Riesgos'!$O$43),"")</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62"/>
      <c r="C51" s="462"/>
      <c r="D51" s="463"/>
      <c r="E51" s="503"/>
      <c r="F51" s="504"/>
      <c r="G51" s="504"/>
      <c r="H51" s="504"/>
      <c r="I51" s="505"/>
      <c r="J51" s="76" t="str">
        <f>IF(AND('Mapa de Riesgos'!$Y$44="Muy Baja",'Mapa de Riesgos'!$AA$44="Leve"),CONCATENATE("R6C",'Mapa de Riesgos'!$O$44),"")</f>
        <v/>
      </c>
      <c r="K51" s="77" t="str">
        <f>IF(AND('Mapa de Riesgos'!$Y$45="Muy Baja",'Mapa de Riesgos'!$AA$45="Leve"),CONCATENATE("R6C",'Mapa de Riesgos'!$O$45),"")</f>
        <v/>
      </c>
      <c r="L51" s="77" t="str">
        <f>IF(AND('Mapa de Riesgos'!$Y$46="Muy Baja",'Mapa de Riesgos'!$AA$46="Leve"),CONCATENATE("R6C",'Mapa de Riesgos'!$O$46),"")</f>
        <v/>
      </c>
      <c r="M51" s="77" t="str">
        <f>IF(AND('Mapa de Riesgos'!$Y$47="Muy Baja",'Mapa de Riesgos'!$AA$47="Leve"),CONCATENATE("R6C",'Mapa de Riesgos'!$O$47),"")</f>
        <v/>
      </c>
      <c r="N51" s="77" t="str">
        <f>IF(AND('Mapa de Riesgos'!$Y$48="Muy Baja",'Mapa de Riesgos'!$AA$48="Leve"),CONCATENATE("R6C",'Mapa de Riesgos'!$O$48),"")</f>
        <v/>
      </c>
      <c r="O51" s="78" t="str">
        <f>IF(AND('Mapa de Riesgos'!$Y$49="Muy Baja",'Mapa de Riesgos'!$AA$49="Leve"),CONCATENATE("R6C",'Mapa de Riesgos'!$O$49),"")</f>
        <v/>
      </c>
      <c r="P51" s="76" t="str">
        <f>IF(AND('Mapa de Riesgos'!$Y$44="Muy Baja",'Mapa de Riesgos'!$AA$44="Menor"),CONCATENATE("R6C",'Mapa de Riesgos'!$O$44),"")</f>
        <v/>
      </c>
      <c r="Q51" s="77" t="str">
        <f>IF(AND('Mapa de Riesgos'!$Y$45="Muy Baja",'Mapa de Riesgos'!$AA$45="Menor"),CONCATENATE("R6C",'Mapa de Riesgos'!$O$45),"")</f>
        <v/>
      </c>
      <c r="R51" s="77" t="str">
        <f>IF(AND('Mapa de Riesgos'!$Y$46="Muy Baja",'Mapa de Riesgos'!$AA$46="Menor"),CONCATENATE("R6C",'Mapa de Riesgos'!$O$46),"")</f>
        <v/>
      </c>
      <c r="S51" s="77" t="str">
        <f>IF(AND('Mapa de Riesgos'!$Y$47="Muy Baja",'Mapa de Riesgos'!$AA$47="Menor"),CONCATENATE("R6C",'Mapa de Riesgos'!$O$47),"")</f>
        <v/>
      </c>
      <c r="T51" s="77" t="str">
        <f>IF(AND('Mapa de Riesgos'!$Y$48="Muy Baja",'Mapa de Riesgos'!$AA$48="Menor"),CONCATENATE("R6C",'Mapa de Riesgos'!$O$48),"")</f>
        <v/>
      </c>
      <c r="U51" s="78" t="str">
        <f>IF(AND('Mapa de Riesgos'!$Y$49="Muy Baja",'Mapa de Riesgos'!$AA$49="Menor"),CONCATENATE("R6C",'Mapa de Riesgos'!$O$49),"")</f>
        <v/>
      </c>
      <c r="V51" s="67" t="str">
        <f>IF(AND('Mapa de Riesgos'!$Y$44="Muy Baja",'Mapa de Riesgos'!$AA$44="Moderado"),CONCATENATE("R6C",'Mapa de Riesgos'!$O$44),"")</f>
        <v/>
      </c>
      <c r="W51" s="68" t="str">
        <f>IF(AND('Mapa de Riesgos'!$Y$45="Muy Baja",'Mapa de Riesgos'!$AA$45="Moderado"),CONCATENATE("R6C",'Mapa de Riesgos'!$O$45),"")</f>
        <v/>
      </c>
      <c r="X51" s="68" t="str">
        <f>IF(AND('Mapa de Riesgos'!$Y$46="Muy Baja",'Mapa de Riesgos'!$AA$46="Moderado"),CONCATENATE("R6C",'Mapa de Riesgos'!$O$46),"")</f>
        <v/>
      </c>
      <c r="Y51" s="68" t="str">
        <f>IF(AND('Mapa de Riesgos'!$Y$47="Muy Baja",'Mapa de Riesgos'!$AA$47="Moderado"),CONCATENATE("R6C",'Mapa de Riesgos'!$O$47),"")</f>
        <v/>
      </c>
      <c r="Z51" s="68" t="str">
        <f>IF(AND('Mapa de Riesgos'!$Y$48="Muy Baja",'Mapa de Riesgos'!$AA$48="Moderado"),CONCATENATE("R6C",'Mapa de Riesgos'!$O$48),"")</f>
        <v/>
      </c>
      <c r="AA51" s="69" t="str">
        <f>IF(AND('Mapa de Riesgos'!$Y$49="Muy Baja",'Mapa de Riesgos'!$AA$49="Moderado"),CONCATENATE("R6C",'Mapa de Riesgos'!$O$49),"")</f>
        <v/>
      </c>
      <c r="AB51" s="52" t="str">
        <f>IF(AND('Mapa de Riesgos'!$Y$44="Muy Baja",'Mapa de Riesgos'!$AA$44="Mayor"),CONCATENATE("R6C",'Mapa de Riesgos'!$O$44),"")</f>
        <v/>
      </c>
      <c r="AC51" s="53" t="str">
        <f>IF(AND('Mapa de Riesgos'!$Y$45="Muy Baja",'Mapa de Riesgos'!$AA$45="Mayor"),CONCATENATE("R6C",'Mapa de Riesgos'!$O$45),"")</f>
        <v/>
      </c>
      <c r="AD51" s="53" t="str">
        <f>IF(AND('Mapa de Riesgos'!$Y$46="Muy Baja",'Mapa de Riesgos'!$AA$46="Mayor"),CONCATENATE("R6C",'Mapa de Riesgos'!$O$46),"")</f>
        <v/>
      </c>
      <c r="AE51" s="53" t="str">
        <f>IF(AND('Mapa de Riesgos'!$Y$47="Muy Baja",'Mapa de Riesgos'!$AA$47="Mayor"),CONCATENATE("R6C",'Mapa de Riesgos'!$O$47),"")</f>
        <v/>
      </c>
      <c r="AF51" s="53" t="str">
        <f>IF(AND('Mapa de Riesgos'!$Y$48="Muy Baja",'Mapa de Riesgos'!$AA$48="Mayor"),CONCATENATE("R6C",'Mapa de Riesgos'!$O$48),"")</f>
        <v/>
      </c>
      <c r="AG51" s="54" t="str">
        <f>IF(AND('Mapa de Riesgos'!$Y$49="Muy Baja",'Mapa de Riesgos'!$AA$49="Mayor"),CONCATENATE("R6C",'Mapa de Riesgos'!$O$49),"")</f>
        <v/>
      </c>
      <c r="AH51" s="55" t="str">
        <f>IF(AND('Mapa de Riesgos'!$Y$44="Muy Baja",'Mapa de Riesgos'!$AA$44="Catastrófico"),CONCATENATE("R6C",'Mapa de Riesgos'!$O$44),"")</f>
        <v/>
      </c>
      <c r="AI51" s="56" t="str">
        <f>IF(AND('Mapa de Riesgos'!$Y$45="Muy Baja",'Mapa de Riesgos'!$AA$45="Catastrófico"),CONCATENATE("R6C",'Mapa de Riesgos'!$O$45),"")</f>
        <v/>
      </c>
      <c r="AJ51" s="56" t="str">
        <f>IF(AND('Mapa de Riesgos'!$Y$46="Muy Baja",'Mapa de Riesgos'!$AA$46="Catastrófico"),CONCATENATE("R6C",'Mapa de Riesgos'!$O$46),"")</f>
        <v/>
      </c>
      <c r="AK51" s="56" t="str">
        <f>IF(AND('Mapa de Riesgos'!$Y$47="Muy Baja",'Mapa de Riesgos'!$AA$47="Catastrófico"),CONCATENATE("R6C",'Mapa de Riesgos'!$O$47),"")</f>
        <v/>
      </c>
      <c r="AL51" s="56" t="str">
        <f>IF(AND('Mapa de Riesgos'!$Y$48="Muy Baja",'Mapa de Riesgos'!$AA$48="Catastrófico"),CONCATENATE("R6C",'Mapa de Riesgos'!$O$48),"")</f>
        <v/>
      </c>
      <c r="AM51" s="57" t="str">
        <f>IF(AND('Mapa de Riesgos'!$Y$49="Muy Baja",'Mapa de Riesgos'!$AA$49="Catastrófico"),CONCATENATE("R6C",'Mapa de Riesgos'!$O$49),"")</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62"/>
      <c r="C52" s="462"/>
      <c r="D52" s="463"/>
      <c r="E52" s="503"/>
      <c r="F52" s="504"/>
      <c r="G52" s="504"/>
      <c r="H52" s="504"/>
      <c r="I52" s="505"/>
      <c r="J52" s="76" t="str">
        <f>IF(AND('Mapa de Riesgos'!$Y$50="Muy Baja",'Mapa de Riesgos'!$AA$50="Leve"),CONCATENATE("R7C",'Mapa de Riesgos'!$O$50),"")</f>
        <v/>
      </c>
      <c r="K52" s="77" t="str">
        <f>IF(AND('Mapa de Riesgos'!$Y$51="Muy Baja",'Mapa de Riesgos'!$AA$51="Leve"),CONCATENATE("R7C",'Mapa de Riesgos'!$O$51),"")</f>
        <v/>
      </c>
      <c r="L52" s="77" t="str">
        <f>IF(AND('Mapa de Riesgos'!$Y$52="Muy Baja",'Mapa de Riesgos'!$AA$52="Leve"),CONCATENATE("R7C",'Mapa de Riesgos'!$O$52),"")</f>
        <v/>
      </c>
      <c r="M52" s="77" t="str">
        <f>IF(AND('Mapa de Riesgos'!$Y$53="Muy Baja",'Mapa de Riesgos'!$AA$53="Leve"),CONCATENATE("R7C",'Mapa de Riesgos'!$O$53),"")</f>
        <v/>
      </c>
      <c r="N52" s="77" t="str">
        <f>IF(AND('Mapa de Riesgos'!$Y$54="Muy Baja",'Mapa de Riesgos'!$AA$54="Leve"),CONCATENATE("R7C",'Mapa de Riesgos'!$O$54),"")</f>
        <v/>
      </c>
      <c r="O52" s="78" t="str">
        <f>IF(AND('Mapa de Riesgos'!$Y$55="Muy Baja",'Mapa de Riesgos'!$AA$55="Leve"),CONCATENATE("R7C",'Mapa de Riesgos'!$O$55),"")</f>
        <v/>
      </c>
      <c r="P52" s="76" t="str">
        <f>IF(AND('Mapa de Riesgos'!$Y$50="Muy Baja",'Mapa de Riesgos'!$AA$50="Menor"),CONCATENATE("R7C",'Mapa de Riesgos'!$O$50),"")</f>
        <v/>
      </c>
      <c r="Q52" s="77" t="str">
        <f>IF(AND('Mapa de Riesgos'!$Y$51="Muy Baja",'Mapa de Riesgos'!$AA$51="Menor"),CONCATENATE("R7C",'Mapa de Riesgos'!$O$51),"")</f>
        <v/>
      </c>
      <c r="R52" s="77" t="str">
        <f>IF(AND('Mapa de Riesgos'!$Y$52="Muy Baja",'Mapa de Riesgos'!$AA$52="Menor"),CONCATENATE("R7C",'Mapa de Riesgos'!$O$52),"")</f>
        <v/>
      </c>
      <c r="S52" s="77" t="str">
        <f>IF(AND('Mapa de Riesgos'!$Y$53="Muy Baja",'Mapa de Riesgos'!$AA$53="Menor"),CONCATENATE("R7C",'Mapa de Riesgos'!$O$53),"")</f>
        <v/>
      </c>
      <c r="T52" s="77" t="str">
        <f>IF(AND('Mapa de Riesgos'!$Y$54="Muy Baja",'Mapa de Riesgos'!$AA$54="Menor"),CONCATENATE("R7C",'Mapa de Riesgos'!$O$54),"")</f>
        <v/>
      </c>
      <c r="U52" s="78" t="str">
        <f>IF(AND('Mapa de Riesgos'!$Y$55="Muy Baja",'Mapa de Riesgos'!$AA$55="Menor"),CONCATENATE("R7C",'Mapa de Riesgos'!$O$55),"")</f>
        <v/>
      </c>
      <c r="V52" s="67" t="str">
        <f>IF(AND('Mapa de Riesgos'!$Y$50="Muy Baja",'Mapa de Riesgos'!$AA$50="Moderado"),CONCATENATE("R7C",'Mapa de Riesgos'!$O$50),"")</f>
        <v/>
      </c>
      <c r="W52" s="68" t="str">
        <f>IF(AND('Mapa de Riesgos'!$Y$51="Muy Baja",'Mapa de Riesgos'!$AA$51="Moderado"),CONCATENATE("R7C",'Mapa de Riesgos'!$O$51),"")</f>
        <v/>
      </c>
      <c r="X52" s="68" t="str">
        <f>IF(AND('Mapa de Riesgos'!$Y$52="Muy Baja",'Mapa de Riesgos'!$AA$52="Moderado"),CONCATENATE("R7C",'Mapa de Riesgos'!$O$52),"")</f>
        <v/>
      </c>
      <c r="Y52" s="68" t="str">
        <f>IF(AND('Mapa de Riesgos'!$Y$53="Muy Baja",'Mapa de Riesgos'!$AA$53="Moderado"),CONCATENATE("R7C",'Mapa de Riesgos'!$O$53),"")</f>
        <v/>
      </c>
      <c r="Z52" s="68" t="str">
        <f>IF(AND('Mapa de Riesgos'!$Y$54="Muy Baja",'Mapa de Riesgos'!$AA$54="Moderado"),CONCATENATE("R7C",'Mapa de Riesgos'!$O$54),"")</f>
        <v/>
      </c>
      <c r="AA52" s="69" t="str">
        <f>IF(AND('Mapa de Riesgos'!$Y$55="Muy Baja",'Mapa de Riesgos'!$AA$55="Moderado"),CONCATENATE("R7C",'Mapa de Riesgos'!$O$55),"")</f>
        <v/>
      </c>
      <c r="AB52" s="52" t="str">
        <f>IF(AND('Mapa de Riesgos'!$Y$50="Muy Baja",'Mapa de Riesgos'!$AA$50="Mayor"),CONCATENATE("R7C",'Mapa de Riesgos'!$O$50),"")</f>
        <v/>
      </c>
      <c r="AC52" s="53" t="str">
        <f>IF(AND('Mapa de Riesgos'!$Y$51="Muy Baja",'Mapa de Riesgos'!$AA$51="Mayor"),CONCATENATE("R7C",'Mapa de Riesgos'!$O$51),"")</f>
        <v/>
      </c>
      <c r="AD52" s="53" t="str">
        <f>IF(AND('Mapa de Riesgos'!$Y$52="Muy Baja",'Mapa de Riesgos'!$AA$52="Mayor"),CONCATENATE("R7C",'Mapa de Riesgos'!$O$52),"")</f>
        <v/>
      </c>
      <c r="AE52" s="53" t="str">
        <f>IF(AND('Mapa de Riesgos'!$Y$53="Muy Baja",'Mapa de Riesgos'!$AA$53="Mayor"),CONCATENATE("R7C",'Mapa de Riesgos'!$O$53),"")</f>
        <v/>
      </c>
      <c r="AF52" s="53" t="str">
        <f>IF(AND('Mapa de Riesgos'!$Y$54="Muy Baja",'Mapa de Riesgos'!$AA$54="Mayor"),CONCATENATE("R7C",'Mapa de Riesgos'!$O$54),"")</f>
        <v/>
      </c>
      <c r="AG52" s="54" t="str">
        <f>IF(AND('Mapa de Riesgos'!$Y$55="Muy Baja",'Mapa de Riesgos'!$AA$55="Mayor"),CONCATENATE("R7C",'Mapa de Riesgos'!$O$55),"")</f>
        <v/>
      </c>
      <c r="AH52" s="55" t="str">
        <f>IF(AND('Mapa de Riesgos'!$Y$50="Muy Baja",'Mapa de Riesgos'!$AA$50="Catastrófico"),CONCATENATE("R7C",'Mapa de Riesgos'!$O$50),"")</f>
        <v/>
      </c>
      <c r="AI52" s="56" t="str">
        <f>IF(AND('Mapa de Riesgos'!$Y$51="Muy Baja",'Mapa de Riesgos'!$AA$51="Catastrófico"),CONCATENATE("R7C",'Mapa de Riesgos'!$O$51),"")</f>
        <v/>
      </c>
      <c r="AJ52" s="56" t="str">
        <f>IF(AND('Mapa de Riesgos'!$Y$52="Muy Baja",'Mapa de Riesgos'!$AA$52="Catastrófico"),CONCATENATE("R7C",'Mapa de Riesgos'!$O$52),"")</f>
        <v/>
      </c>
      <c r="AK52" s="56" t="str">
        <f>IF(AND('Mapa de Riesgos'!$Y$53="Muy Baja",'Mapa de Riesgos'!$AA$53="Catastrófico"),CONCATENATE("R7C",'Mapa de Riesgos'!$O$53),"")</f>
        <v/>
      </c>
      <c r="AL52" s="56" t="str">
        <f>IF(AND('Mapa de Riesgos'!$Y$54="Muy Baja",'Mapa de Riesgos'!$AA$54="Catastrófico"),CONCATENATE("R7C",'Mapa de Riesgos'!$O$54),"")</f>
        <v/>
      </c>
      <c r="AM52" s="57" t="str">
        <f>IF(AND('Mapa de Riesgos'!$Y$55="Muy Baja",'Mapa de Riesgos'!$AA$55="Catastrófico"),CONCATENATE("R7C",'Mapa de Riesgos'!$O$55),"")</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62"/>
      <c r="C53" s="462"/>
      <c r="D53" s="463"/>
      <c r="E53" s="503"/>
      <c r="F53" s="504"/>
      <c r="G53" s="504"/>
      <c r="H53" s="504"/>
      <c r="I53" s="505"/>
      <c r="J53" s="76" t="str">
        <f>IF(AND('Mapa de Riesgos'!$Y$56="Muy Baja",'Mapa de Riesgos'!$AA$56="Leve"),CONCATENATE("R8C",'Mapa de Riesgos'!$O$56),"")</f>
        <v/>
      </c>
      <c r="K53" s="77" t="str">
        <f>IF(AND('Mapa de Riesgos'!$Y$57="Muy Baja",'Mapa de Riesgos'!$AA$57="Leve"),CONCATENATE("R8C",'Mapa de Riesgos'!$O$57),"")</f>
        <v/>
      </c>
      <c r="L53" s="77" t="str">
        <f>IF(AND('Mapa de Riesgos'!$Y$58="Muy Baja",'Mapa de Riesgos'!$AA$58="Leve"),CONCATENATE("R8C",'Mapa de Riesgos'!$O$58),"")</f>
        <v/>
      </c>
      <c r="M53" s="77" t="str">
        <f>IF(AND('Mapa de Riesgos'!$Y$59="Muy Baja",'Mapa de Riesgos'!$AA$59="Leve"),CONCATENATE("R8C",'Mapa de Riesgos'!$O$59),"")</f>
        <v/>
      </c>
      <c r="N53" s="77" t="str">
        <f>IF(AND('Mapa de Riesgos'!$Y$60="Muy Baja",'Mapa de Riesgos'!$AA$60="Leve"),CONCATENATE("R8C",'Mapa de Riesgos'!$O$60),"")</f>
        <v/>
      </c>
      <c r="O53" s="78" t="str">
        <f>IF(AND('Mapa de Riesgos'!$Y$61="Muy Baja",'Mapa de Riesgos'!$AA$61="Leve"),CONCATENATE("R8C",'Mapa de Riesgos'!$O$61),"")</f>
        <v/>
      </c>
      <c r="P53" s="76" t="str">
        <f>IF(AND('Mapa de Riesgos'!$Y$56="Muy Baja",'Mapa de Riesgos'!$AA$56="Menor"),CONCATENATE("R8C",'Mapa de Riesgos'!$O$56),"")</f>
        <v/>
      </c>
      <c r="Q53" s="77" t="str">
        <f>IF(AND('Mapa de Riesgos'!$Y$57="Muy Baja",'Mapa de Riesgos'!$AA$57="Menor"),CONCATENATE("R8C",'Mapa de Riesgos'!$O$57),"")</f>
        <v/>
      </c>
      <c r="R53" s="77" t="str">
        <f>IF(AND('Mapa de Riesgos'!$Y$58="Muy Baja",'Mapa de Riesgos'!$AA$58="Menor"),CONCATENATE("R8C",'Mapa de Riesgos'!$O$58),"")</f>
        <v/>
      </c>
      <c r="S53" s="77" t="str">
        <f>IF(AND('Mapa de Riesgos'!$Y$59="Muy Baja",'Mapa de Riesgos'!$AA$59="Menor"),CONCATENATE("R8C",'Mapa de Riesgos'!$O$59),"")</f>
        <v/>
      </c>
      <c r="T53" s="77" t="str">
        <f>IF(AND('Mapa de Riesgos'!$Y$60="Muy Baja",'Mapa de Riesgos'!$AA$60="Menor"),CONCATENATE("R8C",'Mapa de Riesgos'!$O$60),"")</f>
        <v/>
      </c>
      <c r="U53" s="78" t="str">
        <f>IF(AND('Mapa de Riesgos'!$Y$61="Muy Baja",'Mapa de Riesgos'!$AA$61="Menor"),CONCATENATE("R8C",'Mapa de Riesgos'!$O$61),"")</f>
        <v/>
      </c>
      <c r="V53" s="67" t="str">
        <f>IF(AND('Mapa de Riesgos'!$Y$56="Muy Baja",'Mapa de Riesgos'!$AA$56="Moderado"),CONCATENATE("R8C",'Mapa de Riesgos'!$O$56),"")</f>
        <v/>
      </c>
      <c r="W53" s="68" t="str">
        <f>IF(AND('Mapa de Riesgos'!$Y$57="Muy Baja",'Mapa de Riesgos'!$AA$57="Moderado"),CONCATENATE("R8C",'Mapa de Riesgos'!$O$57),"")</f>
        <v/>
      </c>
      <c r="X53" s="68" t="str">
        <f>IF(AND('Mapa de Riesgos'!$Y$58="Muy Baja",'Mapa de Riesgos'!$AA$58="Moderado"),CONCATENATE("R8C",'Mapa de Riesgos'!$O$58),"")</f>
        <v/>
      </c>
      <c r="Y53" s="68" t="str">
        <f>IF(AND('Mapa de Riesgos'!$Y$59="Muy Baja",'Mapa de Riesgos'!$AA$59="Moderado"),CONCATENATE("R8C",'Mapa de Riesgos'!$O$59),"")</f>
        <v/>
      </c>
      <c r="Z53" s="68" t="str">
        <f>IF(AND('Mapa de Riesgos'!$Y$60="Muy Baja",'Mapa de Riesgos'!$AA$60="Moderado"),CONCATENATE("R8C",'Mapa de Riesgos'!$O$60),"")</f>
        <v/>
      </c>
      <c r="AA53" s="69" t="str">
        <f>IF(AND('Mapa de Riesgos'!$Y$61="Muy Baja",'Mapa de Riesgos'!$AA$61="Moderado"),CONCATENATE("R8C",'Mapa de Riesgos'!$O$61),"")</f>
        <v/>
      </c>
      <c r="AB53" s="52" t="str">
        <f>IF(AND('Mapa de Riesgos'!$Y$56="Muy Baja",'Mapa de Riesgos'!$AA$56="Mayor"),CONCATENATE("R8C",'Mapa de Riesgos'!$O$56),"")</f>
        <v/>
      </c>
      <c r="AC53" s="53" t="str">
        <f>IF(AND('Mapa de Riesgos'!$Y$57="Muy Baja",'Mapa de Riesgos'!$AA$57="Mayor"),CONCATENATE("R8C",'Mapa de Riesgos'!$O$57),"")</f>
        <v/>
      </c>
      <c r="AD53" s="53" t="str">
        <f>IF(AND('Mapa de Riesgos'!$Y$58="Muy Baja",'Mapa de Riesgos'!$AA$58="Mayor"),CONCATENATE("R8C",'Mapa de Riesgos'!$O$58),"")</f>
        <v/>
      </c>
      <c r="AE53" s="53" t="str">
        <f>IF(AND('Mapa de Riesgos'!$Y$59="Muy Baja",'Mapa de Riesgos'!$AA$59="Mayor"),CONCATENATE("R8C",'Mapa de Riesgos'!$O$59),"")</f>
        <v/>
      </c>
      <c r="AF53" s="53" t="str">
        <f>IF(AND('Mapa de Riesgos'!$Y$60="Muy Baja",'Mapa de Riesgos'!$AA$60="Mayor"),CONCATENATE("R8C",'Mapa de Riesgos'!$O$60),"")</f>
        <v/>
      </c>
      <c r="AG53" s="54" t="str">
        <f>IF(AND('Mapa de Riesgos'!$Y$61="Muy Baja",'Mapa de Riesgos'!$AA$61="Mayor"),CONCATENATE("R8C",'Mapa de Riesgos'!$O$61),"")</f>
        <v/>
      </c>
      <c r="AH53" s="55" t="str">
        <f>IF(AND('Mapa de Riesgos'!$Y$56="Muy Baja",'Mapa de Riesgos'!$AA$56="Catastrófico"),CONCATENATE("R8C",'Mapa de Riesgos'!$O$56),"")</f>
        <v/>
      </c>
      <c r="AI53" s="56" t="str">
        <f>IF(AND('Mapa de Riesgos'!$Y$57="Muy Baja",'Mapa de Riesgos'!$AA$57="Catastrófico"),CONCATENATE("R8C",'Mapa de Riesgos'!$O$57),"")</f>
        <v/>
      </c>
      <c r="AJ53" s="56" t="str">
        <f>IF(AND('Mapa de Riesgos'!$Y$58="Muy Baja",'Mapa de Riesgos'!$AA$58="Catastrófico"),CONCATENATE("R8C",'Mapa de Riesgos'!$O$58),"")</f>
        <v/>
      </c>
      <c r="AK53" s="56" t="str">
        <f>IF(AND('Mapa de Riesgos'!$Y$59="Muy Baja",'Mapa de Riesgos'!$AA$59="Catastrófico"),CONCATENATE("R8C",'Mapa de Riesgos'!$O$59),"")</f>
        <v/>
      </c>
      <c r="AL53" s="56" t="str">
        <f>IF(AND('Mapa de Riesgos'!$Y$60="Muy Baja",'Mapa de Riesgos'!$AA$60="Catastrófico"),CONCATENATE("R8C",'Mapa de Riesgos'!$O$60),"")</f>
        <v/>
      </c>
      <c r="AM53" s="57" t="str">
        <f>IF(AND('Mapa de Riesgos'!$Y$61="Muy Baja",'Mapa de Riesgos'!$AA$61="Catastrófico"),CONCATENATE("R8C",'Mapa de Riesgos'!$O$61),"")</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62"/>
      <c r="C54" s="462"/>
      <c r="D54" s="463"/>
      <c r="E54" s="503"/>
      <c r="F54" s="504"/>
      <c r="G54" s="504"/>
      <c r="H54" s="504"/>
      <c r="I54" s="505"/>
      <c r="J54" s="76" t="str">
        <f>IF(AND('Mapa de Riesgos'!$Y$62="Muy Baja",'Mapa de Riesgos'!$AA$62="Leve"),CONCATENATE("R9C",'Mapa de Riesgos'!$O$62),"")</f>
        <v/>
      </c>
      <c r="K54" s="77" t="str">
        <f>IF(AND('Mapa de Riesgos'!$Y$63="Muy Baja",'Mapa de Riesgos'!$AA$63="Leve"),CONCATENATE("R9C",'Mapa de Riesgos'!$O$63),"")</f>
        <v/>
      </c>
      <c r="L54" s="77" t="str">
        <f>IF(AND('Mapa de Riesgos'!$Y$64="Muy Baja",'Mapa de Riesgos'!$AA$64="Leve"),CONCATENATE("R9C",'Mapa de Riesgos'!$O$64),"")</f>
        <v/>
      </c>
      <c r="M54" s="77" t="str">
        <f>IF(AND('Mapa de Riesgos'!$Y$65="Muy Baja",'Mapa de Riesgos'!$AA$65="Leve"),CONCATENATE("R9C",'Mapa de Riesgos'!$O$65),"")</f>
        <v/>
      </c>
      <c r="N54" s="77" t="str">
        <f>IF(AND('Mapa de Riesgos'!$Y$66="Muy Baja",'Mapa de Riesgos'!$AA$66="Leve"),CONCATENATE("R9C",'Mapa de Riesgos'!$O$66),"")</f>
        <v/>
      </c>
      <c r="O54" s="78" t="str">
        <f>IF(AND('Mapa de Riesgos'!$Y$67="Muy Baja",'Mapa de Riesgos'!$AA$67="Leve"),CONCATENATE("R9C",'Mapa de Riesgos'!$O$67),"")</f>
        <v/>
      </c>
      <c r="P54" s="76" t="str">
        <f>IF(AND('Mapa de Riesgos'!$Y$62="Muy Baja",'Mapa de Riesgos'!$AA$62="Menor"),CONCATENATE("R9C",'Mapa de Riesgos'!$O$62),"")</f>
        <v/>
      </c>
      <c r="Q54" s="77" t="str">
        <f>IF(AND('Mapa de Riesgos'!$Y$63="Muy Baja",'Mapa de Riesgos'!$AA$63="Menor"),CONCATENATE("R9C",'Mapa de Riesgos'!$O$63),"")</f>
        <v/>
      </c>
      <c r="R54" s="77" t="str">
        <f>IF(AND('Mapa de Riesgos'!$Y$64="Muy Baja",'Mapa de Riesgos'!$AA$64="Menor"),CONCATENATE("R9C",'Mapa de Riesgos'!$O$64),"")</f>
        <v/>
      </c>
      <c r="S54" s="77" t="str">
        <f>IF(AND('Mapa de Riesgos'!$Y$65="Muy Baja",'Mapa de Riesgos'!$AA$65="Menor"),CONCATENATE("R9C",'Mapa de Riesgos'!$O$65),"")</f>
        <v/>
      </c>
      <c r="T54" s="77" t="str">
        <f>IF(AND('Mapa de Riesgos'!$Y$66="Muy Baja",'Mapa de Riesgos'!$AA$66="Menor"),CONCATENATE("R9C",'Mapa de Riesgos'!$O$66),"")</f>
        <v/>
      </c>
      <c r="U54" s="78" t="str">
        <f>IF(AND('Mapa de Riesgos'!$Y$67="Muy Baja",'Mapa de Riesgos'!$AA$67="Menor"),CONCATENATE("R9C",'Mapa de Riesgos'!$O$67),"")</f>
        <v/>
      </c>
      <c r="V54" s="67" t="str">
        <f>IF(AND('Mapa de Riesgos'!$Y$62="Muy Baja",'Mapa de Riesgos'!$AA$62="Moderado"),CONCATENATE("R9C",'Mapa de Riesgos'!$O$62),"")</f>
        <v/>
      </c>
      <c r="W54" s="68" t="str">
        <f>IF(AND('Mapa de Riesgos'!$Y$63="Muy Baja",'Mapa de Riesgos'!$AA$63="Moderado"),CONCATENATE("R9C",'Mapa de Riesgos'!$O$63),"")</f>
        <v/>
      </c>
      <c r="X54" s="68" t="str">
        <f>IF(AND('Mapa de Riesgos'!$Y$64="Muy Baja",'Mapa de Riesgos'!$AA$64="Moderado"),CONCATENATE("R9C",'Mapa de Riesgos'!$O$64),"")</f>
        <v/>
      </c>
      <c r="Y54" s="68" t="str">
        <f>IF(AND('Mapa de Riesgos'!$Y$65="Muy Baja",'Mapa de Riesgos'!$AA$65="Moderado"),CONCATENATE("R9C",'Mapa de Riesgos'!$O$65),"")</f>
        <v/>
      </c>
      <c r="Z54" s="68" t="str">
        <f>IF(AND('Mapa de Riesgos'!$Y$66="Muy Baja",'Mapa de Riesgos'!$AA$66="Moderado"),CONCATENATE("R9C",'Mapa de Riesgos'!$O$66),"")</f>
        <v/>
      </c>
      <c r="AA54" s="69" t="str">
        <f>IF(AND('Mapa de Riesgos'!$Y$67="Muy Baja",'Mapa de Riesgos'!$AA$67="Moderado"),CONCATENATE("R9C",'Mapa de Riesgos'!$O$67),"")</f>
        <v/>
      </c>
      <c r="AB54" s="52" t="str">
        <f>IF(AND('Mapa de Riesgos'!$Y$62="Muy Baja",'Mapa de Riesgos'!$AA$62="Mayor"),CONCATENATE("R9C",'Mapa de Riesgos'!$O$62),"")</f>
        <v/>
      </c>
      <c r="AC54" s="53" t="str">
        <f>IF(AND('Mapa de Riesgos'!$Y$63="Muy Baja",'Mapa de Riesgos'!$AA$63="Mayor"),CONCATENATE("R9C",'Mapa de Riesgos'!$O$63),"")</f>
        <v/>
      </c>
      <c r="AD54" s="53" t="str">
        <f>IF(AND('Mapa de Riesgos'!$Y$64="Muy Baja",'Mapa de Riesgos'!$AA$64="Mayor"),CONCATENATE("R9C",'Mapa de Riesgos'!$O$64),"")</f>
        <v/>
      </c>
      <c r="AE54" s="53" t="str">
        <f>IF(AND('Mapa de Riesgos'!$Y$65="Muy Baja",'Mapa de Riesgos'!$AA$65="Mayor"),CONCATENATE("R9C",'Mapa de Riesgos'!$O$65),"")</f>
        <v/>
      </c>
      <c r="AF54" s="53" t="str">
        <f>IF(AND('Mapa de Riesgos'!$Y$66="Muy Baja",'Mapa de Riesgos'!$AA$66="Mayor"),CONCATENATE("R9C",'Mapa de Riesgos'!$O$66),"")</f>
        <v/>
      </c>
      <c r="AG54" s="54" t="str">
        <f>IF(AND('Mapa de Riesgos'!$Y$67="Muy Baja",'Mapa de Riesgos'!$AA$67="Mayor"),CONCATENATE("R9C",'Mapa de Riesgos'!$O$67),"")</f>
        <v/>
      </c>
      <c r="AH54" s="55" t="str">
        <f>IF(AND('Mapa de Riesgos'!$Y$62="Muy Baja",'Mapa de Riesgos'!$AA$62="Catastrófico"),CONCATENATE("R9C",'Mapa de Riesgos'!$O$62),"")</f>
        <v/>
      </c>
      <c r="AI54" s="56" t="str">
        <f>IF(AND('Mapa de Riesgos'!$Y$63="Muy Baja",'Mapa de Riesgos'!$AA$63="Catastrófico"),CONCATENATE("R9C",'Mapa de Riesgos'!$O$63),"")</f>
        <v/>
      </c>
      <c r="AJ54" s="56" t="str">
        <f>IF(AND('Mapa de Riesgos'!$Y$64="Muy Baja",'Mapa de Riesgos'!$AA$64="Catastrófico"),CONCATENATE("R9C",'Mapa de Riesgos'!$O$64),"")</f>
        <v/>
      </c>
      <c r="AK54" s="56" t="str">
        <f>IF(AND('Mapa de Riesgos'!$Y$65="Muy Baja",'Mapa de Riesgos'!$AA$65="Catastrófico"),CONCATENATE("R9C",'Mapa de Riesgos'!$O$65),"")</f>
        <v/>
      </c>
      <c r="AL54" s="56" t="str">
        <f>IF(AND('Mapa de Riesgos'!$Y$66="Muy Baja",'Mapa de Riesgos'!$AA$66="Catastrófico"),CONCATENATE("R9C",'Mapa de Riesgos'!$O$66),"")</f>
        <v/>
      </c>
      <c r="AM54" s="57" t="str">
        <f>IF(AND('Mapa de Riesgos'!$Y$67="Muy Baja",'Mapa de Riesgos'!$AA$67="Catastrófico"),CONCATENATE("R9C",'Mapa de Riesgos'!$O$67),"")</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62"/>
      <c r="C55" s="462"/>
      <c r="D55" s="463"/>
      <c r="E55" s="506"/>
      <c r="F55" s="507"/>
      <c r="G55" s="507"/>
      <c r="H55" s="507"/>
      <c r="I55" s="508"/>
      <c r="J55" s="79" t="str">
        <f>IF(AND('Mapa de Riesgos'!$Y$68="Muy Baja",'Mapa de Riesgos'!$AA$68="Leve"),CONCATENATE("R10C",'Mapa de Riesgos'!$O$68),"")</f>
        <v/>
      </c>
      <c r="K55" s="80" t="str">
        <f>IF(AND('Mapa de Riesgos'!$Y$69="Muy Baja",'Mapa de Riesgos'!$AA$69="Leve"),CONCATENATE("R10C",'Mapa de Riesgos'!$O$69),"")</f>
        <v/>
      </c>
      <c r="L55" s="80" t="str">
        <f>IF(AND('Mapa de Riesgos'!$Y$70="Muy Baja",'Mapa de Riesgos'!$AA$70="Leve"),CONCATENATE("R10C",'Mapa de Riesgos'!$O$70),"")</f>
        <v/>
      </c>
      <c r="M55" s="80" t="str">
        <f>IF(AND('Mapa de Riesgos'!$Y$71="Muy Baja",'Mapa de Riesgos'!$AA$71="Leve"),CONCATENATE("R10C",'Mapa de Riesgos'!$O$71),"")</f>
        <v/>
      </c>
      <c r="N55" s="80" t="str">
        <f>IF(AND('Mapa de Riesgos'!$Y$72="Muy Baja",'Mapa de Riesgos'!$AA$72="Leve"),CONCATENATE("R10C",'Mapa de Riesgos'!$O$72),"")</f>
        <v/>
      </c>
      <c r="O55" s="81" t="str">
        <f>IF(AND('Mapa de Riesgos'!$Y$73="Muy Baja",'Mapa de Riesgos'!$AA$73="Leve"),CONCATENATE("R10C",'Mapa de Riesgos'!$O$73),"")</f>
        <v/>
      </c>
      <c r="P55" s="79" t="str">
        <f>IF(AND('Mapa de Riesgos'!$Y$68="Muy Baja",'Mapa de Riesgos'!$AA$68="Menor"),CONCATENATE("R10C",'Mapa de Riesgos'!$O$68),"")</f>
        <v/>
      </c>
      <c r="Q55" s="80" t="str">
        <f>IF(AND('Mapa de Riesgos'!$Y$69="Muy Baja",'Mapa de Riesgos'!$AA$69="Menor"),CONCATENATE("R10C",'Mapa de Riesgos'!$O$69),"")</f>
        <v/>
      </c>
      <c r="R55" s="80" t="str">
        <f>IF(AND('Mapa de Riesgos'!$Y$70="Muy Baja",'Mapa de Riesgos'!$AA$70="Menor"),CONCATENATE("R10C",'Mapa de Riesgos'!$O$70),"")</f>
        <v/>
      </c>
      <c r="S55" s="80" t="str">
        <f>IF(AND('Mapa de Riesgos'!$Y$71="Muy Baja",'Mapa de Riesgos'!$AA$71="Menor"),CONCATENATE("R10C",'Mapa de Riesgos'!$O$71),"")</f>
        <v/>
      </c>
      <c r="T55" s="80" t="str">
        <f>IF(AND('Mapa de Riesgos'!$Y$72="Muy Baja",'Mapa de Riesgos'!$AA$72="Menor"),CONCATENATE("R10C",'Mapa de Riesgos'!$O$72),"")</f>
        <v/>
      </c>
      <c r="U55" s="81" t="str">
        <f>IF(AND('Mapa de Riesgos'!$Y$73="Muy Baja",'Mapa de Riesgos'!$AA$73="Menor"),CONCATENATE("R10C",'Mapa de Riesgos'!$O$73),"")</f>
        <v/>
      </c>
      <c r="V55" s="70" t="str">
        <f>IF(AND('Mapa de Riesgos'!$Y$68="Muy Baja",'Mapa de Riesgos'!$AA$68="Moderado"),CONCATENATE("R10C",'Mapa de Riesgos'!$O$68),"")</f>
        <v/>
      </c>
      <c r="W55" s="71" t="str">
        <f>IF(AND('Mapa de Riesgos'!$Y$69="Muy Baja",'Mapa de Riesgos'!$AA$69="Moderado"),CONCATENATE("R10C",'Mapa de Riesgos'!$O$69),"")</f>
        <v/>
      </c>
      <c r="X55" s="71" t="str">
        <f>IF(AND('Mapa de Riesgos'!$Y$70="Muy Baja",'Mapa de Riesgos'!$AA$70="Moderado"),CONCATENATE("R10C",'Mapa de Riesgos'!$O$70),"")</f>
        <v/>
      </c>
      <c r="Y55" s="71" t="str">
        <f>IF(AND('Mapa de Riesgos'!$Y$71="Muy Baja",'Mapa de Riesgos'!$AA$71="Moderado"),CONCATENATE("R10C",'Mapa de Riesgos'!$O$71),"")</f>
        <v/>
      </c>
      <c r="Z55" s="71" t="str">
        <f>IF(AND('Mapa de Riesgos'!$Y$72="Muy Baja",'Mapa de Riesgos'!$AA$72="Moderado"),CONCATENATE("R10C",'Mapa de Riesgos'!$O$72),"")</f>
        <v/>
      </c>
      <c r="AA55" s="72" t="str">
        <f>IF(AND('Mapa de Riesgos'!$Y$73="Muy Baja",'Mapa de Riesgos'!$AA$73="Moderado"),CONCATENATE("R10C",'Mapa de Riesgos'!$O$73),"")</f>
        <v/>
      </c>
      <c r="AB55" s="58" t="str">
        <f>IF(AND('Mapa de Riesgos'!$Y$68="Muy Baja",'Mapa de Riesgos'!$AA$68="Mayor"),CONCATENATE("R10C",'Mapa de Riesgos'!$O$68),"")</f>
        <v/>
      </c>
      <c r="AC55" s="59" t="str">
        <f>IF(AND('Mapa de Riesgos'!$Y$69="Muy Baja",'Mapa de Riesgos'!$AA$69="Mayor"),CONCATENATE("R10C",'Mapa de Riesgos'!$O$69),"")</f>
        <v/>
      </c>
      <c r="AD55" s="59" t="str">
        <f>IF(AND('Mapa de Riesgos'!$Y$70="Muy Baja",'Mapa de Riesgos'!$AA$70="Mayor"),CONCATENATE("R10C",'Mapa de Riesgos'!$O$70),"")</f>
        <v/>
      </c>
      <c r="AE55" s="59" t="str">
        <f>IF(AND('Mapa de Riesgos'!$Y$71="Muy Baja",'Mapa de Riesgos'!$AA$71="Mayor"),CONCATENATE("R10C",'Mapa de Riesgos'!$O$71),"")</f>
        <v/>
      </c>
      <c r="AF55" s="59" t="str">
        <f>IF(AND('Mapa de Riesgos'!$Y$72="Muy Baja",'Mapa de Riesgos'!$AA$72="Mayor"),CONCATENATE("R10C",'Mapa de Riesgos'!$O$72),"")</f>
        <v/>
      </c>
      <c r="AG55" s="60" t="str">
        <f>IF(AND('Mapa de Riesgos'!$Y$73="Muy Baja",'Mapa de Riesgos'!$AA$73="Mayor"),CONCATENATE("R10C",'Mapa de Riesgos'!$O$73),"")</f>
        <v/>
      </c>
      <c r="AH55" s="61" t="str">
        <f>IF(AND('Mapa de Riesgos'!$Y$68="Muy Baja",'Mapa de Riesgos'!$AA$68="Catastrófico"),CONCATENATE("R10C",'Mapa de Riesgos'!$O$68),"")</f>
        <v/>
      </c>
      <c r="AI55" s="62" t="str">
        <f>IF(AND('Mapa de Riesgos'!$Y$69="Muy Baja",'Mapa de Riesgos'!$AA$69="Catastrófico"),CONCATENATE("R10C",'Mapa de Riesgos'!$O$69),"")</f>
        <v/>
      </c>
      <c r="AJ55" s="62" t="str">
        <f>IF(AND('Mapa de Riesgos'!$Y$70="Muy Baja",'Mapa de Riesgos'!$AA$70="Catastrófico"),CONCATENATE("R10C",'Mapa de Riesgos'!$O$70),"")</f>
        <v/>
      </c>
      <c r="AK55" s="62" t="str">
        <f>IF(AND('Mapa de Riesgos'!$Y$71="Muy Baja",'Mapa de Riesgos'!$AA$71="Catastrófico"),CONCATENATE("R10C",'Mapa de Riesgos'!$O$71),"")</f>
        <v/>
      </c>
      <c r="AL55" s="62" t="str">
        <f>IF(AND('Mapa de Riesgos'!$Y$72="Muy Baja",'Mapa de Riesgos'!$AA$72="Catastrófico"),CONCATENATE("R10C",'Mapa de Riesgos'!$O$72),"")</f>
        <v/>
      </c>
      <c r="AM55" s="63" t="str">
        <f>IF(AND('Mapa de Riesgos'!$Y$73="Muy Baja",'Mapa de Riesgos'!$AA$73="Catastrófico"),CONCATENATE("R10C",'Mapa de Riesgos'!$O$73),"")</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00" t="s">
        <v>170</v>
      </c>
      <c r="K56" s="501"/>
      <c r="L56" s="501"/>
      <c r="M56" s="501"/>
      <c r="N56" s="501"/>
      <c r="O56" s="502"/>
      <c r="P56" s="500" t="s">
        <v>171</v>
      </c>
      <c r="Q56" s="501"/>
      <c r="R56" s="501"/>
      <c r="S56" s="501"/>
      <c r="T56" s="501"/>
      <c r="U56" s="502"/>
      <c r="V56" s="500" t="s">
        <v>172</v>
      </c>
      <c r="W56" s="501"/>
      <c r="X56" s="501"/>
      <c r="Y56" s="501"/>
      <c r="Z56" s="501"/>
      <c r="AA56" s="502"/>
      <c r="AB56" s="500" t="s">
        <v>173</v>
      </c>
      <c r="AC56" s="509"/>
      <c r="AD56" s="501"/>
      <c r="AE56" s="501"/>
      <c r="AF56" s="501"/>
      <c r="AG56" s="502"/>
      <c r="AH56" s="500" t="s">
        <v>174</v>
      </c>
      <c r="AI56" s="501"/>
      <c r="AJ56" s="501"/>
      <c r="AK56" s="501"/>
      <c r="AL56" s="501"/>
      <c r="AM56" s="50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03"/>
      <c r="K57" s="504"/>
      <c r="L57" s="504"/>
      <c r="M57" s="504"/>
      <c r="N57" s="504"/>
      <c r="O57" s="505"/>
      <c r="P57" s="503"/>
      <c r="Q57" s="504"/>
      <c r="R57" s="504"/>
      <c r="S57" s="504"/>
      <c r="T57" s="504"/>
      <c r="U57" s="505"/>
      <c r="V57" s="503"/>
      <c r="W57" s="504"/>
      <c r="X57" s="504"/>
      <c r="Y57" s="504"/>
      <c r="Z57" s="504"/>
      <c r="AA57" s="505"/>
      <c r="AB57" s="503"/>
      <c r="AC57" s="504"/>
      <c r="AD57" s="504"/>
      <c r="AE57" s="504"/>
      <c r="AF57" s="504"/>
      <c r="AG57" s="505"/>
      <c r="AH57" s="503"/>
      <c r="AI57" s="504"/>
      <c r="AJ57" s="504"/>
      <c r="AK57" s="504"/>
      <c r="AL57" s="504"/>
      <c r="AM57" s="505"/>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03"/>
      <c r="K58" s="504"/>
      <c r="L58" s="504"/>
      <c r="M58" s="504"/>
      <c r="N58" s="504"/>
      <c r="O58" s="505"/>
      <c r="P58" s="503"/>
      <c r="Q58" s="504"/>
      <c r="R58" s="504"/>
      <c r="S58" s="504"/>
      <c r="T58" s="504"/>
      <c r="U58" s="505"/>
      <c r="V58" s="503"/>
      <c r="W58" s="504"/>
      <c r="X58" s="504"/>
      <c r="Y58" s="504"/>
      <c r="Z58" s="504"/>
      <c r="AA58" s="505"/>
      <c r="AB58" s="503"/>
      <c r="AC58" s="504"/>
      <c r="AD58" s="504"/>
      <c r="AE58" s="504"/>
      <c r="AF58" s="504"/>
      <c r="AG58" s="505"/>
      <c r="AH58" s="503"/>
      <c r="AI58" s="504"/>
      <c r="AJ58" s="504"/>
      <c r="AK58" s="504"/>
      <c r="AL58" s="504"/>
      <c r="AM58" s="505"/>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03"/>
      <c r="K59" s="504"/>
      <c r="L59" s="504"/>
      <c r="M59" s="504"/>
      <c r="N59" s="504"/>
      <c r="O59" s="505"/>
      <c r="P59" s="503"/>
      <c r="Q59" s="504"/>
      <c r="R59" s="504"/>
      <c r="S59" s="504"/>
      <c r="T59" s="504"/>
      <c r="U59" s="505"/>
      <c r="V59" s="503"/>
      <c r="W59" s="504"/>
      <c r="X59" s="504"/>
      <c r="Y59" s="504"/>
      <c r="Z59" s="504"/>
      <c r="AA59" s="505"/>
      <c r="AB59" s="503"/>
      <c r="AC59" s="504"/>
      <c r="AD59" s="504"/>
      <c r="AE59" s="504"/>
      <c r="AF59" s="504"/>
      <c r="AG59" s="505"/>
      <c r="AH59" s="503"/>
      <c r="AI59" s="504"/>
      <c r="AJ59" s="504"/>
      <c r="AK59" s="504"/>
      <c r="AL59" s="504"/>
      <c r="AM59" s="505"/>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03"/>
      <c r="K60" s="504"/>
      <c r="L60" s="504"/>
      <c r="M60" s="504"/>
      <c r="N60" s="504"/>
      <c r="O60" s="505"/>
      <c r="P60" s="503"/>
      <c r="Q60" s="504"/>
      <c r="R60" s="504"/>
      <c r="S60" s="504"/>
      <c r="T60" s="504"/>
      <c r="U60" s="505"/>
      <c r="V60" s="503"/>
      <c r="W60" s="504"/>
      <c r="X60" s="504"/>
      <c r="Y60" s="504"/>
      <c r="Z60" s="504"/>
      <c r="AA60" s="505"/>
      <c r="AB60" s="503"/>
      <c r="AC60" s="504"/>
      <c r="AD60" s="504"/>
      <c r="AE60" s="504"/>
      <c r="AF60" s="504"/>
      <c r="AG60" s="505"/>
      <c r="AH60" s="503"/>
      <c r="AI60" s="504"/>
      <c r="AJ60" s="504"/>
      <c r="AK60" s="504"/>
      <c r="AL60" s="504"/>
      <c r="AM60" s="505"/>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06"/>
      <c r="K61" s="507"/>
      <c r="L61" s="507"/>
      <c r="M61" s="507"/>
      <c r="N61" s="507"/>
      <c r="O61" s="508"/>
      <c r="P61" s="506"/>
      <c r="Q61" s="507"/>
      <c r="R61" s="507"/>
      <c r="S61" s="507"/>
      <c r="T61" s="507"/>
      <c r="U61" s="508"/>
      <c r="V61" s="506"/>
      <c r="W61" s="507"/>
      <c r="X61" s="507"/>
      <c r="Y61" s="507"/>
      <c r="Z61" s="507"/>
      <c r="AA61" s="508"/>
      <c r="AB61" s="506"/>
      <c r="AC61" s="507"/>
      <c r="AD61" s="507"/>
      <c r="AE61" s="507"/>
      <c r="AF61" s="507"/>
      <c r="AG61" s="508"/>
      <c r="AH61" s="506"/>
      <c r="AI61" s="507"/>
      <c r="AJ61" s="507"/>
      <c r="AK61" s="507"/>
      <c r="AL61" s="507"/>
      <c r="AM61" s="508"/>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49" t="s">
        <v>176</v>
      </c>
      <c r="C1" s="549"/>
      <c r="D1" s="549"/>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177</v>
      </c>
      <c r="D3" s="12" t="s">
        <v>161</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178</v>
      </c>
      <c r="C4" s="14" t="s">
        <v>179</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180</v>
      </c>
      <c r="C5" s="17" t="s">
        <v>181</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182</v>
      </c>
      <c r="C6" s="17" t="s">
        <v>183</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184</v>
      </c>
      <c r="C7" s="17" t="s">
        <v>185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186</v>
      </c>
      <c r="C8" s="17" t="s">
        <v>187</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50" t="s">
        <v>188</v>
      </c>
      <c r="C1" s="550"/>
      <c r="D1" s="550"/>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189</v>
      </c>
      <c r="D3" s="36" t="s">
        <v>190</v>
      </c>
      <c r="E3" s="83"/>
      <c r="F3" s="83"/>
      <c r="G3" s="83"/>
      <c r="H3" s="83"/>
      <c r="I3" s="83"/>
      <c r="J3" s="83"/>
      <c r="K3" s="83"/>
      <c r="L3" s="83"/>
      <c r="M3" s="83"/>
      <c r="N3" s="83"/>
      <c r="O3" s="83"/>
      <c r="P3" s="83"/>
      <c r="Q3" s="83"/>
      <c r="R3" s="83"/>
      <c r="S3" s="83"/>
      <c r="T3" s="83"/>
      <c r="U3" s="83"/>
    </row>
    <row r="4" spans="1:21" ht="33.75" x14ac:dyDescent="0.25">
      <c r="A4" s="100" t="s">
        <v>191</v>
      </c>
      <c r="B4" s="39" t="s">
        <v>192</v>
      </c>
      <c r="C4" s="44" t="s">
        <v>193</v>
      </c>
      <c r="D4" s="37" t="s">
        <v>194</v>
      </c>
      <c r="E4" s="83"/>
      <c r="F4" s="83"/>
      <c r="G4" s="83"/>
      <c r="H4" s="83"/>
      <c r="I4" s="83"/>
      <c r="J4" s="83"/>
      <c r="K4" s="83"/>
      <c r="L4" s="83"/>
      <c r="M4" s="83"/>
      <c r="N4" s="83"/>
      <c r="O4" s="83"/>
      <c r="P4" s="83"/>
      <c r="Q4" s="83"/>
      <c r="R4" s="83"/>
      <c r="S4" s="83"/>
      <c r="T4" s="83"/>
      <c r="U4" s="83"/>
    </row>
    <row r="5" spans="1:21" ht="67.5" x14ac:dyDescent="0.25">
      <c r="A5" s="100" t="s">
        <v>195</v>
      </c>
      <c r="B5" s="40" t="s">
        <v>196</v>
      </c>
      <c r="C5" s="45" t="s">
        <v>197</v>
      </c>
      <c r="D5" s="38" t="s">
        <v>198</v>
      </c>
      <c r="E5" s="83"/>
      <c r="F5" s="83"/>
      <c r="G5" s="83"/>
      <c r="H5" s="83"/>
      <c r="I5" s="83"/>
      <c r="J5" s="83"/>
      <c r="K5" s="83"/>
      <c r="L5" s="83"/>
      <c r="M5" s="83"/>
      <c r="N5" s="83"/>
      <c r="O5" s="83"/>
      <c r="P5" s="83"/>
      <c r="Q5" s="83"/>
      <c r="R5" s="83"/>
      <c r="S5" s="83"/>
      <c r="T5" s="83"/>
      <c r="U5" s="83"/>
    </row>
    <row r="6" spans="1:21" ht="67.5" x14ac:dyDescent="0.25">
      <c r="A6" s="100" t="s">
        <v>157</v>
      </c>
      <c r="B6" s="41" t="s">
        <v>199</v>
      </c>
      <c r="C6" s="45" t="s">
        <v>200</v>
      </c>
      <c r="D6" s="38" t="s">
        <v>201</v>
      </c>
      <c r="E6" s="83"/>
      <c r="F6" s="83"/>
      <c r="G6" s="83"/>
      <c r="H6" s="83"/>
      <c r="I6" s="83"/>
      <c r="J6" s="83"/>
      <c r="K6" s="83"/>
      <c r="L6" s="83"/>
      <c r="M6" s="83"/>
      <c r="N6" s="83"/>
      <c r="O6" s="83"/>
      <c r="P6" s="83"/>
      <c r="Q6" s="83"/>
      <c r="R6" s="83"/>
      <c r="S6" s="83"/>
      <c r="T6" s="83"/>
      <c r="U6" s="83"/>
    </row>
    <row r="7" spans="1:21" ht="101.25" x14ac:dyDescent="0.25">
      <c r="A7" s="100" t="s">
        <v>202</v>
      </c>
      <c r="B7" s="42" t="s">
        <v>203</v>
      </c>
      <c r="C7" s="45" t="s">
        <v>204</v>
      </c>
      <c r="D7" s="38" t="s">
        <v>205</v>
      </c>
      <c r="E7" s="83"/>
      <c r="F7" s="83"/>
      <c r="G7" s="83"/>
      <c r="H7" s="83"/>
      <c r="I7" s="83"/>
      <c r="J7" s="83"/>
      <c r="K7" s="83"/>
      <c r="L7" s="83"/>
      <c r="M7" s="83"/>
      <c r="N7" s="83"/>
      <c r="O7" s="83"/>
      <c r="P7" s="83"/>
      <c r="Q7" s="83"/>
      <c r="R7" s="83"/>
      <c r="S7" s="83"/>
      <c r="T7" s="83"/>
      <c r="U7" s="83"/>
    </row>
    <row r="8" spans="1:21" ht="67.5" x14ac:dyDescent="0.25">
      <c r="A8" s="100" t="s">
        <v>206</v>
      </c>
      <c r="B8" s="43" t="s">
        <v>207</v>
      </c>
      <c r="C8" s="45" t="s">
        <v>208</v>
      </c>
      <c r="D8" s="38" t="s">
        <v>209</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210</v>
      </c>
      <c r="C11" s="100" t="s">
        <v>211</v>
      </c>
      <c r="D11" s="100" t="s">
        <v>212</v>
      </c>
      <c r="E11" s="83"/>
      <c r="F11" s="83"/>
      <c r="G11" s="83"/>
      <c r="H11" s="83"/>
      <c r="I11" s="83"/>
      <c r="J11" s="83"/>
      <c r="K11" s="83"/>
      <c r="L11" s="83"/>
      <c r="M11" s="83"/>
      <c r="N11" s="83"/>
      <c r="O11" s="83"/>
      <c r="P11" s="83"/>
      <c r="Q11" s="83"/>
      <c r="R11" s="83"/>
      <c r="S11" s="83"/>
      <c r="T11" s="83"/>
      <c r="U11" s="83"/>
    </row>
    <row r="12" spans="1:21" x14ac:dyDescent="0.25">
      <c r="A12" s="100"/>
      <c r="B12" s="100" t="s">
        <v>213</v>
      </c>
      <c r="C12" s="100" t="s">
        <v>214</v>
      </c>
      <c r="D12" s="100" t="s">
        <v>215</v>
      </c>
      <c r="E12" s="83"/>
      <c r="F12" s="83"/>
      <c r="G12" s="83"/>
      <c r="H12" s="83"/>
      <c r="I12" s="83"/>
      <c r="J12" s="83"/>
      <c r="K12" s="83"/>
      <c r="L12" s="83"/>
      <c r="M12" s="83"/>
      <c r="N12" s="83"/>
      <c r="O12" s="83"/>
      <c r="P12" s="83"/>
      <c r="Q12" s="83"/>
      <c r="R12" s="83"/>
      <c r="S12" s="83"/>
      <c r="T12" s="83"/>
      <c r="U12" s="83"/>
    </row>
    <row r="13" spans="1:21" x14ac:dyDescent="0.25">
      <c r="A13" s="100"/>
      <c r="B13" s="100"/>
      <c r="C13" s="100" t="s">
        <v>216</v>
      </c>
      <c r="D13" s="100" t="s">
        <v>138</v>
      </c>
      <c r="E13" s="83"/>
      <c r="F13" s="83"/>
      <c r="G13" s="83"/>
      <c r="H13" s="83"/>
      <c r="I13" s="83"/>
      <c r="J13" s="83"/>
      <c r="K13" s="83"/>
      <c r="L13" s="83"/>
      <c r="M13" s="83"/>
      <c r="N13" s="83"/>
      <c r="O13" s="83"/>
      <c r="P13" s="83"/>
      <c r="Q13" s="83"/>
      <c r="R13" s="83"/>
      <c r="S13" s="83"/>
      <c r="T13" s="83"/>
      <c r="U13" s="83"/>
    </row>
    <row r="14" spans="1:21" x14ac:dyDescent="0.25">
      <c r="A14" s="100"/>
      <c r="B14" s="100"/>
      <c r="C14" s="100" t="s">
        <v>217</v>
      </c>
      <c r="D14" s="100" t="s">
        <v>218</v>
      </c>
      <c r="E14" s="83"/>
      <c r="F14" s="83"/>
      <c r="G14" s="83"/>
      <c r="H14" s="83"/>
      <c r="I14" s="83"/>
      <c r="J14" s="83"/>
      <c r="K14" s="83"/>
      <c r="L14" s="83"/>
      <c r="M14" s="83"/>
      <c r="N14" s="83"/>
      <c r="O14" s="83"/>
      <c r="P14" s="83"/>
      <c r="Q14" s="83"/>
      <c r="R14" s="83"/>
      <c r="S14" s="83"/>
      <c r="T14" s="83"/>
      <c r="U14" s="83"/>
    </row>
    <row r="15" spans="1:21" x14ac:dyDescent="0.25">
      <c r="A15" s="100"/>
      <c r="B15" s="100"/>
      <c r="C15" s="100" t="s">
        <v>219</v>
      </c>
      <c r="D15" s="100" t="s">
        <v>220</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221</v>
      </c>
      <c r="C209" s="30" t="s">
        <v>222</v>
      </c>
      <c r="D209" s="33" t="s">
        <v>221</v>
      </c>
      <c r="E209" s="33" t="s">
        <v>222</v>
      </c>
    </row>
    <row r="210" spans="1:8" ht="21" x14ac:dyDescent="0.35">
      <c r="A210" s="83"/>
      <c r="B210" s="31" t="s">
        <v>223</v>
      </c>
      <c r="C210" s="31" t="s">
        <v>224</v>
      </c>
      <c r="D210" t="s">
        <v>223</v>
      </c>
      <c r="F210" t="str">
        <f>IF(NOT(ISBLANK(D210)),D210,IF(NOT(ISBLANK(E210)),"     "&amp;E210,FALSE))</f>
        <v>Afectación Económica o presupuestal</v>
      </c>
      <c r="G210" t="s">
        <v>223</v>
      </c>
      <c r="H210" t="str">
        <f>IF(NOT(ISERROR(MATCH(G210,_xlfn.ANCHORARRAY(B221),0))),F223&amp;"Por favor no seleccionar los criterios de impacto",G210)</f>
        <v>❌Por favor no seleccionar los criterios de impacto</v>
      </c>
    </row>
    <row r="211" spans="1:8" ht="21" x14ac:dyDescent="0.35">
      <c r="A211" s="83"/>
      <c r="B211" s="31" t="s">
        <v>223</v>
      </c>
      <c r="C211" s="31" t="s">
        <v>197</v>
      </c>
      <c r="E211" t="s">
        <v>224</v>
      </c>
      <c r="F211" t="str">
        <f t="shared" ref="F211:F221" si="0">IF(NOT(ISBLANK(D211)),D211,IF(NOT(ISBLANK(E211)),"     "&amp;E211,FALSE))</f>
        <v xml:space="preserve">     Afectación menor a 10 SMLMV .</v>
      </c>
    </row>
    <row r="212" spans="1:8" ht="21" x14ac:dyDescent="0.35">
      <c r="A212" s="83"/>
      <c r="B212" s="31" t="s">
        <v>223</v>
      </c>
      <c r="C212" s="31" t="s">
        <v>200</v>
      </c>
      <c r="E212" t="s">
        <v>197</v>
      </c>
      <c r="F212" t="str">
        <f t="shared" si="0"/>
        <v xml:space="preserve">     Entre 10 y 50 SMLMV </v>
      </c>
    </row>
    <row r="213" spans="1:8" ht="21" x14ac:dyDescent="0.35">
      <c r="A213" s="83"/>
      <c r="B213" s="31" t="s">
        <v>223</v>
      </c>
      <c r="C213" s="31" t="s">
        <v>204</v>
      </c>
      <c r="E213" t="s">
        <v>200</v>
      </c>
      <c r="F213" t="str">
        <f t="shared" si="0"/>
        <v xml:space="preserve">     Entre 50 y 100 SMLMV </v>
      </c>
    </row>
    <row r="214" spans="1:8" ht="21" x14ac:dyDescent="0.35">
      <c r="A214" s="83"/>
      <c r="B214" s="31" t="s">
        <v>223</v>
      </c>
      <c r="C214" s="31" t="s">
        <v>208</v>
      </c>
      <c r="E214" t="s">
        <v>204</v>
      </c>
      <c r="F214" t="str">
        <f t="shared" si="0"/>
        <v xml:space="preserve">     Entre 100 y 500 SMLMV </v>
      </c>
    </row>
    <row r="215" spans="1:8" ht="21" x14ac:dyDescent="0.35">
      <c r="A215" s="83"/>
      <c r="B215" s="31" t="s">
        <v>190</v>
      </c>
      <c r="C215" s="31" t="s">
        <v>194</v>
      </c>
      <c r="E215" t="s">
        <v>208</v>
      </c>
      <c r="F215" t="str">
        <f t="shared" si="0"/>
        <v xml:space="preserve">     Mayor a 500 SMLMV </v>
      </c>
    </row>
    <row r="216" spans="1:8" ht="21" x14ac:dyDescent="0.35">
      <c r="A216" s="83"/>
      <c r="B216" s="31" t="s">
        <v>190</v>
      </c>
      <c r="C216" s="31" t="s">
        <v>198</v>
      </c>
      <c r="D216" t="s">
        <v>190</v>
      </c>
      <c r="F216" t="str">
        <f t="shared" si="0"/>
        <v>Pérdida Reputacional</v>
      </c>
    </row>
    <row r="217" spans="1:8" ht="21" x14ac:dyDescent="0.35">
      <c r="A217" s="83"/>
      <c r="B217" s="31" t="s">
        <v>190</v>
      </c>
      <c r="C217" s="31" t="s">
        <v>201</v>
      </c>
      <c r="E217" t="s">
        <v>194</v>
      </c>
      <c r="F217" t="str">
        <f t="shared" si="0"/>
        <v xml:space="preserve">     El riesgo afecta la imagen de alguna área de la organización</v>
      </c>
    </row>
    <row r="218" spans="1:8" ht="21" x14ac:dyDescent="0.35">
      <c r="A218" s="83"/>
      <c r="B218" s="31" t="s">
        <v>190</v>
      </c>
      <c r="C218" s="31" t="s">
        <v>205</v>
      </c>
      <c r="E218" t="s">
        <v>198</v>
      </c>
      <c r="F218" t="str">
        <f t="shared" si="0"/>
        <v xml:space="preserve">     El riesgo afecta la imagen de la entidad internamente, de conocimiento general, nivel interno, de junta dircetiva y accionistas y/o de provedores</v>
      </c>
    </row>
    <row r="219" spans="1:8" ht="21" x14ac:dyDescent="0.35">
      <c r="A219" s="83"/>
      <c r="B219" s="31" t="s">
        <v>190</v>
      </c>
      <c r="C219" s="31" t="s">
        <v>209</v>
      </c>
      <c r="E219" t="s">
        <v>201</v>
      </c>
      <c r="F219" t="str">
        <f t="shared" si="0"/>
        <v xml:space="preserve">     El riesgo afecta la imagen de la entidad con algunos usuarios de relevancia frente al logro de los objetivos</v>
      </c>
    </row>
    <row r="220" spans="1:8" x14ac:dyDescent="0.25">
      <c r="A220" s="83"/>
      <c r="B220" s="32"/>
      <c r="C220" s="32"/>
      <c r="E220" t="s">
        <v>205</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209</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225</v>
      </c>
    </row>
    <row r="224" spans="1:8" x14ac:dyDescent="0.25">
      <c r="B224" s="22"/>
      <c r="C224" s="22"/>
      <c r="F224" s="35" t="s">
        <v>226</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51" t="s">
        <v>227</v>
      </c>
      <c r="C1" s="552"/>
      <c r="D1" s="552"/>
      <c r="E1" s="552"/>
      <c r="F1" s="553"/>
    </row>
    <row r="2" spans="2:6" ht="16.5" thickBot="1" x14ac:dyDescent="0.3">
      <c r="B2" s="86"/>
      <c r="C2" s="86"/>
      <c r="D2" s="86"/>
      <c r="E2" s="86"/>
      <c r="F2" s="86"/>
    </row>
    <row r="3" spans="2:6" ht="16.5" thickBot="1" x14ac:dyDescent="0.25">
      <c r="B3" s="555" t="s">
        <v>228</v>
      </c>
      <c r="C3" s="556"/>
      <c r="D3" s="556"/>
      <c r="E3" s="98" t="s">
        <v>229</v>
      </c>
      <c r="F3" s="99" t="s">
        <v>230</v>
      </c>
    </row>
    <row r="4" spans="2:6" ht="31.5" x14ac:dyDescent="0.2">
      <c r="B4" s="557" t="s">
        <v>231</v>
      </c>
      <c r="C4" s="559" t="s">
        <v>128</v>
      </c>
      <c r="D4" s="87" t="s">
        <v>140</v>
      </c>
      <c r="E4" s="88" t="s">
        <v>232</v>
      </c>
      <c r="F4" s="89">
        <v>0.25</v>
      </c>
    </row>
    <row r="5" spans="2:6" ht="47.25" x14ac:dyDescent="0.2">
      <c r="B5" s="558"/>
      <c r="C5" s="560"/>
      <c r="D5" s="90" t="s">
        <v>233</v>
      </c>
      <c r="E5" s="91" t="s">
        <v>234</v>
      </c>
      <c r="F5" s="92">
        <v>0.15</v>
      </c>
    </row>
    <row r="6" spans="2:6" ht="47.25" x14ac:dyDescent="0.2">
      <c r="B6" s="558"/>
      <c r="C6" s="560"/>
      <c r="D6" s="90" t="s">
        <v>235</v>
      </c>
      <c r="E6" s="91" t="s">
        <v>236</v>
      </c>
      <c r="F6" s="92">
        <v>0.1</v>
      </c>
    </row>
    <row r="7" spans="2:6" ht="63" x14ac:dyDescent="0.2">
      <c r="B7" s="558"/>
      <c r="C7" s="560" t="s">
        <v>129</v>
      </c>
      <c r="D7" s="90" t="s">
        <v>237</v>
      </c>
      <c r="E7" s="91" t="s">
        <v>238</v>
      </c>
      <c r="F7" s="92">
        <v>0.25</v>
      </c>
    </row>
    <row r="8" spans="2:6" ht="31.5" x14ac:dyDescent="0.2">
      <c r="B8" s="558"/>
      <c r="C8" s="560"/>
      <c r="D8" s="90" t="s">
        <v>141</v>
      </c>
      <c r="E8" s="91" t="s">
        <v>239</v>
      </c>
      <c r="F8" s="92">
        <v>0.15</v>
      </c>
    </row>
    <row r="9" spans="2:6" ht="47.25" x14ac:dyDescent="0.2">
      <c r="B9" s="558" t="s">
        <v>240</v>
      </c>
      <c r="C9" s="560" t="s">
        <v>131</v>
      </c>
      <c r="D9" s="90" t="s">
        <v>142</v>
      </c>
      <c r="E9" s="91" t="s">
        <v>241</v>
      </c>
      <c r="F9" s="93" t="s">
        <v>242</v>
      </c>
    </row>
    <row r="10" spans="2:6" ht="63" x14ac:dyDescent="0.2">
      <c r="B10" s="558"/>
      <c r="C10" s="560"/>
      <c r="D10" s="90" t="s">
        <v>243</v>
      </c>
      <c r="E10" s="91" t="s">
        <v>244</v>
      </c>
      <c r="F10" s="93" t="s">
        <v>242</v>
      </c>
    </row>
    <row r="11" spans="2:6" ht="47.25" x14ac:dyDescent="0.2">
      <c r="B11" s="558"/>
      <c r="C11" s="560" t="s">
        <v>132</v>
      </c>
      <c r="D11" s="90" t="s">
        <v>143</v>
      </c>
      <c r="E11" s="91" t="s">
        <v>245</v>
      </c>
      <c r="F11" s="93" t="s">
        <v>242</v>
      </c>
    </row>
    <row r="12" spans="2:6" ht="47.25" x14ac:dyDescent="0.2">
      <c r="B12" s="558"/>
      <c r="C12" s="560"/>
      <c r="D12" s="90" t="s">
        <v>246</v>
      </c>
      <c r="E12" s="91" t="s">
        <v>247</v>
      </c>
      <c r="F12" s="93" t="s">
        <v>242</v>
      </c>
    </row>
    <row r="13" spans="2:6" ht="31.5" x14ac:dyDescent="0.2">
      <c r="B13" s="558"/>
      <c r="C13" s="560" t="s">
        <v>133</v>
      </c>
      <c r="D13" s="90" t="s">
        <v>144</v>
      </c>
      <c r="E13" s="91" t="s">
        <v>248</v>
      </c>
      <c r="F13" s="93" t="s">
        <v>242</v>
      </c>
    </row>
    <row r="14" spans="2:6" ht="32.25" thickBot="1" x14ac:dyDescent="0.25">
      <c r="B14" s="561"/>
      <c r="C14" s="562"/>
      <c r="D14" s="94" t="s">
        <v>249</v>
      </c>
      <c r="E14" s="95" t="s">
        <v>250</v>
      </c>
      <c r="F14" s="96" t="s">
        <v>242</v>
      </c>
    </row>
    <row r="15" spans="2:6" ht="49.5" customHeight="1" x14ac:dyDescent="0.2">
      <c r="B15" s="554" t="s">
        <v>251</v>
      </c>
      <c r="C15" s="554"/>
      <c r="D15" s="554"/>
      <c r="E15" s="554"/>
      <c r="F15" s="554"/>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252</v>
      </c>
      <c r="E2" t="s">
        <v>253</v>
      </c>
    </row>
    <row r="3" spans="2:5" x14ac:dyDescent="0.25">
      <c r="B3" t="s">
        <v>254</v>
      </c>
      <c r="E3" t="s">
        <v>134</v>
      </c>
    </row>
    <row r="4" spans="2:5" x14ac:dyDescent="0.25">
      <c r="B4" t="s">
        <v>255</v>
      </c>
      <c r="E4" t="s">
        <v>256</v>
      </c>
    </row>
    <row r="5" spans="2:5" x14ac:dyDescent="0.25">
      <c r="B5" t="s">
        <v>145</v>
      </c>
    </row>
    <row r="8" spans="2:5" x14ac:dyDescent="0.25">
      <c r="B8" t="s">
        <v>257</v>
      </c>
    </row>
    <row r="9" spans="2:5" x14ac:dyDescent="0.25">
      <c r="B9" t="s">
        <v>258</v>
      </c>
    </row>
    <row r="10" spans="2:5" x14ac:dyDescent="0.25">
      <c r="B10" t="s">
        <v>259</v>
      </c>
    </row>
    <row r="13" spans="2:5" x14ac:dyDescent="0.25">
      <c r="B13" t="s">
        <v>260</v>
      </c>
    </row>
    <row r="14" spans="2:5" x14ac:dyDescent="0.25">
      <c r="B14" t="s">
        <v>137</v>
      </c>
    </row>
    <row r="15" spans="2:5" x14ac:dyDescent="0.25">
      <c r="B15" t="s">
        <v>261</v>
      </c>
    </row>
    <row r="16" spans="2:5" x14ac:dyDescent="0.25">
      <c r="B16" t="s">
        <v>262</v>
      </c>
    </row>
    <row r="17" spans="2:2" x14ac:dyDescent="0.25">
      <c r="B17" t="s">
        <v>263</v>
      </c>
    </row>
    <row r="18" spans="2:2" x14ac:dyDescent="0.25">
      <c r="B18" t="s">
        <v>264</v>
      </c>
    </row>
    <row r="19" spans="2:2" x14ac:dyDescent="0.25">
      <c r="B19" t="s">
        <v>265</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2025-04-24T21:02:58Z</dcterms:modified>
  <cp:category/>
  <cp:contentStatus/>
</cp:coreProperties>
</file>