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INTERIOR\"/>
    </mc:Choice>
  </mc:AlternateContent>
  <xr:revisionPtr revIDLastSave="0" documentId="13_ncr:1_{17AD7DB1-4CA8-4B80-A79C-9A0BEE8BE22F}" xr6:coauthVersionLast="47" xr6:coauthVersionMax="47" xr10:uidLastSave="{00000000-0000-0000-0000-000000000000}"/>
  <bookViews>
    <workbookView xWindow="-120" yWindow="-120" windowWidth="20730" windowHeight="11040" tabRatio="88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9" i="1" l="1"/>
  <c r="AA29" i="1" s="1"/>
  <c r="AC29" i="1" s="1"/>
  <c r="Z29" i="1"/>
  <c r="Y29" i="1"/>
  <c r="T29" i="1"/>
  <c r="Q58" i="1"/>
  <c r="T46" i="1"/>
  <c r="Q46" i="1"/>
  <c r="T40" i="1"/>
  <c r="Q40" i="1"/>
  <c r="H40" i="1"/>
  <c r="T34" i="1"/>
  <c r="Q12" i="1"/>
  <c r="H64" i="1" l="1"/>
  <c r="I64" i="1" s="1"/>
  <c r="T70" i="1"/>
  <c r="T64" i="1"/>
  <c r="K65" i="1"/>
  <c r="Q65" i="1"/>
  <c r="T65" i="1"/>
  <c r="K66" i="1"/>
  <c r="Q66" i="1"/>
  <c r="T66" i="1"/>
  <c r="K67" i="1"/>
  <c r="Q67" i="1"/>
  <c r="T67" i="1"/>
  <c r="K68" i="1"/>
  <c r="Q68" i="1"/>
  <c r="T68" i="1"/>
  <c r="K69" i="1"/>
  <c r="Q69" i="1"/>
  <c r="T69" i="1"/>
  <c r="H70" i="1"/>
  <c r="I70" i="1" s="1"/>
  <c r="K71" i="1"/>
  <c r="Q71" i="1"/>
  <c r="T71" i="1"/>
  <c r="K72" i="1"/>
  <c r="Q72" i="1"/>
  <c r="T72" i="1"/>
  <c r="K73" i="1"/>
  <c r="Q73" i="1"/>
  <c r="T73" i="1"/>
  <c r="K74" i="1"/>
  <c r="Q74" i="1"/>
  <c r="T74" i="1"/>
  <c r="K75" i="1"/>
  <c r="Q75" i="1"/>
  <c r="T75" i="1"/>
  <c r="AB68" i="1" l="1"/>
  <c r="AA68" i="1" s="1"/>
  <c r="X72" i="1"/>
  <c r="Y72" i="1" s="1"/>
  <c r="AB67" i="1"/>
  <c r="AA67" i="1" s="1"/>
  <c r="AB71" i="1"/>
  <c r="AA71" i="1" s="1"/>
  <c r="AB70" i="1"/>
  <c r="AA70" i="1" s="1"/>
  <c r="X70" i="1"/>
  <c r="Z70" i="1" s="1"/>
  <c r="X66" i="1"/>
  <c r="Z66" i="1" s="1"/>
  <c r="X75" i="1"/>
  <c r="Z75" i="1" s="1"/>
  <c r="X71" i="1"/>
  <c r="Z71" i="1" s="1"/>
  <c r="X69" i="1"/>
  <c r="Y69" i="1" s="1"/>
  <c r="X67" i="1"/>
  <c r="Z67" i="1" s="1"/>
  <c r="X74" i="1"/>
  <c r="Y74" i="1" s="1"/>
  <c r="AB72" i="1"/>
  <c r="AA72" i="1" s="1"/>
  <c r="X68" i="1"/>
  <c r="Y68" i="1" s="1"/>
  <c r="X73" i="1"/>
  <c r="Z73" i="1" s="1"/>
  <c r="X64" i="1"/>
  <c r="AB74" i="1"/>
  <c r="AA74" i="1" s="1"/>
  <c r="AB66" i="1"/>
  <c r="AA66" i="1" s="1"/>
  <c r="AB75" i="1"/>
  <c r="AA75" i="1" s="1"/>
  <c r="AB73" i="1"/>
  <c r="AA73" i="1" s="1"/>
  <c r="AB65" i="1"/>
  <c r="AA65" i="1" s="1"/>
  <c r="AB69" i="1"/>
  <c r="AA69" i="1" s="1"/>
  <c r="X65" i="1"/>
  <c r="Z72" i="1" l="1"/>
  <c r="AC69" i="1"/>
  <c r="AC72" i="1"/>
  <c r="Y67" i="1"/>
  <c r="AC67" i="1" s="1"/>
  <c r="AC68" i="1"/>
  <c r="Y66" i="1"/>
  <c r="AC66" i="1" s="1"/>
  <c r="Z69" i="1"/>
  <c r="Y73" i="1"/>
  <c r="AC73" i="1" s="1"/>
  <c r="Y70" i="1"/>
  <c r="AC70" i="1" s="1"/>
  <c r="Y75" i="1"/>
  <c r="AC75" i="1" s="1"/>
  <c r="Y71" i="1"/>
  <c r="AC71" i="1" s="1"/>
  <c r="Z68" i="1"/>
  <c r="Z74" i="1"/>
  <c r="Y64" i="1"/>
  <c r="Z64" i="1"/>
  <c r="AC74" i="1"/>
  <c r="Y65" i="1"/>
  <c r="AC65" i="1" s="1"/>
  <c r="Z65" i="1"/>
  <c r="T27" i="1" l="1"/>
  <c r="T12" i="1" l="1"/>
  <c r="H12" i="1" l="1"/>
  <c r="I12" i="1" s="1"/>
  <c r="K63" i="1"/>
  <c r="K37" i="1"/>
  <c r="K21" i="1"/>
  <c r="K35" i="1"/>
  <c r="K55" i="1"/>
  <c r="K60" i="1"/>
  <c r="K36" i="1"/>
  <c r="K44" i="1"/>
  <c r="K54" i="1"/>
  <c r="K33" i="1"/>
  <c r="K41" i="1"/>
  <c r="K53" i="1"/>
  <c r="K62" i="1"/>
  <c r="K45" i="1"/>
  <c r="K30" i="1"/>
  <c r="K56" i="1"/>
  <c r="K43" i="1"/>
  <c r="K47" i="1"/>
  <c r="K26" i="1"/>
  <c r="K24" i="1"/>
  <c r="K61" i="1"/>
  <c r="K23" i="1"/>
  <c r="K38" i="1"/>
  <c r="K32" i="1"/>
  <c r="K39" i="1"/>
  <c r="K48" i="1"/>
  <c r="K25" i="1"/>
  <c r="K42" i="1"/>
  <c r="K29" i="1"/>
  <c r="K59" i="1"/>
  <c r="K49" i="1"/>
  <c r="K31" i="1"/>
  <c r="K57" i="1"/>
  <c r="K50" i="1"/>
  <c r="K51" i="1"/>
  <c r="F221" i="13" l="1"/>
  <c r="F211" i="13"/>
  <c r="F212" i="13"/>
  <c r="F213" i="13"/>
  <c r="F214" i="13"/>
  <c r="F215" i="13"/>
  <c r="F216" i="13"/>
  <c r="F217" i="13"/>
  <c r="F218" i="13"/>
  <c r="F219" i="13"/>
  <c r="F220" i="13"/>
  <c r="F210" i="13"/>
  <c r="K19" i="1"/>
  <c r="K18" i="1"/>
  <c r="K15" i="1"/>
  <c r="K16" i="1"/>
  <c r="B221" i="13" a="1"/>
  <c r="K17" i="1"/>
  <c r="B221" i="13" l="1"/>
  <c r="Q53" i="1"/>
  <c r="Q47" i="1"/>
  <c r="K64" i="1" l="1"/>
  <c r="L64" i="1" s="1"/>
  <c r="K70" i="1"/>
  <c r="L70"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70" i="1" l="1"/>
  <c r="N70" i="1"/>
  <c r="N64" i="1"/>
  <c r="M64" i="1"/>
  <c r="AB64" i="1" s="1"/>
  <c r="AA64" i="1" s="1"/>
  <c r="AC64" i="1" s="1"/>
  <c r="T63" i="1"/>
  <c r="Q63" i="1"/>
  <c r="T62" i="1"/>
  <c r="Q62" i="1"/>
  <c r="T61" i="1"/>
  <c r="Q61" i="1"/>
  <c r="T60" i="1"/>
  <c r="Q60" i="1"/>
  <c r="T59" i="1"/>
  <c r="Q59" i="1"/>
  <c r="T58" i="1"/>
  <c r="H58" i="1"/>
  <c r="I58" i="1" s="1"/>
  <c r="T57" i="1"/>
  <c r="Q57" i="1"/>
  <c r="T56" i="1"/>
  <c r="Q56" i="1"/>
  <c r="T55" i="1"/>
  <c r="Q55" i="1"/>
  <c r="T54" i="1"/>
  <c r="Q54" i="1"/>
  <c r="T53" i="1"/>
  <c r="T52" i="1"/>
  <c r="Q52" i="1"/>
  <c r="H52" i="1"/>
  <c r="I52" i="1" s="1"/>
  <c r="T51" i="1"/>
  <c r="Q51" i="1"/>
  <c r="T50" i="1"/>
  <c r="Q50" i="1"/>
  <c r="T49" i="1"/>
  <c r="Q49" i="1"/>
  <c r="T48" i="1"/>
  <c r="Q48" i="1"/>
  <c r="T47" i="1"/>
  <c r="H46" i="1"/>
  <c r="I46" i="1" s="1"/>
  <c r="T45" i="1"/>
  <c r="Q45" i="1"/>
  <c r="T44" i="1"/>
  <c r="Q44" i="1"/>
  <c r="T43" i="1"/>
  <c r="Q43" i="1"/>
  <c r="T42" i="1"/>
  <c r="Q42" i="1"/>
  <c r="T41" i="1"/>
  <c r="Q41" i="1"/>
  <c r="I40" i="1"/>
  <c r="T39" i="1"/>
  <c r="Q39" i="1"/>
  <c r="T38" i="1"/>
  <c r="Q38" i="1"/>
  <c r="T37" i="1"/>
  <c r="Q37" i="1"/>
  <c r="T36" i="1"/>
  <c r="Q36" i="1"/>
  <c r="T35" i="1"/>
  <c r="Q35" i="1"/>
  <c r="Q34" i="1"/>
  <c r="H34" i="1"/>
  <c r="I34" i="1" s="1"/>
  <c r="T33" i="1"/>
  <c r="Q33" i="1"/>
  <c r="T32" i="1"/>
  <c r="Q32" i="1"/>
  <c r="T31" i="1"/>
  <c r="Q31" i="1"/>
  <c r="T30" i="1"/>
  <c r="Q30" i="1"/>
  <c r="Q27" i="1"/>
  <c r="H27" i="1"/>
  <c r="I27" i="1" s="1"/>
  <c r="H20" i="1"/>
  <c r="Q19" i="1"/>
  <c r="Q18" i="1"/>
  <c r="T26" i="1"/>
  <c r="Q26" i="1"/>
  <c r="T25" i="1"/>
  <c r="Q25" i="1"/>
  <c r="T24" i="1"/>
  <c r="Q24" i="1"/>
  <c r="T21" i="1"/>
  <c r="Q21" i="1"/>
  <c r="T20" i="1"/>
  <c r="Q20" i="1"/>
  <c r="X58" i="1" l="1"/>
  <c r="X31" i="1"/>
  <c r="X42" i="1"/>
  <c r="X50" i="1"/>
  <c r="X62" i="1"/>
  <c r="X36" i="1"/>
  <c r="X33" i="1"/>
  <c r="X44" i="1"/>
  <c r="X56" i="1"/>
  <c r="X39" i="1"/>
  <c r="X38" i="1"/>
  <c r="X37" i="1"/>
  <c r="AB59" i="1"/>
  <c r="X60" i="1"/>
  <c r="X59" i="1"/>
  <c r="X35" i="1"/>
  <c r="X34" i="1"/>
  <c r="X55" i="1"/>
  <c r="X54" i="1"/>
  <c r="X57" i="1"/>
  <c r="X61" i="1"/>
  <c r="X63" i="1"/>
  <c r="X27" i="1"/>
  <c r="X30" i="1"/>
  <c r="X32" i="1"/>
  <c r="X41" i="1"/>
  <c r="X40" i="1"/>
  <c r="X43" i="1"/>
  <c r="X45" i="1"/>
  <c r="X49" i="1"/>
  <c r="X48" i="1"/>
  <c r="X51" i="1"/>
  <c r="AB47" i="1"/>
  <c r="X47" i="1"/>
  <c r="X46" i="1"/>
  <c r="X52" i="1"/>
  <c r="AB35" i="1"/>
  <c r="AB41" i="1"/>
  <c r="AB56" i="1"/>
  <c r="AA56" i="1" s="1"/>
  <c r="AB57" i="1"/>
  <c r="AA57" i="1" s="1"/>
  <c r="I20" i="1"/>
  <c r="X20" i="1" s="1"/>
  <c r="Y58" i="1" l="1"/>
  <c r="Z58" i="1"/>
  <c r="Z59" i="1" s="1"/>
  <c r="Y57" i="1"/>
  <c r="Z57" i="1"/>
  <c r="Y56" i="1"/>
  <c r="Z56" i="1"/>
  <c r="Y52" i="1"/>
  <c r="Z52" i="1"/>
  <c r="X53" i="1" s="1"/>
  <c r="Y46" i="1"/>
  <c r="Z46" i="1"/>
  <c r="Z47" i="1" s="1"/>
  <c r="Y40" i="1"/>
  <c r="Z40" i="1"/>
  <c r="Y34" i="1"/>
  <c r="Z34" i="1"/>
  <c r="Z35" i="1" s="1"/>
  <c r="Y36" i="1" s="1"/>
  <c r="Y27" i="1"/>
  <c r="Z27" i="1"/>
  <c r="Y20" i="1"/>
  <c r="Z20" i="1"/>
  <c r="X21" i="1" s="1"/>
  <c r="X29" i="1" l="1"/>
  <c r="Y59" i="1"/>
  <c r="Y47" i="1"/>
  <c r="Y35" i="1"/>
  <c r="Y48" i="1"/>
  <c r="Z48" i="1"/>
  <c r="Z60" i="1"/>
  <c r="Y60" i="1"/>
  <c r="Z36"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6" i="1"/>
  <c r="AC57" i="1"/>
  <c r="T18" i="1"/>
  <c r="T19" i="1"/>
  <c r="Y30" i="1" l="1"/>
  <c r="Y61" i="1"/>
  <c r="Z61" i="1"/>
  <c r="Z30" i="1"/>
  <c r="Z31" i="1" s="1"/>
  <c r="Y54" i="1"/>
  <c r="Z54" i="1"/>
  <c r="Y53" i="1"/>
  <c r="Z53" i="1"/>
  <c r="Y41" i="1"/>
  <c r="Z41" i="1"/>
  <c r="Y42" i="1" s="1"/>
  <c r="Y38" i="1"/>
  <c r="Y21" i="1"/>
  <c r="Z21" i="1"/>
  <c r="X23" i="1" s="1"/>
  <c r="Z42" i="1" l="1"/>
  <c r="Z43" i="1" s="1"/>
  <c r="Y62" i="1"/>
  <c r="Z62" i="1"/>
  <c r="Y31" i="1"/>
  <c r="Y49" i="1"/>
  <c r="Z49" i="1"/>
  <c r="Y50" i="1" s="1"/>
  <c r="Y43" i="1"/>
  <c r="Y55" i="1"/>
  <c r="Z55" i="1"/>
  <c r="Y37" i="1"/>
  <c r="Z37" i="1"/>
  <c r="Z38" i="1"/>
  <c r="X24" i="1"/>
  <c r="Y24" i="1" s="1"/>
  <c r="Y63" i="1" l="1"/>
  <c r="Z63" i="1"/>
  <c r="Z50" i="1"/>
  <c r="Y51" i="1" s="1"/>
  <c r="Z44" i="1"/>
  <c r="Y44" i="1"/>
  <c r="Y32" i="1"/>
  <c r="Z32" i="1"/>
  <c r="Y33" i="1" s="1"/>
  <c r="Y39" i="1"/>
  <c r="Z39" i="1"/>
  <c r="Z24" i="1"/>
  <c r="X25" i="1" s="1"/>
  <c r="Z25" i="1" s="1"/>
  <c r="X26" i="1" s="1"/>
  <c r="X12" i="1"/>
  <c r="Y12" i="1" s="1"/>
  <c r="Y45" i="1" l="1"/>
  <c r="Z45" i="1"/>
  <c r="Z51" i="1"/>
  <c r="Z33" i="1"/>
  <c r="Y25" i="1"/>
  <c r="Y26" i="1"/>
  <c r="Z26" i="1"/>
  <c r="Z12" i="1" l="1"/>
  <c r="X15" i="1" s="1"/>
  <c r="X18" i="1" l="1"/>
  <c r="Y18" i="1" l="1"/>
  <c r="Z18" i="1"/>
  <c r="X19" i="1" s="1"/>
  <c r="Y19" i="1" l="1"/>
  <c r="Z19" i="1"/>
  <c r="K46" i="1" l="1"/>
  <c r="L46" i="1" s="1"/>
  <c r="K34" i="1"/>
  <c r="L34" i="1" s="1"/>
  <c r="K27" i="1"/>
  <c r="L27" i="1" s="1"/>
  <c r="K58" i="1"/>
  <c r="L58" i="1" s="1"/>
  <c r="K52" i="1"/>
  <c r="L52" i="1" s="1"/>
  <c r="K40" i="1"/>
  <c r="L40" i="1" s="1"/>
  <c r="K12" i="1"/>
  <c r="L12" i="1" s="1"/>
  <c r="K20" i="1"/>
  <c r="L20"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8" i="1"/>
  <c r="AJ42" i="18"/>
  <c r="AJ18" i="18"/>
  <c r="AD26" i="18"/>
  <c r="L10" i="18"/>
  <c r="AD10" i="18"/>
  <c r="X18" i="18"/>
  <c r="AD42" i="18"/>
  <c r="L18" i="18"/>
  <c r="R10" i="18"/>
  <c r="N58"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7" i="1"/>
  <c r="T14" i="18"/>
  <c r="T22" i="18"/>
  <c r="N6" i="18"/>
  <c r="AL30" i="18"/>
  <c r="Z22" i="18"/>
  <c r="Z14" i="18"/>
  <c r="M27" i="1"/>
  <c r="Z30" i="18"/>
  <c r="AL38" i="18"/>
  <c r="AL14" i="18"/>
  <c r="AF6" i="18"/>
  <c r="AL22" i="18"/>
  <c r="T30" i="18"/>
  <c r="Z38" i="18"/>
  <c r="AF14" i="18"/>
  <c r="N30" i="18"/>
  <c r="N14" i="18"/>
  <c r="N22" i="18"/>
  <c r="AF38" i="18"/>
  <c r="T6" i="18"/>
  <c r="M40" i="1"/>
  <c r="X32" i="18"/>
  <c r="AD32" i="18"/>
  <c r="AJ8" i="18"/>
  <c r="L16" i="18"/>
  <c r="R32" i="18"/>
  <c r="AJ32" i="18"/>
  <c r="N40" i="1"/>
  <c r="R40" i="18"/>
  <c r="AJ40" i="18"/>
  <c r="AD24" i="18"/>
  <c r="AJ24" i="18"/>
  <c r="R24" i="18"/>
  <c r="AJ16" i="18"/>
  <c r="AD8" i="18"/>
  <c r="L32" i="18"/>
  <c r="L40" i="18"/>
  <c r="R16" i="18"/>
  <c r="L24" i="18"/>
  <c r="AD16" i="18"/>
  <c r="L8" i="18"/>
  <c r="R8" i="18"/>
  <c r="X40" i="18"/>
  <c r="X8" i="18"/>
  <c r="X16" i="18"/>
  <c r="AD40" i="18"/>
  <c r="X24" i="18"/>
  <c r="M34" i="1"/>
  <c r="J40" i="18"/>
  <c r="J16" i="18"/>
  <c r="P16" i="18"/>
  <c r="V8" i="18"/>
  <c r="J8" i="18"/>
  <c r="J24" i="18"/>
  <c r="AH16" i="18"/>
  <c r="AB16" i="18"/>
  <c r="AB40" i="18"/>
  <c r="P32" i="18"/>
  <c r="P40" i="18"/>
  <c r="AH24" i="18"/>
  <c r="AB32" i="18"/>
  <c r="J32" i="18"/>
  <c r="V16" i="18"/>
  <c r="V40" i="18"/>
  <c r="AH32" i="18"/>
  <c r="V24" i="18"/>
  <c r="V32" i="18"/>
  <c r="AH8" i="18"/>
  <c r="AB8" i="18"/>
  <c r="P8" i="18"/>
  <c r="N34" i="1"/>
  <c r="AH40" i="18"/>
  <c r="AB24" i="18"/>
  <c r="P24" i="18"/>
  <c r="AD38" i="18"/>
  <c r="L30" i="18"/>
  <c r="AD30" i="18"/>
  <c r="AJ6" i="18"/>
  <c r="L14" i="18"/>
  <c r="L22" i="18"/>
  <c r="X6" i="18"/>
  <c r="L6" i="18"/>
  <c r="N20" i="1"/>
  <c r="R38" i="18"/>
  <c r="AJ38" i="18"/>
  <c r="L38" i="18"/>
  <c r="AD6" i="18"/>
  <c r="R6" i="18"/>
  <c r="AJ30" i="18"/>
  <c r="R30" i="18"/>
  <c r="AD22" i="18"/>
  <c r="AJ14" i="18"/>
  <c r="AJ22" i="18"/>
  <c r="AD14" i="18"/>
  <c r="X38" i="18"/>
  <c r="X14" i="18"/>
  <c r="R22" i="18"/>
  <c r="X22" i="18"/>
  <c r="M20"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N12" i="1"/>
  <c r="M52" i="1"/>
  <c r="AH34" i="18"/>
  <c r="AH42" i="18"/>
  <c r="AH18" i="18"/>
  <c r="AB10" i="18"/>
  <c r="J26" i="18"/>
  <c r="V18" i="18"/>
  <c r="V42" i="18"/>
  <c r="J42" i="18"/>
  <c r="P10" i="18"/>
  <c r="AB26" i="18"/>
  <c r="J34" i="18"/>
  <c r="J18" i="18"/>
  <c r="AH10" i="18"/>
  <c r="AB34" i="18"/>
  <c r="P26" i="18"/>
  <c r="P34" i="18"/>
  <c r="V34" i="18"/>
  <c r="AH26" i="18"/>
  <c r="J10" i="18"/>
  <c r="N52" i="1"/>
  <c r="P18" i="18"/>
  <c r="AB42" i="18"/>
  <c r="V10" i="18"/>
  <c r="AB18" i="18"/>
  <c r="P42" i="18"/>
  <c r="V26" i="18"/>
  <c r="Z32" i="18"/>
  <c r="N24" i="18"/>
  <c r="AL32" i="18"/>
  <c r="AL40" i="18"/>
  <c r="N8" i="18"/>
  <c r="AF24" i="18"/>
  <c r="Z40" i="18"/>
  <c r="Z16" i="18"/>
  <c r="N32" i="18"/>
  <c r="T32" i="18"/>
  <c r="N40" i="18"/>
  <c r="T8" i="18"/>
  <c r="M46" i="1"/>
  <c r="AF32" i="18"/>
  <c r="AL8" i="18"/>
  <c r="T24" i="18"/>
  <c r="N16" i="18"/>
  <c r="T16" i="18"/>
  <c r="Z24" i="18"/>
  <c r="AF16" i="18"/>
  <c r="N46" i="1"/>
  <c r="T40" i="18"/>
  <c r="AF8" i="18"/>
  <c r="AL24" i="18"/>
  <c r="Z8" i="18"/>
  <c r="AF40" i="18"/>
  <c r="AL16" i="18"/>
  <c r="AB34" i="1" l="1"/>
  <c r="AA34" i="1" s="1"/>
  <c r="AB46" i="1"/>
  <c r="AA46" i="1" s="1"/>
  <c r="AB58" i="1"/>
  <c r="AA58" i="1" s="1"/>
  <c r="AA12" i="1"/>
  <c r="AB20" i="1"/>
  <c r="AB27" i="1"/>
  <c r="AB52" i="1"/>
  <c r="AB40" i="1"/>
  <c r="AA40" i="1" s="1"/>
  <c r="AA52" i="1" l="1"/>
  <c r="V22" i="19" s="1"/>
  <c r="AB53" i="1"/>
  <c r="AA53" i="1" s="1"/>
  <c r="AA27" i="1"/>
  <c r="AA20" i="1"/>
  <c r="AB21" i="1"/>
  <c r="J40" i="19"/>
  <c r="V30" i="19"/>
  <c r="AH20" i="19"/>
  <c r="J30" i="19"/>
  <c r="V20" i="19"/>
  <c r="AH10" i="19"/>
  <c r="P10" i="19"/>
  <c r="AB50" i="19"/>
  <c r="J50" i="19"/>
  <c r="AB40" i="19"/>
  <c r="P30" i="19"/>
  <c r="V50" i="19"/>
  <c r="P50" i="19"/>
  <c r="AB10" i="19"/>
  <c r="AH30" i="19"/>
  <c r="AH40" i="19"/>
  <c r="J10" i="19"/>
  <c r="AB20" i="19"/>
  <c r="AH50" i="19"/>
  <c r="AC40" i="1"/>
  <c r="V10" i="19"/>
  <c r="P20" i="19"/>
  <c r="J20" i="19"/>
  <c r="P40" i="19"/>
  <c r="V40" i="19"/>
  <c r="AB30" i="19"/>
  <c r="J11" i="19"/>
  <c r="V11" i="19"/>
  <c r="AB21" i="19"/>
  <c r="P31" i="19"/>
  <c r="J31" i="19"/>
  <c r="AB41" i="19"/>
  <c r="AC46" i="1"/>
  <c r="AH41" i="19"/>
  <c r="P41" i="19"/>
  <c r="J21" i="19"/>
  <c r="AB31" i="19"/>
  <c r="AB51" i="19"/>
  <c r="P21" i="19"/>
  <c r="V41" i="19"/>
  <c r="V31" i="19"/>
  <c r="AH21" i="19"/>
  <c r="AB11" i="19"/>
  <c r="P51" i="19"/>
  <c r="V21" i="19"/>
  <c r="AH31" i="19"/>
  <c r="V51" i="19"/>
  <c r="J51" i="19"/>
  <c r="AH51" i="19"/>
  <c r="AH11" i="19"/>
  <c r="J41" i="19"/>
  <c r="P11" i="19"/>
  <c r="AB30"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8"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4"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P38" i="19"/>
  <c r="AB48" i="19"/>
  <c r="AH38" i="19"/>
  <c r="V8" i="19"/>
  <c r="J48" i="19"/>
  <c r="AH28" i="19"/>
  <c r="P48" i="19"/>
  <c r="AH48" i="19"/>
  <c r="AB42" i="1"/>
  <c r="AA41" i="1"/>
  <c r="AA47" i="1"/>
  <c r="AB48" i="1"/>
  <c r="AA48" i="1" s="1"/>
  <c r="AB49" i="1"/>
  <c r="AB54" i="1"/>
  <c r="AA54" i="1" s="1"/>
  <c r="AB55" i="1"/>
  <c r="AA55" i="1" s="1"/>
  <c r="AA59" i="1"/>
  <c r="AB60" i="1"/>
  <c r="AA35" i="1"/>
  <c r="AB36" i="1"/>
  <c r="AB18" i="19" l="1"/>
  <c r="AH18" i="19"/>
  <c r="AB8" i="19"/>
  <c r="V48" i="19"/>
  <c r="J8" i="19"/>
  <c r="V18" i="19"/>
  <c r="J18" i="19"/>
  <c r="J38" i="19"/>
  <c r="AH8" i="19"/>
  <c r="AB28" i="19"/>
  <c r="P18" i="19"/>
  <c r="J28" i="19"/>
  <c r="AC27" i="1"/>
  <c r="J47" i="19"/>
  <c r="P47" i="19"/>
  <c r="J7" i="19"/>
  <c r="P7" i="19"/>
  <c r="V27" i="19"/>
  <c r="AB17" i="19"/>
  <c r="AH17" i="19"/>
  <c r="V37" i="19"/>
  <c r="V38" i="19"/>
  <c r="P8" i="19"/>
  <c r="AB38" i="19"/>
  <c r="P28" i="19"/>
  <c r="V28" i="19"/>
  <c r="P17" i="19"/>
  <c r="AH32" i="19"/>
  <c r="AB52" i="19"/>
  <c r="J32" i="19"/>
  <c r="V12" i="19"/>
  <c r="J42" i="19"/>
  <c r="J12" i="19"/>
  <c r="J22" i="19"/>
  <c r="AB12" i="19"/>
  <c r="AC52"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21" i="1"/>
  <c r="W27" i="19" s="1"/>
  <c r="P37" i="19"/>
  <c r="J27" i="19"/>
  <c r="AH7" i="19"/>
  <c r="AH27" i="19"/>
  <c r="V17" i="19"/>
  <c r="AC20"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7"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4" i="1"/>
  <c r="AD12" i="19"/>
  <c r="AD32" i="19"/>
  <c r="AD22" i="19"/>
  <c r="X52" i="19"/>
  <c r="AD52" i="19"/>
  <c r="L42" i="19"/>
  <c r="R42" i="19"/>
  <c r="AJ21" i="19"/>
  <c r="AD31" i="19"/>
  <c r="R21" i="19"/>
  <c r="AD41" i="19"/>
  <c r="AJ11" i="19"/>
  <c r="AJ51" i="19"/>
  <c r="AC48" i="1"/>
  <c r="L41" i="19"/>
  <c r="AD11" i="19"/>
  <c r="L21" i="19"/>
  <c r="L11" i="19"/>
  <c r="X51" i="19"/>
  <c r="X21" i="19"/>
  <c r="R11" i="19"/>
  <c r="R31" i="19"/>
  <c r="AJ41" i="19"/>
  <c r="L31" i="19"/>
  <c r="R51" i="19"/>
  <c r="X31" i="19"/>
  <c r="X11" i="19"/>
  <c r="X41" i="19"/>
  <c r="AJ31" i="19"/>
  <c r="AD51" i="19"/>
  <c r="R41" i="19"/>
  <c r="AD21" i="19"/>
  <c r="L51" i="19"/>
  <c r="AB24" i="1"/>
  <c r="AA36" i="1"/>
  <c r="AB37" i="1"/>
  <c r="AA60" i="1"/>
  <c r="AB61" i="1"/>
  <c r="K42" i="19"/>
  <c r="AC32" i="19"/>
  <c r="W42" i="19"/>
  <c r="AI52" i="19"/>
  <c r="K22" i="19"/>
  <c r="Q32" i="19"/>
  <c r="AI12" i="19"/>
  <c r="AC52" i="19"/>
  <c r="Q42" i="19"/>
  <c r="AC42" i="19"/>
  <c r="K12" i="19"/>
  <c r="Q22" i="19"/>
  <c r="W52" i="19"/>
  <c r="AI42" i="19"/>
  <c r="W32" i="19"/>
  <c r="AI22" i="19"/>
  <c r="W12" i="19"/>
  <c r="AI32" i="19"/>
  <c r="AC12" i="19"/>
  <c r="Q12" i="19"/>
  <c r="Q52" i="19"/>
  <c r="AC53" i="1"/>
  <c r="K32" i="19"/>
  <c r="W22" i="19"/>
  <c r="K52" i="19"/>
  <c r="AC22" i="19"/>
  <c r="AC40" i="19"/>
  <c r="W10" i="19"/>
  <c r="AC50" i="19"/>
  <c r="Q10" i="19"/>
  <c r="Q30" i="19"/>
  <c r="W50" i="19"/>
  <c r="K40" i="19"/>
  <c r="Q50" i="19"/>
  <c r="W20" i="19"/>
  <c r="AC41"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31" i="1"/>
  <c r="AA30" i="1"/>
  <c r="K39" i="19"/>
  <c r="AC39" i="19"/>
  <c r="W29" i="19"/>
  <c r="AI49" i="19"/>
  <c r="W9" i="19"/>
  <c r="AC19" i="19"/>
  <c r="Q49" i="19"/>
  <c r="W49" i="19"/>
  <c r="AC9" i="19"/>
  <c r="AI9" i="19"/>
  <c r="Q29" i="19"/>
  <c r="W39" i="19"/>
  <c r="Q39" i="19"/>
  <c r="AC35"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9" i="1"/>
  <c r="Q33" i="19"/>
  <c r="AI23" i="19"/>
  <c r="K53" i="19"/>
  <c r="AC23" i="19"/>
  <c r="AC13" i="19"/>
  <c r="W23" i="19"/>
  <c r="W33" i="19"/>
  <c r="Q13" i="19"/>
  <c r="W13" i="19"/>
  <c r="AI13" i="19"/>
  <c r="Q43" i="19"/>
  <c r="Q23" i="19"/>
  <c r="W53" i="19"/>
  <c r="M12" i="19"/>
  <c r="AK42" i="19"/>
  <c r="AE32" i="19"/>
  <c r="AC55" i="1"/>
  <c r="M52" i="19"/>
  <c r="S12" i="19"/>
  <c r="M32" i="19"/>
  <c r="S52" i="19"/>
  <c r="Y52" i="19"/>
  <c r="Y42" i="19"/>
  <c r="AK12" i="19"/>
  <c r="S22" i="19"/>
  <c r="AE12" i="19"/>
  <c r="Y22" i="19"/>
  <c r="S32" i="19"/>
  <c r="AK52" i="19"/>
  <c r="M22" i="19"/>
  <c r="AK32" i="19"/>
  <c r="AE22" i="19"/>
  <c r="AE42" i="19"/>
  <c r="Y32" i="19"/>
  <c r="M42" i="19"/>
  <c r="Y12" i="19"/>
  <c r="AE52" i="19"/>
  <c r="AK22" i="19"/>
  <c r="S42" i="19"/>
  <c r="AA49" i="1"/>
  <c r="AB51" i="1"/>
  <c r="AA51" i="1" s="1"/>
  <c r="AB50" i="1"/>
  <c r="AA50" i="1" s="1"/>
  <c r="AA42" i="1"/>
  <c r="AB43" i="1"/>
  <c r="AB18"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AC21" i="1"/>
  <c r="W7" i="19"/>
  <c r="Q47" i="19"/>
  <c r="Q37" i="19"/>
  <c r="AC47" i="19"/>
  <c r="W17" i="19"/>
  <c r="AA18" i="1"/>
  <c r="AB19" i="1"/>
  <c r="AA19" i="1" s="1"/>
  <c r="R40" i="19"/>
  <c r="AD10" i="19"/>
  <c r="X40" i="19"/>
  <c r="AJ10" i="19"/>
  <c r="R50" i="19"/>
  <c r="X10" i="19"/>
  <c r="R30" i="19"/>
  <c r="AC42" i="1"/>
  <c r="L10" i="19"/>
  <c r="L50" i="19"/>
  <c r="AJ20" i="19"/>
  <c r="AJ40" i="19"/>
  <c r="AD30" i="19"/>
  <c r="R20" i="19"/>
  <c r="AD50" i="19"/>
  <c r="AJ30" i="19"/>
  <c r="AJ50" i="19"/>
  <c r="X30" i="19"/>
  <c r="AD20" i="19"/>
  <c r="L40" i="19"/>
  <c r="X50" i="19"/>
  <c r="X20" i="19"/>
  <c r="AD40" i="19"/>
  <c r="R10" i="19"/>
  <c r="L30" i="19"/>
  <c r="L20" i="19"/>
  <c r="AA61" i="1"/>
  <c r="AB62"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B32" i="1"/>
  <c r="AA32" i="1" s="1"/>
  <c r="AA31" i="1"/>
  <c r="AB33" i="1"/>
  <c r="AA33" i="1" s="1"/>
  <c r="AJ43" i="19"/>
  <c r="AD33" i="19"/>
  <c r="X33" i="19"/>
  <c r="X13" i="19"/>
  <c r="AD43" i="19"/>
  <c r="L43" i="19"/>
  <c r="AC60" i="1"/>
  <c r="X23" i="19"/>
  <c r="R33" i="19"/>
  <c r="R43" i="19"/>
  <c r="AD53" i="19"/>
  <c r="AJ13" i="19"/>
  <c r="R23" i="19"/>
  <c r="R13" i="19"/>
  <c r="AJ53" i="19"/>
  <c r="L33" i="19"/>
  <c r="L23" i="19"/>
  <c r="X43" i="19"/>
  <c r="X53" i="19"/>
  <c r="AD13" i="19"/>
  <c r="L53" i="19"/>
  <c r="L13" i="19"/>
  <c r="AD23" i="19"/>
  <c r="AJ33" i="19"/>
  <c r="AJ23" i="19"/>
  <c r="R53" i="19"/>
  <c r="AA24" i="1"/>
  <c r="AB25"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30"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50"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51" i="1"/>
  <c r="AG11" i="19"/>
  <c r="AM41" i="19"/>
  <c r="AA21" i="19"/>
  <c r="AA51" i="19"/>
  <c r="U51" i="19"/>
  <c r="U31" i="19"/>
  <c r="AA11" i="19"/>
  <c r="AG21" i="19"/>
  <c r="O31" i="19"/>
  <c r="AA37" i="1"/>
  <c r="AB38" i="1"/>
  <c r="AA38" i="1" s="1"/>
  <c r="AB39" i="1"/>
  <c r="AA39"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3" i="1"/>
  <c r="AB44" i="1"/>
  <c r="AE11" i="19"/>
  <c r="Y41" i="19"/>
  <c r="M41" i="19"/>
  <c r="Y21" i="19"/>
  <c r="AK41" i="19"/>
  <c r="S31" i="19"/>
  <c r="M31" i="19"/>
  <c r="M51" i="19"/>
  <c r="Y51" i="19"/>
  <c r="AK21" i="19"/>
  <c r="AK31" i="19"/>
  <c r="Y11" i="19"/>
  <c r="AE41" i="19"/>
  <c r="AE21" i="19"/>
  <c r="S51" i="19"/>
  <c r="AE51" i="19"/>
  <c r="AK51" i="19"/>
  <c r="M21" i="19"/>
  <c r="AE31" i="19"/>
  <c r="AC49"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6" i="1"/>
  <c r="AD9" i="19"/>
  <c r="AJ49" i="19"/>
  <c r="L39" i="19"/>
  <c r="R19" i="19"/>
  <c r="AJ39" i="19"/>
  <c r="AJ29" i="19"/>
  <c r="AJ19" i="19"/>
  <c r="AJ9" i="19"/>
  <c r="AD49" i="19"/>
  <c r="L19" i="19"/>
  <c r="L29" i="19"/>
  <c r="R49" i="19"/>
  <c r="AA44" i="1" l="1"/>
  <c r="AB45" i="1"/>
  <c r="AA45" i="1" s="1"/>
  <c r="AG39" i="19"/>
  <c r="AG29" i="19"/>
  <c r="AM19" i="19"/>
  <c r="O39" i="19"/>
  <c r="AC39"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4"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31"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3"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8" i="1"/>
  <c r="T19" i="19"/>
  <c r="AL49" i="19"/>
  <c r="T29" i="19"/>
  <c r="AF29" i="19"/>
  <c r="T18" i="19"/>
  <c r="N48" i="19"/>
  <c r="N8" i="19"/>
  <c r="T28" i="19"/>
  <c r="AF38" i="19"/>
  <c r="Z28" i="19"/>
  <c r="Z18" i="19"/>
  <c r="AF8" i="19"/>
  <c r="AC32"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7" i="1"/>
  <c r="M9" i="19"/>
  <c r="Y29" i="19"/>
  <c r="AA62" i="1"/>
  <c r="AB63" i="1"/>
  <c r="AA63" i="1" s="1"/>
  <c r="AM46" i="19"/>
  <c r="U36" i="19"/>
  <c r="AG16" i="19"/>
  <c r="O6" i="19"/>
  <c r="AA36" i="19"/>
  <c r="AM16" i="19"/>
  <c r="U6" i="19"/>
  <c r="AG46" i="19"/>
  <c r="AA16" i="19"/>
  <c r="AC19" i="1"/>
  <c r="AA6" i="19"/>
  <c r="AG6" i="19"/>
  <c r="AA46" i="19"/>
  <c r="AM26" i="19"/>
  <c r="U16" i="19"/>
  <c r="O36" i="19"/>
  <c r="U26" i="19"/>
  <c r="O46" i="19"/>
  <c r="AA26" i="19"/>
  <c r="AM6" i="19"/>
  <c r="U46" i="19"/>
  <c r="AG26" i="19"/>
  <c r="O16" i="19"/>
  <c r="AG36" i="19"/>
  <c r="O26" i="19"/>
  <c r="AM36" i="19"/>
  <c r="AB26" i="1"/>
  <c r="AA26" i="1" s="1"/>
  <c r="AA25" i="1"/>
  <c r="O8" i="19"/>
  <c r="AA48" i="19"/>
  <c r="AM38" i="19"/>
  <c r="U48" i="19"/>
  <c r="AA18" i="19"/>
  <c r="AG18" i="19"/>
  <c r="AG48" i="19"/>
  <c r="AM18" i="19"/>
  <c r="AA28" i="19"/>
  <c r="AG28" i="19"/>
  <c r="AA8" i="19"/>
  <c r="U18" i="19"/>
  <c r="AG38" i="19"/>
  <c r="U38" i="19"/>
  <c r="AM8" i="19"/>
  <c r="AA38" i="19"/>
  <c r="AM48" i="19"/>
  <c r="U28" i="19"/>
  <c r="O38" i="19"/>
  <c r="U8" i="19"/>
  <c r="AG8" i="19"/>
  <c r="AC33"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1" i="1"/>
  <c r="M33" i="19"/>
  <c r="AF6" i="19"/>
  <c r="N46" i="19"/>
  <c r="Z26" i="19"/>
  <c r="AL6" i="19"/>
  <c r="AL36" i="19"/>
  <c r="AF26" i="19"/>
  <c r="Z6" i="19"/>
  <c r="T26" i="19"/>
  <c r="Z46" i="19"/>
  <c r="AF46" i="19"/>
  <c r="T46" i="19"/>
  <c r="T6" i="19"/>
  <c r="AF36" i="19"/>
  <c r="N26" i="19"/>
  <c r="Z16" i="19"/>
  <c r="AL26" i="19"/>
  <c r="Z36" i="19"/>
  <c r="N36" i="19"/>
  <c r="AL46" i="19"/>
  <c r="T36" i="19"/>
  <c r="AF16" i="19"/>
  <c r="N6" i="19"/>
  <c r="N16" i="19"/>
  <c r="AC18"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3"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2" i="1"/>
  <c r="T53" i="19"/>
  <c r="AL33" i="19"/>
  <c r="T13" i="19"/>
  <c r="Z33" i="19"/>
  <c r="Z47" i="19"/>
  <c r="T7" i="19"/>
  <c r="AL37" i="19"/>
  <c r="T17" i="19"/>
  <c r="Z17" i="19"/>
  <c r="AF7" i="19"/>
  <c r="AF37" i="19"/>
  <c r="N17" i="19"/>
  <c r="AF27" i="19"/>
  <c r="AC25"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5"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6" i="1"/>
  <c r="AA17" i="19"/>
  <c r="O7" i="19"/>
  <c r="AA37" i="19"/>
  <c r="AA27" i="19"/>
  <c r="AM27" i="19"/>
  <c r="U17" i="19"/>
  <c r="U47" i="19"/>
  <c r="AG17" i="19"/>
  <c r="O47" i="19"/>
  <c r="Z40" i="19"/>
  <c r="AC44"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<sst xmlns="http://schemas.openxmlformats.org/spreadsheetml/2006/main" count="567" uniqueCount="382">
  <si>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</si>
  <si>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</si>
  <si>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</si>
  <si>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</si>
  <si>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</si>
  <si>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</si>
  <si>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</si>
  <si>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</si>
  <si>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</si>
  <si>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</si>
  <si>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</si>
  <si>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</si>
  <si>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</si>
  <si>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</si>
  <si>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</si>
  <si>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</si>
  <si>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</si>
  <si>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</si>
  <si>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</si>
  <si>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</si>
  <si>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</si>
  <si>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</si>
  <si>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</si>
  <si>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</si>
  <si>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</si>
  <si>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</si>
  <si>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</si>
  <si>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</si>
  <si>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</si>
  <si>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</si>
  <si>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</si>
  <si>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</si>
  <si>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</si>
  <si>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</si>
  <si>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</si>
  <si>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</si>
  <si>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</si>
  <si>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</si>
  <si>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</si>
  <si>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</si>
  <si>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</si>
  <si>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</si>
  <si>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</si>
  <si>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</si>
  <si>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</si>
  <si>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</si>
  <si>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</si>
  <si>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</si>
  <si>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</si>
  <si>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</si>
  <si>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</si>
  <si>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</si>
  <si>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</si>
  <si>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</si>
  <si>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</si>
  <si>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</si>
  <si>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</si>
  <si>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</si>
  <si>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</si>
  <si>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</si>
  <si>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</si>
  <si>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</si>
  <si>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</si>
  <si>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</si>
  <si>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</si>
  <si>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</si>
  <si>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</si>
  <si>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</si>
  <si>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</si>
  <si>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</si>
  <si>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</si>
  <si>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</si>
  <si>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</si>
  <si>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</si>
  <si>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</si>
  <si>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</si>
  <si>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</si>
  <si>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</si>
  <si>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</si>
  <si>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</si>
  <si>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SEGURIDAD, PROTECCIÓN Y CONVIVENCIA CIUDADANA</t>
  </si>
  <si>
    <t>ALCANCE:</t>
  </si>
  <si>
    <t>Este proceso inicia con  los requerimientos territoriales en seguridad y convivencia ciudadana  del Municipio Bucaramanga, para articular y operacionalizar el portafolio de servicio interno y externo de las instituciones públicas privadas y descentralizadas para garantizar el goce de derechos, libertades y cumplimiento de deberes y responsabilidades enmarcadas en la norma a través del desarrollo de planes, programas, estrategias y actividades, finalizando con la coadyuva en corresponsabilidad ciudadana para lograr la calidad de vida de los habitantes del Municipio de Bucaramanga</t>
  </si>
  <si>
    <t>CONTEXTO ESTRATÉGICO</t>
  </si>
  <si>
    <t>OBJETIVOS ESTRATÉGICOS</t>
  </si>
  <si>
    <t>OBJETIVO DEL PROCESO</t>
  </si>
  <si>
    <t>PLANEACIÓN INSTITUCIONAL</t>
  </si>
  <si>
    <t>PUNTOS DE RIESGO EN LA CADENA DE VALOR</t>
  </si>
  <si>
    <t xml:space="preserve">TERRITORIO SEGURO QUE INTEGRA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</si>
  <si>
    <t>Velar por la preservación, restablecimiento del orden público, administración de justicia y reducción de los hechos para contribuir con la seguridad, protección y convivencia ciudadana del Municipio de Bucaramanga</t>
  </si>
  <si>
    <t>Plane de acción 
proyectos de Inversión
Contratación 
Planes de Gestión de Riesgos</t>
  </si>
  <si>
    <t>Formulación de planes,  proyectos y Contratación
 seguimiento a planes institucionales.</t>
  </si>
  <si>
    <t>TERRITORIO SEGURO QUE PROGRESA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</si>
  <si>
    <t>TERRITORIO SEGURO QUE PROTEGE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</si>
  <si>
    <t>TERRITORIO SEGURO Y SOSTENIBLE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</si>
  <si>
    <t>MATRIZ DOFA</t>
  </si>
  <si>
    <t>DEBILIDADES</t>
  </si>
  <si>
    <t>AMENAZAS</t>
  </si>
  <si>
    <t>1.	Ausencia de Software, Hardware y almacenamiento en la Nube para la optimización de procesos en las áreas de Inspecciones y Comisarias y Fortalecer la Red de conectividad.</t>
  </si>
  <si>
    <t>1.	Vacíos normativos, jurídicos y sociales en la administración de las plazas de mercado.</t>
  </si>
  <si>
    <t>2.	Convertir información de procesos y servicios analógicos en formato digitales en todos los procesos de Inspecciones y Comisarias de familia.</t>
  </si>
  <si>
    <t>2.	Aumento de la criminalidad, delincuencia organizada y violencia urbana.</t>
  </si>
  <si>
    <t>3.	Ausencia de espacios físicos para el funcionamiento de las inspecciones de policía Urbana y personal Contratista Adscrito a la Secretaría del Interior</t>
  </si>
  <si>
    <t xml:space="preserve">3.	Desconfianza y falta de legitimidad, debido a problemas como la corrupción, la ineficiencia o el mal manejo de los recursos. </t>
  </si>
  <si>
    <t>4.	Adecuación de la Comisaria de Familia Oriente para dar cumplimiento a la directiva Ministerial.</t>
  </si>
  <si>
    <t xml:space="preserve">4.	Presiones políticas tanto internas como externas, y cambios administrativos pueden alterar las prioridades y comprometer la continuidad de los programas y proyectos. </t>
  </si>
  <si>
    <t>5.	Ausencia de archivadores para las Inspecciones y Comisarias</t>
  </si>
  <si>
    <t xml:space="preserve">5.	Limitaciones presupuestales, pueden afectar la capacidad operativa de la Secretaría del Interior, para implementar programas de seguridad, convivencia y participación ciudadana. </t>
  </si>
  <si>
    <t>6.	Ausencia de personal de planta para conformar los equipos interdisciplinarios de las Inspecciones de Policía</t>
  </si>
  <si>
    <t>6.	Condiciones de infraestructura en Los bienes del municipio.</t>
  </si>
  <si>
    <t>7.	Ausencia de vehículos para Comisarias de Familias, para dar cumplimiento a la directiva Ministerial. Ley 2126 de 2021.</t>
  </si>
  <si>
    <t>7.	Ocupación ilegal del espacio público por causas políticas, sociales y legales</t>
  </si>
  <si>
    <t>8.	Ausencia de vehículos para dar cumplimiento a los programas de la Secretaría del Interior</t>
  </si>
  <si>
    <t>8.	Situaciones sociales de desempleo que se generan por los operativos de recuperación del espacio público.</t>
  </si>
  <si>
    <t>9.	Ausencia de interprete de lenguaje de señas para las Comisarias de Familias e Inspecciones de Policía.</t>
  </si>
  <si>
    <t xml:space="preserve">9.	Aumento de la crisis humanitaria y migratoria, como el desplazamiento forzado o la llegada masiva de migrantes, puede desbordar la capacidad de la Secretaría del Interior para gestionar adecuadamente la integración social y la seguridad.  </t>
  </si>
  <si>
    <t>10.	Ausencia de personal de planta para la respuesta oportuna, seguimiento a las solicitudes de PQRS, radicados por los ciudadanos</t>
  </si>
  <si>
    <t>10.	Injerencia de grupos armados o delictivos, bandas criminales o narcotráfico en ciertas zonas de la ciudad podría desafiar la autoridad del estado y dificultar la implementación de política de seguridad</t>
  </si>
  <si>
    <t xml:space="preserve">11.	Falta de espacio físico para el área de seguridad, con puestos de trabajo para el personal de seguridad y del Observatorio. </t>
  </si>
  <si>
    <t xml:space="preserve">11.	Fragmentación y falta de coordinación interinstitucional, pueden generar una gestión ineficiente de los problemas de seguridad y convivencia. </t>
  </si>
  <si>
    <t xml:space="preserve">12.	Falta de personal de planta para no perder la memoria institucional. </t>
  </si>
  <si>
    <t xml:space="preserve">12.	Manipulación de redes sociales y difusión de desinformación. </t>
  </si>
  <si>
    <t xml:space="preserve">13.	Ausencia del manual de funciones, para el personal del área de seguridad. </t>
  </si>
  <si>
    <t>13.	Resistencia al cambio y barreras culturares de ciertos sectores de la sociedad o de grupos de interés a aceptar cambios en las políticas de convivencia, seguridad y participación, pueden ralentizar o bloquear iniciativas</t>
  </si>
  <si>
    <t xml:space="preserve">14.	Falta de documentos estandarizados que cumplan con los requisitos de calidad establecidos en el área de Seguridad.  </t>
  </si>
  <si>
    <t xml:space="preserve">15.	Se requiere de un enlace permanente con la dirección de Tránsito, para apoyar en el desarrollo de la seguridad. </t>
  </si>
  <si>
    <t>FORTALEZAS</t>
  </si>
  <si>
    <t>OPORTUNIDADES</t>
  </si>
  <si>
    <t>1.	Casa de Justicia con la oferta Interinstitucional en el sector Norte, Comuna 1 y 2, Corregimiento 1</t>
  </si>
  <si>
    <t>1.	Proyectos para el cumplimiento de metas con gran impacto social en el mejoramiento de la convivencia social a través del acercamiento a los líderes y ediles de las diferentes comunas de la ciudad.</t>
  </si>
  <si>
    <t xml:space="preserve">2.	Programas de Mecanismos alternativos de solución de Conflictos a través de Casa de Justicia y el BUS móvil de Conciliación que llega a todas las comunas. </t>
  </si>
  <si>
    <t>2.	Articulación eficiente del portafolio de servicio interno y externo, con los institutos descentralizados, en corresponsabilidad con el privado, permitiendo el fortalecimiento de la seguridad en el Municipio de Bucaramanga.</t>
  </si>
  <si>
    <t>3.	Desarrollo del acuerdo municipal 026 de 2014, tolerancia en movimiento, con los seis programas por medio del cual se hace presencia en las diferentes comunas.</t>
  </si>
  <si>
    <t xml:space="preserve">3.	Fortalecimiento de la imagen y credibilidad institucional, aumento la percepción en e Municipio de Bucaramanga. </t>
  </si>
  <si>
    <t>4.	El Centro de atención integral de víctimas (CAIV) ofrece la oferta interinstitucional para las víctimas del conflicto armado.</t>
  </si>
  <si>
    <t>4.	Mejora continua de los operativos de los organismos de seguridad dando un impacto positivo en la seguridad de la ciudadanía.</t>
  </si>
  <si>
    <t xml:space="preserve">5.	Convenio con la fiscalía general de la Nación, para el tratamiento, tramites y asesorías pertinentes de los procesos de violencia en los entornos familiares. </t>
  </si>
  <si>
    <t xml:space="preserve">5.	El observatorio puede recopilar y analizar datos sobre las dinámicas de conflictos, violencia y problemáticas sociales, permitiendo una mejor comprensión de las causas de los conflictos y tomar de decisiones. </t>
  </si>
  <si>
    <t xml:space="preserve">6.	Articulación institucional para la atención a la población privada de la libertad en las estaciones de policías. </t>
  </si>
  <si>
    <t xml:space="preserve">6.	Desarrollo de estrategias de prevención del delito, para crear programas basados en enfoques comunitarios y educativos, especialmente en áreas vulnerables, para reducir la criminalidad antes de que ocurra. </t>
  </si>
  <si>
    <t xml:space="preserve">7.	El equipo de seguridad esta conformado con personal de la reserva activa de las fuerzas militares y de policía, lo que permite el amplio conocimiento de los procesos y marco legal en convivencia y seguridad ciudadana. Poseen una formación académica adicional que les permite la idoneidad en el rol asignado. </t>
  </si>
  <si>
    <t xml:space="preserve">7.	Fomento de una cultura de derechos humanos, promoviendo campañas educativas y de sensibilización sobre derechos humanos y deberes ciudadanos, especialmente entre la juventud y en comunidades vulnerables. </t>
  </si>
  <si>
    <t xml:space="preserve">8.	Resolución adecuada de conflictos ante situaciones de crisis y procesos de mediación adecuados. </t>
  </si>
  <si>
    <t xml:space="preserve">8.	Implementación de políticas inclusivas y de género, integrando a sectores marginados como mujeres, personas LGBTI+, jóvenes en riesgo y poblaciones étnicas. </t>
  </si>
  <si>
    <t xml:space="preserve">9.	Cuenta con un equipo de asuntos legales, el cual ejerce la defensa judicial tanto del Secretario y Subsecretario del Interior, Favoreciendo que haya menos fallos judiciales condenatorios para la secretaria del Interior. </t>
  </si>
  <si>
    <t xml:space="preserve">9.	Creación de espacios de dialogo y paz territorial. </t>
  </si>
  <si>
    <t xml:space="preserve">10.	Proyección oportuna de los actos administrativos que requiere la Secretaría del Interior. </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</si>
  <si>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</si>
  <si>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</si>
  <si>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</si>
  <si>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</si>
  <si>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</si>
  <si>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</si>
  <si>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</si>
  <si>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</si>
  <si>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</si>
  <si>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</si>
  <si>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Velar  por  la  preservación,  restablecimiento  del  orden  público,  administración  de  justicia  y  reducción  de  los  hechos para contribuir con la seguridad, protección y convivencia ciudadana del Municipio de Bucaramanga</t>
  </si>
  <si>
    <t>Alcance:</t>
  </si>
  <si>
    <t>Planeación, inspección, vigilancia y control de las actividades relacionadas con la seguridad, protección y convivencia ciudadana, y finaliza con el seguimiento y cumplimiento de las medidas correctivas impuestas.</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</si>
  <si>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</si>
  <si>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</si>
  <si>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</si>
  <si>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</si>
  <si>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</si>
  <si>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</si>
  <si>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</si>
  <si>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</si>
  <si>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</si>
  <si>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</si>
  <si>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</si>
  <si>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</si>
  <si>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</si>
  <si>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</si>
  <si>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</si>
  <si>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</si>
  <si>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</si>
  <si>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</si>
  <si>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</si>
  <si>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</si>
  <si>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</si>
  <si>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</si>
  <si>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</si>
  <si>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</si>
  <si>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</si>
  <si>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</si>
  <si>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</si>
  <si>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Reputacional</t>
  </si>
  <si>
    <t>Incumplimiento de la normatividad archivística en los documentos emanados de la Secretaría del Interior</t>
  </si>
  <si>
    <t>Posibilidad de afectación reputacional por posibles investigaciones y sanciones disciplinarias por entes de control, debido al incumplimiento de la Ley 594 del 2000 en los documentos emanados por la Secretaría del Interior</t>
  </si>
  <si>
    <t>Ejecucion y Administracion de procesos</t>
  </si>
  <si>
    <t xml:space="preserve">     El riesgo afecta la imagen de la entidad con algunos usuarios de relevancia frente al logro de los objetivos</t>
  </si>
  <si>
    <t>El servidor público encargado del manejo del archivo aplica los manuales y procedimientos para la intervención documental  el cual establece los  lineamientos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documental y las directrices del Archivo General de la Nación</t>
  </si>
  <si>
    <t>Preventivo</t>
  </si>
  <si>
    <t>Manual</t>
  </si>
  <si>
    <t>Documentado</t>
  </si>
  <si>
    <t>Continua</t>
  </si>
  <si>
    <t>Con Registro</t>
  </si>
  <si>
    <t>Reducir (mitigar)</t>
  </si>
  <si>
    <t>Realizar el 100% de las Transferencias  primarias  de los archivos de gestión y fondos acumulados de la Secretaría del Interior  en los tiempos establecidos en el cronograma para la vigencia que aplique la tabla de retención documental vigentes</t>
  </si>
  <si>
    <t>Secretario del Interior
Auxiliar Administrativo de archivo</t>
  </si>
  <si>
    <t>Acta de transferencia documental F-GDO-8600-238,37-022</t>
  </si>
  <si>
    <t>Organizar el 80% de los archivos de gestión   de los documentos generados por la Secretaría del Interior</t>
  </si>
  <si>
    <t xml:space="preserve">Informe de seguimiento a la organización documental F-GDO-8600-238,37-033 </t>
  </si>
  <si>
    <t>Elaborar el 80% de los inventarios documentales de los archivos producidos  por la Secretaría del Interior</t>
  </si>
  <si>
    <t>Inventarios documentales F-GDO-8600-238,37-003</t>
  </si>
  <si>
    <t>Investigaciones y sanciones por Entes de Control</t>
  </si>
  <si>
    <t>Posibilidad de afectación reputacional  por  investigaciones y sanciones por entes de control, debido a la demora en los procesos de contratación y su continuidad de conformidad a la ley 1098 de 2006 lo cual genera un riesgo en la atención oportuna para los niños, niñas y adolescentes durante el periodo de restablecimiento de derechos (hogar de paso)</t>
  </si>
  <si>
    <t xml:space="preserve">     El riesgo afecta la imagen de de la entidad con efecto publicitario sostenido a nivel de sector administrativo, nivel departamental o municipal</t>
  </si>
  <si>
    <t>El supervisor designado y el comisario de familia encargado, verifican la atención integral en el hogar de paso a los niños y niñas remitidos por las comisarías de familia ajustado a la normatividad vigente</t>
  </si>
  <si>
    <t>Atender el 100% de los niños y niñas remitidos por las comisarías de familia.</t>
  </si>
  <si>
    <t>El supervisor designado
El comisario de familia encargado</t>
  </si>
  <si>
    <t>El secretario del Interior y su equipo de trabajo del área de proyectos y contratación, verifica los procesos prioritarios que continúan para la próxima vigencia por medio de un seguimiento.</t>
  </si>
  <si>
    <t>Realizar una mesa de trabajo para priorizar los contratos que requieren continuidad para garantizar la prestación de servicios y presentar la solicitud de vigencias futuras..</t>
  </si>
  <si>
    <t>Secretario del Interior</t>
  </si>
  <si>
    <t>Acta de reunión
(1)</t>
  </si>
  <si>
    <t>Realizar el trámite de solicitud a la Secretaría de Hacienda  de las vigencias futuras de los  contratos  priorizados.</t>
  </si>
  <si>
    <t>Oficio 
(1)</t>
  </si>
  <si>
    <t>Económico y Reputacional</t>
  </si>
  <si>
    <t>Suscripcion de contratos sin haber surtido el proceso de registro y/o actualización del proyecto de inversión</t>
  </si>
  <si>
    <t>El Secretario del Interior impartirá directrices al personal responsable de presupuesto y formuladores de proyectos de inversión, sobre los requerimientos para surtir el proceso de registro y/o actualización de proyectos en el marco de las normas vigentes.</t>
  </si>
  <si>
    <t xml:space="preserve">Emitir una circular que contenga los lineamientos de articulación del equipo de presupuesto y formuladores de proyectos de inversión con el fin de surtir el proceso de registro y/o actualización de proyectos en el marco de las normas vigentes, previo a la adjudicación de los contratos </t>
  </si>
  <si>
    <t>Circular
(1)</t>
  </si>
  <si>
    <t>Realizar un  informe semestral de seguimiento aleatorio al 10% de los contratos suscritos por la Secretaría del Interior donde se verifique la debida certificación del Banco de Proyectos previa a la adjudicación del contrato en el marco de las normas vigentes.</t>
  </si>
  <si>
    <t xml:space="preserve">Informe de seguimiento
(2)
</t>
  </si>
  <si>
    <t xml:space="preserve">sanciones e investigaciones disciplinarias de entes de control y deficiente inversión de los recursos en la Administración Central </t>
  </si>
  <si>
    <t>debilidades en la planeación al momento de realizar la contratación sin tener en cuenta los tiempos de la ejecución del mismo, constituyendo reservas presupuestales</t>
  </si>
  <si>
    <t>Posibilidad de afectación económica y reputacional por sanciones e investigaciones disciplinarias de entes de control y deficiente inversión de los recursos en la Administración Central debido a debilidades en la planeación al momento de realizar la contratación sin tener en cuenta los tiempos de la ejecución del mismo, constituyendo reservas presupuestales</t>
  </si>
  <si>
    <t>El Secretario del Interior, supervisores, el profesional líder de contratación y el profesional encargado de presupuesto en la Secretaría del Interior,  realizaran el seguimiento al presupuesto en materia de contratación, conforme al principio de planeación con el fin de evitar la constitución de reservas presupuestales a través del sistema financiero</t>
  </si>
  <si>
    <t>Realizar un informe trimestral de seguimiento, liderada por el secretario de despacho a fin de revisar el estado de saldos pendientes de pago de las reservas presupuestales emitido por la Secretaría de Hacienda</t>
  </si>
  <si>
    <t>Informe de seguimiento
(4)</t>
  </si>
  <si>
    <t xml:space="preserve">sanciones e investigaciones disciplinarias de entes de control </t>
  </si>
  <si>
    <t>inadecuada aplicabilidad de la normatividad utilizada en lo referente a las depuraciones de pasivos exigibles y/o vigencias expiradas de acuerdo con la resolución 193 de 2016 de la Contaduría General de la Nación</t>
  </si>
  <si>
    <t>Posibilidad de afectación económica y reputacional por sanciones e investigaciones disciplinarias de entes de control debido a la inadecuada aplicabilidad de la normatividad utilizada en lo referente a las depuraciones de pasivos exigibles y/o vigencias expiradas de acuerdo con la resolución 193 de 2016 de la Contaduría General de la Nación</t>
  </si>
  <si>
    <t xml:space="preserve">Realizar un informe semestral de seguimiento a los pasivos exigibles y/o vigencias expiradas para su respectiva depuración acorde a la normatividad vigente </t>
  </si>
  <si>
    <t xml:space="preserve">Secretario de Interior
Area de presupuesto </t>
  </si>
  <si>
    <t>Informe de seguimiento
(2)</t>
  </si>
  <si>
    <t>Investigaciones disciplinarias</t>
  </si>
  <si>
    <t xml:space="preserve">La profesional encargada revisa las acciones correctivas establecidas y plasmadas en los Planes de Mejoramiento de auditorías internas suscritos, a través de seguimientos con los responsables de su cumplimiento </t>
  </si>
  <si>
    <t>Realizar una mesa de trabajo trimestral de seguimiento a las acciones establecidas en los Planes de Mejoramiento de auditorías internas suscritos</t>
  </si>
  <si>
    <t>Lider de proceso y
Profesional encargada</t>
  </si>
  <si>
    <t>Actas de seguimiento
 (4)</t>
  </si>
  <si>
    <t>Posibilidad de afectación reputacional por posibles investigaciones y sanciones disciplinarias por entes de control, debido a la falta de seguimiento al cumplimiento de metas del Plan de Desarrollo Municipal programadas para la vigencia</t>
  </si>
  <si>
    <t>Líder de proceso y profesional asignado</t>
  </si>
  <si>
    <t>Acta de reunión
 (4)</t>
  </si>
  <si>
    <t>Investigaciones disciplinarias por la autoridad competente</t>
  </si>
  <si>
    <t xml:space="preserve">incumplimiento de la Ley 1712 del 2014 y Resolución 1519 de 2020 de MINTIC respecto a la obligación de publicación de información en la página web institucional </t>
  </si>
  <si>
    <t xml:space="preserve">Posibilidad de afectación reputacional por posibles investigaciones disciplinarias por la autoridad competente, debido al incumplimiento en la aplicación de la Ley 1712 del 2014 y Resolución 1519 de 2020 de MINTIC respecto a la obligación en la publicación de información en la página web institucional </t>
  </si>
  <si>
    <t>El profesional asignado por el líder del proceso, revisa la información sujeta a publicación de acuerdo con lo establecido en la Resolución 1519 de 2020 y sus anexos, y verifica a través de la pagina web institucional su cumplimiento</t>
  </si>
  <si>
    <t>Solicitar al área TIC la publicación del 100% de documentos a cargo de la Secretaría del Interior, de acuerdo con los estándares establecidos en la Resolución 1519 de 2020</t>
  </si>
  <si>
    <t>Solicitudes de publicación enviados al área TIC</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</si>
  <si>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</si>
  <si>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</si>
  <si>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</si>
  <si>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</si>
  <si>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</si>
  <si>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</si>
  <si>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</si>
  <si>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</si>
  <si>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</si>
  <si>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</si>
  <si>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</si>
  <si>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</si>
  <si>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</si>
  <si>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</si>
  <si>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</si>
  <si>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</si>
  <si>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</si>
  <si>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</si>
  <si>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</si>
  <si>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</si>
  <si>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</si>
  <si>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</si>
  <si>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</si>
  <si>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</si>
  <si>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</si>
  <si>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</si>
  <si>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</si>
  <si>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</si>
  <si>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</si>
  <si>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</si>
  <si>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</si>
  <si>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</si>
  <si>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</si>
  <si>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</si>
  <si>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</si>
  <si>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</si>
  <si>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</si>
  <si>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</si>
  <si>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</si>
  <si>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</si>
  <si>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</si>
  <si>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</si>
  <si>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</si>
  <si>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</si>
  <si>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</si>
  <si>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</si>
  <si>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</si>
  <si>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</si>
  <si>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</si>
  <si>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</si>
  <si>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</si>
  <si>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</si>
  <si>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</si>
  <si>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</si>
  <si>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</si>
  <si>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</si>
  <si>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</si>
  <si>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</si>
  <si>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</si>
  <si>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</si>
  <si>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</si>
  <si>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</si>
  <si>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</si>
  <si>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</si>
  <si>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</si>
  <si>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</si>
  <si>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</si>
  <si>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</si>
  <si>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</si>
  <si>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</si>
  <si>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</si>
  <si>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</si>
  <si>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</si>
  <si>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</si>
  <si>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</si>
  <si>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</si>
  <si>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</si>
  <si>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</si>
  <si>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</si>
  <si>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</si>
  <si>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</si>
  <si>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</si>
  <si>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</si>
  <si>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</si>
  <si>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</si>
  <si>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</si>
  <si>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</si>
  <si>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</si>
  <si>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</si>
  <si>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</si>
  <si>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</si>
  <si>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</si>
  <si>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</si>
  <si>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</si>
  <si>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</si>
  <si>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</si>
  <si>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</si>
  <si>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</si>
  <si>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</si>
  <si>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</si>
  <si>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</si>
  <si>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</si>
  <si>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</si>
  <si>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</si>
  <si>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</si>
  <si>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</si>
  <si>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</si>
  <si>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</si>
  <si>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</si>
  <si>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</si>
  <si>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</si>
  <si>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</si>
  <si>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</si>
  <si>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</si>
  <si>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</si>
  <si>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</si>
  <si>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</si>
  <si>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 xml:space="preserve">10.	Innovación en políticas migratorias y atención a poblaciones vulnerables. </t>
  </si>
  <si>
    <t>Informe de seguimiento
(8)</t>
  </si>
  <si>
    <t xml:space="preserve">La persona encargada identifica los pasivos exigibles y/o vigencias expiradas de la Secretaría del Interior, y verifica el cumplimentó de la Resolución 193 de 2016 de la Contaduría General de la Nación, para realizar la acción de depuración </t>
  </si>
  <si>
    <t>Posibilidad de afectación reputacional por investigaciones disciplinarias debido al incumplimiento de las acciones correctivas en los tiempos estipulados y plasmados en los Planes de Mejoramiento de auditorías internas, suscritos</t>
  </si>
  <si>
    <t>falta de seguimiento al cumplimiento de metas del Plan de Desarrollo Municipal programadas para la vigencia</t>
  </si>
  <si>
    <t>El profesional designado  de la Secretaría del Interior, realiza monitoreo al Plan de Desarrollo Municipal 2024-2027, con el objetivo de verificar el avance en el cumplimiento físico de las metas y/o ejecución de recursos financieros, siguiendo los lineamientos del orden nacional y normas vigentes.</t>
  </si>
  <si>
    <t>Realizar monitoreo trimestral al Plan de Desarrollo Municipal para verificar el avance en el cumplimiento físico de metas y ejecución de recursos financieros</t>
  </si>
  <si>
    <t>demora en los procesos de contratación y su continuidad de conformidad a la ley 1098 de 2006 lo cual genera un riesgo en la atención oportuna para los niños, niñas y adolescentes durante el periodo de restablecimiento de derechos (hogar de paso)</t>
  </si>
  <si>
    <t xml:space="preserve">Investigaciones disciplinarias promovidas por entes de control </t>
  </si>
  <si>
    <t>Posibilidad de afectación reputacional por posibles investigaciones disciplinarias promovidas por entes de control, debido a la suscripción de contratos sin haber surtido el proceso de registro y/o actualización del proyecto de inversión</t>
  </si>
  <si>
    <t>Matriz Mapa Riesgos de Gestión 2025</t>
  </si>
  <si>
    <t xml:space="preserve"> investigaciones y sanciones disciplinarias por entes de control</t>
  </si>
  <si>
    <t xml:space="preserve"> incumplimiento de las acciones correctivas en los tiempos estipulados y plasmados en los Planes de Mejoramiento de auditorías internas, suscritos</t>
  </si>
  <si>
    <t>investigaciones y sanciones disciplinarias por entes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</si>
</sst>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3"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b/>
      <sz val="12"/>
      <color theme="1"/>
      <name val="Arial"/>
      <family val="2"/>
    </font>
    <font>
      <sz val="8"/>
      <name val="Arial"/>
      <family val="2"/>
    </font>
    <font>
      <sz val="11"/>
      <color rgb="FF000000"/>
      <name val="Arial"/>
      <family val="2"/>
    </font>
    <font>
      <b/>
      <sz val="20"/>
      <color rgb="FF000000"/>
      <name val="Arial"/>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9">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2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41" xfId="0" applyNumberFormat="1"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36" xfId="0" applyNumberFormat="1" applyFont="1" applyFill="1" applyBorder="1" applyAlignment="1">
      <alignment horizontal="center" vertical="center" wrapText="1" readingOrder="1"/>
    </xf>
    <xf numFmtId="0" fontId="39" fillId="3" borderId="36"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9" fillId="3" borderId="38" xfId="0" applyFont="1" applyFill="1" applyBorder="1" applyAlignment="1">
      <alignment horizontal="justify" vertical="center" wrapText="1" readingOrder="1"/>
    </xf>
    <xf numFmtId="0" fontId="39" fillId="3" borderId="39" xfId="0" applyFont="1" applyFill="1" applyBorder="1" applyAlignment="1">
      <alignment horizontal="center" vertical="center" wrapText="1" readingOrder="1"/>
    </xf>
    <xf numFmtId="0" fontId="47" fillId="3" borderId="0" xfId="0" applyFont="1" applyFill="1"/>
    <xf numFmtId="0" fontId="38" fillId="14" borderId="43" xfId="0" applyFont="1" applyFill="1" applyBorder="1" applyAlignment="1">
      <alignment horizontal="center" vertical="center" wrapText="1" readingOrder="1"/>
    </xf>
    <xf numFmtId="0" fontId="38" fillId="14" borderId="44"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50" fillId="3" borderId="49" xfId="2" applyFont="1" applyFill="1" applyBorder="1"/>
    <xf numFmtId="0" fontId="50" fillId="3" borderId="50" xfId="2" applyFont="1" applyFill="1" applyBorder="1"/>
    <xf numFmtId="0" fontId="50" fillId="3" borderId="51"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3"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0" fillId="0" borderId="73"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4" xfId="2" quotePrefix="1" applyFont="1" applyFill="1" applyBorder="1" applyAlignment="1">
      <alignment horizontal="left" vertical="top" wrapText="1"/>
    </xf>
    <xf numFmtId="0" fontId="54" fillId="3" borderId="73" xfId="2" quotePrefix="1" applyFont="1" applyFill="1" applyBorder="1" applyAlignment="1">
      <alignment horizontal="left" vertical="top" wrapText="1"/>
    </xf>
    <xf numFmtId="0" fontId="50" fillId="3" borderId="84" xfId="2" applyFont="1" applyFill="1" applyBorder="1"/>
    <xf numFmtId="0" fontId="50" fillId="3" borderId="0" xfId="2" applyFont="1" applyFill="1"/>
    <xf numFmtId="0" fontId="50" fillId="3" borderId="73"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48" fillId="3" borderId="93" xfId="0" applyFont="1" applyFill="1" applyBorder="1" applyAlignment="1">
      <alignment vertical="center" wrapText="1"/>
    </xf>
    <xf numFmtId="0" fontId="48" fillId="3" borderId="95" xfId="0" applyFont="1" applyFill="1" applyBorder="1" applyAlignment="1">
      <alignment vertical="center" wrapText="1"/>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8" fillId="3" borderId="95" xfId="0" applyNumberFormat="1" applyFont="1" applyFill="1" applyBorder="1" applyAlignment="1">
      <alignment horizontal="left" vertical="center" wrapText="1"/>
    </xf>
    <xf numFmtId="0" fontId="60" fillId="0" borderId="0" xfId="0" applyFont="1"/>
    <xf numFmtId="0" fontId="65" fillId="16" borderId="0" xfId="0" applyFont="1" applyFill="1" applyAlignment="1">
      <alignment horizontal="left" vertical="top" wrapText="1"/>
    </xf>
    <xf numFmtId="0" fontId="65" fillId="16" borderId="0" xfId="0" applyFont="1" applyFill="1" applyAlignment="1">
      <alignment wrapText="1"/>
    </xf>
    <xf numFmtId="0" fontId="68" fillId="17" borderId="97" xfId="0" applyFont="1" applyFill="1" applyBorder="1" applyAlignment="1">
      <alignment horizontal="left" vertical="center" wrapText="1" indent="1"/>
    </xf>
    <xf numFmtId="0" fontId="69" fillId="17" borderId="109" xfId="0" applyFont="1" applyFill="1" applyBorder="1" applyAlignment="1">
      <alignment horizontal="center" vertical="center" wrapText="1"/>
    </xf>
    <xf numFmtId="0" fontId="69" fillId="17" borderId="13" xfId="0" applyFont="1" applyFill="1" applyBorder="1" applyAlignment="1">
      <alignment horizontal="center" vertical="center" wrapText="1"/>
    </xf>
    <xf numFmtId="0" fontId="60" fillId="0" borderId="32" xfId="0" applyFont="1" applyBorder="1" applyAlignment="1">
      <alignment horizontal="center" vertical="center"/>
    </xf>
    <xf numFmtId="14" fontId="60" fillId="0" borderId="32" xfId="0" applyNumberFormat="1" applyFont="1" applyBorder="1" applyAlignment="1">
      <alignment horizontal="center" vertical="center"/>
    </xf>
    <xf numFmtId="0" fontId="60" fillId="0" borderId="32" xfId="0" applyFont="1" applyBorder="1" applyAlignment="1">
      <alignment horizontal="center" vertical="center" wrapText="1"/>
    </xf>
    <xf numFmtId="0" fontId="64" fillId="0" borderId="117" xfId="0" applyFont="1" applyBorder="1" applyAlignment="1">
      <alignment horizontal="center"/>
    </xf>
    <xf numFmtId="0" fontId="48" fillId="3" borderId="94" xfId="0" applyFont="1" applyFill="1" applyBorder="1" applyAlignment="1">
      <alignment vertical="center" wrapText="1"/>
    </xf>
    <xf numFmtId="0" fontId="68" fillId="17" borderId="40" xfId="0" applyFont="1" applyFill="1" applyBorder="1" applyAlignment="1">
      <alignment horizontal="left" vertical="center" wrapText="1" indent="1"/>
    </xf>
    <xf numFmtId="0" fontId="71" fillId="0" borderId="50" xfId="0" applyFont="1" applyBorder="1" applyAlignment="1">
      <alignment horizontal="left" vertical="center" wrapText="1"/>
    </xf>
    <xf numFmtId="0" fontId="71" fillId="0" borderId="51" xfId="0" applyFont="1" applyBorder="1" applyAlignment="1">
      <alignment horizontal="left" vertical="center" wrapText="1"/>
    </xf>
    <xf numFmtId="0" fontId="55" fillId="15" borderId="74" xfId="3" applyFont="1" applyFill="1" applyBorder="1" applyAlignment="1">
      <alignment horizontal="center" vertical="center" wrapText="1"/>
    </xf>
    <xf numFmtId="0" fontId="55" fillId="15" borderId="75" xfId="3" applyFont="1" applyFill="1" applyBorder="1" applyAlignment="1">
      <alignment horizontal="center" vertical="center" wrapText="1"/>
    </xf>
    <xf numFmtId="0" fontId="55" fillId="15" borderId="52" xfId="2" applyFont="1" applyFill="1" applyBorder="1" applyAlignment="1">
      <alignment horizontal="center" vertical="center"/>
    </xf>
    <xf numFmtId="0" fontId="55" fillId="15" borderId="53" xfId="2" applyFont="1" applyFill="1" applyBorder="1" applyAlignment="1">
      <alignment horizontal="center" vertical="center"/>
    </xf>
    <xf numFmtId="0" fontId="51" fillId="15" borderId="46" xfId="2" applyFont="1" applyFill="1" applyBorder="1" applyAlignment="1">
      <alignment horizontal="center" vertical="center" wrapText="1"/>
    </xf>
    <xf numFmtId="0" fontId="51" fillId="15" borderId="47" xfId="2"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3"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5" fillId="3" borderId="54" xfId="3" applyFont="1" applyFill="1" applyBorder="1" applyAlignment="1">
      <alignment horizontal="left" vertical="center" wrapText="1" readingOrder="1"/>
    </xf>
    <xf numFmtId="0" fontId="55" fillId="3" borderId="76" xfId="3" applyFont="1" applyFill="1" applyBorder="1" applyAlignment="1">
      <alignment horizontal="left" vertical="center" wrapText="1" readingOrder="1"/>
    </xf>
    <xf numFmtId="0" fontId="56" fillId="3" borderId="77" xfId="2" applyFont="1" applyFill="1" applyBorder="1" applyAlignment="1">
      <alignment horizontal="justify" vertical="center" wrapText="1"/>
    </xf>
    <xf numFmtId="0" fontId="56" fillId="3" borderId="78" xfId="2" applyFont="1" applyFill="1" applyBorder="1" applyAlignment="1">
      <alignment horizontal="justify" vertical="center" wrapText="1"/>
    </xf>
    <xf numFmtId="0" fontId="55" fillId="3" borderId="90"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91" xfId="2" applyFont="1" applyFill="1" applyBorder="1" applyAlignment="1">
      <alignment horizontal="justify" vertical="center" wrapText="1"/>
    </xf>
    <xf numFmtId="0" fontId="56" fillId="3" borderId="79" xfId="2" applyFont="1" applyFill="1" applyBorder="1" applyAlignment="1">
      <alignment horizontal="justify" vertical="center" wrapText="1"/>
    </xf>
    <xf numFmtId="0" fontId="55" fillId="3" borderId="80" xfId="3" applyFont="1" applyFill="1" applyBorder="1" applyAlignment="1">
      <alignment horizontal="left" vertical="center" wrapText="1" readingOrder="1"/>
    </xf>
    <xf numFmtId="0" fontId="55" fillId="3" borderId="81" xfId="3" applyFont="1" applyFill="1" applyBorder="1" applyAlignment="1">
      <alignment horizontal="left" vertical="center" wrapText="1" readingOrder="1"/>
    </xf>
    <xf numFmtId="0" fontId="56" fillId="3" borderId="82" xfId="2" applyFont="1" applyFill="1" applyBorder="1" applyAlignment="1">
      <alignment horizontal="justify" vertical="center" wrapText="1"/>
    </xf>
    <xf numFmtId="0" fontId="56" fillId="3" borderId="83"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3" xfId="2" quotePrefix="1" applyFont="1" applyFill="1" applyBorder="1" applyAlignment="1">
      <alignment horizontal="center" vertical="top" wrapText="1"/>
    </xf>
    <xf numFmtId="0" fontId="55" fillId="15" borderId="85" xfId="3" applyFont="1" applyFill="1" applyBorder="1" applyAlignment="1">
      <alignment horizontal="center" vertical="center" wrapText="1"/>
    </xf>
    <xf numFmtId="0" fontId="55" fillId="3" borderId="86" xfId="3" applyFont="1" applyFill="1" applyBorder="1" applyAlignment="1">
      <alignment horizontal="left" vertical="top" wrapText="1" readingOrder="1"/>
    </xf>
    <xf numFmtId="0" fontId="55" fillId="3" borderId="87" xfId="3" applyFont="1" applyFill="1" applyBorder="1" applyAlignment="1">
      <alignment horizontal="left" vertical="top" wrapText="1" readingOrder="1"/>
    </xf>
    <xf numFmtId="0" fontId="56" fillId="3" borderId="88" xfId="2" applyFont="1" applyFill="1" applyBorder="1" applyAlignment="1">
      <alignment horizontal="justify" vertical="center" wrapText="1"/>
    </xf>
    <xf numFmtId="0" fontId="56" fillId="3" borderId="89"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6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67"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68" fillId="20" borderId="33" xfId="0" applyFont="1" applyFill="1" applyBorder="1" applyAlignment="1">
      <alignment horizontal="center" vertical="center" wrapText="1"/>
    </xf>
    <xf numFmtId="0" fontId="68" fillId="20" borderId="45" xfId="0" applyFont="1" applyFill="1" applyBorder="1" applyAlignment="1">
      <alignment horizontal="center" vertical="center" wrapText="1"/>
    </xf>
    <xf numFmtId="0" fontId="68" fillId="20" borderId="34" xfId="0" applyFont="1" applyFill="1" applyBorder="1" applyAlignment="1">
      <alignment horizontal="center" vertical="center" wrapText="1"/>
    </xf>
    <xf numFmtId="0" fontId="64" fillId="0" borderId="117" xfId="0" applyFont="1" applyBorder="1" applyAlignment="1">
      <alignment horizontal="center" vertical="center"/>
    </xf>
    <xf numFmtId="0" fontId="64" fillId="0" borderId="117" xfId="0" applyFont="1" applyBorder="1" applyAlignment="1">
      <alignment horizontal="center"/>
    </xf>
    <xf numFmtId="0" fontId="60" fillId="0" borderId="118" xfId="0" applyFont="1" applyBorder="1" applyAlignment="1">
      <alignment horizontal="center" vertical="center" wrapText="1"/>
    </xf>
    <xf numFmtId="0" fontId="60" fillId="0" borderId="72" xfId="0" applyFont="1" applyBorder="1" applyAlignment="1">
      <alignment horizontal="center" vertical="center" wrapText="1"/>
    </xf>
    <xf numFmtId="0" fontId="60" fillId="3" borderId="96" xfId="0" applyFont="1" applyFill="1" applyBorder="1" applyAlignment="1">
      <alignment horizontal="left" vertical="center" wrapText="1"/>
    </xf>
    <xf numFmtId="0" fontId="60" fillId="3" borderId="101" xfId="0" applyFont="1" applyFill="1" applyBorder="1" applyAlignment="1">
      <alignment horizontal="left" vertical="center" wrapText="1"/>
    </xf>
    <xf numFmtId="0" fontId="60" fillId="3" borderId="102" xfId="0" applyFont="1" applyFill="1" applyBorder="1" applyAlignment="1">
      <alignment horizontal="left" vertical="center" wrapText="1"/>
    </xf>
    <xf numFmtId="0" fontId="60" fillId="0" borderId="103" xfId="0" applyFont="1" applyBorder="1" applyAlignment="1">
      <alignment horizontal="left" vertical="center" wrapText="1"/>
    </xf>
    <xf numFmtId="0" fontId="60" fillId="0" borderId="102" xfId="0" applyFont="1" applyBorder="1" applyAlignment="1">
      <alignment horizontal="left" vertical="center" wrapText="1"/>
    </xf>
    <xf numFmtId="0" fontId="60" fillId="3" borderId="104" xfId="0" applyFont="1" applyFill="1" applyBorder="1" applyAlignment="1">
      <alignment horizontal="left" vertical="center" wrapText="1"/>
    </xf>
    <xf numFmtId="0" fontId="60" fillId="3" borderId="77" xfId="0" applyFont="1" applyFill="1" applyBorder="1" applyAlignment="1">
      <alignment horizontal="left" vertical="center" wrapText="1"/>
    </xf>
    <xf numFmtId="0" fontId="60" fillId="3" borderId="105" xfId="0" applyFont="1" applyFill="1" applyBorder="1" applyAlignment="1">
      <alignment horizontal="left" vertical="center" wrapText="1"/>
    </xf>
    <xf numFmtId="0" fontId="71" fillId="0" borderId="106" xfId="0" applyFont="1" applyBorder="1" applyAlignment="1">
      <alignment horizontal="left" vertical="center" wrapText="1"/>
    </xf>
    <xf numFmtId="0" fontId="71" fillId="0" borderId="36" xfId="0" applyFont="1" applyBorder="1" applyAlignment="1">
      <alignment horizontal="left" vertical="center" wrapText="1"/>
    </xf>
    <xf numFmtId="0" fontId="60" fillId="3" borderId="35" xfId="0" applyFont="1" applyFill="1" applyBorder="1" applyAlignment="1">
      <alignment horizontal="left" vertical="center" wrapText="1"/>
    </xf>
    <xf numFmtId="0" fontId="60" fillId="3" borderId="31" xfId="0" applyFont="1" applyFill="1" applyBorder="1" applyAlignment="1">
      <alignment horizontal="left" vertical="center" wrapText="1"/>
    </xf>
    <xf numFmtId="0" fontId="60" fillId="3" borderId="36" xfId="0" applyFont="1" applyFill="1" applyBorder="1" applyAlignment="1">
      <alignment horizontal="left" vertical="center" wrapText="1"/>
    </xf>
    <xf numFmtId="0" fontId="60" fillId="0" borderId="106" xfId="0" applyFont="1" applyBorder="1" applyAlignment="1">
      <alignment horizontal="left" vertical="center" wrapText="1"/>
    </xf>
    <xf numFmtId="0" fontId="60" fillId="0" borderId="36" xfId="0" applyFont="1" applyBorder="1" applyAlignment="1">
      <alignment horizontal="left" vertical="center" wrapText="1"/>
    </xf>
    <xf numFmtId="0" fontId="71" fillId="3" borderId="35" xfId="0" applyFont="1" applyFill="1" applyBorder="1" applyAlignment="1">
      <alignment horizontal="left" vertical="center" wrapText="1"/>
    </xf>
    <xf numFmtId="0" fontId="71" fillId="3" borderId="31" xfId="0" applyFont="1" applyFill="1" applyBorder="1" applyAlignment="1">
      <alignment horizontal="left" vertical="center" wrapText="1"/>
    </xf>
    <xf numFmtId="0" fontId="71" fillId="3" borderId="36" xfId="0" applyFont="1" applyFill="1" applyBorder="1" applyAlignment="1">
      <alignment horizontal="left" vertical="center" wrapText="1"/>
    </xf>
    <xf numFmtId="0" fontId="71" fillId="3" borderId="35" xfId="0" applyFont="1" applyFill="1" applyBorder="1" applyAlignment="1">
      <alignment horizontal="left" wrapText="1"/>
    </xf>
    <xf numFmtId="0" fontId="71" fillId="3" borderId="31" xfId="0" applyFont="1" applyFill="1" applyBorder="1" applyAlignment="1">
      <alignment horizontal="left" wrapText="1"/>
    </xf>
    <xf numFmtId="0" fontId="71" fillId="3" borderId="36" xfId="0" applyFont="1" applyFill="1" applyBorder="1" applyAlignment="1">
      <alignment horizontal="left" wrapText="1"/>
    </xf>
    <xf numFmtId="0" fontId="67" fillId="0" borderId="92" xfId="0" applyFont="1" applyBorder="1" applyAlignment="1">
      <alignment vertical="top" wrapText="1"/>
    </xf>
    <xf numFmtId="0" fontId="67" fillId="0" borderId="94" xfId="0" applyFont="1" applyBorder="1" applyAlignment="1">
      <alignment vertical="top" wrapText="1"/>
    </xf>
    <xf numFmtId="0" fontId="72" fillId="0" borderId="12" xfId="0" applyFont="1" applyBorder="1" applyAlignment="1">
      <alignment horizontal="center" vertical="center" wrapText="1"/>
    </xf>
    <xf numFmtId="0" fontId="72" fillId="0" borderId="19" xfId="0" applyFont="1" applyBorder="1" applyAlignment="1">
      <alignment horizontal="center" vertical="center" wrapText="1"/>
    </xf>
    <xf numFmtId="0" fontId="72" fillId="0" borderId="14" xfId="0" applyFont="1" applyBorder="1" applyAlignment="1">
      <alignment horizontal="center" vertical="center" wrapText="1"/>
    </xf>
    <xf numFmtId="0" fontId="72" fillId="0" borderId="0" xfId="0" applyFont="1" applyAlignment="1">
      <alignment horizontal="center" vertical="center" wrapText="1"/>
    </xf>
    <xf numFmtId="0" fontId="68" fillId="18" borderId="118" xfId="0" applyFont="1" applyFill="1" applyBorder="1" applyAlignment="1">
      <alignment horizontal="left" vertical="center" wrapText="1" indent="1"/>
    </xf>
    <xf numFmtId="0" fontId="68" fillId="18" borderId="65" xfId="0" applyFont="1" applyFill="1" applyBorder="1" applyAlignment="1">
      <alignment horizontal="left" vertical="center" wrapText="1" indent="1"/>
    </xf>
    <xf numFmtId="0" fontId="68" fillId="18" borderId="66" xfId="0" applyFont="1" applyFill="1" applyBorder="1" applyAlignment="1">
      <alignment horizontal="left" vertical="center" wrapText="1" indent="1"/>
    </xf>
    <xf numFmtId="0" fontId="65" fillId="18" borderId="98" xfId="0" applyFont="1" applyFill="1" applyBorder="1" applyAlignment="1">
      <alignment horizontal="left" vertical="center" wrapText="1" indent="1"/>
    </xf>
    <xf numFmtId="0" fontId="65" fillId="18" borderId="99" xfId="0" applyFont="1" applyFill="1" applyBorder="1" applyAlignment="1">
      <alignment horizontal="left" vertical="center" wrapText="1" indent="1"/>
    </xf>
    <xf numFmtId="0" fontId="65" fillId="18" borderId="100" xfId="0" applyFont="1" applyFill="1" applyBorder="1" applyAlignment="1">
      <alignment horizontal="left" vertical="center" wrapText="1" indent="1"/>
    </xf>
    <xf numFmtId="0" fontId="58" fillId="19" borderId="0" xfId="0" applyFont="1" applyFill="1" applyAlignment="1">
      <alignment horizontal="center" vertical="center" wrapText="1"/>
    </xf>
    <xf numFmtId="0" fontId="58" fillId="20" borderId="42" xfId="0" applyFont="1" applyFill="1" applyBorder="1" applyAlignment="1">
      <alignment horizontal="center" vertical="center" wrapText="1"/>
    </xf>
    <xf numFmtId="0" fontId="58" fillId="20" borderId="43" xfId="0" applyFont="1" applyFill="1" applyBorder="1" applyAlignment="1">
      <alignment horizontal="center" vertical="center" wrapText="1"/>
    </xf>
    <xf numFmtId="0" fontId="58" fillId="20" borderId="44" xfId="0" applyFont="1" applyFill="1" applyBorder="1" applyAlignment="1">
      <alignment horizontal="center" vertical="center" wrapText="1"/>
    </xf>
    <xf numFmtId="0" fontId="68" fillId="17" borderId="12" xfId="0" applyFont="1" applyFill="1" applyBorder="1" applyAlignment="1">
      <alignment horizontal="center" vertical="center" wrapText="1"/>
    </xf>
    <xf numFmtId="0" fontId="68" fillId="17" borderId="19" xfId="0" applyFont="1" applyFill="1" applyBorder="1" applyAlignment="1">
      <alignment horizontal="center" vertical="center" wrapText="1"/>
    </xf>
    <xf numFmtId="0" fontId="68" fillId="17" borderId="13" xfId="0" applyFont="1" applyFill="1" applyBorder="1" applyAlignment="1">
      <alignment horizontal="center" vertical="center" wrapText="1"/>
    </xf>
    <xf numFmtId="0" fontId="69" fillId="17" borderId="12" xfId="0" applyFont="1" applyFill="1" applyBorder="1" applyAlignment="1">
      <alignment horizontal="center" vertical="center" wrapText="1"/>
    </xf>
    <xf numFmtId="0" fontId="69" fillId="17" borderId="109" xfId="0" applyFont="1" applyFill="1" applyBorder="1" applyAlignment="1">
      <alignment horizontal="center" vertical="center" wrapText="1"/>
    </xf>
    <xf numFmtId="0" fontId="70" fillId="0" borderId="14" xfId="0" applyFont="1" applyBorder="1" applyAlignment="1">
      <alignment horizontal="left" vertical="center" wrapText="1"/>
    </xf>
    <xf numFmtId="0" fontId="70" fillId="0" borderId="15" xfId="0" applyFont="1" applyBorder="1" applyAlignment="1">
      <alignment horizontal="left" vertical="center" wrapText="1"/>
    </xf>
    <xf numFmtId="0" fontId="59" fillId="0" borderId="0" xfId="0" applyFont="1" applyAlignment="1">
      <alignment horizontal="center" vertical="center"/>
    </xf>
    <xf numFmtId="0" fontId="70" fillId="0" borderId="12" xfId="0" applyFont="1" applyBorder="1" applyAlignment="1">
      <alignment horizontal="left" vertical="center" wrapText="1"/>
    </xf>
    <xf numFmtId="0" fontId="70" fillId="0" borderId="13" xfId="0" applyFont="1" applyBorder="1" applyAlignment="1">
      <alignment horizontal="left" vertical="center" wrapText="1"/>
    </xf>
    <xf numFmtId="0" fontId="60" fillId="0" borderId="35" xfId="0" applyFont="1" applyBorder="1" applyAlignment="1">
      <alignment horizontal="left" vertical="center" wrapText="1"/>
    </xf>
    <xf numFmtId="0" fontId="60" fillId="0" borderId="31" xfId="0" applyFont="1" applyBorder="1" applyAlignment="1">
      <alignment horizontal="left" vertical="center" wrapText="1"/>
    </xf>
    <xf numFmtId="0" fontId="71" fillId="0" borderId="77" xfId="0" applyFont="1" applyBorder="1" applyAlignment="1">
      <alignment horizontal="left" vertical="center" wrapText="1"/>
    </xf>
    <xf numFmtId="0" fontId="71" fillId="0" borderId="105" xfId="0" applyFont="1" applyBorder="1" applyAlignment="1">
      <alignment horizontal="left" vertical="center" wrapText="1"/>
    </xf>
    <xf numFmtId="0" fontId="71" fillId="0" borderId="35" xfId="0" applyFont="1" applyBorder="1" applyAlignment="1">
      <alignment horizontal="left" vertical="center" wrapText="1"/>
    </xf>
    <xf numFmtId="0" fontId="60" fillId="3" borderId="37" xfId="0" applyFont="1" applyFill="1" applyBorder="1" applyAlignment="1">
      <alignment horizontal="left" vertical="center" wrapText="1"/>
    </xf>
    <xf numFmtId="0" fontId="60" fillId="3" borderId="38" xfId="0" applyFont="1" applyFill="1" applyBorder="1" applyAlignment="1">
      <alignment horizontal="left" vertical="center" wrapText="1"/>
    </xf>
    <xf numFmtId="0" fontId="60" fillId="3" borderId="39" xfId="0" applyFont="1" applyFill="1" applyBorder="1" applyAlignment="1">
      <alignment horizontal="left" vertical="center" wrapText="1"/>
    </xf>
    <xf numFmtId="0" fontId="71" fillId="0" borderId="107" xfId="0" applyFont="1" applyBorder="1" applyAlignment="1">
      <alignment horizontal="left" wrapText="1"/>
    </xf>
    <xf numFmtId="0" fontId="71" fillId="0" borderId="39" xfId="0" applyFont="1" applyBorder="1" applyAlignment="1">
      <alignment horizontal="left" wrapText="1"/>
    </xf>
    <xf numFmtId="0" fontId="68" fillId="20" borderId="14" xfId="0" applyFont="1" applyFill="1" applyBorder="1" applyAlignment="1">
      <alignment horizontal="center" vertical="center" wrapText="1"/>
    </xf>
    <xf numFmtId="0" fontId="68" fillId="20" borderId="0" xfId="0" applyFont="1" applyFill="1" applyAlignment="1">
      <alignment horizontal="center" vertical="center" wrapText="1"/>
    </xf>
    <xf numFmtId="0" fontId="71" fillId="0" borderId="31" xfId="0" applyFont="1" applyBorder="1" applyAlignment="1">
      <alignment horizontal="left" vertical="center" wrapText="1"/>
    </xf>
    <xf numFmtId="0" fontId="65" fillId="0" borderId="109" xfId="0" applyFont="1" applyBorder="1" applyAlignment="1">
      <alignment horizontal="center" vertical="center" wrapText="1"/>
    </xf>
    <xf numFmtId="0" fontId="65" fillId="0" borderId="73" xfId="0" applyFont="1" applyBorder="1" applyAlignment="1">
      <alignment horizontal="center" vertical="center" wrapText="1"/>
    </xf>
    <xf numFmtId="0" fontId="65" fillId="0" borderId="110" xfId="0" applyFont="1" applyBorder="1" applyAlignment="1">
      <alignment horizontal="center" vertical="center" wrapText="1"/>
    </xf>
    <xf numFmtId="0" fontId="65" fillId="0" borderId="111" xfId="0" applyFont="1" applyBorder="1" applyAlignment="1">
      <alignment horizontal="center" vertical="center" wrapText="1"/>
    </xf>
    <xf numFmtId="0" fontId="65" fillId="0" borderId="112" xfId="0" applyFont="1" applyBorder="1" applyAlignment="1">
      <alignment horizontal="center" vertical="center" wrapText="1"/>
    </xf>
    <xf numFmtId="0" fontId="65" fillId="0" borderId="113" xfId="0" applyFont="1" applyBorder="1" applyAlignment="1">
      <alignment horizontal="center" vertical="center" wrapText="1"/>
    </xf>
    <xf numFmtId="0" fontId="65" fillId="0" borderId="114" xfId="0" applyFont="1" applyBorder="1" applyAlignment="1">
      <alignment horizontal="center" vertical="center" wrapText="1"/>
    </xf>
    <xf numFmtId="0" fontId="65" fillId="0" borderId="115" xfId="0" applyFont="1" applyBorder="1" applyAlignment="1">
      <alignment horizontal="center" vertical="center" wrapText="1"/>
    </xf>
    <xf numFmtId="0" fontId="65" fillId="0" borderId="116" xfId="0" applyFont="1" applyBorder="1" applyAlignment="1">
      <alignment horizontal="center" vertical="center" wrapText="1"/>
    </xf>
    <xf numFmtId="0" fontId="70" fillId="0" borderId="16" xfId="0" applyFont="1" applyBorder="1" applyAlignment="1">
      <alignment horizontal="left" vertical="center" wrapText="1"/>
    </xf>
    <xf numFmtId="0" fontId="70" fillId="0" borderId="17" xfId="0" applyFont="1" applyBorder="1" applyAlignment="1">
      <alignment horizontal="left" vertical="center" wrapText="1"/>
    </xf>
    <xf numFmtId="0" fontId="71" fillId="0" borderId="35" xfId="0" applyFont="1" applyBorder="1" applyAlignment="1">
      <alignment horizontal="left" wrapText="1"/>
    </xf>
    <xf numFmtId="0" fontId="71" fillId="0" borderId="36" xfId="0" applyFont="1" applyBorder="1" applyAlignment="1">
      <alignment horizontal="left" wrapText="1"/>
    </xf>
    <xf numFmtId="0" fontId="60" fillId="0" borderId="35" xfId="0" applyFont="1" applyBorder="1" applyAlignment="1">
      <alignment horizontal="left" wrapText="1"/>
    </xf>
    <xf numFmtId="0" fontId="60" fillId="0" borderId="36" xfId="0" applyFont="1" applyBorder="1" applyAlignment="1">
      <alignment horizontal="left" wrapText="1"/>
    </xf>
    <xf numFmtId="0" fontId="60" fillId="0" borderId="96" xfId="0" applyFont="1" applyBorder="1" applyAlignment="1">
      <alignment horizontal="left" vertical="center" wrapText="1"/>
    </xf>
    <xf numFmtId="0" fontId="60" fillId="0" borderId="101" xfId="0" applyFont="1" applyBorder="1" applyAlignment="1">
      <alignment horizontal="left" vertical="center" wrapText="1"/>
    </xf>
    <xf numFmtId="0" fontId="71" fillId="0" borderId="96" xfId="0" applyFont="1" applyBorder="1" applyAlignment="1">
      <alignment horizontal="left" vertical="center" wrapText="1"/>
    </xf>
    <xf numFmtId="0" fontId="71" fillId="0" borderId="102" xfId="0" applyFont="1" applyBorder="1" applyAlignment="1">
      <alignment horizontal="left" vertical="center" wrapText="1"/>
    </xf>
    <xf numFmtId="0" fontId="60" fillId="0" borderId="31" xfId="0" applyFont="1" applyBorder="1" applyAlignment="1">
      <alignment horizontal="left" wrapText="1"/>
    </xf>
    <xf numFmtId="0" fontId="71" fillId="0" borderId="37" xfId="0" applyFont="1" applyBorder="1" applyAlignment="1">
      <alignment horizontal="left" vertical="center" wrapText="1"/>
    </xf>
    <xf numFmtId="0" fontId="71" fillId="0" borderId="38" xfId="0" applyFont="1" applyBorder="1" applyAlignment="1">
      <alignment horizontal="left" vertical="center" wrapText="1"/>
    </xf>
    <xf numFmtId="0" fontId="71" fillId="0" borderId="39" xfId="0" applyFont="1" applyBorder="1" applyAlignment="1">
      <alignment horizontal="left" vertical="center" wrapText="1"/>
    </xf>
    <xf numFmtId="0" fontId="60" fillId="0" borderId="108" xfId="0" applyFont="1" applyBorder="1" applyAlignment="1">
      <alignment horizontal="left"/>
    </xf>
    <xf numFmtId="0" fontId="60" fillId="0" borderId="100" xfId="0" applyFont="1" applyBorder="1" applyAlignment="1">
      <alignment horizontal="left"/>
    </xf>
    <xf numFmtId="0" fontId="60" fillId="0" borderId="104" xfId="0" applyFont="1" applyBorder="1" applyAlignment="1">
      <alignment horizontal="left" vertical="center"/>
    </xf>
    <xf numFmtId="0" fontId="60" fillId="0" borderId="77" xfId="0" applyFont="1" applyBorder="1" applyAlignment="1">
      <alignment horizontal="left" vertical="center"/>
    </xf>
    <xf numFmtId="0" fontId="60" fillId="0" borderId="105" xfId="0" applyFont="1" applyBorder="1" applyAlignment="1">
      <alignment horizontal="left" vertical="center"/>
    </xf>
    <xf numFmtId="0" fontId="60" fillId="0" borderId="104" xfId="0" applyFont="1" applyBorder="1" applyAlignment="1">
      <alignment horizontal="left" vertical="center" wrapText="1"/>
    </xf>
    <xf numFmtId="0" fontId="48" fillId="2" borderId="31" xfId="0" applyFont="1" applyFill="1" applyBorder="1" applyAlignment="1">
      <alignment horizontal="left" vertical="center" wrapText="1"/>
    </xf>
    <xf numFmtId="14" fontId="48" fillId="2" borderId="31" xfId="0" applyNumberFormat="1" applyFont="1" applyFill="1" applyBorder="1" applyAlignment="1">
      <alignment horizontal="left" vertical="center" wrapText="1"/>
    </xf>
    <xf numFmtId="0" fontId="4" fillId="2" borderId="2" xfId="0" applyFont="1" applyFill="1" applyBorder="1" applyAlignment="1">
      <alignment horizontal="center" vertical="center" textRotation="90" wrapText="1"/>
    </xf>
    <xf numFmtId="0" fontId="61" fillId="2" borderId="3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3" xfId="0" applyFont="1" applyFill="1" applyBorder="1" applyAlignment="1">
      <alignment horizontal="center" vertical="center"/>
    </xf>
    <xf numFmtId="0" fontId="25" fillId="3" borderId="30" xfId="0" applyFont="1" applyFill="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3" borderId="0" xfId="0" applyFont="1" applyFill="1" applyAlignment="1">
      <alignment horizontal="left" vertical="center"/>
    </xf>
    <xf numFmtId="14" fontId="62" fillId="2" borderId="6" xfId="0" applyNumberFormat="1" applyFont="1" applyFill="1" applyBorder="1" applyAlignment="1" applyProtection="1">
      <alignment horizontal="center" vertical="center"/>
      <protection locked="0"/>
    </xf>
    <xf numFmtId="14" fontId="62" fillId="2" borderId="10" xfId="0" applyNumberFormat="1" applyFont="1" applyFill="1" applyBorder="1" applyAlignment="1" applyProtection="1">
      <alignment horizontal="center" vertical="center"/>
      <protection locked="0"/>
    </xf>
    <xf numFmtId="14" fontId="62" fillId="2" borderId="7" xfId="0" applyNumberFormat="1" applyFont="1" applyFill="1" applyBorder="1" applyAlignment="1" applyProtection="1">
      <alignment horizontal="center" vertical="center"/>
      <protection locked="0"/>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3" xfId="0" applyFont="1" applyFill="1" applyBorder="1" applyAlignment="1">
      <alignment horizontal="center" vertical="center" wrapText="1" readingOrder="1"/>
    </xf>
    <xf numFmtId="0" fontId="41" fillId="14" borderId="34" xfId="0" applyFont="1" applyFill="1" applyBorder="1" applyAlignment="1">
      <alignment horizontal="center" vertical="center" wrapText="1" readingOrder="1"/>
    </xf>
    <xf numFmtId="0" fontId="41" fillId="14" borderId="45"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2" xfId="0" applyFont="1" applyFill="1" applyBorder="1" applyAlignment="1">
      <alignment horizontal="center" vertical="center" wrapText="1" readingOrder="1"/>
    </xf>
    <xf numFmtId="0" fontId="38" fillId="14" borderId="4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27" fillId="2" borderId="6" xfId="0" applyFont="1" applyFill="1" applyBorder="1" applyAlignment="1">
      <alignment horizontal="left" vertical="center"/>
    </xf>
    <xf numFmtId="0" fontId="27" fillId="2" borderId="7" xfId="0" applyFont="1" applyFill="1" applyBorder="1" applyAlignment="1">
      <alignment horizontal="left" vertical="center"/>
    </xf>
    <xf numFmtId="0" fontId="1" fillId="0" borderId="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protection locked="0"/>
    </xf>
    <xf numFmtId="0" fontId="4" fillId="0" borderId="8" xfId="0"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hidden="1"/>
    </xf>
    <xf numFmtId="0" fontId="1"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9" fontId="1" fillId="3" borderId="4" xfId="0" applyNumberFormat="1"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9" fontId="1" fillId="3" borderId="8" xfId="0" applyNumberFormat="1"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9" fontId="1" fillId="3" borderId="5" xfId="0" applyNumberFormat="1"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6" fillId="0" borderId="4" xfId="0" applyFont="1" applyBorder="1" applyAlignment="1" applyProtection="1">
      <alignment horizontal="justify" vertical="center" wrapText="1"/>
      <protection locked="0"/>
    </xf>
    <xf numFmtId="0" fontId="6" fillId="0" borderId="4" xfId="0" applyFont="1" applyBorder="1" applyAlignment="1" applyProtection="1">
      <alignment horizontal="center" vertical="center"/>
      <protection hidden="1"/>
    </xf>
    <xf numFmtId="0" fontId="6" fillId="0" borderId="4" xfId="0" applyFont="1" applyBorder="1" applyAlignment="1" applyProtection="1">
      <alignment horizontal="center" vertical="center" textRotation="90"/>
      <protection locked="0"/>
    </xf>
    <xf numFmtId="9" fontId="6" fillId="0" borderId="4"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62" fillId="0" borderId="4" xfId="0" applyFont="1" applyBorder="1" applyAlignment="1" applyProtection="1">
      <alignment horizontal="center" vertical="center" textRotation="90" wrapText="1"/>
      <protection hidden="1"/>
    </xf>
    <xf numFmtId="0" fontId="62" fillId="0" borderId="4" xfId="0" applyFont="1" applyBorder="1" applyAlignment="1" applyProtection="1">
      <alignment horizontal="center" vertical="center" textRotation="90"/>
      <protection hidden="1"/>
    </xf>
    <xf numFmtId="0" fontId="6" fillId="3" borderId="2" xfId="0" applyFont="1" applyFill="1" applyBorder="1" applyAlignment="1" applyProtection="1">
      <alignment horizontal="justify" vertical="center"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8" xfId="0" applyFont="1" applyBorder="1" applyAlignment="1" applyProtection="1">
      <alignment horizontal="justify" vertical="center" wrapText="1"/>
      <protection locked="0"/>
    </xf>
    <xf numFmtId="0" fontId="6" fillId="0" borderId="8" xfId="0" applyFont="1" applyBorder="1" applyAlignment="1" applyProtection="1">
      <alignment horizontal="center" vertical="center"/>
      <protection hidden="1"/>
    </xf>
    <xf numFmtId="0" fontId="6" fillId="0" borderId="8" xfId="0" applyFont="1" applyBorder="1" applyAlignment="1" applyProtection="1">
      <alignment horizontal="center" vertical="center" textRotation="90"/>
      <protection locked="0"/>
    </xf>
    <xf numFmtId="9" fontId="6" fillId="0" borderId="8" xfId="0" applyNumberFormat="1" applyFont="1" applyBorder="1" applyAlignment="1" applyProtection="1">
      <alignment horizontal="center" vertical="center"/>
      <protection hidden="1"/>
    </xf>
    <xf numFmtId="0" fontId="62" fillId="0" borderId="8" xfId="0" applyFont="1" applyBorder="1" applyAlignment="1" applyProtection="1">
      <alignment horizontal="center" vertical="center" textRotation="90" wrapText="1"/>
      <protection hidden="1"/>
    </xf>
    <xf numFmtId="0" fontId="62" fillId="0" borderId="8" xfId="0" applyFont="1" applyBorder="1" applyAlignment="1" applyProtection="1">
      <alignment horizontal="center" vertical="center" textRotation="90"/>
      <protection hidden="1"/>
    </xf>
    <xf numFmtId="0" fontId="6" fillId="0" borderId="2" xfId="0" applyFont="1" applyBorder="1" applyAlignment="1" applyProtection="1">
      <alignment horizontal="center" vertical="top"/>
      <protection hidden="1"/>
    </xf>
    <xf numFmtId="0" fontId="6" fillId="0" borderId="2" xfId="0" applyFont="1" applyBorder="1" applyAlignment="1" applyProtection="1">
      <alignment horizontal="center" vertical="top" textRotation="90"/>
      <protection locked="0"/>
    </xf>
    <xf numFmtId="9" fontId="6" fillId="0" borderId="2" xfId="0" applyNumberFormat="1" applyFont="1" applyBorder="1" applyAlignment="1" applyProtection="1">
      <alignment horizontal="center" vertical="top"/>
      <protection hidden="1"/>
    </xf>
    <xf numFmtId="164" fontId="6" fillId="0" borderId="2" xfId="1" applyNumberFormat="1" applyFont="1" applyBorder="1" applyAlignment="1">
      <alignment horizontal="center" vertical="top"/>
    </xf>
    <xf numFmtId="0" fontId="62" fillId="0" borderId="2" xfId="0" applyFont="1" applyBorder="1" applyAlignment="1" applyProtection="1">
      <alignment horizontal="center" vertical="top" textRotation="90" wrapText="1"/>
      <protection hidden="1"/>
    </xf>
    <xf numFmtId="9" fontId="6" fillId="0" borderId="4" xfId="0" applyNumberFormat="1" applyFont="1" applyBorder="1" applyAlignment="1" applyProtection="1">
      <alignment horizontal="center" vertical="top"/>
      <protection hidden="1"/>
    </xf>
    <xf numFmtId="0" fontId="62" fillId="0" borderId="2" xfId="0" applyFont="1" applyBorder="1" applyAlignment="1" applyProtection="1">
      <alignment horizontal="center" vertical="top" textRotation="90"/>
      <protection hidden="1"/>
    </xf>
    <xf numFmtId="0" fontId="6" fillId="0" borderId="4" xfId="0" applyFont="1" applyBorder="1" applyAlignment="1" applyProtection="1">
      <alignment horizontal="center" vertical="top"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top"/>
      <protection locked="0"/>
    </xf>
    <xf numFmtId="14" fontId="6" fillId="0" borderId="2" xfId="0" applyNumberFormat="1" applyFont="1" applyBorder="1" applyAlignment="1" applyProtection="1">
      <alignment horizontal="center" vertical="top"/>
      <protection locked="0"/>
    </xf>
    <xf numFmtId="0" fontId="6" fillId="0" borderId="5" xfId="0" applyFont="1" applyBorder="1" applyAlignment="1" applyProtection="1">
      <alignment vertical="center"/>
      <protection hidden="1"/>
    </xf>
    <xf numFmtId="9" fontId="6" fillId="0" borderId="5" xfId="0" applyNumberFormat="1" applyFont="1" applyBorder="1" applyAlignment="1" applyProtection="1">
      <alignment vertical="center"/>
      <protection hidden="1"/>
    </xf>
    <xf numFmtId="0" fontId="62" fillId="0" borderId="5" xfId="0" applyFont="1" applyBorder="1" applyAlignment="1" applyProtection="1">
      <alignment vertical="center" textRotation="90" wrapText="1"/>
      <protection hidden="1"/>
    </xf>
    <xf numFmtId="0" fontId="62" fillId="0" borderId="5" xfId="0" applyFont="1" applyBorder="1" applyAlignment="1" applyProtection="1">
      <alignment vertical="center" textRotation="90"/>
      <protection hidden="1"/>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0" fontId="62"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62"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6" fillId="0" borderId="0" xfId="0" applyFont="1" applyAlignment="1">
      <alignment horizontal="center" vertical="center" wrapText="1"/>
    </xf>
    <xf numFmtId="0" fontId="6" fillId="0" borderId="5" xfId="0" applyFont="1" applyBorder="1" applyAlignment="1" applyProtection="1">
      <alignment horizontal="justify" vertical="center" wrapText="1"/>
      <protection locked="0"/>
    </xf>
    <xf numFmtId="0" fontId="6" fillId="0" borderId="2" xfId="0" applyFont="1" applyBorder="1" applyAlignment="1" applyProtection="1">
      <alignment horizontal="left" vertical="top" wrapText="1"/>
      <protection locked="0"/>
    </xf>
    <xf numFmtId="0" fontId="6" fillId="0" borderId="5" xfId="0" applyFont="1" applyBorder="1" applyAlignment="1" applyProtection="1">
      <alignment horizontal="center" vertical="center"/>
      <protection hidden="1"/>
    </xf>
    <xf numFmtId="0" fontId="6" fillId="0" borderId="5" xfId="0" applyFont="1" applyBorder="1" applyAlignment="1" applyProtection="1">
      <alignment horizontal="center" vertical="center" textRotation="90"/>
      <protection locked="0"/>
    </xf>
    <xf numFmtId="9" fontId="6" fillId="0" borderId="5" xfId="0" applyNumberFormat="1" applyFont="1" applyBorder="1" applyAlignment="1" applyProtection="1">
      <alignment horizontal="center" vertical="center"/>
      <protection hidden="1"/>
    </xf>
    <xf numFmtId="0" fontId="62" fillId="0" borderId="5" xfId="0" applyFont="1" applyBorder="1" applyAlignment="1" applyProtection="1">
      <alignment horizontal="center" vertical="center" textRotation="90" wrapText="1"/>
      <protection hidden="1"/>
    </xf>
    <xf numFmtId="0" fontId="62" fillId="0" borderId="5" xfId="0" applyFont="1" applyBorder="1" applyAlignment="1" applyProtection="1">
      <alignment horizontal="center" vertical="center" textRotation="90"/>
      <protection hidden="1"/>
    </xf>
    <xf numFmtId="0" fontId="6" fillId="0" borderId="2" xfId="0" applyFont="1" applyBorder="1" applyAlignment="1" applyProtection="1">
      <alignment horizontal="justify" vertical="center"/>
      <protection locked="0"/>
    </xf>
    <xf numFmtId="0" fontId="50" fillId="0" borderId="2" xfId="0" applyFont="1" applyBorder="1" applyAlignment="1" applyProtection="1">
      <alignment horizontal="justify" vertical="center" wrapText="1"/>
      <protection locked="0"/>
    </xf>
    <xf numFmtId="0" fontId="50" fillId="0" borderId="2" xfId="0" applyFont="1" applyBorder="1" applyAlignment="1" applyProtection="1">
      <alignment horizontal="center" vertical="center" wrapText="1"/>
      <protection locked="0"/>
    </xf>
    <xf numFmtId="14" fontId="50" fillId="0" borderId="2" xfId="0" applyNumberFormat="1" applyFont="1" applyBorder="1" applyAlignment="1" applyProtection="1">
      <alignment horizontal="center" vertical="center"/>
      <protection locked="0"/>
    </xf>
    <xf numFmtId="0" fontId="50" fillId="3" borderId="2" xfId="0" applyFont="1" applyFill="1" applyBorder="1" applyAlignment="1" applyProtection="1">
      <alignment horizontal="justify" vertical="center" wrapText="1"/>
      <protection locked="0"/>
    </xf>
    <xf numFmtId="0" fontId="50" fillId="3" borderId="2" xfId="0" applyFont="1" applyFill="1" applyBorder="1" applyAlignment="1" applyProtection="1">
      <alignment horizontal="center" vertical="center" wrapText="1"/>
      <protection locked="0"/>
    </xf>
    <xf numFmtId="14" fontId="50" fillId="3" borderId="10" xfId="0" applyNumberFormat="1" applyFont="1" applyFill="1" applyBorder="1" applyAlignment="1" applyProtection="1">
      <alignment horizontal="center" vertical="center"/>
      <protection locked="0"/>
    </xf>
    <xf numFmtId="14" fontId="50" fillId="3" borderId="2" xfId="0" applyNumberFormat="1" applyFont="1" applyFill="1" applyBorder="1" applyAlignment="1" applyProtection="1">
      <alignment horizontal="center" vertical="center"/>
      <protection locked="0"/>
    </xf>
    <xf numFmtId="0" fontId="6" fillId="3" borderId="10"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14" fontId="6" fillId="3" borderId="2" xfId="0" applyNumberFormat="1" applyFont="1" applyFill="1" applyBorder="1" applyAlignment="1" applyProtection="1">
      <alignment horizontal="center" vertical="center" wrapText="1"/>
      <protection locked="0"/>
    </xf>
    <xf numFmtId="14" fontId="6" fillId="3" borderId="2" xfId="0" applyNumberFormat="1" applyFont="1" applyFill="1" applyBorder="1" applyAlignment="1" applyProtection="1">
      <alignment horizontal="center" vertical="center"/>
      <protection locked="0"/>
    </xf>
    <xf numFmtId="0" fontId="1" fillId="0" borderId="4" xfId="0" applyFont="1" applyBorder="1" applyAlignment="1">
      <alignment horizontal="center" vertical="top"/>
    </xf>
    <xf numFmtId="0" fontId="1" fillId="0" borderId="5" xfId="0" applyFont="1" applyBorder="1" applyAlignment="1">
      <alignment horizontal="center" vertical="top"/>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32">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46" sqref="C46:D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177" t="s">
        <v>0</v>
      </c>
      <c r="C2" s="178"/>
      <c r="D2" s="178"/>
      <c r="E2" s="178"/>
      <c r="F2" s="178"/>
      <c r="G2" s="178"/>
      <c r="H2" s="179"/>
    </row>
    <row r="3" spans="1:8" x14ac:dyDescent="0.25">
      <c r="B3" s="118"/>
      <c r="C3" s="119"/>
      <c r="D3" s="119"/>
      <c r="E3" s="119"/>
      <c r="F3" s="119"/>
      <c r="G3" s="119"/>
      <c r="H3" s="120"/>
    </row>
    <row r="4" spans="1:8" ht="63" customHeight="1" x14ac:dyDescent="0.25">
      <c r="B4" s="180" t="s">
        <v>1</v>
      </c>
      <c r="C4" s="181"/>
      <c r="D4" s="181"/>
      <c r="E4" s="181"/>
      <c r="F4" s="181"/>
      <c r="G4" s="181"/>
      <c r="H4" s="182"/>
    </row>
    <row r="5" spans="1:8" ht="63" customHeight="1" x14ac:dyDescent="0.25">
      <c r="B5" s="183"/>
      <c r="C5" s="184"/>
      <c r="D5" s="184"/>
      <c r="E5" s="184"/>
      <c r="F5" s="184"/>
      <c r="G5" s="184"/>
      <c r="H5" s="185"/>
    </row>
    <row r="6" spans="1:8" ht="16.5" x14ac:dyDescent="0.25">
      <c r="A6" s="121"/>
      <c r="B6" s="186" t="s">
        <v>2</v>
      </c>
      <c r="C6" s="187"/>
      <c r="D6" s="187"/>
      <c r="E6" s="187"/>
      <c r="F6" s="187"/>
      <c r="G6" s="187"/>
      <c r="H6" s="188"/>
    </row>
    <row r="7" spans="1:8" ht="95.25" customHeight="1" x14ac:dyDescent="0.25">
      <c r="A7" s="121"/>
      <c r="B7" s="189" t="s">
        <v>3</v>
      </c>
      <c r="C7" s="189"/>
      <c r="D7" s="189"/>
      <c r="E7" s="189"/>
      <c r="F7" s="189"/>
      <c r="G7" s="189"/>
      <c r="H7" s="190"/>
    </row>
    <row r="8" spans="1:8" ht="16.5" x14ac:dyDescent="0.25">
      <c r="A8" s="121"/>
      <c r="B8" s="122"/>
      <c r="C8" s="123"/>
      <c r="D8" s="123"/>
      <c r="E8" s="123"/>
      <c r="F8" s="123"/>
      <c r="G8" s="123"/>
      <c r="H8" s="124"/>
    </row>
    <row r="9" spans="1:8" ht="16.5" customHeight="1" x14ac:dyDescent="0.25">
      <c r="A9" s="121"/>
      <c r="B9" s="191" t="s">
        <v>4</v>
      </c>
      <c r="C9" s="191"/>
      <c r="D9" s="191"/>
      <c r="E9" s="191"/>
      <c r="F9" s="191"/>
      <c r="G9" s="191"/>
      <c r="H9" s="192"/>
    </row>
    <row r="10" spans="1:8" ht="16.5" customHeight="1" x14ac:dyDescent="0.25">
      <c r="A10" s="121"/>
      <c r="B10" s="191"/>
      <c r="C10" s="191"/>
      <c r="D10" s="191"/>
      <c r="E10" s="191"/>
      <c r="F10" s="191"/>
      <c r="G10" s="191"/>
      <c r="H10" s="192"/>
    </row>
    <row r="11" spans="1:8" ht="11.65" customHeight="1" x14ac:dyDescent="0.25">
      <c r="A11" s="121"/>
      <c r="B11" s="191"/>
      <c r="C11" s="191"/>
      <c r="D11" s="191"/>
      <c r="E11" s="191"/>
      <c r="F11" s="191"/>
      <c r="G11" s="191"/>
      <c r="H11" s="192"/>
    </row>
    <row r="12" spans="1:8" ht="11.65" customHeight="1" thickBot="1" x14ac:dyDescent="0.3">
      <c r="A12" s="121"/>
      <c r="B12" s="125"/>
      <c r="C12" s="125"/>
      <c r="D12" s="125"/>
      <c r="E12" s="125"/>
      <c r="F12" s="125"/>
      <c r="G12" s="125"/>
      <c r="H12" s="126"/>
    </row>
    <row r="13" spans="1:8" ht="14.25" customHeight="1" thickTop="1" x14ac:dyDescent="0.25">
      <c r="A13" s="121"/>
      <c r="B13" s="125"/>
      <c r="C13" s="173" t="s">
        <v>5</v>
      </c>
      <c r="D13" s="174"/>
      <c r="E13" s="175" t="s">
        <v>6</v>
      </c>
      <c r="F13" s="176"/>
      <c r="G13" s="125"/>
      <c r="H13" s="126"/>
    </row>
    <row r="14" spans="1:8" ht="23.25" customHeight="1" x14ac:dyDescent="0.25">
      <c r="A14" s="121"/>
      <c r="B14" s="125"/>
      <c r="C14" s="193" t="s">
        <v>7</v>
      </c>
      <c r="D14" s="194"/>
      <c r="E14" s="195" t="s">
        <v>8</v>
      </c>
      <c r="F14" s="196"/>
      <c r="G14" s="125"/>
      <c r="H14" s="126"/>
    </row>
    <row r="15" spans="1:8" ht="27" customHeight="1" x14ac:dyDescent="0.25">
      <c r="A15" s="121"/>
      <c r="B15" s="125"/>
      <c r="C15" s="193" t="s">
        <v>9</v>
      </c>
      <c r="D15" s="194"/>
      <c r="E15" s="195" t="s">
        <v>10</v>
      </c>
      <c r="F15" s="196"/>
      <c r="G15" s="125"/>
      <c r="H15" s="126"/>
    </row>
    <row r="16" spans="1:8" ht="39" customHeight="1" x14ac:dyDescent="0.25">
      <c r="A16" s="121"/>
      <c r="B16" s="125"/>
      <c r="C16" s="193" t="s">
        <v>11</v>
      </c>
      <c r="D16" s="194"/>
      <c r="E16" s="195" t="s">
        <v>12</v>
      </c>
      <c r="F16" s="196"/>
      <c r="G16" s="125"/>
      <c r="H16" s="126"/>
    </row>
    <row r="17" spans="1:8" ht="24.75" customHeight="1" x14ac:dyDescent="0.25">
      <c r="A17" s="121"/>
      <c r="B17" s="125"/>
      <c r="C17" s="193" t="s">
        <v>13</v>
      </c>
      <c r="D17" s="194"/>
      <c r="E17" s="195" t="s">
        <v>14</v>
      </c>
      <c r="F17" s="196"/>
      <c r="G17" s="125"/>
      <c r="H17" s="127"/>
    </row>
    <row r="18" spans="1:8" ht="12.4" customHeight="1" x14ac:dyDescent="0.25">
      <c r="A18" s="121"/>
      <c r="B18" s="125"/>
      <c r="C18" s="193" t="s">
        <v>15</v>
      </c>
      <c r="D18" s="194"/>
      <c r="E18" s="200" t="s">
        <v>16</v>
      </c>
      <c r="F18" s="196"/>
      <c r="G18" s="125"/>
      <c r="H18" s="126"/>
    </row>
    <row r="19" spans="1:8" ht="24" customHeight="1" thickBot="1" x14ac:dyDescent="0.3">
      <c r="A19" s="121"/>
      <c r="B19" s="125"/>
      <c r="C19" s="201" t="s">
        <v>17</v>
      </c>
      <c r="D19" s="202"/>
      <c r="E19" s="203" t="s">
        <v>18</v>
      </c>
      <c r="F19" s="204"/>
      <c r="G19" s="125"/>
      <c r="H19" s="126"/>
    </row>
    <row r="20" spans="1:8" ht="11.65" customHeight="1" thickTop="1" x14ac:dyDescent="0.25">
      <c r="A20" s="121"/>
      <c r="B20" s="125"/>
      <c r="C20" s="128"/>
      <c r="D20" s="128"/>
      <c r="E20" s="128"/>
      <c r="F20" s="128"/>
      <c r="G20" s="125"/>
      <c r="H20" s="126"/>
    </row>
    <row r="21" spans="1:8" ht="27.4" customHeight="1" thickBot="1" x14ac:dyDescent="0.3">
      <c r="A21" s="121"/>
      <c r="B21" s="205" t="s">
        <v>19</v>
      </c>
      <c r="C21" s="206"/>
      <c r="D21" s="206"/>
      <c r="E21" s="206"/>
      <c r="F21" s="206"/>
      <c r="G21" s="206"/>
      <c r="H21" s="207"/>
    </row>
    <row r="22" spans="1:8" ht="15.75" thickTop="1" x14ac:dyDescent="0.25">
      <c r="A22" s="121"/>
      <c r="B22" s="129"/>
      <c r="C22" s="208" t="s">
        <v>5</v>
      </c>
      <c r="D22" s="174"/>
      <c r="E22" s="175" t="s">
        <v>6</v>
      </c>
      <c r="F22" s="176"/>
      <c r="G22" s="128"/>
      <c r="H22" s="130"/>
    </row>
    <row r="23" spans="1:8" ht="13.5" customHeight="1" x14ac:dyDescent="0.25">
      <c r="A23" s="121"/>
      <c r="B23" s="131"/>
      <c r="C23" s="209" t="s">
        <v>7</v>
      </c>
      <c r="D23" s="210"/>
      <c r="E23" s="211" t="s">
        <v>20</v>
      </c>
      <c r="F23" s="212"/>
      <c r="G23" s="132"/>
      <c r="H23" s="133"/>
    </row>
    <row r="24" spans="1:8" ht="13.5" customHeight="1" x14ac:dyDescent="0.25">
      <c r="A24" s="121"/>
      <c r="B24" s="131"/>
      <c r="C24" s="197" t="s">
        <v>21</v>
      </c>
      <c r="D24" s="198"/>
      <c r="E24" s="199" t="s">
        <v>22</v>
      </c>
      <c r="F24" s="196"/>
      <c r="G24" s="132"/>
      <c r="H24" s="133"/>
    </row>
    <row r="25" spans="1:8" ht="13.5" customHeight="1" x14ac:dyDescent="0.25">
      <c r="A25" s="121"/>
      <c r="B25" s="131"/>
      <c r="C25" s="197" t="s">
        <v>9</v>
      </c>
      <c r="D25" s="198"/>
      <c r="E25" s="199" t="s">
        <v>23</v>
      </c>
      <c r="F25" s="196"/>
      <c r="G25" s="132"/>
      <c r="H25" s="133"/>
    </row>
    <row r="26" spans="1:8" ht="22.9" customHeight="1" x14ac:dyDescent="0.25">
      <c r="A26" s="121"/>
      <c r="B26" s="131"/>
      <c r="C26" s="197" t="s">
        <v>24</v>
      </c>
      <c r="D26" s="198"/>
      <c r="E26" s="213" t="s">
        <v>25</v>
      </c>
      <c r="F26" s="214"/>
      <c r="G26" s="132"/>
      <c r="H26" s="133"/>
    </row>
    <row r="27" spans="1:8" ht="39.75" customHeight="1" x14ac:dyDescent="0.25">
      <c r="A27" s="121"/>
      <c r="B27" s="131"/>
      <c r="C27" s="215" t="s">
        <v>26</v>
      </c>
      <c r="D27" s="216"/>
      <c r="E27" s="217" t="s">
        <v>27</v>
      </c>
      <c r="F27" s="218"/>
      <c r="G27" s="132"/>
      <c r="H27" s="134"/>
    </row>
    <row r="28" spans="1:8" ht="34.5" customHeight="1" x14ac:dyDescent="0.25">
      <c r="B28" s="135"/>
      <c r="C28" s="219" t="s">
        <v>28</v>
      </c>
      <c r="D28" s="216"/>
      <c r="E28" s="217" t="s">
        <v>29</v>
      </c>
      <c r="F28" s="218"/>
      <c r="G28" s="132"/>
      <c r="H28" s="134"/>
    </row>
    <row r="29" spans="1:8" ht="27.75" customHeight="1" x14ac:dyDescent="0.25">
      <c r="B29" s="135"/>
      <c r="C29" s="219" t="s">
        <v>30</v>
      </c>
      <c r="D29" s="216"/>
      <c r="E29" s="217" t="s">
        <v>31</v>
      </c>
      <c r="F29" s="218"/>
      <c r="G29" s="132"/>
      <c r="H29" s="134"/>
    </row>
    <row r="30" spans="1:8" ht="72" customHeight="1" x14ac:dyDescent="0.25">
      <c r="B30" s="135"/>
      <c r="C30" s="219" t="s">
        <v>32</v>
      </c>
      <c r="D30" s="216"/>
      <c r="E30" s="217" t="s">
        <v>33</v>
      </c>
      <c r="F30" s="218"/>
      <c r="G30" s="132"/>
      <c r="H30" s="134"/>
    </row>
    <row r="31" spans="1:8" ht="72.75" customHeight="1" x14ac:dyDescent="0.25">
      <c r="B31" s="135"/>
      <c r="C31" s="219" t="s">
        <v>34</v>
      </c>
      <c r="D31" s="216"/>
      <c r="E31" s="217" t="s">
        <v>35</v>
      </c>
      <c r="F31" s="218"/>
      <c r="G31" s="132"/>
      <c r="H31" s="134"/>
    </row>
    <row r="32" spans="1:8" ht="64.5" customHeight="1" x14ac:dyDescent="0.25">
      <c r="B32" s="135"/>
      <c r="C32" s="219" t="s">
        <v>36</v>
      </c>
      <c r="D32" s="216"/>
      <c r="E32" s="217" t="s">
        <v>37</v>
      </c>
      <c r="F32" s="218"/>
      <c r="G32" s="132"/>
      <c r="H32" s="134"/>
    </row>
    <row r="33" spans="2:8" ht="71.25" customHeight="1" x14ac:dyDescent="0.25">
      <c r="B33" s="135"/>
      <c r="C33" s="220" t="s">
        <v>38</v>
      </c>
      <c r="D33" s="215"/>
      <c r="E33" s="217" t="s">
        <v>39</v>
      </c>
      <c r="F33" s="218"/>
      <c r="G33" s="132"/>
      <c r="H33" s="134"/>
    </row>
    <row r="34" spans="2:8" ht="55.5" customHeight="1" x14ac:dyDescent="0.25">
      <c r="B34" s="135"/>
      <c r="C34" s="220" t="s">
        <v>40</v>
      </c>
      <c r="D34" s="215"/>
      <c r="E34" s="217" t="s">
        <v>41</v>
      </c>
      <c r="F34" s="218"/>
      <c r="G34" s="132"/>
      <c r="H34" s="134"/>
    </row>
    <row r="35" spans="2:8" ht="42" customHeight="1" x14ac:dyDescent="0.25">
      <c r="B35" s="135"/>
      <c r="C35" s="220" t="s">
        <v>42</v>
      </c>
      <c r="D35" s="215"/>
      <c r="E35" s="217" t="s">
        <v>43</v>
      </c>
      <c r="F35" s="218"/>
      <c r="G35" s="132"/>
      <c r="H35" s="134"/>
    </row>
    <row r="36" spans="2:8" ht="59.25" customHeight="1" x14ac:dyDescent="0.25">
      <c r="B36" s="135"/>
      <c r="C36" s="220" t="s">
        <v>44</v>
      </c>
      <c r="D36" s="215"/>
      <c r="E36" s="217" t="s">
        <v>45</v>
      </c>
      <c r="F36" s="218"/>
      <c r="G36" s="132"/>
      <c r="H36" s="134"/>
    </row>
    <row r="37" spans="2:8" ht="23.25" customHeight="1" x14ac:dyDescent="0.25">
      <c r="B37" s="135"/>
      <c r="C37" s="220" t="s">
        <v>46</v>
      </c>
      <c r="D37" s="215"/>
      <c r="E37" s="217" t="s">
        <v>47</v>
      </c>
      <c r="F37" s="218"/>
      <c r="G37" s="132"/>
      <c r="H37" s="134"/>
    </row>
    <row r="38" spans="2:8" ht="30.75" customHeight="1" x14ac:dyDescent="0.25">
      <c r="B38" s="135"/>
      <c r="C38" s="220" t="s">
        <v>48</v>
      </c>
      <c r="D38" s="215"/>
      <c r="E38" s="217" t="s">
        <v>49</v>
      </c>
      <c r="F38" s="218"/>
      <c r="G38" s="132"/>
      <c r="H38" s="134"/>
    </row>
    <row r="39" spans="2:8" ht="35.25" customHeight="1" x14ac:dyDescent="0.25">
      <c r="B39" s="135"/>
      <c r="C39" s="220" t="s">
        <v>48</v>
      </c>
      <c r="D39" s="215"/>
      <c r="E39" s="217" t="s">
        <v>49</v>
      </c>
      <c r="F39" s="218"/>
      <c r="G39" s="132"/>
      <c r="H39" s="134"/>
    </row>
    <row r="40" spans="2:8" ht="33" customHeight="1" x14ac:dyDescent="0.25">
      <c r="B40" s="135"/>
      <c r="C40" s="220" t="s">
        <v>50</v>
      </c>
      <c r="D40" s="215"/>
      <c r="E40" s="217" t="s">
        <v>51</v>
      </c>
      <c r="F40" s="218"/>
      <c r="G40" s="132"/>
      <c r="H40" s="134"/>
    </row>
    <row r="41" spans="2:8" ht="30" customHeight="1" x14ac:dyDescent="0.25">
      <c r="B41" s="135"/>
      <c r="C41" s="220" t="s">
        <v>52</v>
      </c>
      <c r="D41" s="215"/>
      <c r="E41" s="217" t="s">
        <v>53</v>
      </c>
      <c r="F41" s="218"/>
      <c r="G41" s="132"/>
      <c r="H41" s="134"/>
    </row>
    <row r="42" spans="2:8" ht="35.25" customHeight="1" x14ac:dyDescent="0.25">
      <c r="B42" s="135"/>
      <c r="C42" s="220" t="s">
        <v>54</v>
      </c>
      <c r="D42" s="215"/>
      <c r="E42" s="217" t="s">
        <v>55</v>
      </c>
      <c r="F42" s="218"/>
      <c r="G42" s="132"/>
      <c r="H42" s="134"/>
    </row>
    <row r="43" spans="2:8" ht="31.5" customHeight="1" x14ac:dyDescent="0.25">
      <c r="B43" s="135"/>
      <c r="C43" s="220" t="s">
        <v>56</v>
      </c>
      <c r="D43" s="215"/>
      <c r="E43" s="217" t="s">
        <v>57</v>
      </c>
      <c r="F43" s="218"/>
      <c r="G43" s="132"/>
      <c r="H43" s="134"/>
    </row>
    <row r="44" spans="2:8" ht="54" customHeight="1" x14ac:dyDescent="0.25">
      <c r="B44" s="135"/>
      <c r="C44" s="220" t="s">
        <v>58</v>
      </c>
      <c r="D44" s="215"/>
      <c r="E44" s="217" t="s">
        <v>59</v>
      </c>
      <c r="F44" s="218"/>
      <c r="G44" s="132"/>
      <c r="H44" s="134"/>
    </row>
    <row r="45" spans="2:8" ht="59.25" customHeight="1" x14ac:dyDescent="0.25">
      <c r="B45" s="135"/>
      <c r="C45" s="220" t="s">
        <v>60</v>
      </c>
      <c r="D45" s="215"/>
      <c r="E45" s="217" t="s">
        <v>61</v>
      </c>
      <c r="F45" s="218"/>
      <c r="G45" s="132"/>
      <c r="H45" s="134"/>
    </row>
    <row r="46" spans="2:8" ht="84" customHeight="1" x14ac:dyDescent="0.25">
      <c r="B46" s="135"/>
      <c r="C46" s="220" t="s">
        <v>62</v>
      </c>
      <c r="D46" s="215"/>
      <c r="E46" s="217" t="s">
        <v>63</v>
      </c>
      <c r="F46" s="218"/>
      <c r="G46" s="132"/>
      <c r="H46" s="134"/>
    </row>
    <row r="47" spans="2:8" ht="46.5" customHeight="1" thickBot="1" x14ac:dyDescent="0.3">
      <c r="B47" s="135"/>
      <c r="C47" s="221"/>
      <c r="D47" s="222"/>
      <c r="E47" s="223"/>
      <c r="F47" s="224"/>
      <c r="G47" s="132"/>
      <c r="H47" s="134"/>
    </row>
    <row r="48" spans="2:8" ht="6.75" customHeight="1" thickTop="1" x14ac:dyDescent="0.25">
      <c r="B48" s="135"/>
      <c r="C48" s="136"/>
      <c r="D48" s="136"/>
      <c r="E48" s="137"/>
      <c r="F48" s="137"/>
      <c r="G48" s="132"/>
      <c r="H48" s="134"/>
    </row>
    <row r="49" spans="2:8" x14ac:dyDescent="0.25">
      <c r="B49" s="135"/>
      <c r="C49" s="138"/>
      <c r="D49" s="138"/>
      <c r="E49" s="138"/>
      <c r="F49" s="138"/>
      <c r="G49" s="132"/>
      <c r="H49" s="134"/>
    </row>
    <row r="50" spans="2:8" ht="21" customHeight="1" x14ac:dyDescent="0.25">
      <c r="B50" s="139" t="s">
        <v>64</v>
      </c>
      <c r="C50" s="138"/>
      <c r="D50" s="138"/>
      <c r="E50" s="138"/>
      <c r="F50" s="138"/>
      <c r="G50" s="138"/>
      <c r="H50" s="140"/>
    </row>
    <row r="51" spans="2:8" ht="20.25" customHeight="1" x14ac:dyDescent="0.25">
      <c r="B51" s="139" t="s">
        <v>65</v>
      </c>
      <c r="C51" s="138"/>
      <c r="D51" s="138"/>
      <c r="E51" s="138"/>
      <c r="F51" s="138"/>
      <c r="G51" s="138"/>
      <c r="H51" s="140"/>
    </row>
    <row r="52" spans="2:8" ht="20.25" customHeight="1" x14ac:dyDescent="0.25">
      <c r="B52" s="139" t="s">
        <v>66</v>
      </c>
      <c r="C52" s="138"/>
      <c r="D52" s="138"/>
      <c r="E52" s="138"/>
      <c r="F52" s="138"/>
      <c r="G52" s="138"/>
      <c r="H52" s="140"/>
    </row>
    <row r="53" spans="2:8" ht="20.25" customHeight="1" x14ac:dyDescent="0.25">
      <c r="B53" s="139" t="s">
        <v>67</v>
      </c>
      <c r="C53" s="138"/>
      <c r="D53" s="138"/>
      <c r="E53" s="138"/>
      <c r="F53" s="138"/>
      <c r="G53" s="138"/>
      <c r="H53" s="140"/>
    </row>
    <row r="54" spans="2:8" ht="14.65" customHeight="1" x14ac:dyDescent="0.25">
      <c r="B54" s="139" t="s">
        <v>68</v>
      </c>
      <c r="C54" s="138"/>
      <c r="D54" s="138"/>
      <c r="E54" s="138"/>
      <c r="F54" s="138"/>
      <c r="G54" s="138"/>
      <c r="H54" s="140"/>
    </row>
    <row r="55" spans="2:8" ht="15.75" thickBot="1" x14ac:dyDescent="0.3">
      <c r="B55" s="141"/>
      <c r="C55" s="142"/>
      <c r="D55" s="142"/>
      <c r="E55" s="142"/>
      <c r="F55" s="142"/>
      <c r="G55" s="142"/>
      <c r="H55" s="143"/>
    </row>
  </sheetData>
  <mergeCells count="72">
    <mergeCell ref="C46:D46"/>
    <mergeCell ref="E46:F46"/>
    <mergeCell ref="C47:D47"/>
    <mergeCell ref="E47:F47"/>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193</v>
      </c>
      <c r="D3" s="10" t="s">
        <v>358</v>
      </c>
    </row>
    <row r="4" spans="1:4" ht="51" x14ac:dyDescent="0.2">
      <c r="A4" s="10" t="s">
        <v>326</v>
      </c>
      <c r="D4" s="10" t="s">
        <v>359</v>
      </c>
    </row>
    <row r="5" spans="1:4" ht="51" x14ac:dyDescent="0.2">
      <c r="A5" s="10" t="s">
        <v>328</v>
      </c>
      <c r="D5" s="10" t="s">
        <v>360</v>
      </c>
    </row>
    <row r="6" spans="1:4" ht="89.25" x14ac:dyDescent="0.2">
      <c r="A6" s="10" t="s">
        <v>330</v>
      </c>
      <c r="D6" s="10" t="s">
        <v>361</v>
      </c>
    </row>
    <row r="7" spans="1:4" ht="63.75" x14ac:dyDescent="0.2">
      <c r="A7" s="10" t="s">
        <v>194</v>
      </c>
      <c r="D7" s="10" t="s">
        <v>362</v>
      </c>
    </row>
    <row r="8" spans="1:4" x14ac:dyDescent="0.2">
      <c r="A8" s="10" t="s">
        <v>195</v>
      </c>
      <c r="D8" s="10"/>
    </row>
    <row r="9" spans="1:4" x14ac:dyDescent="0.2">
      <c r="A9" s="10" t="s">
        <v>336</v>
      </c>
    </row>
    <row r="10" spans="1:4" x14ac:dyDescent="0.2">
      <c r="A10" s="10" t="s">
        <v>196</v>
      </c>
      <c r="D10" s="10" t="s">
        <v>363</v>
      </c>
    </row>
    <row r="11" spans="1:4" x14ac:dyDescent="0.2">
      <c r="A11" s="10" t="s">
        <v>339</v>
      </c>
    </row>
    <row r="12" spans="1:4" x14ac:dyDescent="0.2">
      <c r="A12" s="10" t="s">
        <v>364</v>
      </c>
      <c r="D12" s="10"/>
    </row>
    <row r="13" spans="1:4" x14ac:dyDescent="0.2">
      <c r="A13" s="10" t="s">
        <v>365</v>
      </c>
    </row>
    <row r="14" spans="1:4" x14ac:dyDescent="0.2">
      <c r="A14" s="10" t="s">
        <v>366</v>
      </c>
    </row>
    <row r="16" spans="1:4" x14ac:dyDescent="0.2">
      <c r="A16" s="10" t="s">
        <v>367</v>
      </c>
    </row>
    <row r="17" spans="1:1" x14ac:dyDescent="0.2">
      <c r="A17" s="10" t="s">
        <v>345</v>
      </c>
    </row>
    <row r="18" spans="1:1" x14ac:dyDescent="0.2">
      <c r="A18" s="10" t="s">
        <v>347</v>
      </c>
    </row>
    <row r="20" spans="1:1" x14ac:dyDescent="0.2">
      <c r="A20" s="10" t="s">
        <v>350</v>
      </c>
    </row>
    <row r="21" spans="1:1" x14ac:dyDescent="0.2">
      <c r="A21" s="10" t="s">
        <v>351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50"/>
  <sheetViews>
    <sheetView showGridLines="0" topLeftCell="A38" zoomScale="91" zoomScaleNormal="91" workbookViewId="0">
      <selection activeCell="H44" sqref="H44"/>
    </sheetView>
  </sheetViews>
  <sheetFormatPr baseColWidth="10" defaultColWidth="11.42578125" defaultRowHeight="14.25" x14ac:dyDescent="0.2"/>
  <cols>
    <col min="1" max="1" width="7.5703125" style="159" customWidth="1"/>
    <col min="2" max="2" width="16.7109375" style="159" customWidth="1" collapsed="1"/>
    <col min="3" max="3" width="29.7109375" style="159" customWidth="1" collapsed="1"/>
    <col min="4" max="4" width="43.7109375" style="159" customWidth="1" collapsed="1"/>
    <col min="5" max="5" width="39.28515625" style="159" customWidth="1" collapsed="1"/>
    <col min="6" max="6" width="39.28515625" style="159" customWidth="1"/>
    <col min="7" max="14" width="11.42578125" style="159"/>
    <col min="15" max="15" width="37" style="159" customWidth="1"/>
    <col min="16" max="50" width="11.42578125" style="159"/>
    <col min="51" max="51" width="6.140625" style="159" customWidth="1"/>
    <col min="52" max="52" width="130.5703125" style="159" customWidth="1"/>
    <col min="53" max="16384" width="11.42578125" style="159"/>
  </cols>
  <sheetData>
    <row r="1" spans="2:52" ht="16.5" customHeight="1" thickBot="1" x14ac:dyDescent="0.25">
      <c r="AZ1" s="160" t="s">
        <v>69</v>
      </c>
    </row>
    <row r="2" spans="2:52" ht="18" customHeight="1" thickBot="1" x14ac:dyDescent="0.25">
      <c r="B2" s="253"/>
      <c r="C2" s="255" t="s">
        <v>70</v>
      </c>
      <c r="D2" s="256"/>
      <c r="E2" s="256"/>
      <c r="F2" s="144" t="s">
        <v>71</v>
      </c>
      <c r="AZ2" s="160" t="s">
        <v>72</v>
      </c>
    </row>
    <row r="3" spans="2:52" ht="18" customHeight="1" thickBot="1" x14ac:dyDescent="0.25">
      <c r="B3" s="254"/>
      <c r="C3" s="257"/>
      <c r="D3" s="258"/>
      <c r="E3" s="258"/>
      <c r="F3" s="145" t="s">
        <v>73</v>
      </c>
      <c r="AZ3" s="160" t="s">
        <v>74</v>
      </c>
    </row>
    <row r="4" spans="2:52" ht="18" customHeight="1" thickBot="1" x14ac:dyDescent="0.25">
      <c r="B4" s="254"/>
      <c r="C4" s="257"/>
      <c r="D4" s="258"/>
      <c r="E4" s="258"/>
      <c r="F4" s="158" t="s">
        <v>75</v>
      </c>
      <c r="AZ4" s="160" t="s">
        <v>76</v>
      </c>
    </row>
    <row r="5" spans="2:52" ht="18" customHeight="1" thickBot="1" x14ac:dyDescent="0.25">
      <c r="B5" s="254"/>
      <c r="C5" s="257"/>
      <c r="D5" s="258"/>
      <c r="E5" s="258"/>
      <c r="F5" s="169" t="s">
        <v>77</v>
      </c>
      <c r="AZ5" s="161"/>
    </row>
    <row r="6" spans="2:52" ht="18" customHeight="1" thickBot="1" x14ac:dyDescent="0.25">
      <c r="B6" s="266" t="s">
        <v>78</v>
      </c>
      <c r="C6" s="267"/>
      <c r="D6" s="267"/>
      <c r="E6" s="267"/>
      <c r="F6" s="268"/>
      <c r="AZ6" s="161"/>
    </row>
    <row r="7" spans="2:52" ht="33.4" customHeight="1" x14ac:dyDescent="0.2">
      <c r="B7" s="170" t="s">
        <v>79</v>
      </c>
      <c r="C7" s="259" t="s">
        <v>80</v>
      </c>
      <c r="D7" s="260"/>
      <c r="E7" s="260"/>
      <c r="F7" s="261"/>
      <c r="AZ7" s="161"/>
    </row>
    <row r="8" spans="2:52" ht="62.45" customHeight="1" thickBot="1" x14ac:dyDescent="0.25">
      <c r="B8" s="162" t="s">
        <v>81</v>
      </c>
      <c r="C8" s="262" t="s">
        <v>82</v>
      </c>
      <c r="D8" s="263"/>
      <c r="E8" s="263"/>
      <c r="F8" s="264"/>
      <c r="AZ8" s="161"/>
    </row>
    <row r="9" spans="2:52" ht="16.5" thickBot="1" x14ac:dyDescent="0.25">
      <c r="B9" s="265"/>
      <c r="C9" s="265"/>
      <c r="D9" s="265"/>
      <c r="E9" s="265"/>
      <c r="F9" s="265"/>
    </row>
    <row r="10" spans="2:52" ht="15.6" customHeight="1" thickBot="1" x14ac:dyDescent="0.25">
      <c r="B10" s="269" t="s">
        <v>83</v>
      </c>
      <c r="C10" s="270"/>
      <c r="D10" s="270"/>
      <c r="E10" s="270"/>
      <c r="F10" s="271"/>
    </row>
    <row r="11" spans="2:52" ht="32.25" thickBot="1" x14ac:dyDescent="0.25">
      <c r="B11" s="272" t="s">
        <v>84</v>
      </c>
      <c r="C11" s="273"/>
      <c r="D11" s="163" t="s">
        <v>85</v>
      </c>
      <c r="E11" s="163" t="s">
        <v>86</v>
      </c>
      <c r="F11" s="164" t="s">
        <v>87</v>
      </c>
    </row>
    <row r="12" spans="2:52" ht="34.9" customHeight="1" x14ac:dyDescent="0.2">
      <c r="B12" s="277" t="s">
        <v>88</v>
      </c>
      <c r="C12" s="278"/>
      <c r="D12" s="292" t="s">
        <v>89</v>
      </c>
      <c r="E12" s="295" t="s">
        <v>90</v>
      </c>
      <c r="F12" s="298" t="s">
        <v>91</v>
      </c>
    </row>
    <row r="13" spans="2:52" ht="36.75" customHeight="1" x14ac:dyDescent="0.2">
      <c r="B13" s="274" t="s">
        <v>92</v>
      </c>
      <c r="C13" s="275"/>
      <c r="D13" s="293"/>
      <c r="E13" s="296"/>
      <c r="F13" s="299"/>
    </row>
    <row r="14" spans="2:52" ht="30.6" customHeight="1" x14ac:dyDescent="0.2">
      <c r="B14" s="274" t="s">
        <v>93</v>
      </c>
      <c r="C14" s="275"/>
      <c r="D14" s="293"/>
      <c r="E14" s="296"/>
      <c r="F14" s="299"/>
    </row>
    <row r="15" spans="2:52" ht="34.5" customHeight="1" x14ac:dyDescent="0.2">
      <c r="B15" s="274" t="s">
        <v>94</v>
      </c>
      <c r="C15" s="275"/>
      <c r="D15" s="293"/>
      <c r="E15" s="296"/>
      <c r="F15" s="299"/>
    </row>
    <row r="16" spans="2:52" ht="29.45" customHeight="1" x14ac:dyDescent="0.2">
      <c r="B16" s="274"/>
      <c r="C16" s="275"/>
      <c r="D16" s="293"/>
      <c r="E16" s="296"/>
      <c r="F16" s="299"/>
    </row>
    <row r="17" spans="2:6" ht="33.6" customHeight="1" thickBot="1" x14ac:dyDescent="0.25">
      <c r="B17" s="301"/>
      <c r="C17" s="302"/>
      <c r="D17" s="294"/>
      <c r="E17" s="297"/>
      <c r="F17" s="300"/>
    </row>
    <row r="18" spans="2:6" ht="18.75" thickBot="1" x14ac:dyDescent="0.25">
      <c r="B18" s="276" t="s">
        <v>95</v>
      </c>
      <c r="C18" s="276"/>
      <c r="D18" s="276"/>
      <c r="E18" s="276"/>
      <c r="F18" s="276"/>
    </row>
    <row r="19" spans="2:6" ht="16.5" thickBot="1" x14ac:dyDescent="0.25">
      <c r="B19" s="225" t="s">
        <v>96</v>
      </c>
      <c r="C19" s="227"/>
      <c r="D19" s="226"/>
      <c r="E19" s="225" t="s">
        <v>97</v>
      </c>
      <c r="F19" s="226"/>
    </row>
    <row r="20" spans="2:6" ht="33" customHeight="1" x14ac:dyDescent="0.2">
      <c r="B20" s="232" t="s">
        <v>98</v>
      </c>
      <c r="C20" s="233"/>
      <c r="D20" s="234"/>
      <c r="E20" s="235" t="s">
        <v>99</v>
      </c>
      <c r="F20" s="236"/>
    </row>
    <row r="21" spans="2:6" ht="31.5" customHeight="1" x14ac:dyDescent="0.2">
      <c r="B21" s="237" t="s">
        <v>100</v>
      </c>
      <c r="C21" s="238"/>
      <c r="D21" s="239"/>
      <c r="E21" s="240" t="s">
        <v>101</v>
      </c>
      <c r="F21" s="241"/>
    </row>
    <row r="22" spans="2:6" ht="33" customHeight="1" x14ac:dyDescent="0.2">
      <c r="B22" s="242" t="s">
        <v>102</v>
      </c>
      <c r="C22" s="243"/>
      <c r="D22" s="244"/>
      <c r="E22" s="240" t="s">
        <v>103</v>
      </c>
      <c r="F22" s="241"/>
    </row>
    <row r="23" spans="2:6" ht="45" customHeight="1" x14ac:dyDescent="0.2">
      <c r="B23" s="242" t="s">
        <v>104</v>
      </c>
      <c r="C23" s="243"/>
      <c r="D23" s="244"/>
      <c r="E23" s="245" t="s">
        <v>105</v>
      </c>
      <c r="F23" s="246"/>
    </row>
    <row r="24" spans="2:6" ht="39.75" customHeight="1" x14ac:dyDescent="0.2">
      <c r="B24" s="247" t="s">
        <v>106</v>
      </c>
      <c r="C24" s="248"/>
      <c r="D24" s="249"/>
      <c r="E24" s="245" t="s">
        <v>107</v>
      </c>
      <c r="F24" s="246"/>
    </row>
    <row r="25" spans="2:6" ht="30" customHeight="1" x14ac:dyDescent="0.2">
      <c r="B25" s="250" t="s">
        <v>108</v>
      </c>
      <c r="C25" s="251"/>
      <c r="D25" s="252"/>
      <c r="E25" s="245" t="s">
        <v>109</v>
      </c>
      <c r="F25" s="246"/>
    </row>
    <row r="26" spans="2:6" ht="32.25" customHeight="1" x14ac:dyDescent="0.2">
      <c r="B26" s="242" t="s">
        <v>110</v>
      </c>
      <c r="C26" s="243"/>
      <c r="D26" s="244"/>
      <c r="E26" s="240" t="s">
        <v>111</v>
      </c>
      <c r="F26" s="241"/>
    </row>
    <row r="27" spans="2:6" ht="25.15" customHeight="1" x14ac:dyDescent="0.2">
      <c r="B27" s="279" t="s">
        <v>112</v>
      </c>
      <c r="C27" s="280"/>
      <c r="D27" s="246"/>
      <c r="E27" s="245" t="s">
        <v>113</v>
      </c>
      <c r="F27" s="246"/>
    </row>
    <row r="28" spans="2:6" ht="45.75" customHeight="1" x14ac:dyDescent="0.2">
      <c r="B28" s="242" t="s">
        <v>114</v>
      </c>
      <c r="C28" s="243"/>
      <c r="D28" s="244"/>
      <c r="E28" s="245" t="s">
        <v>115</v>
      </c>
      <c r="F28" s="246"/>
    </row>
    <row r="29" spans="2:6" ht="41.25" customHeight="1" x14ac:dyDescent="0.2">
      <c r="B29" s="242" t="s">
        <v>116</v>
      </c>
      <c r="C29" s="243"/>
      <c r="D29" s="244"/>
      <c r="E29" s="240" t="s">
        <v>117</v>
      </c>
      <c r="F29" s="241"/>
    </row>
    <row r="30" spans="2:6" ht="28.5" customHeight="1" x14ac:dyDescent="0.2">
      <c r="B30" s="242" t="s">
        <v>118</v>
      </c>
      <c r="C30" s="243"/>
      <c r="D30" s="244"/>
      <c r="E30" s="240" t="s">
        <v>119</v>
      </c>
      <c r="F30" s="241"/>
    </row>
    <row r="31" spans="2:6" ht="25.15" customHeight="1" x14ac:dyDescent="0.2">
      <c r="B31" s="242" t="s">
        <v>120</v>
      </c>
      <c r="C31" s="243"/>
      <c r="D31" s="244"/>
      <c r="E31" s="240" t="s">
        <v>121</v>
      </c>
      <c r="F31" s="241"/>
    </row>
    <row r="32" spans="2:6" ht="48" customHeight="1" x14ac:dyDescent="0.2">
      <c r="B32" s="242" t="s">
        <v>122</v>
      </c>
      <c r="C32" s="243"/>
      <c r="D32" s="244"/>
      <c r="E32" s="281" t="s">
        <v>123</v>
      </c>
      <c r="F32" s="282"/>
    </row>
    <row r="33" spans="2:6" ht="30.75" customHeight="1" x14ac:dyDescent="0.2">
      <c r="B33" s="242" t="s">
        <v>124</v>
      </c>
      <c r="C33" s="243"/>
      <c r="D33" s="244"/>
      <c r="E33" s="171"/>
      <c r="F33" s="172"/>
    </row>
    <row r="34" spans="2:6" ht="27.75" customHeight="1" thickBot="1" x14ac:dyDescent="0.25">
      <c r="B34" s="284" t="s">
        <v>125</v>
      </c>
      <c r="C34" s="285"/>
      <c r="D34" s="286"/>
      <c r="E34" s="287"/>
      <c r="F34" s="288"/>
    </row>
    <row r="35" spans="2:6" ht="15" customHeight="1" thickBot="1" x14ac:dyDescent="0.25">
      <c r="B35" s="289" t="s">
        <v>126</v>
      </c>
      <c r="C35" s="290"/>
      <c r="D35" s="290"/>
      <c r="E35" s="225" t="s">
        <v>127</v>
      </c>
      <c r="F35" s="226"/>
    </row>
    <row r="36" spans="2:6" ht="45" customHeight="1" x14ac:dyDescent="0.2">
      <c r="B36" s="307" t="s">
        <v>128</v>
      </c>
      <c r="C36" s="308"/>
      <c r="D36" s="236"/>
      <c r="E36" s="309" t="s">
        <v>129</v>
      </c>
      <c r="F36" s="310"/>
    </row>
    <row r="37" spans="2:6" ht="42.75" customHeight="1" x14ac:dyDescent="0.2">
      <c r="B37" s="305" t="s">
        <v>130</v>
      </c>
      <c r="C37" s="311"/>
      <c r="D37" s="306"/>
      <c r="E37" s="279" t="s">
        <v>131</v>
      </c>
      <c r="F37" s="246"/>
    </row>
    <row r="38" spans="2:6" ht="25.15" customHeight="1" x14ac:dyDescent="0.2">
      <c r="B38" s="279" t="s">
        <v>132</v>
      </c>
      <c r="C38" s="280"/>
      <c r="D38" s="246"/>
      <c r="E38" s="283" t="s">
        <v>133</v>
      </c>
      <c r="F38" s="241"/>
    </row>
    <row r="39" spans="2:6" ht="25.15" customHeight="1" x14ac:dyDescent="0.2">
      <c r="B39" s="283" t="s">
        <v>134</v>
      </c>
      <c r="C39" s="291"/>
      <c r="D39" s="241"/>
      <c r="E39" s="303" t="s">
        <v>135</v>
      </c>
      <c r="F39" s="304"/>
    </row>
    <row r="40" spans="2:6" ht="43.5" customHeight="1" x14ac:dyDescent="0.2">
      <c r="B40" s="283" t="s">
        <v>136</v>
      </c>
      <c r="C40" s="291"/>
      <c r="D40" s="241"/>
      <c r="E40" s="305" t="s">
        <v>137</v>
      </c>
      <c r="F40" s="306"/>
    </row>
    <row r="41" spans="2:6" ht="45.75" customHeight="1" x14ac:dyDescent="0.2">
      <c r="B41" s="283" t="s">
        <v>138</v>
      </c>
      <c r="C41" s="291"/>
      <c r="D41" s="241"/>
      <c r="E41" s="283" t="s">
        <v>139</v>
      </c>
      <c r="F41" s="241"/>
    </row>
    <row r="42" spans="2:6" ht="40.5" customHeight="1" x14ac:dyDescent="0.2">
      <c r="B42" s="283" t="s">
        <v>140</v>
      </c>
      <c r="C42" s="291"/>
      <c r="D42" s="241"/>
      <c r="E42" s="279" t="s">
        <v>141</v>
      </c>
      <c r="F42" s="246"/>
    </row>
    <row r="43" spans="2:6" ht="42" customHeight="1" x14ac:dyDescent="0.2">
      <c r="B43" s="283" t="s">
        <v>142</v>
      </c>
      <c r="C43" s="291"/>
      <c r="D43" s="241"/>
      <c r="E43" s="279" t="s">
        <v>143</v>
      </c>
      <c r="F43" s="246"/>
    </row>
    <row r="44" spans="2:6" ht="46.5" customHeight="1" x14ac:dyDescent="0.2">
      <c r="B44" s="279" t="s">
        <v>144</v>
      </c>
      <c r="C44" s="280"/>
      <c r="D44" s="246"/>
      <c r="E44" s="279" t="s">
        <v>145</v>
      </c>
      <c r="F44" s="246"/>
    </row>
    <row r="45" spans="2:6" ht="25.15" customHeight="1" x14ac:dyDescent="0.2">
      <c r="B45" s="317" t="s">
        <v>146</v>
      </c>
      <c r="C45" s="318"/>
      <c r="D45" s="319"/>
      <c r="E45" s="320" t="s">
        <v>368</v>
      </c>
      <c r="F45" s="319"/>
    </row>
    <row r="46" spans="2:6" ht="15" thickBot="1" x14ac:dyDescent="0.25">
      <c r="B46" s="312"/>
      <c r="C46" s="313"/>
      <c r="D46" s="314"/>
      <c r="E46" s="315"/>
      <c r="F46" s="316"/>
    </row>
    <row r="47" spans="2:6" ht="15" thickBot="1" x14ac:dyDescent="0.25"/>
    <row r="48" spans="2:6" ht="16.5" thickTop="1" thickBot="1" x14ac:dyDescent="0.25">
      <c r="B48" s="228" t="s">
        <v>147</v>
      </c>
      <c r="C48" s="228"/>
      <c r="D48" s="228"/>
      <c r="E48" s="228"/>
      <c r="F48" s="228"/>
    </row>
    <row r="49" spans="2:6" ht="16.5" thickTop="1" thickBot="1" x14ac:dyDescent="0.3">
      <c r="B49" s="168" t="s">
        <v>148</v>
      </c>
      <c r="C49" s="168" t="s">
        <v>149</v>
      </c>
      <c r="D49" s="229" t="s">
        <v>150</v>
      </c>
      <c r="E49" s="229"/>
      <c r="F49" s="168" t="s">
        <v>151</v>
      </c>
    </row>
    <row r="50" spans="2:6" ht="44.25" customHeight="1" thickTop="1" x14ac:dyDescent="0.2">
      <c r="B50" s="165" t="s">
        <v>152</v>
      </c>
      <c r="C50" s="166">
        <v>45723</v>
      </c>
      <c r="D50" s="230" t="s">
        <v>153</v>
      </c>
      <c r="E50" s="231"/>
      <c r="F50" s="167" t="s">
        <v>154</v>
      </c>
    </row>
  </sheetData>
  <mergeCells count="76">
    <mergeCell ref="B46:D46"/>
    <mergeCell ref="E46:F46"/>
    <mergeCell ref="B43:D43"/>
    <mergeCell ref="E43:F43"/>
    <mergeCell ref="B44:D44"/>
    <mergeCell ref="E44:F44"/>
    <mergeCell ref="B45:D45"/>
    <mergeCell ref="E45:F45"/>
    <mergeCell ref="B42:D42"/>
    <mergeCell ref="E42:F42"/>
    <mergeCell ref="D12:D17"/>
    <mergeCell ref="E12:E17"/>
    <mergeCell ref="F12:F17"/>
    <mergeCell ref="B15:C15"/>
    <mergeCell ref="B17:C17"/>
    <mergeCell ref="B40:D40"/>
    <mergeCell ref="B39:D39"/>
    <mergeCell ref="E39:F39"/>
    <mergeCell ref="E40:F40"/>
    <mergeCell ref="B41:D41"/>
    <mergeCell ref="E41:F41"/>
    <mergeCell ref="B36:D36"/>
    <mergeCell ref="E36:F36"/>
    <mergeCell ref="B37:D37"/>
    <mergeCell ref="B38:D38"/>
    <mergeCell ref="E38:F38"/>
    <mergeCell ref="B33:D33"/>
    <mergeCell ref="B34:D34"/>
    <mergeCell ref="E34:F34"/>
    <mergeCell ref="B35:D35"/>
    <mergeCell ref="E35:F35"/>
    <mergeCell ref="B30:D30"/>
    <mergeCell ref="E30:F30"/>
    <mergeCell ref="B32:D32"/>
    <mergeCell ref="E32:F32"/>
    <mergeCell ref="E37:F37"/>
    <mergeCell ref="B31:D31"/>
    <mergeCell ref="E31:F31"/>
    <mergeCell ref="B27:D27"/>
    <mergeCell ref="E27:F27"/>
    <mergeCell ref="B28:D28"/>
    <mergeCell ref="E28:F28"/>
    <mergeCell ref="B29:D29"/>
    <mergeCell ref="E29:F29"/>
    <mergeCell ref="E25:F25"/>
    <mergeCell ref="B26:D26"/>
    <mergeCell ref="B2:B5"/>
    <mergeCell ref="C2:E5"/>
    <mergeCell ref="C7:F7"/>
    <mergeCell ref="C8:F8"/>
    <mergeCell ref="B9:F9"/>
    <mergeCell ref="B6:F6"/>
    <mergeCell ref="B10:F10"/>
    <mergeCell ref="B11:C11"/>
    <mergeCell ref="B16:C16"/>
    <mergeCell ref="B18:F18"/>
    <mergeCell ref="B12:C12"/>
    <mergeCell ref="B13:C13"/>
    <mergeCell ref="B14:C14"/>
    <mergeCell ref="E26:F26"/>
    <mergeCell ref="E19:F19"/>
    <mergeCell ref="B19:D19"/>
    <mergeCell ref="B48:F48"/>
    <mergeCell ref="D49:E49"/>
    <mergeCell ref="D50:E50"/>
    <mergeCell ref="B20:D20"/>
    <mergeCell ref="E20:F20"/>
    <mergeCell ref="B21:D21"/>
    <mergeCell ref="E21:F21"/>
    <mergeCell ref="B22:D22"/>
    <mergeCell ref="E22:F22"/>
    <mergeCell ref="B23:D23"/>
    <mergeCell ref="E23:F23"/>
    <mergeCell ref="B24:D24"/>
    <mergeCell ref="E24:F24"/>
    <mergeCell ref="B25:D2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8"/>
  <sheetViews>
    <sheetView tabSelected="1" zoomScale="90" zoomScaleNormal="90" workbookViewId="0">
      <selection activeCell="C6" sqref="C6:N6"/>
    </sheetView>
  </sheetViews>
  <sheetFormatPr baseColWidth="10" defaultColWidth="11.42578125" defaultRowHeight="16.5" x14ac:dyDescent="0.3"/>
  <cols>
    <col min="1" max="1" width="4" style="2" bestFit="1" customWidth="1"/>
    <col min="2" max="2" width="14.140625" style="2" customWidth="1"/>
    <col min="3" max="3" width="18.85546875" style="2" customWidth="1"/>
    <col min="4" max="4" width="26.28515625" style="2" customWidth="1"/>
    <col min="5" max="5" width="36.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57"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7.85546875" style="1" customWidth="1"/>
    <col min="32" max="32" width="18.85546875" style="1" customWidth="1"/>
    <col min="33" max="33" width="21.140625" style="1" customWidth="1"/>
    <col min="34" max="35" width="14.5703125" style="1" customWidth="1"/>
    <col min="36" max="16384" width="11.42578125" style="1"/>
  </cols>
  <sheetData>
    <row r="1" spans="1:67" ht="15" customHeight="1" x14ac:dyDescent="0.3">
      <c r="A1" s="355"/>
      <c r="B1" s="356"/>
      <c r="C1" s="356"/>
      <c r="D1" s="356"/>
      <c r="E1" s="324" t="s">
        <v>378</v>
      </c>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1" t="s">
        <v>71</v>
      </c>
      <c r="AI1" s="321"/>
    </row>
    <row r="2" spans="1:67" ht="15" customHeight="1" x14ac:dyDescent="0.3">
      <c r="A2" s="357"/>
      <c r="B2" s="358"/>
      <c r="C2" s="358"/>
      <c r="D2" s="358"/>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1" t="s">
        <v>73</v>
      </c>
      <c r="AI2" s="321"/>
    </row>
    <row r="3" spans="1:67" ht="15" customHeight="1" x14ac:dyDescent="0.3">
      <c r="A3" s="357"/>
      <c r="B3" s="358"/>
      <c r="C3" s="358"/>
      <c r="D3" s="358"/>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2" t="s">
        <v>75</v>
      </c>
      <c r="AI3" s="322"/>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359"/>
      <c r="B4" s="360"/>
      <c r="C4" s="360"/>
      <c r="D4" s="360"/>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1" t="s">
        <v>77</v>
      </c>
      <c r="AI4" s="321"/>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56"/>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6.25" customHeight="1" x14ac:dyDescent="0.3">
      <c r="A6" s="532" t="s">
        <v>155</v>
      </c>
      <c r="B6" s="533"/>
      <c r="C6" s="373" t="s">
        <v>80</v>
      </c>
      <c r="D6" s="374"/>
      <c r="E6" s="374"/>
      <c r="F6" s="374"/>
      <c r="G6" s="374"/>
      <c r="H6" s="374"/>
      <c r="I6" s="374"/>
      <c r="J6" s="374"/>
      <c r="K6" s="374"/>
      <c r="L6" s="374"/>
      <c r="M6" s="374"/>
      <c r="N6" s="375"/>
      <c r="O6" s="379"/>
      <c r="P6" s="379"/>
      <c r="Q6" s="379"/>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38.25" customHeight="1" x14ac:dyDescent="0.3">
      <c r="A7" s="532" t="s">
        <v>156</v>
      </c>
      <c r="B7" s="533"/>
      <c r="C7" s="334" t="s">
        <v>157</v>
      </c>
      <c r="D7" s="335"/>
      <c r="E7" s="335"/>
      <c r="F7" s="335"/>
      <c r="G7" s="335"/>
      <c r="H7" s="335"/>
      <c r="I7" s="335"/>
      <c r="J7" s="335"/>
      <c r="K7" s="335"/>
      <c r="L7" s="335"/>
      <c r="M7" s="335"/>
      <c r="N7" s="336"/>
      <c r="O7" s="8"/>
      <c r="P7" s="156"/>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39" customHeight="1" x14ac:dyDescent="0.3">
      <c r="A8" s="532" t="s">
        <v>158</v>
      </c>
      <c r="B8" s="533"/>
      <c r="C8" s="334" t="s">
        <v>159</v>
      </c>
      <c r="D8" s="335"/>
      <c r="E8" s="335"/>
      <c r="F8" s="335"/>
      <c r="G8" s="335"/>
      <c r="H8" s="335"/>
      <c r="I8" s="335"/>
      <c r="J8" s="335"/>
      <c r="K8" s="335"/>
      <c r="L8" s="335"/>
      <c r="M8" s="335"/>
      <c r="N8" s="336"/>
      <c r="O8" s="8"/>
      <c r="P8" s="156"/>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376" t="s">
        <v>160</v>
      </c>
      <c r="B9" s="377"/>
      <c r="C9" s="377"/>
      <c r="D9" s="377"/>
      <c r="E9" s="377"/>
      <c r="F9" s="377"/>
      <c r="G9" s="378"/>
      <c r="H9" s="376" t="s">
        <v>161</v>
      </c>
      <c r="I9" s="377"/>
      <c r="J9" s="377"/>
      <c r="K9" s="377"/>
      <c r="L9" s="377"/>
      <c r="M9" s="377"/>
      <c r="N9" s="378"/>
      <c r="O9" s="376" t="s">
        <v>162</v>
      </c>
      <c r="P9" s="377"/>
      <c r="Q9" s="377"/>
      <c r="R9" s="377"/>
      <c r="S9" s="377"/>
      <c r="T9" s="377"/>
      <c r="U9" s="377"/>
      <c r="V9" s="377"/>
      <c r="W9" s="378"/>
      <c r="X9" s="376" t="s">
        <v>163</v>
      </c>
      <c r="Y9" s="377"/>
      <c r="Z9" s="377"/>
      <c r="AA9" s="377"/>
      <c r="AB9" s="377"/>
      <c r="AC9" s="377"/>
      <c r="AD9" s="378"/>
      <c r="AE9" s="380" t="s">
        <v>164</v>
      </c>
      <c r="AF9" s="381"/>
      <c r="AG9" s="381"/>
      <c r="AH9" s="381"/>
      <c r="AI9" s="382"/>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328" t="s">
        <v>165</v>
      </c>
      <c r="B10" s="331" t="s">
        <v>26</v>
      </c>
      <c r="C10" s="327" t="s">
        <v>28</v>
      </c>
      <c r="D10" s="327" t="s">
        <v>30</v>
      </c>
      <c r="E10" s="330" t="s">
        <v>32</v>
      </c>
      <c r="F10" s="326" t="s">
        <v>34</v>
      </c>
      <c r="G10" s="327" t="s">
        <v>166</v>
      </c>
      <c r="H10" s="340" t="s">
        <v>167</v>
      </c>
      <c r="I10" s="339" t="s">
        <v>168</v>
      </c>
      <c r="J10" s="326" t="s">
        <v>169</v>
      </c>
      <c r="K10" s="326" t="s">
        <v>170</v>
      </c>
      <c r="L10" s="337" t="s">
        <v>171</v>
      </c>
      <c r="M10" s="339" t="s">
        <v>168</v>
      </c>
      <c r="N10" s="327" t="s">
        <v>40</v>
      </c>
      <c r="O10" s="332" t="s">
        <v>172</v>
      </c>
      <c r="P10" s="325" t="s">
        <v>42</v>
      </c>
      <c r="Q10" s="326" t="s">
        <v>44</v>
      </c>
      <c r="R10" s="325" t="s">
        <v>173</v>
      </c>
      <c r="S10" s="325"/>
      <c r="T10" s="325"/>
      <c r="U10" s="325"/>
      <c r="V10" s="325"/>
      <c r="W10" s="325"/>
      <c r="X10" s="323" t="s">
        <v>174</v>
      </c>
      <c r="Y10" s="323" t="s">
        <v>175</v>
      </c>
      <c r="Z10" s="323" t="s">
        <v>168</v>
      </c>
      <c r="AA10" s="323" t="s">
        <v>176</v>
      </c>
      <c r="AB10" s="323" t="s">
        <v>168</v>
      </c>
      <c r="AC10" s="323" t="s">
        <v>177</v>
      </c>
      <c r="AD10" s="332" t="s">
        <v>60</v>
      </c>
      <c r="AE10" s="325" t="s">
        <v>164</v>
      </c>
      <c r="AF10" s="325" t="s">
        <v>151</v>
      </c>
      <c r="AG10" s="325" t="s">
        <v>178</v>
      </c>
      <c r="AH10" s="325" t="s">
        <v>179</v>
      </c>
      <c r="AI10" s="326" t="s">
        <v>180</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329"/>
      <c r="B11" s="331"/>
      <c r="C11" s="325"/>
      <c r="D11" s="325"/>
      <c r="E11" s="331"/>
      <c r="F11" s="327"/>
      <c r="G11" s="325"/>
      <c r="H11" s="327"/>
      <c r="I11" s="338"/>
      <c r="J11" s="327"/>
      <c r="K11" s="327"/>
      <c r="L11" s="338"/>
      <c r="M11" s="338"/>
      <c r="N11" s="325"/>
      <c r="O11" s="333"/>
      <c r="P11" s="325"/>
      <c r="Q11" s="327"/>
      <c r="R11" s="7" t="s">
        <v>181</v>
      </c>
      <c r="S11" s="7" t="s">
        <v>182</v>
      </c>
      <c r="T11" s="7" t="s">
        <v>183</v>
      </c>
      <c r="U11" s="7" t="s">
        <v>184</v>
      </c>
      <c r="V11" s="7" t="s">
        <v>185</v>
      </c>
      <c r="W11" s="7" t="s">
        <v>186</v>
      </c>
      <c r="X11" s="323"/>
      <c r="Y11" s="323"/>
      <c r="Z11" s="323"/>
      <c r="AA11" s="323"/>
      <c r="AB11" s="323"/>
      <c r="AC11" s="323"/>
      <c r="AD11" s="333"/>
      <c r="AE11" s="325"/>
      <c r="AF11" s="325"/>
      <c r="AG11" s="325"/>
      <c r="AH11" s="325"/>
      <c r="AI11" s="327"/>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76.5" customHeight="1" x14ac:dyDescent="0.25">
      <c r="A12" s="361">
        <v>1</v>
      </c>
      <c r="B12" s="534" t="s">
        <v>187</v>
      </c>
      <c r="C12" s="534" t="s">
        <v>379</v>
      </c>
      <c r="D12" s="534" t="s">
        <v>188</v>
      </c>
      <c r="E12" s="535" t="s">
        <v>189</v>
      </c>
      <c r="F12" s="534" t="s">
        <v>190</v>
      </c>
      <c r="G12" s="536">
        <v>360</v>
      </c>
      <c r="H12" s="537" t="str">
        <f>IF(G12&lt;=0,"",IF(G12&lt;=2,"Muy Baja",IF(G12&lt;=24,"Baja",IF(G12&lt;=500,"Media",IF(G12&lt;=5000,"Alta","Muy Alta")))))</f>
        <v>Media</v>
      </c>
      <c r="I12" s="538">
        <f>IF(H12="","",IF(H12="Muy Baja",0.2,IF(H12="Baja",0.4,IF(H12="Media",0.6,IF(H12="Alta",0.8,IF(H12="Muy Alta",1,))))))</f>
        <v>0.6</v>
      </c>
      <c r="J12" s="539" t="s">
        <v>191</v>
      </c>
      <c r="K12" s="538"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537" t="str">
        <f>IF(OR(K12='Tabla Impacto'!$C$11,K12='Tabla Impacto'!$D$11),"Leve",IF(OR(K12='Tabla Impacto'!$C$12,K12='Tabla Impacto'!$D$12),"Menor",IF(OR(K12='Tabla Impacto'!$C$13,K12='Tabla Impacto'!$D$13),"Moderado",IF(OR(K12='Tabla Impacto'!$C$14,K12='Tabla Impacto'!$D$14),"Mayor",IF(OR(K12='Tabla Impacto'!$C$15,K12='Tabla Impacto'!$D$15),"Catastrófico","")))))</f>
        <v>Moderado</v>
      </c>
      <c r="M12" s="538">
        <f>IF(L12="","",IF(L12="Leve",0.2,IF(L12="Menor",0.4,IF(L12="Moderado",0.6,IF(L12="Mayor",0.8,IF(L12="Catastrófico",1,))))))</f>
        <v>0.6</v>
      </c>
      <c r="N12" s="540"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361">
        <v>1</v>
      </c>
      <c r="P12" s="564" t="s">
        <v>192</v>
      </c>
      <c r="Q12" s="565" t="str">
        <f>IF(OR(R12="Preventivo",R12="Detectivo"),"Probabilidad",IF(R12="Correctivo","Impacto",""))</f>
        <v>Probabilidad</v>
      </c>
      <c r="R12" s="566" t="s">
        <v>193</v>
      </c>
      <c r="S12" s="566" t="s">
        <v>194</v>
      </c>
      <c r="T12" s="567" t="str">
        <f>IF(AND(R12="Preventivo",S12="Automático"),"50%",IF(AND(R12="Preventivo",S12="Manual"),"40%",IF(AND(R12="Detectivo",S12="Automático"),"40%",IF(AND(R12="Detectivo",S12="Manual"),"30%",IF(AND(R12="Correctivo",S12="Automático"),"35%",IF(AND(R12="Correctivo",S12="Manual"),"25%",""))))))</f>
        <v>40%</v>
      </c>
      <c r="U12" s="566" t="s">
        <v>195</v>
      </c>
      <c r="V12" s="566" t="s">
        <v>196</v>
      </c>
      <c r="W12" s="566" t="s">
        <v>197</v>
      </c>
      <c r="X12" s="568">
        <f>IFERROR(IF(Q12="Probabilidad",(I12-(+I12*T12)),IF(Q12="Impacto",I12,"")),"")</f>
        <v>0.36</v>
      </c>
      <c r="Y12" s="569" t="str">
        <f>IFERROR(IF(X12="","",IF(X12&lt;=0.2,"Muy Baja",IF(X12&lt;=0.4,"Baja",IF(X12&lt;=0.6,"Media",IF(X12&lt;=0.8,"Alta","Muy Alta"))))),"")</f>
        <v>Baja</v>
      </c>
      <c r="Z12" s="567">
        <f>+X12</f>
        <v>0.36</v>
      </c>
      <c r="AA12" s="569" t="str">
        <f>IFERROR(IF(AB12="","",IF(AB12&lt;=0.2,"Leve",IF(AB12&lt;=0.4,"Menor",IF(AB12&lt;=0.6,"Moderado",IF(AB12&lt;=0.8,"Mayor","Catastrófico"))))),"")</f>
        <v>Moderado</v>
      </c>
      <c r="AB12" s="567">
        <f>IFERROR(IF(Q12="Impacto",(M12-(+M12*T12)),IF(Q12="Probabilidad",M12,"")),"")</f>
        <v>0.6</v>
      </c>
      <c r="AC12" s="570"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566" t="s">
        <v>198</v>
      </c>
      <c r="AE12" s="571" t="s">
        <v>199</v>
      </c>
      <c r="AF12" s="572" t="s">
        <v>200</v>
      </c>
      <c r="AG12" s="573" t="s">
        <v>201</v>
      </c>
      <c r="AH12" s="574">
        <v>45716</v>
      </c>
      <c r="AI12" s="574">
        <v>45930</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s="3" customFormat="1" ht="42" customHeight="1" x14ac:dyDescent="0.25">
      <c r="A13" s="362"/>
      <c r="B13" s="541"/>
      <c r="C13" s="541"/>
      <c r="D13" s="541"/>
      <c r="E13" s="542"/>
      <c r="F13" s="541"/>
      <c r="G13" s="543"/>
      <c r="H13" s="544"/>
      <c r="I13" s="545"/>
      <c r="J13" s="546"/>
      <c r="K13" s="545"/>
      <c r="L13" s="544"/>
      <c r="M13" s="545"/>
      <c r="N13" s="547"/>
      <c r="O13" s="362"/>
      <c r="P13" s="575"/>
      <c r="Q13" s="576"/>
      <c r="R13" s="577"/>
      <c r="S13" s="577"/>
      <c r="T13" s="578"/>
      <c r="U13" s="577"/>
      <c r="V13" s="577"/>
      <c r="W13" s="577"/>
      <c r="X13" s="568"/>
      <c r="Y13" s="579"/>
      <c r="Z13" s="578"/>
      <c r="AA13" s="579"/>
      <c r="AB13" s="578"/>
      <c r="AC13" s="580"/>
      <c r="AD13" s="577"/>
      <c r="AE13" s="571" t="s">
        <v>202</v>
      </c>
      <c r="AF13" s="572" t="s">
        <v>200</v>
      </c>
      <c r="AG13" s="573" t="s">
        <v>203</v>
      </c>
      <c r="AH13" s="574">
        <v>45658</v>
      </c>
      <c r="AI13" s="574">
        <v>46021</v>
      </c>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row>
    <row r="14" spans="1:67" s="3" customFormat="1" ht="39.75" customHeight="1" x14ac:dyDescent="0.25">
      <c r="A14" s="362"/>
      <c r="B14" s="541"/>
      <c r="C14" s="541"/>
      <c r="D14" s="541"/>
      <c r="E14" s="542"/>
      <c r="F14" s="541"/>
      <c r="G14" s="543"/>
      <c r="H14" s="544"/>
      <c r="I14" s="545"/>
      <c r="J14" s="546"/>
      <c r="K14" s="545"/>
      <c r="L14" s="544"/>
      <c r="M14" s="545"/>
      <c r="N14" s="547"/>
      <c r="O14" s="362"/>
      <c r="P14" s="575"/>
      <c r="Q14" s="576"/>
      <c r="R14" s="577"/>
      <c r="S14" s="577"/>
      <c r="T14" s="578"/>
      <c r="U14" s="577"/>
      <c r="V14" s="577"/>
      <c r="W14" s="577"/>
      <c r="X14" s="568"/>
      <c r="Y14" s="579"/>
      <c r="Z14" s="578"/>
      <c r="AA14" s="579"/>
      <c r="AB14" s="578"/>
      <c r="AC14" s="580"/>
      <c r="AD14" s="577"/>
      <c r="AE14" s="571" t="s">
        <v>204</v>
      </c>
      <c r="AF14" s="572" t="s">
        <v>200</v>
      </c>
      <c r="AG14" s="573" t="s">
        <v>205</v>
      </c>
      <c r="AH14" s="574">
        <v>45658</v>
      </c>
      <c r="AI14" s="574">
        <v>46021</v>
      </c>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row>
    <row r="15" spans="1:67" ht="16.5" customHeight="1" x14ac:dyDescent="0.3">
      <c r="A15" s="362"/>
      <c r="B15" s="541"/>
      <c r="C15" s="541"/>
      <c r="D15" s="541"/>
      <c r="E15" s="542"/>
      <c r="F15" s="541"/>
      <c r="G15" s="543"/>
      <c r="H15" s="544"/>
      <c r="I15" s="545"/>
      <c r="J15" s="546"/>
      <c r="K15" s="545">
        <f>IF(NOT(ISERROR(MATCH(J15,_xlfn.ANCHORARRAY(E27),0))),I30&amp;"Por favor no seleccionar los criterios de impacto",J15)</f>
        <v>0</v>
      </c>
      <c r="L15" s="544"/>
      <c r="M15" s="545"/>
      <c r="N15" s="547"/>
      <c r="O15" s="106">
        <v>2</v>
      </c>
      <c r="P15" s="154"/>
      <c r="Q15" s="581"/>
      <c r="R15" s="582"/>
      <c r="S15" s="582"/>
      <c r="T15" s="583"/>
      <c r="U15" s="582"/>
      <c r="V15" s="582"/>
      <c r="W15" s="582"/>
      <c r="X15" s="584" t="str">
        <f>IFERROR(IF(AND(Q12="Probabilidad",Q15="Probabilidad"),(Z12-(+Z12*T15)),IF(Q15="Probabilidad",(I12-(+I12*T15)),IF(Q15="Impacto",Z12,""))),"")</f>
        <v/>
      </c>
      <c r="Y15" s="585"/>
      <c r="Z15" s="586"/>
      <c r="AA15" s="585"/>
      <c r="AB15" s="586"/>
      <c r="AC15" s="587"/>
      <c r="AD15" s="588"/>
      <c r="AE15" s="589"/>
      <c r="AF15" s="590"/>
      <c r="AG15" s="590"/>
      <c r="AH15" s="591"/>
      <c r="AI15" s="591"/>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x14ac:dyDescent="0.3">
      <c r="A16" s="362"/>
      <c r="B16" s="541"/>
      <c r="C16" s="541"/>
      <c r="D16" s="541"/>
      <c r="E16" s="542"/>
      <c r="F16" s="541"/>
      <c r="G16" s="543"/>
      <c r="H16" s="544"/>
      <c r="I16" s="545"/>
      <c r="J16" s="546"/>
      <c r="K16" s="545">
        <f>IF(NOT(ISERROR(MATCH(J16,_xlfn.ANCHORARRAY(E29),0))),I31&amp;"Por favor no seleccionar los criterios de impacto",J16)</f>
        <v>0</v>
      </c>
      <c r="L16" s="544"/>
      <c r="M16" s="545"/>
      <c r="N16" s="547"/>
      <c r="O16" s="106">
        <v>3</v>
      </c>
      <c r="P16" s="154"/>
      <c r="Q16" s="592"/>
      <c r="R16" s="582"/>
      <c r="S16" s="582"/>
      <c r="T16" s="593"/>
      <c r="U16" s="582"/>
      <c r="V16" s="582"/>
      <c r="W16" s="582"/>
      <c r="X16" s="584"/>
      <c r="Y16" s="594"/>
      <c r="Z16" s="586"/>
      <c r="AA16" s="594"/>
      <c r="AB16" s="586"/>
      <c r="AC16" s="595"/>
      <c r="AD16" s="588"/>
      <c r="AE16" s="589"/>
      <c r="AF16" s="590"/>
      <c r="AG16" s="590"/>
      <c r="AH16" s="591"/>
      <c r="AI16" s="591"/>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362"/>
      <c r="B17" s="541"/>
      <c r="C17" s="541"/>
      <c r="D17" s="541"/>
      <c r="E17" s="542"/>
      <c r="F17" s="541"/>
      <c r="G17" s="543"/>
      <c r="H17" s="544"/>
      <c r="I17" s="545"/>
      <c r="J17" s="546"/>
      <c r="K17" s="545">
        <f>IF(NOT(ISERROR(MATCH(J17,_xlfn.ANCHORARRAY(E30),0))),I32&amp;"Por favor no seleccionar los criterios de impacto",J17)</f>
        <v>0</v>
      </c>
      <c r="L17" s="544"/>
      <c r="M17" s="545"/>
      <c r="N17" s="547"/>
      <c r="O17" s="106">
        <v>4</v>
      </c>
      <c r="P17" s="154"/>
      <c r="Q17" s="581"/>
      <c r="R17" s="582"/>
      <c r="S17" s="582"/>
      <c r="T17" s="583"/>
      <c r="U17" s="582"/>
      <c r="V17" s="582"/>
      <c r="W17" s="582"/>
      <c r="X17" s="584"/>
      <c r="Y17" s="585"/>
      <c r="Z17" s="586"/>
      <c r="AA17" s="585"/>
      <c r="AB17" s="586"/>
      <c r="AC17" s="587"/>
      <c r="AD17" s="588"/>
      <c r="AE17" s="589"/>
      <c r="AF17" s="590"/>
      <c r="AG17" s="590"/>
      <c r="AH17" s="591"/>
      <c r="AI17" s="591"/>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18" customHeight="1" x14ac:dyDescent="0.3">
      <c r="A18" s="362"/>
      <c r="B18" s="541"/>
      <c r="C18" s="541"/>
      <c r="D18" s="541"/>
      <c r="E18" s="542"/>
      <c r="F18" s="541"/>
      <c r="G18" s="543"/>
      <c r="H18" s="544"/>
      <c r="I18" s="545"/>
      <c r="J18" s="546"/>
      <c r="K18" s="545">
        <f>IF(NOT(ISERROR(MATCH(J18,_xlfn.ANCHORARRAY(E31),0))),I33&amp;"Por favor no seleccionar los criterios de impacto",J18)</f>
        <v>0</v>
      </c>
      <c r="L18" s="544"/>
      <c r="M18" s="545"/>
      <c r="N18" s="547"/>
      <c r="O18" s="106">
        <v>5</v>
      </c>
      <c r="P18" s="154"/>
      <c r="Q18" s="581" t="str">
        <f t="shared" ref="Q18:Q19" si="0">IF(OR(R18="Preventivo",R18="Detectivo"),"Probabilidad",IF(R18="Correctivo","Impacto",""))</f>
        <v/>
      </c>
      <c r="R18" s="582"/>
      <c r="S18" s="582"/>
      <c r="T18" s="583" t="str">
        <f t="shared" ref="T18:T19" si="1">IF(AND(R18="Preventivo",S18="Automático"),"50%",IF(AND(R18="Preventivo",S18="Manual"),"40%",IF(AND(R18="Detectivo",S18="Automático"),"40%",IF(AND(R18="Detectivo",S18="Manual"),"30%",IF(AND(R18="Correctivo",S18="Automático"),"35%",IF(AND(R18="Correctivo",S18="Manual"),"25%",""))))))</f>
        <v/>
      </c>
      <c r="U18" s="582"/>
      <c r="V18" s="582"/>
      <c r="W18" s="582"/>
      <c r="X18" s="584" t="str">
        <f t="shared" ref="X18:X19" si="2">IFERROR(IF(AND(Q17="Probabilidad",Q18="Probabilidad"),(Z17-(+Z17*T18)),IF(AND(Q17="Impacto",Q18="Probabilidad"),(Z16-(+Z16*T18)),IF(Q18="Impacto",Z17,""))),"")</f>
        <v/>
      </c>
      <c r="Y18" s="585" t="str">
        <f t="shared" ref="Y18:Y75" si="3">IFERROR(IF(X18="","",IF(X18&lt;=0.2,"Muy Baja",IF(X18&lt;=0.4,"Baja",IF(X18&lt;=0.6,"Media",IF(X18&lt;=0.8,"Alta","Muy Alta"))))),"")</f>
        <v/>
      </c>
      <c r="Z18" s="586" t="str">
        <f t="shared" ref="Z18:Z19" si="4">+X18</f>
        <v/>
      </c>
      <c r="AA18" s="585" t="str">
        <f t="shared" ref="AA18:AA75" si="5">IFERROR(IF(AB18="","",IF(AB18&lt;=0.2,"Leve",IF(AB18&lt;=0.4,"Menor",IF(AB18&lt;=0.6,"Moderado",IF(AB18&lt;=0.8,"Mayor","Catastrófico"))))),"")</f>
        <v/>
      </c>
      <c r="AB18" s="586" t="str">
        <f t="shared" ref="AB18:AB19" si="6">IFERROR(IF(AND(Q17="Impacto",Q18="Impacto"),(AB17-(+AB17*T18)),IF(AND(Q17="Probabilidad",Q18="Impacto"),(AB16-(+AB16*T18)),IF(Q18="Probabilidad",AB17,""))),"")</f>
        <v/>
      </c>
      <c r="AC18" s="587" t="str">
        <f t="shared" ref="AC18:AC19" si="7">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588"/>
      <c r="AE18" s="589"/>
      <c r="AF18" s="590"/>
      <c r="AG18" s="590"/>
      <c r="AH18" s="591"/>
      <c r="AI18" s="591"/>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18" customHeight="1" x14ac:dyDescent="0.3">
      <c r="A19" s="363"/>
      <c r="B19" s="548"/>
      <c r="C19" s="548"/>
      <c r="D19" s="548"/>
      <c r="E19" s="549"/>
      <c r="F19" s="548"/>
      <c r="G19" s="550"/>
      <c r="H19" s="551"/>
      <c r="I19" s="552"/>
      <c r="J19" s="553"/>
      <c r="K19" s="552">
        <f>IF(NOT(ISERROR(MATCH(J19,_xlfn.ANCHORARRAY(E32),0))),I34&amp;"Por favor no seleccionar los criterios de impacto",J19)</f>
        <v>0</v>
      </c>
      <c r="L19" s="551"/>
      <c r="M19" s="552"/>
      <c r="N19" s="554"/>
      <c r="O19" s="106">
        <v>6</v>
      </c>
      <c r="P19" s="154"/>
      <c r="Q19" s="581" t="str">
        <f t="shared" si="0"/>
        <v/>
      </c>
      <c r="R19" s="582"/>
      <c r="S19" s="582"/>
      <c r="T19" s="583" t="str">
        <f t="shared" si="1"/>
        <v/>
      </c>
      <c r="U19" s="582"/>
      <c r="V19" s="582"/>
      <c r="W19" s="582"/>
      <c r="X19" s="584" t="str">
        <f t="shared" si="2"/>
        <v/>
      </c>
      <c r="Y19" s="585" t="str">
        <f t="shared" si="3"/>
        <v/>
      </c>
      <c r="Z19" s="586" t="str">
        <f t="shared" si="4"/>
        <v/>
      </c>
      <c r="AA19" s="585" t="str">
        <f t="shared" si="5"/>
        <v/>
      </c>
      <c r="AB19" s="586" t="str">
        <f t="shared" si="6"/>
        <v/>
      </c>
      <c r="AC19" s="587" t="str">
        <f t="shared" si="7"/>
        <v/>
      </c>
      <c r="AD19" s="588"/>
      <c r="AE19" s="589"/>
      <c r="AF19" s="590"/>
      <c r="AG19" s="590"/>
      <c r="AH19" s="591"/>
      <c r="AI19" s="591"/>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64.5" x14ac:dyDescent="0.3">
      <c r="A20" s="361">
        <v>2</v>
      </c>
      <c r="B20" s="534" t="s">
        <v>187</v>
      </c>
      <c r="C20" s="534" t="s">
        <v>206</v>
      </c>
      <c r="D20" s="534" t="s">
        <v>375</v>
      </c>
      <c r="E20" s="535" t="s">
        <v>207</v>
      </c>
      <c r="F20" s="534" t="s">
        <v>190</v>
      </c>
      <c r="G20" s="536">
        <v>12</v>
      </c>
      <c r="H20" s="537" t="str">
        <f>IF(G20&lt;=0,"",IF(G20&lt;=2,"Muy Baja",IF(G20&lt;=24,"Baja",IF(G20&lt;=500,"Media",IF(G20&lt;=5000,"Alta","Muy Alta")))))</f>
        <v>Baja</v>
      </c>
      <c r="I20" s="538">
        <f>IF(H20="","",IF(H20="Muy Baja",0.2,IF(H20="Baja",0.4,IF(H20="Media",0.6,IF(H20="Alta",0.8,IF(H20="Muy Alta",1,))))))</f>
        <v>0.4</v>
      </c>
      <c r="J20" s="539" t="s">
        <v>208</v>
      </c>
      <c r="K20" s="538" t="str">
        <f>IF(NOT(ISERROR(MATCH(J20,'Tabla Impacto'!$B$221:$B$223,0))),'Tabla Impacto'!$F$223&amp;"Por favor no seleccionar los criterios de impacto(Afectación Económica o presupuestal y Pérdida Reputacional)",J20)</f>
        <v xml:space="preserve">     El riesgo afecta la imagen de de la entidad con efecto publicitario sostenido a nivel de sector administrativo, nivel departamental o municipal</v>
      </c>
      <c r="L20" s="537" t="str">
        <f>IF(OR(K20='Tabla Impacto'!$C$11,K20='Tabla Impacto'!$D$11),"Leve",IF(OR(K20='Tabla Impacto'!$C$12,K20='Tabla Impacto'!$D$12),"Menor",IF(OR(K20='Tabla Impacto'!$C$13,K20='Tabla Impacto'!$D$13),"Moderado",IF(OR(K20='Tabla Impacto'!$C$14,K20='Tabla Impacto'!$D$14),"Mayor",IF(OR(K20='Tabla Impacto'!$C$15,K20='Tabla Impacto'!$D$15),"Catastrófico","")))))</f>
        <v>Mayor</v>
      </c>
      <c r="M20" s="538">
        <f>IF(L20="","",IF(L20="Leve",0.2,IF(L20="Menor",0.4,IF(L20="Moderado",0.6,IF(L20="Mayor",0.8,IF(L20="Catastrófico",1,))))))</f>
        <v>0.8</v>
      </c>
      <c r="N20" s="540" t="str">
        <f>IF(OR(AND(H20="Muy Baja",L20="Leve"),AND(H20="Muy Baja",L20="Menor"),AND(H20="Baja",L20="Leve")),"Bajo",IF(OR(AND(H20="Muy baja",L20="Moderado"),AND(H20="Baja",L20="Menor"),AND(H20="Baja",L20="Moderado"),AND(H20="Media",L20="Leve"),AND(H20="Media",L20="Menor"),AND(H20="Media",L20="Moderado"),AND(H20="Alta",L20="Leve"),AND(H20="Alta",L20="Menor")),"Moderado",IF(OR(AND(H20="Muy Baja",L20="Mayor"),AND(H20="Baja",L20="Mayor"),AND(H20="Media",L20="Mayor"),AND(H20="Alta",L20="Moderado"),AND(H20="Alta",L20="Mayor"),AND(H20="Muy Alta",L20="Leve"),AND(H20="Muy Alta",L20="Menor"),AND(H20="Muy Alta",L20="Moderado"),AND(H20="Muy Alta",L20="Mayor")),"Alto",IF(OR(AND(H20="Muy Baja",L20="Catastrófico"),AND(H20="Baja",L20="Catastrófico"),AND(H20="Media",L20="Catastrófico"),AND(H20="Alta",L20="Catastrófico"),AND(H20="Muy Alta",L20="Catastrófico")),"Extremo",""))))</f>
        <v>Alto</v>
      </c>
      <c r="O20" s="6">
        <v>1</v>
      </c>
      <c r="P20" s="154" t="s">
        <v>209</v>
      </c>
      <c r="Q20" s="596" t="str">
        <f>IF(OR(R20="Preventivo",R20="Detectivo"),"Probabilidad",IF(R20="Correctivo","Impacto",""))</f>
        <v>Probabilidad</v>
      </c>
      <c r="R20" s="597" t="s">
        <v>193</v>
      </c>
      <c r="S20" s="597" t="s">
        <v>194</v>
      </c>
      <c r="T20" s="598" t="str">
        <f>IF(AND(R20="Preventivo",S20="Automático"),"50%",IF(AND(R20="Preventivo",S20="Manual"),"40%",IF(AND(R20="Detectivo",S20="Automático"),"40%",IF(AND(R20="Detectivo",S20="Manual"),"30%",IF(AND(R20="Correctivo",S20="Automático"),"35%",IF(AND(R20="Correctivo",S20="Manual"),"25%",""))))))</f>
        <v>40%</v>
      </c>
      <c r="U20" s="597" t="s">
        <v>195</v>
      </c>
      <c r="V20" s="597" t="s">
        <v>196</v>
      </c>
      <c r="W20" s="597" t="s">
        <v>197</v>
      </c>
      <c r="X20" s="568">
        <f>IFERROR(IF(Q20="Probabilidad",(I20-(+I20*T20)),IF(Q20="Impacto",I20,"")),"")</f>
        <v>0.24</v>
      </c>
      <c r="Y20" s="599" t="str">
        <f>IFERROR(IF(X20="","",IF(X20&lt;=0.2,"Muy Baja",IF(X20&lt;=0.4,"Baja",IF(X20&lt;=0.6,"Media",IF(X20&lt;=0.8,"Alta","Muy Alta"))))),"")</f>
        <v>Baja</v>
      </c>
      <c r="Z20" s="600">
        <f>+X20</f>
        <v>0.24</v>
      </c>
      <c r="AA20" s="599" t="str">
        <f>IFERROR(IF(AB20="","",IF(AB20&lt;=0.2,"Leve",IF(AB20&lt;=0.4,"Menor",IF(AB20&lt;=0.6,"Moderado",IF(AB20&lt;=0.8,"Mayor","Catastrófico"))))),"")</f>
        <v>Mayor</v>
      </c>
      <c r="AB20" s="600">
        <f>IFERROR(IF(Q20="Impacto",(M20-(+M20*T20)),IF(Q20="Probabilidad",M20,"")),"")</f>
        <v>0.8</v>
      </c>
      <c r="AC20" s="601" t="str">
        <f>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Alto</v>
      </c>
      <c r="AD20" s="602" t="s">
        <v>198</v>
      </c>
      <c r="AE20" s="154" t="s">
        <v>210</v>
      </c>
      <c r="AF20" s="572" t="s">
        <v>211</v>
      </c>
      <c r="AG20" s="603" t="s">
        <v>369</v>
      </c>
      <c r="AH20" s="574">
        <v>45748</v>
      </c>
      <c r="AI20" s="574">
        <v>46022</v>
      </c>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48.75" customHeight="1" x14ac:dyDescent="0.3">
      <c r="A21" s="362"/>
      <c r="B21" s="541"/>
      <c r="C21" s="541"/>
      <c r="D21" s="541"/>
      <c r="E21" s="542"/>
      <c r="F21" s="541"/>
      <c r="G21" s="543"/>
      <c r="H21" s="544"/>
      <c r="I21" s="545"/>
      <c r="J21" s="546"/>
      <c r="K21" s="545">
        <f>IF(NOT(ISERROR(MATCH(J21,_xlfn.ANCHORARRAY(E34),0))),I36&amp;"Por favor no seleccionar los criterios de impacto",J21)</f>
        <v>0</v>
      </c>
      <c r="L21" s="544"/>
      <c r="M21" s="545"/>
      <c r="N21" s="547"/>
      <c r="O21" s="361">
        <v>2</v>
      </c>
      <c r="P21" s="564" t="s">
        <v>212</v>
      </c>
      <c r="Q21" s="565" t="str">
        <f>IF(OR(R21="Preventivo",R21="Detectivo"),"Probabilidad",IF(R21="Correctivo","Impacto",""))</f>
        <v>Probabilidad</v>
      </c>
      <c r="R21" s="566" t="s">
        <v>193</v>
      </c>
      <c r="S21" s="566" t="s">
        <v>194</v>
      </c>
      <c r="T21" s="567" t="str">
        <f t="shared" ref="T21:T26" si="8">IF(AND(R21="Preventivo",S21="Automático"),"50%",IF(AND(R21="Preventivo",S21="Manual"),"40%",IF(AND(R21="Detectivo",S21="Automático"),"40%",IF(AND(R21="Detectivo",S21="Manual"),"30%",IF(AND(R21="Correctivo",S21="Automático"),"35%",IF(AND(R21="Correctivo",S21="Manual"),"25%",""))))))</f>
        <v>40%</v>
      </c>
      <c r="U21" s="566" t="s">
        <v>195</v>
      </c>
      <c r="V21" s="566" t="s">
        <v>196</v>
      </c>
      <c r="W21" s="566" t="s">
        <v>197</v>
      </c>
      <c r="X21" s="568">
        <f>IFERROR(IF(AND(Q20="Probabilidad",Q21="Probabilidad"),(Z20-(+Z20*T21)),IF(Q21="Probabilidad",(I20-(+I20*T21)),IF(Q21="Impacto",Z20,""))),"")</f>
        <v>0.14399999999999999</v>
      </c>
      <c r="Y21" s="569" t="str">
        <f t="shared" si="3"/>
        <v>Muy Baja</v>
      </c>
      <c r="Z21" s="567">
        <f t="shared" ref="Z21:Z26" si="9">+X21</f>
        <v>0.14399999999999999</v>
      </c>
      <c r="AA21" s="569" t="str">
        <f t="shared" si="5"/>
        <v>Mayor</v>
      </c>
      <c r="AB21" s="567">
        <f>IFERROR(IF(AND(Q20="Impacto",Q21="Impacto"),(AB20-(+AB20*T21)),IF(Q21="Impacto",(M20-(+M20*T21)),IF(Q21="Probabilidad",AB20,""))),"")</f>
        <v>0.8</v>
      </c>
      <c r="AC21" s="570" t="str">
        <f t="shared" ref="AC21" si="10">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Alto</v>
      </c>
      <c r="AD21" s="566" t="s">
        <v>198</v>
      </c>
      <c r="AE21" s="154" t="s">
        <v>213</v>
      </c>
      <c r="AF21" s="572" t="s">
        <v>214</v>
      </c>
      <c r="AG21" s="572" t="s">
        <v>215</v>
      </c>
      <c r="AH21" s="574">
        <v>45839</v>
      </c>
      <c r="AI21" s="574">
        <v>45930</v>
      </c>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37.5" customHeight="1" x14ac:dyDescent="0.3">
      <c r="A22" s="362"/>
      <c r="B22" s="541"/>
      <c r="C22" s="541"/>
      <c r="D22" s="541"/>
      <c r="E22" s="542"/>
      <c r="F22" s="541"/>
      <c r="G22" s="543"/>
      <c r="H22" s="544"/>
      <c r="I22" s="545"/>
      <c r="J22" s="546"/>
      <c r="K22" s="545"/>
      <c r="L22" s="544"/>
      <c r="M22" s="545"/>
      <c r="N22" s="547"/>
      <c r="O22" s="363"/>
      <c r="P22" s="604"/>
      <c r="Q22" s="576"/>
      <c r="R22" s="577"/>
      <c r="S22" s="577"/>
      <c r="T22" s="578"/>
      <c r="U22" s="577"/>
      <c r="V22" s="577"/>
      <c r="W22" s="577"/>
      <c r="X22" s="568"/>
      <c r="Y22" s="579"/>
      <c r="Z22" s="578"/>
      <c r="AA22" s="579"/>
      <c r="AB22" s="578"/>
      <c r="AC22" s="580"/>
      <c r="AD22" s="577"/>
      <c r="AE22" s="605" t="s">
        <v>216</v>
      </c>
      <c r="AF22" s="572" t="s">
        <v>214</v>
      </c>
      <c r="AG22" s="572" t="s">
        <v>217</v>
      </c>
      <c r="AH22" s="574">
        <v>45839</v>
      </c>
      <c r="AI22" s="574">
        <v>45930</v>
      </c>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x14ac:dyDescent="0.3">
      <c r="A23" s="362"/>
      <c r="B23" s="541"/>
      <c r="C23" s="541"/>
      <c r="D23" s="541"/>
      <c r="E23" s="542"/>
      <c r="F23" s="541"/>
      <c r="G23" s="543"/>
      <c r="H23" s="544"/>
      <c r="I23" s="545"/>
      <c r="J23" s="546"/>
      <c r="K23" s="545">
        <f>IF(NOT(ISERROR(MATCH(J23,_xlfn.ANCHORARRAY(E35),0))),I37&amp;"Por favor no seleccionar los criterios de impacto",J23)</f>
        <v>0</v>
      </c>
      <c r="L23" s="544"/>
      <c r="M23" s="545"/>
      <c r="N23" s="547"/>
      <c r="O23" s="106">
        <v>3</v>
      </c>
      <c r="P23" s="154"/>
      <c r="Q23" s="581"/>
      <c r="R23" s="582"/>
      <c r="S23" s="582"/>
      <c r="T23" s="583"/>
      <c r="U23" s="582"/>
      <c r="V23" s="582"/>
      <c r="W23" s="582"/>
      <c r="X23" s="584" t="str">
        <f>IFERROR(IF(AND(Q21="Probabilidad",Q23="Probabilidad"),(Z21-(+Z21*T23)),IF(AND(Q21="Impacto",Q23="Probabilidad"),(Z20-(+Z20*T23)),IF(Q23="Impacto",Z21,""))),"")</f>
        <v/>
      </c>
      <c r="Y23" s="585"/>
      <c r="Z23" s="586"/>
      <c r="AA23" s="585"/>
      <c r="AB23" s="586"/>
      <c r="AC23" s="587"/>
      <c r="AD23" s="588"/>
      <c r="AE23" s="589"/>
      <c r="AF23" s="590"/>
      <c r="AG23" s="590"/>
      <c r="AH23" s="591"/>
      <c r="AI23" s="591"/>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18" customHeight="1" x14ac:dyDescent="0.3">
      <c r="A24" s="362"/>
      <c r="B24" s="541"/>
      <c r="C24" s="541"/>
      <c r="D24" s="541"/>
      <c r="E24" s="542"/>
      <c r="F24" s="541"/>
      <c r="G24" s="543"/>
      <c r="H24" s="544"/>
      <c r="I24" s="545"/>
      <c r="J24" s="546"/>
      <c r="K24" s="545">
        <f>IF(NOT(ISERROR(MATCH(J24,_xlfn.ANCHORARRAY(E36),0))),I38&amp;"Por favor no seleccionar los criterios de impacto",J24)</f>
        <v>0</v>
      </c>
      <c r="L24" s="544"/>
      <c r="M24" s="545"/>
      <c r="N24" s="547"/>
      <c r="O24" s="106">
        <v>4</v>
      </c>
      <c r="P24" s="154"/>
      <c r="Q24" s="581" t="str">
        <f t="shared" ref="Q24:Q26" si="11">IF(OR(R24="Preventivo",R24="Detectivo"),"Probabilidad",IF(R24="Correctivo","Impacto",""))</f>
        <v/>
      </c>
      <c r="R24" s="582"/>
      <c r="S24" s="582"/>
      <c r="T24" s="583" t="str">
        <f t="shared" si="8"/>
        <v/>
      </c>
      <c r="U24" s="582"/>
      <c r="V24" s="582"/>
      <c r="W24" s="582"/>
      <c r="X24" s="584" t="str">
        <f>IFERROR(IF(AND(Q23="Probabilidad",Q24="Probabilidad"),(Z23-(+Z23*T24)),IF(AND(Q23="Impacto",Q24="Probabilidad"),(Z21-(+Z21*T24)),IF(Q24="Impacto",Z23,""))),"")</f>
        <v/>
      </c>
      <c r="Y24" s="585" t="str">
        <f t="shared" si="3"/>
        <v/>
      </c>
      <c r="Z24" s="586" t="str">
        <f t="shared" si="9"/>
        <v/>
      </c>
      <c r="AA24" s="585" t="str">
        <f t="shared" si="5"/>
        <v/>
      </c>
      <c r="AB24" s="586" t="str">
        <f>IFERROR(IF(AND(Q23="Impacto",Q24="Impacto"),(AB23-(+AB23*T24)),IF(AND(Q23="Probabilidad",Q24="Impacto"),(AB21-(+AB21*T24)),IF(Q24="Probabilidad",AB23,""))),"")</f>
        <v/>
      </c>
      <c r="AC24" s="587"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588"/>
      <c r="AE24" s="589"/>
      <c r="AF24" s="590"/>
      <c r="AG24" s="590"/>
      <c r="AH24" s="591"/>
      <c r="AI24" s="591"/>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18" customHeight="1" x14ac:dyDescent="0.3">
      <c r="A25" s="362"/>
      <c r="B25" s="541"/>
      <c r="C25" s="541"/>
      <c r="D25" s="541"/>
      <c r="E25" s="542"/>
      <c r="F25" s="541"/>
      <c r="G25" s="543"/>
      <c r="H25" s="544"/>
      <c r="I25" s="545"/>
      <c r="J25" s="546"/>
      <c r="K25" s="545">
        <f>IF(NOT(ISERROR(MATCH(J25,_xlfn.ANCHORARRAY(E37),0))),I39&amp;"Por favor no seleccionar los criterios de impacto",J25)</f>
        <v>0</v>
      </c>
      <c r="L25" s="544"/>
      <c r="M25" s="545"/>
      <c r="N25" s="547"/>
      <c r="O25" s="106">
        <v>5</v>
      </c>
      <c r="P25" s="154"/>
      <c r="Q25" s="581" t="str">
        <f t="shared" si="11"/>
        <v/>
      </c>
      <c r="R25" s="582"/>
      <c r="S25" s="582"/>
      <c r="T25" s="583" t="str">
        <f t="shared" si="8"/>
        <v/>
      </c>
      <c r="U25" s="582"/>
      <c r="V25" s="582"/>
      <c r="W25" s="582"/>
      <c r="X25" s="584" t="str">
        <f t="shared" ref="X25:X26" si="12">IFERROR(IF(AND(Q24="Probabilidad",Q25="Probabilidad"),(Z24-(+Z24*T25)),IF(AND(Q24="Impacto",Q25="Probabilidad"),(Z23-(+Z23*T25)),IF(Q25="Impacto",Z24,""))),"")</f>
        <v/>
      </c>
      <c r="Y25" s="585" t="str">
        <f t="shared" si="3"/>
        <v/>
      </c>
      <c r="Z25" s="586" t="str">
        <f t="shared" si="9"/>
        <v/>
      </c>
      <c r="AA25" s="585" t="str">
        <f t="shared" si="5"/>
        <v/>
      </c>
      <c r="AB25" s="586" t="str">
        <f t="shared" ref="AB25:AB26" si="13">IFERROR(IF(AND(Q24="Impacto",Q25="Impacto"),(AB24-(+AB24*T25)),IF(AND(Q24="Probabilidad",Q25="Impacto"),(AB23-(+AB23*T25)),IF(Q25="Probabilidad",AB24,""))),"")</f>
        <v/>
      </c>
      <c r="AC25" s="587" t="str">
        <f t="shared" ref="AC25:AC26" si="14">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588"/>
      <c r="AE25" s="589"/>
      <c r="AF25" s="590"/>
      <c r="AG25" s="590"/>
      <c r="AH25" s="591"/>
      <c r="AI25" s="591"/>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18" customHeight="1" x14ac:dyDescent="0.3">
      <c r="A26" s="363"/>
      <c r="B26" s="548"/>
      <c r="C26" s="548"/>
      <c r="D26" s="548"/>
      <c r="E26" s="549"/>
      <c r="F26" s="548"/>
      <c r="G26" s="550"/>
      <c r="H26" s="551"/>
      <c r="I26" s="552"/>
      <c r="J26" s="553"/>
      <c r="K26" s="552">
        <f>IF(NOT(ISERROR(MATCH(J26,_xlfn.ANCHORARRAY(E38),0))),I40&amp;"Por favor no seleccionar los criterios de impacto",J26)</f>
        <v>0</v>
      </c>
      <c r="L26" s="551"/>
      <c r="M26" s="552"/>
      <c r="N26" s="554"/>
      <c r="O26" s="106">
        <v>6</v>
      </c>
      <c r="P26" s="154"/>
      <c r="Q26" s="581" t="str">
        <f t="shared" si="11"/>
        <v/>
      </c>
      <c r="R26" s="582"/>
      <c r="S26" s="582"/>
      <c r="T26" s="583" t="str">
        <f t="shared" si="8"/>
        <v/>
      </c>
      <c r="U26" s="582"/>
      <c r="V26" s="582"/>
      <c r="W26" s="582"/>
      <c r="X26" s="584" t="str">
        <f t="shared" si="12"/>
        <v/>
      </c>
      <c r="Y26" s="585" t="str">
        <f t="shared" si="3"/>
        <v/>
      </c>
      <c r="Z26" s="586" t="str">
        <f t="shared" si="9"/>
        <v/>
      </c>
      <c r="AA26" s="585" t="str">
        <f t="shared" si="5"/>
        <v/>
      </c>
      <c r="AB26" s="586" t="str">
        <f t="shared" si="13"/>
        <v/>
      </c>
      <c r="AC26" s="587" t="str">
        <f t="shared" si="14"/>
        <v/>
      </c>
      <c r="AD26" s="588"/>
      <c r="AE26" s="589"/>
      <c r="AF26" s="590"/>
      <c r="AG26" s="590"/>
      <c r="AH26" s="591"/>
      <c r="AI26" s="591"/>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74.25" customHeight="1" x14ac:dyDescent="0.3">
      <c r="A27" s="361">
        <v>3</v>
      </c>
      <c r="B27" s="534" t="s">
        <v>187</v>
      </c>
      <c r="C27" s="534" t="s">
        <v>376</v>
      </c>
      <c r="D27" s="534" t="s">
        <v>219</v>
      </c>
      <c r="E27" s="535" t="s">
        <v>377</v>
      </c>
      <c r="F27" s="534" t="s">
        <v>190</v>
      </c>
      <c r="G27" s="555">
        <v>375</v>
      </c>
      <c r="H27" s="537" t="str">
        <f>IF(G27&lt;=0,"",IF(G27&lt;=2,"Muy Baja",IF(G27&lt;=24,"Baja",IF(G27&lt;=500,"Media",IF(G27&lt;=5000,"Alta","Muy Alta")))))</f>
        <v>Media</v>
      </c>
      <c r="I27" s="538">
        <f>IF(H27="","",IF(H27="Muy Baja",0.2,IF(H27="Baja",0.4,IF(H27="Media",0.6,IF(H27="Alta",0.8,IF(H27="Muy Alta",1,))))))</f>
        <v>0.6</v>
      </c>
      <c r="J27" s="539" t="s">
        <v>191</v>
      </c>
      <c r="K27" s="538" t="str">
        <f>IF(NOT(ISERROR(MATCH(J27,'Tabla Impacto'!$B$221:$B$223,0))),'Tabla Impacto'!$F$223&amp;"Por favor no seleccionar los criterios de impacto(Afectación Económica o presupuestal y Pérdida Reputacional)",J27)</f>
        <v xml:space="preserve">     El riesgo afecta la imagen de la entidad con algunos usuarios de relevancia frente al logro de los objetivos</v>
      </c>
      <c r="L27" s="537" t="str">
        <f>IF(OR(K27='Tabla Impacto'!$C$11,K27='Tabla Impacto'!$D$11),"Leve",IF(OR(K27='Tabla Impacto'!$C$12,K27='Tabla Impacto'!$D$12),"Menor",IF(OR(K27='Tabla Impacto'!$C$13,K27='Tabla Impacto'!$D$13),"Moderado",IF(OR(K27='Tabla Impacto'!$C$14,K27='Tabla Impacto'!$D$14),"Mayor",IF(OR(K27='Tabla Impacto'!$C$15,K27='Tabla Impacto'!$D$15),"Catastrófico","")))))</f>
        <v>Moderado</v>
      </c>
      <c r="M27" s="538">
        <f>IF(L27="","",IF(L27="Leve",0.2,IF(L27="Menor",0.4,IF(L27="Moderado",0.6,IF(L27="Mayor",0.8,IF(L27="Catastrófico",1,))))))</f>
        <v>0.6</v>
      </c>
      <c r="N27" s="540"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Moderado</v>
      </c>
      <c r="O27" s="623">
        <v>1</v>
      </c>
      <c r="P27" s="564" t="s">
        <v>220</v>
      </c>
      <c r="Q27" s="565" t="str">
        <f>IF(OR(R27="Preventivo",R27="Detectivo"),"Probabilidad",IF(R27="Correctivo","Impacto",""))</f>
        <v>Probabilidad</v>
      </c>
      <c r="R27" s="566" t="s">
        <v>193</v>
      </c>
      <c r="S27" s="566" t="s">
        <v>194</v>
      </c>
      <c r="T27" s="567" t="str">
        <f>IF(AND(R27="Preventivo",S27="Automático"),"50%",IF(AND(R27="Preventivo",S27="Manual"),"40%",IF(AND(R27="Detectivo",S27="Automático"),"40%",IF(AND(R27="Detectivo",S27="Manual"),"30%",IF(AND(R27="Correctivo",S27="Automático"),"35%",IF(AND(R27="Correctivo",S27="Manual"),"25%",""))))))</f>
        <v>40%</v>
      </c>
      <c r="U27" s="566" t="s">
        <v>195</v>
      </c>
      <c r="V27" s="566" t="s">
        <v>196</v>
      </c>
      <c r="W27" s="566" t="s">
        <v>197</v>
      </c>
      <c r="X27" s="568">
        <f>IFERROR(IF(Q27="Probabilidad",(I27-(+I27*T27)),IF(Q27="Impacto",I27,"")),"")</f>
        <v>0.36</v>
      </c>
      <c r="Y27" s="569" t="str">
        <f>IFERROR(IF(X27="","",IF(X27&lt;=0.2,"Muy Baja",IF(X27&lt;=0.4,"Baja",IF(X27&lt;=0.6,"Media",IF(X27&lt;=0.8,"Alta","Muy Alta"))))),"")</f>
        <v>Baja</v>
      </c>
      <c r="Z27" s="567">
        <f>+X27</f>
        <v>0.36</v>
      </c>
      <c r="AA27" s="569" t="str">
        <f>IFERROR(IF(AB27="","",IF(AB27&lt;=0.2,"Leve",IF(AB27&lt;=0.4,"Menor",IF(AB27&lt;=0.6,"Moderado",IF(AB27&lt;=0.8,"Mayor","Catastrófico"))))),"")</f>
        <v>Moderado</v>
      </c>
      <c r="AB27" s="567">
        <f>IFERROR(IF(Q27="Impacto",(M27-(+M27*T27)),IF(Q27="Probabilidad",M27,"")),"")</f>
        <v>0.6</v>
      </c>
      <c r="AC27" s="570"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Moderado</v>
      </c>
      <c r="AD27" s="566" t="s">
        <v>198</v>
      </c>
      <c r="AE27" s="154" t="s">
        <v>221</v>
      </c>
      <c r="AF27" s="572" t="s">
        <v>214</v>
      </c>
      <c r="AG27" s="572" t="s">
        <v>222</v>
      </c>
      <c r="AH27" s="574">
        <v>45748</v>
      </c>
      <c r="AI27" s="574">
        <v>45838</v>
      </c>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71.25" customHeight="1" x14ac:dyDescent="0.3">
      <c r="A28" s="362"/>
      <c r="B28" s="541"/>
      <c r="C28" s="541"/>
      <c r="D28" s="541"/>
      <c r="E28" s="542"/>
      <c r="F28" s="541"/>
      <c r="G28" s="556"/>
      <c r="H28" s="544"/>
      <c r="I28" s="545"/>
      <c r="J28" s="546"/>
      <c r="K28" s="545"/>
      <c r="L28" s="544"/>
      <c r="M28" s="545"/>
      <c r="N28" s="547"/>
      <c r="O28" s="624"/>
      <c r="P28" s="604"/>
      <c r="Q28" s="606"/>
      <c r="R28" s="607"/>
      <c r="S28" s="607"/>
      <c r="T28" s="608"/>
      <c r="U28" s="607"/>
      <c r="V28" s="607"/>
      <c r="W28" s="607"/>
      <c r="X28" s="568"/>
      <c r="Y28" s="609"/>
      <c r="Z28" s="608"/>
      <c r="AA28" s="609"/>
      <c r="AB28" s="608"/>
      <c r="AC28" s="610"/>
      <c r="AD28" s="607"/>
      <c r="AE28" s="154" t="s">
        <v>223</v>
      </c>
      <c r="AF28" s="572" t="s">
        <v>214</v>
      </c>
      <c r="AG28" s="572" t="s">
        <v>224</v>
      </c>
      <c r="AH28" s="574">
        <v>45748</v>
      </c>
      <c r="AI28" s="574">
        <v>46010</v>
      </c>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x14ac:dyDescent="0.3">
      <c r="A29" s="362"/>
      <c r="B29" s="541"/>
      <c r="C29" s="541"/>
      <c r="D29" s="541"/>
      <c r="E29" s="542"/>
      <c r="F29" s="541"/>
      <c r="G29" s="556"/>
      <c r="H29" s="544"/>
      <c r="I29" s="545"/>
      <c r="J29" s="546"/>
      <c r="K29" s="545">
        <f>IF(NOT(ISERROR(MATCH(J29,_xlfn.ANCHORARRAY(E40),0))),I42&amp;"Por favor no seleccionar los criterios de impacto",J29)</f>
        <v>0</v>
      </c>
      <c r="L29" s="544"/>
      <c r="M29" s="545"/>
      <c r="N29" s="547"/>
      <c r="O29" s="106">
        <v>2</v>
      </c>
      <c r="P29" s="611"/>
      <c r="Q29" s="581"/>
      <c r="R29" s="582"/>
      <c r="S29" s="582"/>
      <c r="T29" s="583" t="str">
        <f t="shared" ref="T29:T34" si="15">IF(AND(R29="Preventivo",S29="Automático"),"50%",IF(AND(R29="Preventivo",S29="Manual"),"40%",IF(AND(R29="Detectivo",S29="Automático"),"40%",IF(AND(R29="Detectivo",S29="Manual"),"30%",IF(AND(R29="Correctivo",S29="Automático"),"35%",IF(AND(R29="Correctivo",S29="Manual"),"25%",""))))))</f>
        <v/>
      </c>
      <c r="U29" s="582"/>
      <c r="V29" s="582"/>
      <c r="W29" s="582"/>
      <c r="X29" s="568" t="str">
        <f>IFERROR(IF(AND(Q27="Probabilidad",Q29="Probabilidad"),(Z27-(+Z27*T29)),IF(Q29="Probabilidad",(I27-(+I27*T29)),IF(Q29="Impacto",Z27,""))),"")</f>
        <v/>
      </c>
      <c r="Y29" s="585" t="str">
        <f t="shared" si="3"/>
        <v/>
      </c>
      <c r="Z29" s="586" t="str">
        <f t="shared" ref="Z29:Z33" si="16">+X29</f>
        <v/>
      </c>
      <c r="AA29" s="585" t="str">
        <f t="shared" si="5"/>
        <v/>
      </c>
      <c r="AB29" s="586" t="str">
        <f>IFERROR(IF(AND(Q28="Impacto",Q29="Impacto"),(AB28-(+AB28*T29)),IF(AND(Q28="Probabilidad",Q29="Impacto"),(AB26-(+AB26*T29)),IF(Q29="Probabilidad",AB28,""))),"")</f>
        <v/>
      </c>
      <c r="AC29" s="587" t="str">
        <f t="shared" ref="AC29:AC30" si="17">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588"/>
      <c r="AE29" s="589"/>
      <c r="AF29" s="590"/>
      <c r="AG29" s="590"/>
      <c r="AH29" s="591"/>
      <c r="AI29" s="591"/>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18" customHeight="1" x14ac:dyDescent="0.3">
      <c r="A30" s="362"/>
      <c r="B30" s="541"/>
      <c r="C30" s="541"/>
      <c r="D30" s="541"/>
      <c r="E30" s="542"/>
      <c r="F30" s="541"/>
      <c r="G30" s="556"/>
      <c r="H30" s="544"/>
      <c r="I30" s="545"/>
      <c r="J30" s="546"/>
      <c r="K30" s="545">
        <f>IF(NOT(ISERROR(MATCH(J30,_xlfn.ANCHORARRAY(E41),0))),I43&amp;"Por favor no seleccionar los criterios de impacto",J30)</f>
        <v>0</v>
      </c>
      <c r="L30" s="544"/>
      <c r="M30" s="545"/>
      <c r="N30" s="547"/>
      <c r="O30" s="106">
        <v>3</v>
      </c>
      <c r="P30" s="611"/>
      <c r="Q30" s="581" t="str">
        <f>IF(OR(R30="Preventivo",R30="Detectivo"),"Probabilidad",IF(R30="Correctivo","Impacto",""))</f>
        <v/>
      </c>
      <c r="R30" s="582"/>
      <c r="S30" s="582"/>
      <c r="T30" s="583" t="str">
        <f t="shared" si="15"/>
        <v/>
      </c>
      <c r="U30" s="582"/>
      <c r="V30" s="582"/>
      <c r="W30" s="582"/>
      <c r="X30" s="584" t="str">
        <f>IFERROR(IF(AND(Q29="Probabilidad",Q30="Probabilidad"),(Z29-(+Z29*T30)),IF(AND(Q29="Impacto",Q30="Probabilidad"),(Z27-(+Z27*T30)),IF(Q30="Impacto",Z29,""))),"")</f>
        <v/>
      </c>
      <c r="Y30" s="585" t="str">
        <f t="shared" si="3"/>
        <v/>
      </c>
      <c r="Z30" s="586" t="str">
        <f t="shared" si="16"/>
        <v/>
      </c>
      <c r="AA30" s="585" t="str">
        <f t="shared" si="5"/>
        <v/>
      </c>
      <c r="AB30" s="586" t="str">
        <f>IFERROR(IF(AND(Q29="Impacto",Q30="Impacto"),(AB29-(+AB29*T30)),IF(AND(Q29="Probabilidad",Q30="Impacto"),(AB27-(+AB27*T30)),IF(Q30="Probabilidad",AB29,""))),"")</f>
        <v/>
      </c>
      <c r="AC30" s="587" t="str">
        <f t="shared" si="17"/>
        <v/>
      </c>
      <c r="AD30" s="588"/>
      <c r="AE30" s="589"/>
      <c r="AF30" s="590"/>
      <c r="AG30" s="590"/>
      <c r="AH30" s="591"/>
      <c r="AI30" s="591"/>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18" customHeight="1" x14ac:dyDescent="0.3">
      <c r="A31" s="362"/>
      <c r="B31" s="541"/>
      <c r="C31" s="541"/>
      <c r="D31" s="541"/>
      <c r="E31" s="542"/>
      <c r="F31" s="541"/>
      <c r="G31" s="556"/>
      <c r="H31" s="544"/>
      <c r="I31" s="545"/>
      <c r="J31" s="546"/>
      <c r="K31" s="545">
        <f>IF(NOT(ISERROR(MATCH(J31,_xlfn.ANCHORARRAY(E42),0))),I44&amp;"Por favor no seleccionar los criterios de impacto",J31)</f>
        <v>0</v>
      </c>
      <c r="L31" s="544"/>
      <c r="M31" s="545"/>
      <c r="N31" s="547"/>
      <c r="O31" s="106">
        <v>4</v>
      </c>
      <c r="P31" s="154"/>
      <c r="Q31" s="581" t="str">
        <f t="shared" ref="Q31:Q33" si="18">IF(OR(R31="Preventivo",R31="Detectivo"),"Probabilidad",IF(R31="Correctivo","Impacto",""))</f>
        <v/>
      </c>
      <c r="R31" s="582"/>
      <c r="S31" s="582"/>
      <c r="T31" s="583" t="str">
        <f t="shared" si="15"/>
        <v/>
      </c>
      <c r="U31" s="582"/>
      <c r="V31" s="582"/>
      <c r="W31" s="582"/>
      <c r="X31" s="584" t="str">
        <f t="shared" ref="X31:X33" si="19">IFERROR(IF(AND(Q30="Probabilidad",Q31="Probabilidad"),(Z30-(+Z30*T31)),IF(AND(Q30="Impacto",Q31="Probabilidad"),(Z29-(+Z29*T31)),IF(Q31="Impacto",Z30,""))),"")</f>
        <v/>
      </c>
      <c r="Y31" s="585" t="str">
        <f t="shared" si="3"/>
        <v/>
      </c>
      <c r="Z31" s="586" t="str">
        <f t="shared" si="16"/>
        <v/>
      </c>
      <c r="AA31" s="585" t="str">
        <f t="shared" si="5"/>
        <v/>
      </c>
      <c r="AB31" s="586" t="str">
        <f t="shared" ref="AB31:AB33" si="20">IFERROR(IF(AND(Q30="Impacto",Q31="Impacto"),(AB30-(+AB30*T31)),IF(AND(Q30="Probabilidad",Q31="Impacto"),(AB29-(+AB29*T31)),IF(Q31="Probabilidad",AB30,""))),"")</f>
        <v/>
      </c>
      <c r="AC31" s="587"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588"/>
      <c r="AE31" s="589"/>
      <c r="AF31" s="590"/>
      <c r="AG31" s="590"/>
      <c r="AH31" s="591"/>
      <c r="AI31" s="591"/>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18" customHeight="1" x14ac:dyDescent="0.3">
      <c r="A32" s="362"/>
      <c r="B32" s="541"/>
      <c r="C32" s="541"/>
      <c r="D32" s="541"/>
      <c r="E32" s="542"/>
      <c r="F32" s="541"/>
      <c r="G32" s="556"/>
      <c r="H32" s="544"/>
      <c r="I32" s="545"/>
      <c r="J32" s="546"/>
      <c r="K32" s="545">
        <f>IF(NOT(ISERROR(MATCH(J32,_xlfn.ANCHORARRAY(E43),0))),I45&amp;"Por favor no seleccionar los criterios de impacto",J32)</f>
        <v>0</v>
      </c>
      <c r="L32" s="544"/>
      <c r="M32" s="545"/>
      <c r="N32" s="547"/>
      <c r="O32" s="106">
        <v>5</v>
      </c>
      <c r="P32" s="154"/>
      <c r="Q32" s="581" t="str">
        <f t="shared" si="18"/>
        <v/>
      </c>
      <c r="R32" s="582"/>
      <c r="S32" s="582"/>
      <c r="T32" s="583" t="str">
        <f t="shared" si="15"/>
        <v/>
      </c>
      <c r="U32" s="582"/>
      <c r="V32" s="582"/>
      <c r="W32" s="582"/>
      <c r="X32" s="584" t="str">
        <f t="shared" si="19"/>
        <v/>
      </c>
      <c r="Y32" s="585" t="str">
        <f t="shared" si="3"/>
        <v/>
      </c>
      <c r="Z32" s="586" t="str">
        <f t="shared" si="16"/>
        <v/>
      </c>
      <c r="AA32" s="585" t="str">
        <f t="shared" si="5"/>
        <v/>
      </c>
      <c r="AB32" s="586" t="str">
        <f t="shared" si="20"/>
        <v/>
      </c>
      <c r="AC32" s="587" t="str">
        <f t="shared" ref="AC32:AC33" si="21">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588"/>
      <c r="AE32" s="589"/>
      <c r="AF32" s="590"/>
      <c r="AG32" s="590"/>
      <c r="AH32" s="591"/>
      <c r="AI32" s="591"/>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customHeight="1" x14ac:dyDescent="0.3">
      <c r="A33" s="363"/>
      <c r="B33" s="548"/>
      <c r="C33" s="548"/>
      <c r="D33" s="548"/>
      <c r="E33" s="549"/>
      <c r="F33" s="548"/>
      <c r="G33" s="557"/>
      <c r="H33" s="551"/>
      <c r="I33" s="552"/>
      <c r="J33" s="553"/>
      <c r="K33" s="552">
        <f>IF(NOT(ISERROR(MATCH(J33,_xlfn.ANCHORARRAY(E44),0))),I46&amp;"Por favor no seleccionar los criterios de impacto",J33)</f>
        <v>0</v>
      </c>
      <c r="L33" s="551"/>
      <c r="M33" s="552"/>
      <c r="N33" s="554"/>
      <c r="O33" s="106">
        <v>6</v>
      </c>
      <c r="P33" s="154"/>
      <c r="Q33" s="581" t="str">
        <f t="shared" si="18"/>
        <v/>
      </c>
      <c r="R33" s="582"/>
      <c r="S33" s="582"/>
      <c r="T33" s="583" t="str">
        <f t="shared" si="15"/>
        <v/>
      </c>
      <c r="U33" s="582"/>
      <c r="V33" s="582"/>
      <c r="W33" s="582"/>
      <c r="X33" s="584" t="str">
        <f t="shared" si="19"/>
        <v/>
      </c>
      <c r="Y33" s="585" t="str">
        <f t="shared" si="3"/>
        <v/>
      </c>
      <c r="Z33" s="586" t="str">
        <f t="shared" si="16"/>
        <v/>
      </c>
      <c r="AA33" s="585" t="str">
        <f t="shared" si="5"/>
        <v/>
      </c>
      <c r="AB33" s="586" t="str">
        <f t="shared" si="20"/>
        <v/>
      </c>
      <c r="AC33" s="587" t="str">
        <f t="shared" si="21"/>
        <v/>
      </c>
      <c r="AD33" s="588"/>
      <c r="AE33" s="589"/>
      <c r="AF33" s="590"/>
      <c r="AG33" s="590"/>
      <c r="AH33" s="591"/>
      <c r="AI33" s="591"/>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76.5" x14ac:dyDescent="0.3">
      <c r="A34" s="361">
        <v>4</v>
      </c>
      <c r="B34" s="534" t="s">
        <v>218</v>
      </c>
      <c r="C34" s="534" t="s">
        <v>225</v>
      </c>
      <c r="D34" s="534" t="s">
        <v>226</v>
      </c>
      <c r="E34" s="534" t="s">
        <v>227</v>
      </c>
      <c r="F34" s="534" t="s">
        <v>190</v>
      </c>
      <c r="G34" s="536">
        <v>369</v>
      </c>
      <c r="H34" s="537" t="str">
        <f>IF(G34&lt;=0,"",IF(G34&lt;=2,"Muy Baja",IF(G34&lt;=24,"Baja",IF(G34&lt;=500,"Media",IF(G34&lt;=5000,"Alta","Muy Alta")))))</f>
        <v>Media</v>
      </c>
      <c r="I34" s="538">
        <f>IF(H34="","",IF(H34="Muy Baja",0.2,IF(H34="Baja",0.4,IF(H34="Media",0.6,IF(H34="Alta",0.8,IF(H34="Muy Alta",1,))))))</f>
        <v>0.6</v>
      </c>
      <c r="J34" s="539" t="s">
        <v>191</v>
      </c>
      <c r="K34" s="538" t="str">
        <f>IF(NOT(ISERROR(MATCH(J34,'Tabla Impacto'!$B$221:$B$223,0))),'Tabla Impacto'!$F$223&amp;"Por favor no seleccionar los criterios de impacto(Afectación Económica o presupuestal y Pérdida Reputacional)",J34)</f>
        <v xml:space="preserve">     El riesgo afecta la imagen de la entidad con algunos usuarios de relevancia frente al logro de los objetivos</v>
      </c>
      <c r="L34" s="537" t="str">
        <f>IF(OR(K34='Tabla Impacto'!$C$11,K34='Tabla Impacto'!$D$11),"Leve",IF(OR(K34='Tabla Impacto'!$C$12,K34='Tabla Impacto'!$D$12),"Menor",IF(OR(K34='Tabla Impacto'!$C$13,K34='Tabla Impacto'!$D$13),"Moderado",IF(OR(K34='Tabla Impacto'!$C$14,K34='Tabla Impacto'!$D$14),"Mayor",IF(OR(K34='Tabla Impacto'!$C$15,K34='Tabla Impacto'!$D$15),"Catastrófico","")))))</f>
        <v>Moderado</v>
      </c>
      <c r="M34" s="538">
        <f>IF(L34="","",IF(L34="Leve",0.2,IF(L34="Menor",0.4,IF(L34="Moderado",0.6,IF(L34="Mayor",0.8,IF(L34="Catastrófico",1,))))))</f>
        <v>0.6</v>
      </c>
      <c r="N34" s="540"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Moderado</v>
      </c>
      <c r="O34" s="106">
        <v>1</v>
      </c>
      <c r="P34" s="154" t="s">
        <v>228</v>
      </c>
      <c r="Q34" s="596" t="str">
        <f>IF(OR(R34="Preventivo",R34="Detectivo"),"Probabilidad",IF(R34="Correctivo","Impacto",""))</f>
        <v>Probabilidad</v>
      </c>
      <c r="R34" s="597" t="s">
        <v>193</v>
      </c>
      <c r="S34" s="597" t="s">
        <v>194</v>
      </c>
      <c r="T34" s="598" t="str">
        <f t="shared" si="15"/>
        <v>40%</v>
      </c>
      <c r="U34" s="597" t="s">
        <v>195</v>
      </c>
      <c r="V34" s="597" t="s">
        <v>196</v>
      </c>
      <c r="W34" s="597" t="s">
        <v>197</v>
      </c>
      <c r="X34" s="568">
        <f>IFERROR(IF(Q34="Probabilidad",(I34-(+I34*T34)),IF(Q34="Impacto",I34,"")),"")</f>
        <v>0.36</v>
      </c>
      <c r="Y34" s="599" t="str">
        <f>IFERROR(IF(X34="","",IF(X34&lt;=0.2,"Muy Baja",IF(X34&lt;=0.4,"Baja",IF(X34&lt;=0.6,"Media",IF(X34&lt;=0.8,"Alta","Muy Alta"))))),"")</f>
        <v>Baja</v>
      </c>
      <c r="Z34" s="600">
        <f>+X34</f>
        <v>0.36</v>
      </c>
      <c r="AA34" s="599" t="str">
        <f>IFERROR(IF(AB34="","",IF(AB34&lt;=0.2,"Leve",IF(AB34&lt;=0.4,"Menor",IF(AB34&lt;=0.6,"Moderado",IF(AB34&lt;=0.8,"Mayor","Catastrófico"))))),"")</f>
        <v>Moderado</v>
      </c>
      <c r="AB34" s="600">
        <f>IFERROR(IF(Q34="Impacto",(M34-(+M34*T34)),IF(Q34="Probabilidad",M34,"")),"")</f>
        <v>0.6</v>
      </c>
      <c r="AC34" s="601"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Moderado</v>
      </c>
      <c r="AD34" s="602" t="s">
        <v>198</v>
      </c>
      <c r="AE34" s="154" t="s">
        <v>229</v>
      </c>
      <c r="AF34" s="572" t="s">
        <v>214</v>
      </c>
      <c r="AG34" s="572" t="s">
        <v>230</v>
      </c>
      <c r="AH34" s="574">
        <v>45689</v>
      </c>
      <c r="AI34" s="574">
        <v>46010</v>
      </c>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customHeight="1" x14ac:dyDescent="0.3">
      <c r="A35" s="362"/>
      <c r="B35" s="541"/>
      <c r="C35" s="541"/>
      <c r="D35" s="541"/>
      <c r="E35" s="541"/>
      <c r="F35" s="541"/>
      <c r="G35" s="543"/>
      <c r="H35" s="544"/>
      <c r="I35" s="545"/>
      <c r="J35" s="546"/>
      <c r="K35" s="545">
        <f>IF(NOT(ISERROR(MATCH(J35,_xlfn.ANCHORARRAY(E46),0))),I48&amp;"Por favor no seleccionar los criterios de impacto",J35)</f>
        <v>0</v>
      </c>
      <c r="L35" s="544"/>
      <c r="M35" s="545"/>
      <c r="N35" s="547"/>
      <c r="O35" s="106">
        <v>2</v>
      </c>
      <c r="P35" s="154"/>
      <c r="Q35" s="581" t="str">
        <f>IF(OR(R35="Preventivo",R35="Detectivo"),"Probabilidad",IF(R35="Correctivo","Impacto",""))</f>
        <v/>
      </c>
      <c r="R35" s="582"/>
      <c r="S35" s="582"/>
      <c r="T35" s="583" t="str">
        <f t="shared" ref="T35:T40" si="22">IF(AND(R35="Preventivo",S35="Automático"),"50%",IF(AND(R35="Preventivo",S35="Manual"),"40%",IF(AND(R35="Detectivo",S35="Automático"),"40%",IF(AND(R35="Detectivo",S35="Manual"),"30%",IF(AND(R35="Correctivo",S35="Automático"),"35%",IF(AND(R35="Correctivo",S35="Manual"),"25%",""))))))</f>
        <v/>
      </c>
      <c r="U35" s="582"/>
      <c r="V35" s="582"/>
      <c r="W35" s="582"/>
      <c r="X35" s="584" t="str">
        <f>IFERROR(IF(AND(Q34="Probabilidad",Q35="Probabilidad"),(Z34-(+Z34*T35)),IF(Q35="Probabilidad",(I34-(+I34*T35)),IF(Q35="Impacto",Z34,""))),"")</f>
        <v/>
      </c>
      <c r="Y35" s="585" t="str">
        <f t="shared" si="3"/>
        <v/>
      </c>
      <c r="Z35" s="586" t="str">
        <f t="shared" ref="Z35:Z39" si="23">+X35</f>
        <v/>
      </c>
      <c r="AA35" s="585" t="str">
        <f t="shared" si="5"/>
        <v/>
      </c>
      <c r="AB35" s="586" t="str">
        <f>IFERROR(IF(AND(Q34="Impacto",Q35="Impacto"),(AB34-(+AB34*T35)),IF(Q35="Impacto",(M34-(+M34*T35)),IF(Q35="Probabilidad",AB34,""))),"")</f>
        <v/>
      </c>
      <c r="AC35" s="587" t="str">
        <f t="shared" ref="AC35:AC36" si="2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588"/>
      <c r="AE35" s="589"/>
      <c r="AF35" s="590"/>
      <c r="AG35" s="590"/>
      <c r="AH35" s="591"/>
      <c r="AI35" s="591"/>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customHeight="1" x14ac:dyDescent="0.3">
      <c r="A36" s="362"/>
      <c r="B36" s="541"/>
      <c r="C36" s="541"/>
      <c r="D36" s="541"/>
      <c r="E36" s="541"/>
      <c r="F36" s="541"/>
      <c r="G36" s="543"/>
      <c r="H36" s="544"/>
      <c r="I36" s="545"/>
      <c r="J36" s="546"/>
      <c r="K36" s="545">
        <f>IF(NOT(ISERROR(MATCH(J36,_xlfn.ANCHORARRAY(E47),0))),I49&amp;"Por favor no seleccionar los criterios de impacto",J36)</f>
        <v>0</v>
      </c>
      <c r="L36" s="544"/>
      <c r="M36" s="545"/>
      <c r="N36" s="547"/>
      <c r="O36" s="106">
        <v>3</v>
      </c>
      <c r="P36" s="611"/>
      <c r="Q36" s="581" t="str">
        <f>IF(OR(R36="Preventivo",R36="Detectivo"),"Probabilidad",IF(R36="Correctivo","Impacto",""))</f>
        <v/>
      </c>
      <c r="R36" s="582"/>
      <c r="S36" s="582"/>
      <c r="T36" s="583" t="str">
        <f t="shared" si="22"/>
        <v/>
      </c>
      <c r="U36" s="582"/>
      <c r="V36" s="582"/>
      <c r="W36" s="582"/>
      <c r="X36" s="584" t="str">
        <f>IFERROR(IF(AND(Q35="Probabilidad",Q36="Probabilidad"),(Z35-(+Z35*T36)),IF(AND(Q35="Impacto",Q36="Probabilidad"),(Z34-(+Z34*T36)),IF(Q36="Impacto",Z35,""))),"")</f>
        <v/>
      </c>
      <c r="Y36" s="585" t="str">
        <f t="shared" si="3"/>
        <v/>
      </c>
      <c r="Z36" s="586" t="str">
        <f t="shared" si="23"/>
        <v/>
      </c>
      <c r="AA36" s="585" t="str">
        <f t="shared" si="5"/>
        <v/>
      </c>
      <c r="AB36" s="586" t="str">
        <f>IFERROR(IF(AND(Q35="Impacto",Q36="Impacto"),(AB35-(+AB35*T36)),IF(AND(Q35="Probabilidad",Q36="Impacto"),(AB34-(+AB34*T36)),IF(Q36="Probabilidad",AB35,""))),"")</f>
        <v/>
      </c>
      <c r="AC36" s="587" t="str">
        <f t="shared" si="24"/>
        <v/>
      </c>
      <c r="AD36" s="588"/>
      <c r="AE36" s="589"/>
      <c r="AF36" s="590"/>
      <c r="AG36" s="590"/>
      <c r="AH36" s="591"/>
      <c r="AI36" s="591"/>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18" customHeight="1" x14ac:dyDescent="0.3">
      <c r="A37" s="362"/>
      <c r="B37" s="541"/>
      <c r="C37" s="541"/>
      <c r="D37" s="541"/>
      <c r="E37" s="541"/>
      <c r="F37" s="541"/>
      <c r="G37" s="543"/>
      <c r="H37" s="544"/>
      <c r="I37" s="545"/>
      <c r="J37" s="546"/>
      <c r="K37" s="545">
        <f>IF(NOT(ISERROR(MATCH(J37,_xlfn.ANCHORARRAY(E48),0))),I50&amp;"Por favor no seleccionar los criterios de impacto",J37)</f>
        <v>0</v>
      </c>
      <c r="L37" s="544"/>
      <c r="M37" s="545"/>
      <c r="N37" s="547"/>
      <c r="O37" s="106">
        <v>4</v>
      </c>
      <c r="P37" s="154"/>
      <c r="Q37" s="581" t="str">
        <f t="shared" ref="Q37:Q40" si="25">IF(OR(R37="Preventivo",R37="Detectivo"),"Probabilidad",IF(R37="Correctivo","Impacto",""))</f>
        <v/>
      </c>
      <c r="R37" s="582"/>
      <c r="S37" s="582"/>
      <c r="T37" s="583" t="str">
        <f t="shared" si="22"/>
        <v/>
      </c>
      <c r="U37" s="582"/>
      <c r="V37" s="582"/>
      <c r="W37" s="582"/>
      <c r="X37" s="584" t="str">
        <f t="shared" ref="X37:X39" si="26">IFERROR(IF(AND(Q36="Probabilidad",Q37="Probabilidad"),(Z36-(+Z36*T37)),IF(AND(Q36="Impacto",Q37="Probabilidad"),(Z35-(+Z35*T37)),IF(Q37="Impacto",Z36,""))),"")</f>
        <v/>
      </c>
      <c r="Y37" s="585" t="str">
        <f t="shared" si="3"/>
        <v/>
      </c>
      <c r="Z37" s="586" t="str">
        <f t="shared" si="23"/>
        <v/>
      </c>
      <c r="AA37" s="585" t="str">
        <f t="shared" si="5"/>
        <v/>
      </c>
      <c r="AB37" s="586" t="str">
        <f t="shared" ref="AB37:AB39" si="27">IFERROR(IF(AND(Q36="Impacto",Q37="Impacto"),(AB36-(+AB36*T37)),IF(AND(Q36="Probabilidad",Q37="Impacto"),(AB35-(+AB35*T37)),IF(Q37="Probabilidad",AB36,""))),"")</f>
        <v/>
      </c>
      <c r="AC37" s="587"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588"/>
      <c r="AE37" s="589"/>
      <c r="AF37" s="590"/>
      <c r="AG37" s="590"/>
      <c r="AH37" s="591"/>
      <c r="AI37" s="591"/>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customHeight="1" x14ac:dyDescent="0.3">
      <c r="A38" s="362"/>
      <c r="B38" s="541"/>
      <c r="C38" s="541"/>
      <c r="D38" s="541"/>
      <c r="E38" s="541"/>
      <c r="F38" s="541"/>
      <c r="G38" s="543"/>
      <c r="H38" s="544"/>
      <c r="I38" s="545"/>
      <c r="J38" s="546"/>
      <c r="K38" s="545">
        <f>IF(NOT(ISERROR(MATCH(J38,_xlfn.ANCHORARRAY(E49),0))),I51&amp;"Por favor no seleccionar los criterios de impacto",J38)</f>
        <v>0</v>
      </c>
      <c r="L38" s="544"/>
      <c r="M38" s="545"/>
      <c r="N38" s="547"/>
      <c r="O38" s="106">
        <v>5</v>
      </c>
      <c r="P38" s="154"/>
      <c r="Q38" s="581" t="str">
        <f t="shared" si="25"/>
        <v/>
      </c>
      <c r="R38" s="582"/>
      <c r="S38" s="582"/>
      <c r="T38" s="583" t="str">
        <f t="shared" si="22"/>
        <v/>
      </c>
      <c r="U38" s="582"/>
      <c r="V38" s="582"/>
      <c r="W38" s="582"/>
      <c r="X38" s="584" t="str">
        <f t="shared" si="26"/>
        <v/>
      </c>
      <c r="Y38" s="585" t="str">
        <f>IFERROR(IF(X38="","",IF(X38&lt;=0.2,"Muy Baja",IF(X38&lt;=0.4,"Baja",IF(X38&lt;=0.6,"Media",IF(X38&lt;=0.8,"Alta","Muy Alta"))))),"")</f>
        <v/>
      </c>
      <c r="Z38" s="586" t="str">
        <f t="shared" si="23"/>
        <v/>
      </c>
      <c r="AA38" s="585" t="str">
        <f t="shared" si="5"/>
        <v/>
      </c>
      <c r="AB38" s="586" t="str">
        <f t="shared" si="27"/>
        <v/>
      </c>
      <c r="AC38" s="587" t="str">
        <f t="shared" ref="AC38:AC39" si="2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588"/>
      <c r="AE38" s="589"/>
      <c r="AF38" s="590"/>
      <c r="AG38" s="590"/>
      <c r="AH38" s="591"/>
      <c r="AI38" s="591"/>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customHeight="1" x14ac:dyDescent="0.3">
      <c r="A39" s="363"/>
      <c r="B39" s="548"/>
      <c r="C39" s="548"/>
      <c r="D39" s="548"/>
      <c r="E39" s="548"/>
      <c r="F39" s="548"/>
      <c r="G39" s="550"/>
      <c r="H39" s="551"/>
      <c r="I39" s="552"/>
      <c r="J39" s="553"/>
      <c r="K39" s="552">
        <f>IF(NOT(ISERROR(MATCH(J39,_xlfn.ANCHORARRAY(E50),0))),I52&amp;"Por favor no seleccionar los criterios de impacto",J39)</f>
        <v>0</v>
      </c>
      <c r="L39" s="551"/>
      <c r="M39" s="552"/>
      <c r="N39" s="554"/>
      <c r="O39" s="106">
        <v>6</v>
      </c>
      <c r="P39" s="154"/>
      <c r="Q39" s="581" t="str">
        <f t="shared" si="25"/>
        <v/>
      </c>
      <c r="R39" s="582"/>
      <c r="S39" s="582"/>
      <c r="T39" s="583" t="str">
        <f t="shared" si="22"/>
        <v/>
      </c>
      <c r="U39" s="582"/>
      <c r="V39" s="582"/>
      <c r="W39" s="582"/>
      <c r="X39" s="584" t="str">
        <f t="shared" si="26"/>
        <v/>
      </c>
      <c r="Y39" s="585" t="str">
        <f t="shared" si="3"/>
        <v/>
      </c>
      <c r="Z39" s="586" t="str">
        <f t="shared" si="23"/>
        <v/>
      </c>
      <c r="AA39" s="585" t="str">
        <f t="shared" si="5"/>
        <v/>
      </c>
      <c r="AB39" s="586" t="str">
        <f t="shared" si="27"/>
        <v/>
      </c>
      <c r="AC39" s="587" t="str">
        <f t="shared" si="28"/>
        <v/>
      </c>
      <c r="AD39" s="588"/>
      <c r="AE39" s="589"/>
      <c r="AF39" s="590"/>
      <c r="AG39" s="590"/>
      <c r="AH39" s="591"/>
      <c r="AI39" s="591"/>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64.5" x14ac:dyDescent="0.3">
      <c r="A40" s="361">
        <v>5</v>
      </c>
      <c r="B40" s="534" t="s">
        <v>218</v>
      </c>
      <c r="C40" s="535" t="s">
        <v>231</v>
      </c>
      <c r="D40" s="535" t="s">
        <v>232</v>
      </c>
      <c r="E40" s="535" t="s">
        <v>233</v>
      </c>
      <c r="F40" s="534" t="s">
        <v>190</v>
      </c>
      <c r="G40" s="536">
        <v>360</v>
      </c>
      <c r="H40" s="537" t="str">
        <f>IF(G40&lt;=0,"",IF(G40&lt;=2,"Muy Baja",IF(G40&lt;=24,"Baja",IF(G40&lt;=500,"Media",IF(G40&lt;=5000,"Alta","Muy Alta")))))</f>
        <v>Media</v>
      </c>
      <c r="I40" s="538">
        <f>IF(H40="","",IF(H40="Muy Baja",0.2,IF(H40="Baja",0.4,IF(H40="Media",0.6,IF(H40="Alta",0.8,IF(H40="Muy Alta",1,))))))</f>
        <v>0.6</v>
      </c>
      <c r="J40" s="539" t="s">
        <v>191</v>
      </c>
      <c r="K40" s="538" t="str">
        <f>IF(NOT(ISERROR(MATCH(J40,'Tabla Impacto'!$B$221:$B$223,0))),'Tabla Impacto'!$F$223&amp;"Por favor no seleccionar los criterios de impacto(Afectación Económica o presupuestal y Pérdida Reputacional)",J40)</f>
        <v xml:space="preserve">     El riesgo afecta la imagen de la entidad con algunos usuarios de relevancia frente al logro de los objetivos</v>
      </c>
      <c r="L40" s="537" t="str">
        <f>IF(OR(K40='Tabla Impacto'!$C$11,K40='Tabla Impacto'!$D$11),"Leve",IF(OR(K40='Tabla Impacto'!$C$12,K40='Tabla Impacto'!$D$12),"Menor",IF(OR(K40='Tabla Impacto'!$C$13,K40='Tabla Impacto'!$D$13),"Moderado",IF(OR(K40='Tabla Impacto'!$C$14,K40='Tabla Impacto'!$D$14),"Mayor",IF(OR(K40='Tabla Impacto'!$C$15,K40='Tabla Impacto'!$D$15),"Catastrófico","")))))</f>
        <v>Moderado</v>
      </c>
      <c r="M40" s="538">
        <f>IF(L40="","",IF(L40="Leve",0.2,IF(L40="Menor",0.4,IF(L40="Moderado",0.6,IF(L40="Mayor",0.8,IF(L40="Catastrófico",1,))))))</f>
        <v>0.6</v>
      </c>
      <c r="N40" s="540"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Moderado</v>
      </c>
      <c r="O40" s="106">
        <v>1</v>
      </c>
      <c r="P40" s="612" t="s">
        <v>370</v>
      </c>
      <c r="Q40" s="596" t="str">
        <f t="shared" si="25"/>
        <v>Probabilidad</v>
      </c>
      <c r="R40" s="597" t="s">
        <v>193</v>
      </c>
      <c r="S40" s="597" t="s">
        <v>194</v>
      </c>
      <c r="T40" s="598" t="str">
        <f t="shared" si="22"/>
        <v>40%</v>
      </c>
      <c r="U40" s="597" t="s">
        <v>195</v>
      </c>
      <c r="V40" s="597" t="s">
        <v>196</v>
      </c>
      <c r="W40" s="597" t="s">
        <v>197</v>
      </c>
      <c r="X40" s="568">
        <f>IFERROR(IF(Q40="Probabilidad",(I40-(+I40*T40)),IF(Q40="Impacto",I40,"")),"")</f>
        <v>0.36</v>
      </c>
      <c r="Y40" s="599" t="str">
        <f>IFERROR(IF(X40="","",IF(X40&lt;=0.2,"Muy Baja",IF(X40&lt;=0.4,"Baja",IF(X40&lt;=0.6,"Media",IF(X40&lt;=0.8,"Alta","Muy Alta"))))),"")</f>
        <v>Baja</v>
      </c>
      <c r="Z40" s="600">
        <f>+X40</f>
        <v>0.36</v>
      </c>
      <c r="AA40" s="599" t="str">
        <f>IFERROR(IF(AB40="","",IF(AB40&lt;=0.2,"Leve",IF(AB40&lt;=0.4,"Menor",IF(AB40&lt;=0.6,"Moderado",IF(AB40&lt;=0.8,"Mayor","Catastrófico"))))),"")</f>
        <v>Moderado</v>
      </c>
      <c r="AB40" s="600">
        <f>IFERROR(IF(Q40="Impacto",(M40-(+M40*T40)),IF(Q40="Probabilidad",M40,"")),"")</f>
        <v>0.6</v>
      </c>
      <c r="AC40" s="601"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Moderado</v>
      </c>
      <c r="AD40" s="602" t="s">
        <v>198</v>
      </c>
      <c r="AE40" s="154" t="s">
        <v>234</v>
      </c>
      <c r="AF40" s="613" t="s">
        <v>235</v>
      </c>
      <c r="AG40" s="613" t="s">
        <v>236</v>
      </c>
      <c r="AH40" s="614">
        <v>45658</v>
      </c>
      <c r="AI40" s="574">
        <v>46010</v>
      </c>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customHeight="1" x14ac:dyDescent="0.3">
      <c r="A41" s="362"/>
      <c r="B41" s="541"/>
      <c r="C41" s="542"/>
      <c r="D41" s="542"/>
      <c r="E41" s="542"/>
      <c r="F41" s="541"/>
      <c r="G41" s="543"/>
      <c r="H41" s="544"/>
      <c r="I41" s="545"/>
      <c r="J41" s="546"/>
      <c r="K41" s="545">
        <f>IF(NOT(ISERROR(MATCH(J41,_xlfn.ANCHORARRAY(E52),0))),I54&amp;"Por favor no seleccionar los criterios de impacto",J41)</f>
        <v>0</v>
      </c>
      <c r="L41" s="544"/>
      <c r="M41" s="545"/>
      <c r="N41" s="547"/>
      <c r="O41" s="106">
        <v>2</v>
      </c>
      <c r="P41" s="154"/>
      <c r="Q41" s="581" t="str">
        <f>IF(OR(R41="Preventivo",R41="Detectivo"),"Probabilidad",IF(R41="Correctivo","Impacto",""))</f>
        <v/>
      </c>
      <c r="R41" s="582"/>
      <c r="S41" s="582"/>
      <c r="T41" s="583" t="str">
        <f t="shared" ref="T41:T46" si="29">IF(AND(R41="Preventivo",S41="Automático"),"50%",IF(AND(R41="Preventivo",S41="Manual"),"40%",IF(AND(R41="Detectivo",S41="Automático"),"40%",IF(AND(R41="Detectivo",S41="Manual"),"30%",IF(AND(R41="Correctivo",S41="Automático"),"35%",IF(AND(R41="Correctivo",S41="Manual"),"25%",""))))))</f>
        <v/>
      </c>
      <c r="U41" s="582"/>
      <c r="V41" s="582"/>
      <c r="W41" s="582"/>
      <c r="X41" s="584" t="str">
        <f>IFERROR(IF(AND(Q40="Probabilidad",Q41="Probabilidad"),(Z40-(+Z40*T41)),IF(Q41="Probabilidad",(I40-(+I40*T41)),IF(Q41="Impacto",Z40,""))),"")</f>
        <v/>
      </c>
      <c r="Y41" s="585" t="str">
        <f t="shared" si="3"/>
        <v/>
      </c>
      <c r="Z41" s="586" t="str">
        <f t="shared" ref="Z41:Z45" si="30">+X41</f>
        <v/>
      </c>
      <c r="AA41" s="585" t="str">
        <f t="shared" si="5"/>
        <v/>
      </c>
      <c r="AB41" s="586" t="str">
        <f>IFERROR(IF(AND(Q40="Impacto",Q41="Impacto"),(AB40-(+AB40*T41)),IF(Q41="Impacto",(M40-(+M40*T41)),IF(Q41="Probabilidad",AB40,""))),"")</f>
        <v/>
      </c>
      <c r="AC41" s="587" t="str">
        <f t="shared" ref="AC41:AC42" si="31">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588"/>
      <c r="AE41" s="589"/>
      <c r="AF41" s="590"/>
      <c r="AG41" s="590"/>
      <c r="AH41" s="591"/>
      <c r="AI41" s="591"/>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customHeight="1" x14ac:dyDescent="0.3">
      <c r="A42" s="362"/>
      <c r="B42" s="541"/>
      <c r="C42" s="542"/>
      <c r="D42" s="542"/>
      <c r="E42" s="542"/>
      <c r="F42" s="541"/>
      <c r="G42" s="543"/>
      <c r="H42" s="544"/>
      <c r="I42" s="545"/>
      <c r="J42" s="546"/>
      <c r="K42" s="545">
        <f>IF(NOT(ISERROR(MATCH(J42,_xlfn.ANCHORARRAY(E53),0))),I55&amp;"Por favor no seleccionar los criterios de impacto",J42)</f>
        <v>0</v>
      </c>
      <c r="L42" s="544"/>
      <c r="M42" s="545"/>
      <c r="N42" s="547"/>
      <c r="O42" s="106">
        <v>3</v>
      </c>
      <c r="P42" s="611"/>
      <c r="Q42" s="581" t="str">
        <f>IF(OR(R42="Preventivo",R42="Detectivo"),"Probabilidad",IF(R42="Correctivo","Impacto",""))</f>
        <v/>
      </c>
      <c r="R42" s="582"/>
      <c r="S42" s="582"/>
      <c r="T42" s="583" t="str">
        <f t="shared" si="29"/>
        <v/>
      </c>
      <c r="U42" s="582"/>
      <c r="V42" s="582"/>
      <c r="W42" s="582"/>
      <c r="X42" s="584" t="str">
        <f>IFERROR(IF(AND(Q41="Probabilidad",Q42="Probabilidad"),(Z41-(+Z41*T42)),IF(AND(Q41="Impacto",Q42="Probabilidad"),(Z40-(+Z40*T42)),IF(Q42="Impacto",Z41,""))),"")</f>
        <v/>
      </c>
      <c r="Y42" s="585" t="str">
        <f t="shared" si="3"/>
        <v/>
      </c>
      <c r="Z42" s="586" t="str">
        <f t="shared" si="30"/>
        <v/>
      </c>
      <c r="AA42" s="585" t="str">
        <f t="shared" si="5"/>
        <v/>
      </c>
      <c r="AB42" s="586" t="str">
        <f>IFERROR(IF(AND(Q41="Impacto",Q42="Impacto"),(AB41-(+AB41*T42)),IF(AND(Q41="Probabilidad",Q42="Impacto"),(AB40-(+AB40*T42)),IF(Q42="Probabilidad",AB41,""))),"")</f>
        <v/>
      </c>
      <c r="AC42" s="587" t="str">
        <f t="shared" si="31"/>
        <v/>
      </c>
      <c r="AD42" s="588"/>
      <c r="AE42" s="589"/>
      <c r="AF42" s="590"/>
      <c r="AG42" s="590"/>
      <c r="AH42" s="591"/>
      <c r="AI42" s="591"/>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customHeight="1" x14ac:dyDescent="0.3">
      <c r="A43" s="362"/>
      <c r="B43" s="541"/>
      <c r="C43" s="542"/>
      <c r="D43" s="542"/>
      <c r="E43" s="542"/>
      <c r="F43" s="541"/>
      <c r="G43" s="543"/>
      <c r="H43" s="544"/>
      <c r="I43" s="545"/>
      <c r="J43" s="546"/>
      <c r="K43" s="545">
        <f>IF(NOT(ISERROR(MATCH(J43,_xlfn.ANCHORARRAY(E54),0))),I56&amp;"Por favor no seleccionar los criterios de impacto",J43)</f>
        <v>0</v>
      </c>
      <c r="L43" s="544"/>
      <c r="M43" s="545"/>
      <c r="N43" s="547"/>
      <c r="O43" s="106">
        <v>4</v>
      </c>
      <c r="P43" s="154"/>
      <c r="Q43" s="581" t="str">
        <f t="shared" ref="Q43:Q46" si="32">IF(OR(R43="Preventivo",R43="Detectivo"),"Probabilidad",IF(R43="Correctivo","Impacto",""))</f>
        <v/>
      </c>
      <c r="R43" s="582"/>
      <c r="S43" s="582"/>
      <c r="T43" s="583" t="str">
        <f t="shared" si="29"/>
        <v/>
      </c>
      <c r="U43" s="582"/>
      <c r="V43" s="582"/>
      <c r="W43" s="582"/>
      <c r="X43" s="584" t="str">
        <f t="shared" ref="X43:X45" si="33">IFERROR(IF(AND(Q42="Probabilidad",Q43="Probabilidad"),(Z42-(+Z42*T43)),IF(AND(Q42="Impacto",Q43="Probabilidad"),(Z41-(+Z41*T43)),IF(Q43="Impacto",Z42,""))),"")</f>
        <v/>
      </c>
      <c r="Y43" s="585" t="str">
        <f t="shared" si="3"/>
        <v/>
      </c>
      <c r="Z43" s="586" t="str">
        <f t="shared" si="30"/>
        <v/>
      </c>
      <c r="AA43" s="585" t="str">
        <f t="shared" si="5"/>
        <v/>
      </c>
      <c r="AB43" s="586" t="str">
        <f t="shared" ref="AB43:AB45" si="34">IFERROR(IF(AND(Q42="Impacto",Q43="Impacto"),(AB42-(+AB42*T43)),IF(AND(Q42="Probabilidad",Q43="Impacto"),(AB41-(+AB41*T43)),IF(Q43="Probabilidad",AB42,""))),"")</f>
        <v/>
      </c>
      <c r="AC43" s="587"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588"/>
      <c r="AE43" s="589"/>
      <c r="AF43" s="590"/>
      <c r="AG43" s="590"/>
      <c r="AH43" s="591"/>
      <c r="AI43" s="591"/>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customHeight="1" x14ac:dyDescent="0.3">
      <c r="A44" s="362"/>
      <c r="B44" s="541"/>
      <c r="C44" s="542"/>
      <c r="D44" s="542"/>
      <c r="E44" s="542"/>
      <c r="F44" s="541"/>
      <c r="G44" s="543"/>
      <c r="H44" s="544"/>
      <c r="I44" s="545"/>
      <c r="J44" s="546"/>
      <c r="K44" s="545">
        <f>IF(NOT(ISERROR(MATCH(J44,_xlfn.ANCHORARRAY(E55),0))),I57&amp;"Por favor no seleccionar los criterios de impacto",J44)</f>
        <v>0</v>
      </c>
      <c r="L44" s="544"/>
      <c r="M44" s="545"/>
      <c r="N44" s="547"/>
      <c r="O44" s="106">
        <v>5</v>
      </c>
      <c r="P44" s="154"/>
      <c r="Q44" s="581" t="str">
        <f t="shared" si="32"/>
        <v/>
      </c>
      <c r="R44" s="582"/>
      <c r="S44" s="582"/>
      <c r="T44" s="583" t="str">
        <f t="shared" si="29"/>
        <v/>
      </c>
      <c r="U44" s="582"/>
      <c r="V44" s="582"/>
      <c r="W44" s="582"/>
      <c r="X44" s="584" t="str">
        <f t="shared" si="33"/>
        <v/>
      </c>
      <c r="Y44" s="585" t="str">
        <f t="shared" si="3"/>
        <v/>
      </c>
      <c r="Z44" s="586" t="str">
        <f t="shared" si="30"/>
        <v/>
      </c>
      <c r="AA44" s="585" t="str">
        <f t="shared" si="5"/>
        <v/>
      </c>
      <c r="AB44" s="586" t="str">
        <f t="shared" si="34"/>
        <v/>
      </c>
      <c r="AC44" s="587" t="str">
        <f t="shared" ref="AC44:AC45" si="35">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588"/>
      <c r="AE44" s="589"/>
      <c r="AF44" s="590"/>
      <c r="AG44" s="590"/>
      <c r="AH44" s="591"/>
      <c r="AI44" s="591"/>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customHeight="1" x14ac:dyDescent="0.3">
      <c r="A45" s="363"/>
      <c r="B45" s="548"/>
      <c r="C45" s="549"/>
      <c r="D45" s="549"/>
      <c r="E45" s="549"/>
      <c r="F45" s="548"/>
      <c r="G45" s="550"/>
      <c r="H45" s="551"/>
      <c r="I45" s="552"/>
      <c r="J45" s="553"/>
      <c r="K45" s="552">
        <f>IF(NOT(ISERROR(MATCH(J45,_xlfn.ANCHORARRAY(E56),0))),I58&amp;"Por favor no seleccionar los criterios de impacto",J45)</f>
        <v>0</v>
      </c>
      <c r="L45" s="551"/>
      <c r="M45" s="552"/>
      <c r="N45" s="554"/>
      <c r="O45" s="106">
        <v>6</v>
      </c>
      <c r="P45" s="154"/>
      <c r="Q45" s="581" t="str">
        <f t="shared" si="32"/>
        <v/>
      </c>
      <c r="R45" s="582"/>
      <c r="S45" s="582"/>
      <c r="T45" s="583" t="str">
        <f t="shared" si="29"/>
        <v/>
      </c>
      <c r="U45" s="582"/>
      <c r="V45" s="582"/>
      <c r="W45" s="582"/>
      <c r="X45" s="584" t="str">
        <f t="shared" si="33"/>
        <v/>
      </c>
      <c r="Y45" s="585" t="str">
        <f t="shared" si="3"/>
        <v/>
      </c>
      <c r="Z45" s="586" t="str">
        <f t="shared" si="30"/>
        <v/>
      </c>
      <c r="AA45" s="585" t="str">
        <f t="shared" si="5"/>
        <v/>
      </c>
      <c r="AB45" s="586" t="str">
        <f t="shared" si="34"/>
        <v/>
      </c>
      <c r="AC45" s="587" t="str">
        <f t="shared" si="35"/>
        <v/>
      </c>
      <c r="AD45" s="588"/>
      <c r="AE45" s="589"/>
      <c r="AF45" s="590"/>
      <c r="AG45" s="590"/>
      <c r="AH45" s="591"/>
      <c r="AI45" s="591"/>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64.5" x14ac:dyDescent="0.3">
      <c r="A46" s="361">
        <v>6</v>
      </c>
      <c r="B46" s="534" t="s">
        <v>187</v>
      </c>
      <c r="C46" s="558" t="s">
        <v>237</v>
      </c>
      <c r="D46" s="558" t="s">
        <v>380</v>
      </c>
      <c r="E46" s="559" t="s">
        <v>371</v>
      </c>
      <c r="F46" s="534" t="s">
        <v>190</v>
      </c>
      <c r="G46" s="536">
        <v>3</v>
      </c>
      <c r="H46" s="537" t="str">
        <f>IF(G46&lt;=0,"",IF(G46&lt;=2,"Muy Baja",IF(G46&lt;=24,"Baja",IF(G46&lt;=500,"Media",IF(G46&lt;=5000,"Alta","Muy Alta")))))</f>
        <v>Baja</v>
      </c>
      <c r="I46" s="538">
        <f>IF(H46="","",IF(H46="Muy Baja",0.2,IF(H46="Baja",0.4,IF(H46="Media",0.6,IF(H46="Alta",0.8,IF(H46="Muy Alta",1,))))))</f>
        <v>0.4</v>
      </c>
      <c r="J46" s="539" t="s">
        <v>191</v>
      </c>
      <c r="K46" s="538" t="str">
        <f>IF(NOT(ISERROR(MATCH(J46,'Tabla Impacto'!$B$221:$B$223,0))),'Tabla Impacto'!$F$223&amp;"Por favor no seleccionar los criterios de impacto(Afectación Económica o presupuestal y Pérdida Reputacional)",J46)</f>
        <v xml:space="preserve">     El riesgo afecta la imagen de la entidad con algunos usuarios de relevancia frente al logro de los objetivos</v>
      </c>
      <c r="L46" s="537" t="str">
        <f>IF(OR(K46='Tabla Impacto'!$C$11,K46='Tabla Impacto'!$D$11),"Leve",IF(OR(K46='Tabla Impacto'!$C$12,K46='Tabla Impacto'!$D$12),"Menor",IF(OR(K46='Tabla Impacto'!$C$13,K46='Tabla Impacto'!$D$13),"Moderado",IF(OR(K46='Tabla Impacto'!$C$14,K46='Tabla Impacto'!$D$14),"Mayor",IF(OR(K46='Tabla Impacto'!$C$15,K46='Tabla Impacto'!$D$15),"Catastrófico","")))))</f>
        <v>Moderado</v>
      </c>
      <c r="M46" s="538">
        <f>IF(L46="","",IF(L46="Leve",0.2,IF(L46="Menor",0.4,IF(L46="Moderado",0.6,IF(L46="Mayor",0.8,IF(L46="Catastrófico",1,))))))</f>
        <v>0.6</v>
      </c>
      <c r="N46" s="540"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Moderado</v>
      </c>
      <c r="O46" s="106">
        <v>1</v>
      </c>
      <c r="P46" s="612" t="s">
        <v>238</v>
      </c>
      <c r="Q46" s="596" t="str">
        <f t="shared" si="32"/>
        <v>Probabilidad</v>
      </c>
      <c r="R46" s="597" t="s">
        <v>193</v>
      </c>
      <c r="S46" s="597" t="s">
        <v>194</v>
      </c>
      <c r="T46" s="598" t="str">
        <f t="shared" si="29"/>
        <v>40%</v>
      </c>
      <c r="U46" s="597" t="s">
        <v>195</v>
      </c>
      <c r="V46" s="597" t="s">
        <v>196</v>
      </c>
      <c r="W46" s="597" t="s">
        <v>197</v>
      </c>
      <c r="X46" s="568">
        <f>IFERROR(IF(Q46="Probabilidad",(I46-(+I46*T46)),IF(Q46="Impacto",I46,"")),"")</f>
        <v>0.24</v>
      </c>
      <c r="Y46" s="599" t="str">
        <f>IFERROR(IF(X46="","",IF(X46&lt;=0.2,"Muy Baja",IF(X46&lt;=0.4,"Baja",IF(X46&lt;=0.6,"Media",IF(X46&lt;=0.8,"Alta","Muy Alta"))))),"")</f>
        <v>Baja</v>
      </c>
      <c r="Z46" s="600">
        <f>+X46</f>
        <v>0.24</v>
      </c>
      <c r="AA46" s="599" t="str">
        <f>IFERROR(IF(AB46="","",IF(AB46&lt;=0.2,"Leve",IF(AB46&lt;=0.4,"Menor",IF(AB46&lt;=0.6,"Moderado",IF(AB46&lt;=0.8,"Mayor","Catastrófico"))))),"")</f>
        <v>Moderado</v>
      </c>
      <c r="AB46" s="600">
        <f>IFERROR(IF(Q46="Impacto",(M46-(+M46*T46)),IF(Q46="Probabilidad",M46,"")),"")</f>
        <v>0.6</v>
      </c>
      <c r="AC46" s="601"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Moderado</v>
      </c>
      <c r="AD46" s="602" t="s">
        <v>198</v>
      </c>
      <c r="AE46" s="615" t="s">
        <v>239</v>
      </c>
      <c r="AF46" s="616" t="s">
        <v>240</v>
      </c>
      <c r="AG46" s="616" t="s">
        <v>241</v>
      </c>
      <c r="AH46" s="617">
        <v>45658</v>
      </c>
      <c r="AI46" s="618">
        <v>46010</v>
      </c>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customHeight="1" x14ac:dyDescent="0.3">
      <c r="A47" s="362"/>
      <c r="B47" s="541"/>
      <c r="C47" s="560"/>
      <c r="D47" s="560"/>
      <c r="E47" s="561"/>
      <c r="F47" s="541"/>
      <c r="G47" s="543"/>
      <c r="H47" s="544"/>
      <c r="I47" s="545"/>
      <c r="J47" s="546"/>
      <c r="K47" s="545">
        <f>IF(NOT(ISERROR(MATCH(J47,_xlfn.ANCHORARRAY(E58),0))),I60&amp;"Por favor no seleccionar los criterios de impacto",J47)</f>
        <v>0</v>
      </c>
      <c r="L47" s="544"/>
      <c r="M47" s="545"/>
      <c r="N47" s="547"/>
      <c r="O47" s="106">
        <v>2</v>
      </c>
      <c r="P47" s="154"/>
      <c r="Q47" s="581" t="str">
        <f>IF(OR(R47="Preventivo",R47="Detectivo"),"Probabilidad",IF(R47="Correctivo","Impacto",""))</f>
        <v/>
      </c>
      <c r="R47" s="582"/>
      <c r="S47" s="582"/>
      <c r="T47" s="583" t="str">
        <f t="shared" ref="T47:T51" si="36">IF(AND(R47="Preventivo",S47="Automático"),"50%",IF(AND(R47="Preventivo",S47="Manual"),"40%",IF(AND(R47="Detectivo",S47="Automático"),"40%",IF(AND(R47="Detectivo",S47="Manual"),"30%",IF(AND(R47="Correctivo",S47="Automático"),"35%",IF(AND(R47="Correctivo",S47="Manual"),"25%",""))))))</f>
        <v/>
      </c>
      <c r="U47" s="582"/>
      <c r="V47" s="582"/>
      <c r="W47" s="582"/>
      <c r="X47" s="584" t="str">
        <f>IFERROR(IF(AND(Q46="Probabilidad",Q47="Probabilidad"),(Z46-(+Z46*T47)),IF(Q47="Probabilidad",(I46-(+I46*T47)),IF(Q47="Impacto",Z46,""))),"")</f>
        <v/>
      </c>
      <c r="Y47" s="585" t="str">
        <f t="shared" si="3"/>
        <v/>
      </c>
      <c r="Z47" s="586" t="str">
        <f t="shared" ref="Z47:Z51" si="37">+X47</f>
        <v/>
      </c>
      <c r="AA47" s="585" t="str">
        <f t="shared" si="5"/>
        <v/>
      </c>
      <c r="AB47" s="586" t="str">
        <f>IFERROR(IF(AND(Q46="Impacto",Q47="Impacto"),(AB46-(+AB46*T47)),IF(Q47="Impacto",(M46-(+M46*T47)),IF(Q47="Probabilidad",AB46,""))),"")</f>
        <v/>
      </c>
      <c r="AC47" s="587" t="str">
        <f t="shared" ref="AC47:AC48" si="38">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588"/>
      <c r="AE47" s="589"/>
      <c r="AF47" s="590"/>
      <c r="AG47" s="590"/>
      <c r="AH47" s="591"/>
      <c r="AI47" s="591"/>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customHeight="1" x14ac:dyDescent="0.3">
      <c r="A48" s="362"/>
      <c r="B48" s="541"/>
      <c r="C48" s="560"/>
      <c r="D48" s="560"/>
      <c r="E48" s="561"/>
      <c r="F48" s="541"/>
      <c r="G48" s="543"/>
      <c r="H48" s="544"/>
      <c r="I48" s="545"/>
      <c r="J48" s="546"/>
      <c r="K48" s="545">
        <f>IF(NOT(ISERROR(MATCH(J48,_xlfn.ANCHORARRAY(E59),0))),I61&amp;"Por favor no seleccionar los criterios de impacto",J48)</f>
        <v>0</v>
      </c>
      <c r="L48" s="544"/>
      <c r="M48" s="545"/>
      <c r="N48" s="547"/>
      <c r="O48" s="106">
        <v>3</v>
      </c>
      <c r="P48" s="611"/>
      <c r="Q48" s="581" t="str">
        <f>IF(OR(R48="Preventivo",R48="Detectivo"),"Probabilidad",IF(R48="Correctivo","Impacto",""))</f>
        <v/>
      </c>
      <c r="R48" s="582"/>
      <c r="S48" s="582"/>
      <c r="T48" s="583" t="str">
        <f t="shared" si="36"/>
        <v/>
      </c>
      <c r="U48" s="582"/>
      <c r="V48" s="582"/>
      <c r="W48" s="582"/>
      <c r="X48" s="584" t="str">
        <f>IFERROR(IF(AND(Q47="Probabilidad",Q48="Probabilidad"),(Z47-(+Z47*T48)),IF(AND(Q47="Impacto",Q48="Probabilidad"),(Z46-(+Z46*T48)),IF(Q48="Impacto",Z47,""))),"")</f>
        <v/>
      </c>
      <c r="Y48" s="585" t="str">
        <f t="shared" si="3"/>
        <v/>
      </c>
      <c r="Z48" s="586" t="str">
        <f t="shared" si="37"/>
        <v/>
      </c>
      <c r="AA48" s="585" t="str">
        <f t="shared" si="5"/>
        <v/>
      </c>
      <c r="AB48" s="586" t="str">
        <f>IFERROR(IF(AND(Q47="Impacto",Q48="Impacto"),(AB47-(+AB47*T48)),IF(AND(Q47="Probabilidad",Q48="Impacto"),(AB46-(+AB46*T48)),IF(Q48="Probabilidad",AB47,""))),"")</f>
        <v/>
      </c>
      <c r="AC48" s="587" t="str">
        <f t="shared" si="38"/>
        <v/>
      </c>
      <c r="AD48" s="588"/>
      <c r="AE48" s="589"/>
      <c r="AF48" s="590"/>
      <c r="AG48" s="590"/>
      <c r="AH48" s="591"/>
      <c r="AI48" s="591"/>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customHeight="1" x14ac:dyDescent="0.3">
      <c r="A49" s="362"/>
      <c r="B49" s="541"/>
      <c r="C49" s="560"/>
      <c r="D49" s="560"/>
      <c r="E49" s="561"/>
      <c r="F49" s="541"/>
      <c r="G49" s="543"/>
      <c r="H49" s="544"/>
      <c r="I49" s="545"/>
      <c r="J49" s="546"/>
      <c r="K49" s="545">
        <f>IF(NOT(ISERROR(MATCH(J49,_xlfn.ANCHORARRAY(E60),0))),I62&amp;"Por favor no seleccionar los criterios de impacto",J49)</f>
        <v>0</v>
      </c>
      <c r="L49" s="544"/>
      <c r="M49" s="545"/>
      <c r="N49" s="547"/>
      <c r="O49" s="106">
        <v>4</v>
      </c>
      <c r="P49" s="154"/>
      <c r="Q49" s="581" t="str">
        <f t="shared" ref="Q49:Q51" si="39">IF(OR(R49="Preventivo",R49="Detectivo"),"Probabilidad",IF(R49="Correctivo","Impacto",""))</f>
        <v/>
      </c>
      <c r="R49" s="582"/>
      <c r="S49" s="582"/>
      <c r="T49" s="583" t="str">
        <f t="shared" si="36"/>
        <v/>
      </c>
      <c r="U49" s="582"/>
      <c r="V49" s="582"/>
      <c r="W49" s="582"/>
      <c r="X49" s="584" t="str">
        <f t="shared" ref="X49:X51" si="40">IFERROR(IF(AND(Q48="Probabilidad",Q49="Probabilidad"),(Z48-(+Z48*T49)),IF(AND(Q48="Impacto",Q49="Probabilidad"),(Z47-(+Z47*T49)),IF(Q49="Impacto",Z48,""))),"")</f>
        <v/>
      </c>
      <c r="Y49" s="585" t="str">
        <f t="shared" si="3"/>
        <v/>
      </c>
      <c r="Z49" s="586" t="str">
        <f t="shared" si="37"/>
        <v/>
      </c>
      <c r="AA49" s="585" t="str">
        <f t="shared" si="5"/>
        <v/>
      </c>
      <c r="AB49" s="586" t="str">
        <f t="shared" ref="AB49:AB51" si="41">IFERROR(IF(AND(Q48="Impacto",Q49="Impacto"),(AB48-(+AB48*T49)),IF(AND(Q48="Probabilidad",Q49="Impacto"),(AB47-(+AB47*T49)),IF(Q49="Probabilidad",AB48,""))),"")</f>
        <v/>
      </c>
      <c r="AC49" s="587"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588"/>
      <c r="AE49" s="589"/>
      <c r="AF49" s="590"/>
      <c r="AG49" s="590"/>
      <c r="AH49" s="591"/>
      <c r="AI49" s="591"/>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customHeight="1" x14ac:dyDescent="0.3">
      <c r="A50" s="362"/>
      <c r="B50" s="541"/>
      <c r="C50" s="560"/>
      <c r="D50" s="560"/>
      <c r="E50" s="561"/>
      <c r="F50" s="541"/>
      <c r="G50" s="543"/>
      <c r="H50" s="544"/>
      <c r="I50" s="545"/>
      <c r="J50" s="546"/>
      <c r="K50" s="545">
        <f>IF(NOT(ISERROR(MATCH(J50,_xlfn.ANCHORARRAY(E61),0))),I63&amp;"Por favor no seleccionar los criterios de impacto",J50)</f>
        <v>0</v>
      </c>
      <c r="L50" s="544"/>
      <c r="M50" s="545"/>
      <c r="N50" s="547"/>
      <c r="O50" s="106">
        <v>5</v>
      </c>
      <c r="P50" s="154"/>
      <c r="Q50" s="581" t="str">
        <f t="shared" si="39"/>
        <v/>
      </c>
      <c r="R50" s="582"/>
      <c r="S50" s="582"/>
      <c r="T50" s="583" t="str">
        <f t="shared" si="36"/>
        <v/>
      </c>
      <c r="U50" s="582"/>
      <c r="V50" s="582"/>
      <c r="W50" s="582"/>
      <c r="X50" s="584" t="str">
        <f t="shared" si="40"/>
        <v/>
      </c>
      <c r="Y50" s="585" t="str">
        <f t="shared" si="3"/>
        <v/>
      </c>
      <c r="Z50" s="586" t="str">
        <f t="shared" si="37"/>
        <v/>
      </c>
      <c r="AA50" s="585" t="str">
        <f t="shared" si="5"/>
        <v/>
      </c>
      <c r="AB50" s="586" t="str">
        <f t="shared" si="41"/>
        <v/>
      </c>
      <c r="AC50" s="587" t="str">
        <f t="shared" ref="AC50" si="42">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588"/>
      <c r="AE50" s="589"/>
      <c r="AF50" s="590"/>
      <c r="AG50" s="590"/>
      <c r="AH50" s="591"/>
      <c r="AI50" s="591"/>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customHeight="1" x14ac:dyDescent="0.3">
      <c r="A51" s="363"/>
      <c r="B51" s="548"/>
      <c r="C51" s="562"/>
      <c r="D51" s="562"/>
      <c r="E51" s="563"/>
      <c r="F51" s="548"/>
      <c r="G51" s="550"/>
      <c r="H51" s="551"/>
      <c r="I51" s="552"/>
      <c r="J51" s="553"/>
      <c r="K51" s="552">
        <f>IF(NOT(ISERROR(MATCH(J51,_xlfn.ANCHORARRAY(E62),0))),I64&amp;"Por favor no seleccionar los criterios de impacto",J51)</f>
        <v>0</v>
      </c>
      <c r="L51" s="551"/>
      <c r="M51" s="552"/>
      <c r="N51" s="554"/>
      <c r="O51" s="106">
        <v>6</v>
      </c>
      <c r="P51" s="154"/>
      <c r="Q51" s="581" t="str">
        <f t="shared" si="39"/>
        <v/>
      </c>
      <c r="R51" s="582"/>
      <c r="S51" s="582"/>
      <c r="T51" s="583" t="str">
        <f t="shared" si="36"/>
        <v/>
      </c>
      <c r="U51" s="582"/>
      <c r="V51" s="582"/>
      <c r="W51" s="582"/>
      <c r="X51" s="584" t="str">
        <f t="shared" si="40"/>
        <v/>
      </c>
      <c r="Y51" s="585" t="str">
        <f t="shared" si="3"/>
        <v/>
      </c>
      <c r="Z51" s="586" t="str">
        <f t="shared" si="37"/>
        <v/>
      </c>
      <c r="AA51" s="585" t="str">
        <f>IFERROR(IF(AB51="","",IF(AB51&lt;=0.2,"Leve",IF(AB51&lt;=0.4,"Menor",IF(AB51&lt;=0.6,"Moderado",IF(AB51&lt;=0.8,"Mayor","Catastrófico"))))),"")</f>
        <v/>
      </c>
      <c r="AB51" s="586" t="str">
        <f t="shared" si="41"/>
        <v/>
      </c>
      <c r="AC51" s="587"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588"/>
      <c r="AE51" s="589"/>
      <c r="AF51" s="590"/>
      <c r="AG51" s="590"/>
      <c r="AH51" s="591"/>
      <c r="AI51" s="591"/>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64.5" x14ac:dyDescent="0.3">
      <c r="A52" s="361">
        <v>7</v>
      </c>
      <c r="B52" s="534" t="s">
        <v>218</v>
      </c>
      <c r="C52" s="534" t="s">
        <v>381</v>
      </c>
      <c r="D52" s="534" t="s">
        <v>372</v>
      </c>
      <c r="E52" s="534" t="s">
        <v>242</v>
      </c>
      <c r="F52" s="534" t="s">
        <v>190</v>
      </c>
      <c r="G52" s="536">
        <v>44</v>
      </c>
      <c r="H52" s="537" t="str">
        <f>IF(G52&lt;=0,"",IF(G52&lt;=2,"Muy Baja",IF(G52&lt;=24,"Baja",IF(G52&lt;=500,"Media",IF(G52&lt;=5000,"Alta","Muy Alta")))))</f>
        <v>Media</v>
      </c>
      <c r="I52" s="538">
        <f>IF(H52="","",IF(H52="Muy Baja",0.2,IF(H52="Baja",0.4,IF(H52="Media",0.6,IF(H52="Alta",0.8,IF(H52="Muy Alta",1,))))))</f>
        <v>0.6</v>
      </c>
      <c r="J52" s="539" t="s">
        <v>191</v>
      </c>
      <c r="K52" s="538" t="str">
        <f>IF(NOT(ISERROR(MATCH(J52,'Tabla Impacto'!$B$221:$B$223,0))),'Tabla Impacto'!$F$223&amp;"Por favor no seleccionar los criterios de impacto(Afectación Económica o presupuestal y Pérdida Reputacional)",J52)</f>
        <v xml:space="preserve">     El riesgo afecta la imagen de la entidad con algunos usuarios de relevancia frente al logro de los objetivos</v>
      </c>
      <c r="L52" s="537" t="str">
        <f>IF(OR(K52='Tabla Impacto'!$C$11,K52='Tabla Impacto'!$D$11),"Leve",IF(OR(K52='Tabla Impacto'!$C$12,K52='Tabla Impacto'!$D$12),"Menor",IF(OR(K52='Tabla Impacto'!$C$13,K52='Tabla Impacto'!$D$13),"Moderado",IF(OR(K52='Tabla Impacto'!$C$14,K52='Tabla Impacto'!$D$14),"Mayor",IF(OR(K52='Tabla Impacto'!$C$15,K52='Tabla Impacto'!$D$15),"Catastrófico","")))))</f>
        <v>Moderado</v>
      </c>
      <c r="M52" s="538">
        <f>IF(L52="","",IF(L52="Leve",0.2,IF(L52="Menor",0.4,IF(L52="Moderado",0.6,IF(L52="Mayor",0.8,IF(L52="Catastrófico",1,))))))</f>
        <v>0.6</v>
      </c>
      <c r="N52" s="540"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Moderado</v>
      </c>
      <c r="O52" s="106">
        <v>1</v>
      </c>
      <c r="P52" s="619" t="s">
        <v>373</v>
      </c>
      <c r="Q52" s="596" t="str">
        <f>IF(OR(R52="Preventivo",R52="Detectivo"),"Probabilidad",IF(R52="Correctivo","Impacto",""))</f>
        <v>Probabilidad</v>
      </c>
      <c r="R52" s="597" t="s">
        <v>193</v>
      </c>
      <c r="S52" s="597" t="s">
        <v>194</v>
      </c>
      <c r="T52" s="598" t="str">
        <f>IF(AND(R52="Preventivo",S52="Automático"),"50%",IF(AND(R52="Preventivo",S52="Manual"),"40%",IF(AND(R52="Detectivo",S52="Automático"),"40%",IF(AND(R52="Detectivo",S52="Manual"),"30%",IF(AND(R52="Correctivo",S52="Automático"),"35%",IF(AND(R52="Correctivo",S52="Manual"),"25%",""))))))</f>
        <v>40%</v>
      </c>
      <c r="U52" s="597" t="s">
        <v>195</v>
      </c>
      <c r="V52" s="597" t="s">
        <v>196</v>
      </c>
      <c r="W52" s="597" t="s">
        <v>197</v>
      </c>
      <c r="X52" s="568">
        <f>IFERROR(IF(Q52="Probabilidad",(I52-(+I52*T52)),IF(Q52="Impacto",I52,"")),"")</f>
        <v>0.36</v>
      </c>
      <c r="Y52" s="599" t="str">
        <f>IFERROR(IF(X52="","",IF(X52&lt;=0.2,"Muy Baja",IF(X52&lt;=0.4,"Baja",IF(X52&lt;=0.6,"Media",IF(X52&lt;=0.8,"Alta","Muy Alta"))))),"")</f>
        <v>Baja</v>
      </c>
      <c r="Z52" s="600">
        <f>+X52</f>
        <v>0.36</v>
      </c>
      <c r="AA52" s="599" t="str">
        <f>IFERROR(IF(AB52="","",IF(AB52&lt;=0.2,"Leve",IF(AB52&lt;=0.4,"Menor",IF(AB52&lt;=0.6,"Moderado",IF(AB52&lt;=0.8,"Mayor","Catastrófico"))))),"")</f>
        <v>Moderado</v>
      </c>
      <c r="AB52" s="600">
        <f>IFERROR(IF(Q52="Impacto",(M52-(+M52*T52)),IF(Q52="Probabilidad",M52,"")),"")</f>
        <v>0.6</v>
      </c>
      <c r="AC52" s="601"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Moderado</v>
      </c>
      <c r="AD52" s="602" t="s">
        <v>198</v>
      </c>
      <c r="AE52" s="571" t="s">
        <v>374</v>
      </c>
      <c r="AF52" s="572" t="s">
        <v>243</v>
      </c>
      <c r="AG52" s="572" t="s">
        <v>244</v>
      </c>
      <c r="AH52" s="574">
        <v>45658</v>
      </c>
      <c r="AI52" s="574">
        <v>46010</v>
      </c>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customHeight="1" x14ac:dyDescent="0.3">
      <c r="A53" s="362"/>
      <c r="B53" s="541"/>
      <c r="C53" s="541"/>
      <c r="D53" s="541"/>
      <c r="E53" s="541"/>
      <c r="F53" s="541"/>
      <c r="G53" s="543"/>
      <c r="H53" s="544"/>
      <c r="I53" s="545"/>
      <c r="J53" s="546"/>
      <c r="K53" s="545">
        <f>IF(NOT(ISERROR(MATCH(J53,_xlfn.ANCHORARRAY(E64),0))),I66&amp;"Por favor no seleccionar los criterios de impacto",J53)</f>
        <v>0</v>
      </c>
      <c r="L53" s="544"/>
      <c r="M53" s="545"/>
      <c r="N53" s="547"/>
      <c r="O53" s="106">
        <v>2</v>
      </c>
      <c r="P53" s="154"/>
      <c r="Q53" s="596" t="str">
        <f>IF(OR(R53="Preventivo",R53="Detectivo"),"Probabilidad",IF(R53="Correctivo","Impacto",""))</f>
        <v/>
      </c>
      <c r="R53" s="597"/>
      <c r="S53" s="597"/>
      <c r="T53" s="598" t="str">
        <f t="shared" ref="T53:T57" si="43">IF(AND(R53="Preventivo",S53="Automático"),"50%",IF(AND(R53="Preventivo",S53="Manual"),"40%",IF(AND(R53="Detectivo",S53="Automático"),"40%",IF(AND(R53="Detectivo",S53="Manual"),"30%",IF(AND(R53="Correctivo",S53="Automático"),"35%",IF(AND(R53="Correctivo",S53="Manual"),"25%",""))))))</f>
        <v/>
      </c>
      <c r="U53" s="597"/>
      <c r="V53" s="597"/>
      <c r="W53" s="597"/>
      <c r="X53" s="568" t="str">
        <f>IFERROR(IF(AND(Q52="Probabilidad",Q53="Probabilidad"),(Z52-(+Z52*T53)),IF(Q53="Probabilidad",(I52-(+I52*T53)),IF(Q53="Impacto",Z52,""))),"")</f>
        <v/>
      </c>
      <c r="Y53" s="599" t="str">
        <f t="shared" si="3"/>
        <v/>
      </c>
      <c r="Z53" s="600" t="str">
        <f t="shared" ref="Z53:Z57" si="44">+X53</f>
        <v/>
      </c>
      <c r="AA53" s="599" t="str">
        <f t="shared" si="5"/>
        <v/>
      </c>
      <c r="AB53" s="600" t="str">
        <f>IFERROR(IF(AND(Q52="Impacto",Q53="Impacto"),(AB52-(+AB52*T53)),IF(Q53="Impacto",(M52-(+M52*T53)),IF(Q53="Probabilidad",AB52,""))),"")</f>
        <v/>
      </c>
      <c r="AC53" s="601" t="str">
        <f t="shared" ref="AC53:AC54" si="45">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602"/>
      <c r="AE53" s="589"/>
      <c r="AF53" s="590"/>
      <c r="AG53" s="590"/>
      <c r="AH53" s="591"/>
      <c r="AI53" s="591"/>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customHeight="1" x14ac:dyDescent="0.3">
      <c r="A54" s="362"/>
      <c r="B54" s="541"/>
      <c r="C54" s="541"/>
      <c r="D54" s="541"/>
      <c r="E54" s="541"/>
      <c r="F54" s="541"/>
      <c r="G54" s="543"/>
      <c r="H54" s="544"/>
      <c r="I54" s="545"/>
      <c r="J54" s="546"/>
      <c r="K54" s="545">
        <f>IF(NOT(ISERROR(MATCH(J54,_xlfn.ANCHORARRAY(E65),0))),I67&amp;"Por favor no seleccionar los criterios de impacto",J54)</f>
        <v>0</v>
      </c>
      <c r="L54" s="544"/>
      <c r="M54" s="545"/>
      <c r="N54" s="547"/>
      <c r="O54" s="106">
        <v>3</v>
      </c>
      <c r="P54" s="611"/>
      <c r="Q54" s="581" t="str">
        <f>IF(OR(R54="Preventivo",R54="Detectivo"),"Probabilidad",IF(R54="Correctivo","Impacto",""))</f>
        <v/>
      </c>
      <c r="R54" s="582"/>
      <c r="S54" s="582"/>
      <c r="T54" s="583" t="str">
        <f t="shared" si="43"/>
        <v/>
      </c>
      <c r="U54" s="582"/>
      <c r="V54" s="582"/>
      <c r="W54" s="582"/>
      <c r="X54" s="584" t="str">
        <f>IFERROR(IF(AND(Q53="Probabilidad",Q54="Probabilidad"),(Z53-(+Z53*T54)),IF(AND(Q53="Impacto",Q54="Probabilidad"),(Z52-(+Z52*T54)),IF(Q54="Impacto",Z53,""))),"")</f>
        <v/>
      </c>
      <c r="Y54" s="585" t="str">
        <f t="shared" si="3"/>
        <v/>
      </c>
      <c r="Z54" s="586" t="str">
        <f t="shared" si="44"/>
        <v/>
      </c>
      <c r="AA54" s="585" t="str">
        <f t="shared" si="5"/>
        <v/>
      </c>
      <c r="AB54" s="586" t="str">
        <f>IFERROR(IF(AND(Q53="Impacto",Q54="Impacto"),(AB53-(+AB53*T54)),IF(AND(Q53="Probabilidad",Q54="Impacto"),(AB52-(+AB52*T54)),IF(Q54="Probabilidad",AB53,""))),"")</f>
        <v/>
      </c>
      <c r="AC54" s="587" t="str">
        <f t="shared" si="45"/>
        <v/>
      </c>
      <c r="AD54" s="588"/>
      <c r="AE54" s="589"/>
      <c r="AF54" s="590"/>
      <c r="AG54" s="590"/>
      <c r="AH54" s="591"/>
      <c r="AI54" s="591"/>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customHeight="1" x14ac:dyDescent="0.3">
      <c r="A55" s="362"/>
      <c r="B55" s="541"/>
      <c r="C55" s="541"/>
      <c r="D55" s="541"/>
      <c r="E55" s="541"/>
      <c r="F55" s="541"/>
      <c r="G55" s="543"/>
      <c r="H55" s="544"/>
      <c r="I55" s="545"/>
      <c r="J55" s="546"/>
      <c r="K55" s="545">
        <f>IF(NOT(ISERROR(MATCH(J55,_xlfn.ANCHORARRAY(E66),0))),I68&amp;"Por favor no seleccionar los criterios de impacto",J55)</f>
        <v>0</v>
      </c>
      <c r="L55" s="544"/>
      <c r="M55" s="545"/>
      <c r="N55" s="547"/>
      <c r="O55" s="106">
        <v>4</v>
      </c>
      <c r="P55" s="154"/>
      <c r="Q55" s="581" t="str">
        <f t="shared" ref="Q55:Q58" si="46">IF(OR(R55="Preventivo",R55="Detectivo"),"Probabilidad",IF(R55="Correctivo","Impacto",""))</f>
        <v/>
      </c>
      <c r="R55" s="582"/>
      <c r="S55" s="582"/>
      <c r="T55" s="583" t="str">
        <f t="shared" si="43"/>
        <v/>
      </c>
      <c r="U55" s="582"/>
      <c r="V55" s="582"/>
      <c r="W55" s="582"/>
      <c r="X55" s="584" t="str">
        <f t="shared" ref="X55:X57" si="47">IFERROR(IF(AND(Q54="Probabilidad",Q55="Probabilidad"),(Z54-(+Z54*T55)),IF(AND(Q54="Impacto",Q55="Probabilidad"),(Z53-(+Z53*T55)),IF(Q55="Impacto",Z54,""))),"")</f>
        <v/>
      </c>
      <c r="Y55" s="585" t="str">
        <f t="shared" si="3"/>
        <v/>
      </c>
      <c r="Z55" s="586" t="str">
        <f t="shared" si="44"/>
        <v/>
      </c>
      <c r="AA55" s="585" t="str">
        <f t="shared" si="5"/>
        <v/>
      </c>
      <c r="AB55" s="586" t="str">
        <f t="shared" ref="AB55:AB57" si="48">IFERROR(IF(AND(Q54="Impacto",Q55="Impacto"),(AB54-(+AB54*T55)),IF(AND(Q54="Probabilidad",Q55="Impacto"),(AB53-(+AB53*T55)),IF(Q55="Probabilidad",AB54,""))),"")</f>
        <v/>
      </c>
      <c r="AC55" s="587"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588"/>
      <c r="AE55" s="589"/>
      <c r="AF55" s="590"/>
      <c r="AG55" s="590"/>
      <c r="AH55" s="591"/>
      <c r="AI55" s="591"/>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customHeight="1" x14ac:dyDescent="0.3">
      <c r="A56" s="362"/>
      <c r="B56" s="541"/>
      <c r="C56" s="541"/>
      <c r="D56" s="541"/>
      <c r="E56" s="541"/>
      <c r="F56" s="541"/>
      <c r="G56" s="543"/>
      <c r="H56" s="544"/>
      <c r="I56" s="545"/>
      <c r="J56" s="546"/>
      <c r="K56" s="545">
        <f>IF(NOT(ISERROR(MATCH(J56,_xlfn.ANCHORARRAY(E67),0))),I69&amp;"Por favor no seleccionar los criterios de impacto",J56)</f>
        <v>0</v>
      </c>
      <c r="L56" s="544"/>
      <c r="M56" s="545"/>
      <c r="N56" s="547"/>
      <c r="O56" s="106">
        <v>5</v>
      </c>
      <c r="P56" s="154"/>
      <c r="Q56" s="581" t="str">
        <f t="shared" si="46"/>
        <v/>
      </c>
      <c r="R56" s="582"/>
      <c r="S56" s="582"/>
      <c r="T56" s="583" t="str">
        <f t="shared" si="43"/>
        <v/>
      </c>
      <c r="U56" s="582"/>
      <c r="V56" s="582"/>
      <c r="W56" s="582"/>
      <c r="X56" s="584" t="str">
        <f t="shared" si="47"/>
        <v/>
      </c>
      <c r="Y56" s="585" t="str">
        <f t="shared" si="3"/>
        <v/>
      </c>
      <c r="Z56" s="586" t="str">
        <f t="shared" si="44"/>
        <v/>
      </c>
      <c r="AA56" s="585" t="str">
        <f t="shared" si="5"/>
        <v/>
      </c>
      <c r="AB56" s="586" t="str">
        <f t="shared" si="48"/>
        <v/>
      </c>
      <c r="AC56" s="587" t="str">
        <f t="shared" ref="AC56:AC57" si="49">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588"/>
      <c r="AE56" s="589"/>
      <c r="AF56" s="590"/>
      <c r="AG56" s="590"/>
      <c r="AH56" s="591"/>
      <c r="AI56" s="591"/>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customHeight="1" x14ac:dyDescent="0.3">
      <c r="A57" s="363"/>
      <c r="B57" s="548"/>
      <c r="C57" s="548"/>
      <c r="D57" s="548"/>
      <c r="E57" s="548"/>
      <c r="F57" s="548"/>
      <c r="G57" s="550"/>
      <c r="H57" s="551"/>
      <c r="I57" s="552"/>
      <c r="J57" s="553"/>
      <c r="K57" s="552">
        <f>IF(NOT(ISERROR(MATCH(J57,_xlfn.ANCHORARRAY(E68),0))),I70&amp;"Por favor no seleccionar los criterios de impacto",J57)</f>
        <v>0</v>
      </c>
      <c r="L57" s="551"/>
      <c r="M57" s="552"/>
      <c r="N57" s="554"/>
      <c r="O57" s="106">
        <v>6</v>
      </c>
      <c r="P57" s="154"/>
      <c r="Q57" s="581" t="str">
        <f t="shared" si="46"/>
        <v/>
      </c>
      <c r="R57" s="582"/>
      <c r="S57" s="582"/>
      <c r="T57" s="583" t="str">
        <f t="shared" si="43"/>
        <v/>
      </c>
      <c r="U57" s="582"/>
      <c r="V57" s="582"/>
      <c r="W57" s="582"/>
      <c r="X57" s="584" t="str">
        <f t="shared" si="47"/>
        <v/>
      </c>
      <c r="Y57" s="585" t="str">
        <f t="shared" si="3"/>
        <v/>
      </c>
      <c r="Z57" s="586" t="str">
        <f t="shared" si="44"/>
        <v/>
      </c>
      <c r="AA57" s="585" t="str">
        <f t="shared" si="5"/>
        <v/>
      </c>
      <c r="AB57" s="586" t="str">
        <f t="shared" si="48"/>
        <v/>
      </c>
      <c r="AC57" s="587" t="str">
        <f t="shared" si="49"/>
        <v/>
      </c>
      <c r="AD57" s="588"/>
      <c r="AE57" s="589"/>
      <c r="AF57" s="590"/>
      <c r="AG57" s="590"/>
      <c r="AH57" s="591"/>
      <c r="AI57" s="591"/>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64.5" x14ac:dyDescent="0.3">
      <c r="A58" s="361">
        <v>8</v>
      </c>
      <c r="B58" s="534" t="s">
        <v>187</v>
      </c>
      <c r="C58" s="559" t="s">
        <v>245</v>
      </c>
      <c r="D58" s="534" t="s">
        <v>246</v>
      </c>
      <c r="E58" s="534" t="s">
        <v>247</v>
      </c>
      <c r="F58" s="534" t="s">
        <v>190</v>
      </c>
      <c r="G58" s="536">
        <v>360</v>
      </c>
      <c r="H58" s="537" t="str">
        <f>IF(G58&lt;=0,"",IF(G58&lt;=2,"Muy Baja",IF(G58&lt;=24,"Baja",IF(G58&lt;=500,"Media",IF(G58&lt;=5000,"Alta","Muy Alta")))))</f>
        <v>Media</v>
      </c>
      <c r="I58" s="538">
        <f>IF(H58="","",IF(H58="Muy Baja",0.2,IF(H58="Baja",0.4,IF(H58="Media",0.6,IF(H58="Alta",0.8,IF(H58="Muy Alta",1,))))))</f>
        <v>0.6</v>
      </c>
      <c r="J58" s="539" t="s">
        <v>191</v>
      </c>
      <c r="K58" s="538" t="str">
        <f>IF(NOT(ISERROR(MATCH(J58,'Tabla Impacto'!$B$221:$B$223,0))),'Tabla Impacto'!$F$223&amp;"Por favor no seleccionar los criterios de impacto(Afectación Económica o presupuestal y Pérdida Reputacional)",J58)</f>
        <v xml:space="preserve">     El riesgo afecta la imagen de la entidad con algunos usuarios de relevancia frente al logro de los objetivos</v>
      </c>
      <c r="L58" s="537" t="str">
        <f>IF(OR(K58='Tabla Impacto'!$C$11,K58='Tabla Impacto'!$D$11),"Leve",IF(OR(K58='Tabla Impacto'!$C$12,K58='Tabla Impacto'!$D$12),"Menor",IF(OR(K58='Tabla Impacto'!$C$13,K58='Tabla Impacto'!$D$13),"Moderado",IF(OR(K58='Tabla Impacto'!$C$14,K58='Tabla Impacto'!$D$14),"Mayor",IF(OR(K58='Tabla Impacto'!$C$15,K58='Tabla Impacto'!$D$15),"Catastrófico","")))))</f>
        <v>Moderado</v>
      </c>
      <c r="M58" s="538">
        <f>IF(L58="","",IF(L58="Leve",0.2,IF(L58="Menor",0.4,IF(L58="Moderado",0.6,IF(L58="Mayor",0.8,IF(L58="Catastrófico",1,))))))</f>
        <v>0.6</v>
      </c>
      <c r="N58" s="540"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Moderado</v>
      </c>
      <c r="O58" s="106">
        <v>1</v>
      </c>
      <c r="P58" s="571" t="s">
        <v>248</v>
      </c>
      <c r="Q58" s="596" t="str">
        <f t="shared" si="46"/>
        <v>Probabilidad</v>
      </c>
      <c r="R58" s="597" t="s">
        <v>193</v>
      </c>
      <c r="S58" s="597" t="s">
        <v>194</v>
      </c>
      <c r="T58" s="598" t="str">
        <f>IF(AND(R58="Preventivo",S58="Automático"),"50%",IF(AND(R58="Preventivo",S58="Manual"),"40%",IF(AND(R58="Detectivo",S58="Automático"),"40%",IF(AND(R58="Detectivo",S58="Manual"),"30%",IF(AND(R58="Correctivo",S58="Automático"),"35%",IF(AND(R58="Correctivo",S58="Manual"),"25%",""))))))</f>
        <v>40%</v>
      </c>
      <c r="U58" s="597" t="s">
        <v>195</v>
      </c>
      <c r="V58" s="597" t="s">
        <v>196</v>
      </c>
      <c r="W58" s="597" t="s">
        <v>197</v>
      </c>
      <c r="X58" s="568">
        <f>IFERROR(IF(Q58="Probabilidad",(I58-(+I58*T58)),IF(Q58="Impacto",I58,"")),"")</f>
        <v>0.36</v>
      </c>
      <c r="Y58" s="599" t="str">
        <f>IFERROR(IF(X58="","",IF(X58&lt;=0.2,"Muy Baja",IF(X58&lt;=0.4,"Baja",IF(X58&lt;=0.6,"Media",IF(X58&lt;=0.8,"Alta","Muy Alta"))))),"")</f>
        <v>Baja</v>
      </c>
      <c r="Z58" s="600">
        <f>+X58</f>
        <v>0.36</v>
      </c>
      <c r="AA58" s="599" t="str">
        <f>IFERROR(IF(AB58="","",IF(AB58&lt;=0.2,"Leve",IF(AB58&lt;=0.4,"Menor",IF(AB58&lt;=0.6,"Moderado",IF(AB58&lt;=0.8,"Mayor","Catastrófico"))))),"")</f>
        <v>Moderado</v>
      </c>
      <c r="AB58" s="600">
        <f>IFERROR(IF(Q58="Impacto",(M58-(+M58*T58)),IF(Q58="Probabilidad",M58,"")),"")</f>
        <v>0.6</v>
      </c>
      <c r="AC58" s="601"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Moderado</v>
      </c>
      <c r="AD58" s="602" t="s">
        <v>198</v>
      </c>
      <c r="AE58" s="571" t="s">
        <v>249</v>
      </c>
      <c r="AF58" s="620" t="s">
        <v>243</v>
      </c>
      <c r="AG58" s="621" t="s">
        <v>250</v>
      </c>
      <c r="AH58" s="622">
        <v>45748</v>
      </c>
      <c r="AI58" s="574">
        <v>46021</v>
      </c>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customHeight="1" x14ac:dyDescent="0.3">
      <c r="A59" s="362"/>
      <c r="B59" s="541"/>
      <c r="C59" s="561"/>
      <c r="D59" s="541"/>
      <c r="E59" s="541"/>
      <c r="F59" s="541"/>
      <c r="G59" s="543"/>
      <c r="H59" s="544"/>
      <c r="I59" s="545"/>
      <c r="J59" s="546"/>
      <c r="K59" s="545">
        <f>IF(NOT(ISERROR(MATCH(J59,_xlfn.ANCHORARRAY(E70),0))),I72&amp;"Por favor no seleccionar los criterios de impacto",J59)</f>
        <v>0</v>
      </c>
      <c r="L59" s="544"/>
      <c r="M59" s="545"/>
      <c r="N59" s="547"/>
      <c r="O59" s="106">
        <v>2</v>
      </c>
      <c r="P59" s="154"/>
      <c r="Q59" s="581" t="str">
        <f>IF(OR(R59="Preventivo",R59="Detectivo"),"Probabilidad",IF(R59="Correctivo","Impacto",""))</f>
        <v/>
      </c>
      <c r="R59" s="582"/>
      <c r="S59" s="582"/>
      <c r="T59" s="583" t="str">
        <f t="shared" ref="T59:T63" si="50">IF(AND(R59="Preventivo",S59="Automático"),"50%",IF(AND(R59="Preventivo",S59="Manual"),"40%",IF(AND(R59="Detectivo",S59="Automático"),"40%",IF(AND(R59="Detectivo",S59="Manual"),"30%",IF(AND(R59="Correctivo",S59="Automático"),"35%",IF(AND(R59="Correctivo",S59="Manual"),"25%",""))))))</f>
        <v/>
      </c>
      <c r="U59" s="582"/>
      <c r="V59" s="582"/>
      <c r="W59" s="582"/>
      <c r="X59" s="584" t="str">
        <f>IFERROR(IF(AND(Q58="Probabilidad",Q59="Probabilidad"),(Z58-(+Z58*T59)),IF(Q59="Probabilidad",(I58-(+I58*T59)),IF(Q59="Impacto",Z58,""))),"")</f>
        <v/>
      </c>
      <c r="Y59" s="585" t="str">
        <f t="shared" si="3"/>
        <v/>
      </c>
      <c r="Z59" s="586" t="str">
        <f t="shared" ref="Z59:Z63" si="51">+X59</f>
        <v/>
      </c>
      <c r="AA59" s="585" t="str">
        <f t="shared" si="5"/>
        <v/>
      </c>
      <c r="AB59" s="586" t="str">
        <f>IFERROR(IF(AND(Q58="Impacto",Q59="Impacto"),(AB58-(+AB58*T59)),IF(Q59="Impacto",(M58-(+M58*T59)),IF(Q59="Probabilidad",AB58,""))),"")</f>
        <v/>
      </c>
      <c r="AC59" s="587" t="str">
        <f t="shared" ref="AC59:AC60" si="52">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588"/>
      <c r="AE59" s="589"/>
      <c r="AF59" s="590"/>
      <c r="AG59" s="590"/>
      <c r="AH59" s="591"/>
      <c r="AI59" s="591"/>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customHeight="1" x14ac:dyDescent="0.3">
      <c r="A60" s="362"/>
      <c r="B60" s="541"/>
      <c r="C60" s="561"/>
      <c r="D60" s="541"/>
      <c r="E60" s="541"/>
      <c r="F60" s="541"/>
      <c r="G60" s="543"/>
      <c r="H60" s="544"/>
      <c r="I60" s="545"/>
      <c r="J60" s="546"/>
      <c r="K60" s="545">
        <f>IF(NOT(ISERROR(MATCH(J60,_xlfn.ANCHORARRAY(E71),0))),I73&amp;"Por favor no seleccionar los criterios de impacto",J60)</f>
        <v>0</v>
      </c>
      <c r="L60" s="544"/>
      <c r="M60" s="545"/>
      <c r="N60" s="547"/>
      <c r="O60" s="106">
        <v>3</v>
      </c>
      <c r="P60" s="611"/>
      <c r="Q60" s="581" t="str">
        <f>IF(OR(R60="Preventivo",R60="Detectivo"),"Probabilidad",IF(R60="Correctivo","Impacto",""))</f>
        <v/>
      </c>
      <c r="R60" s="582"/>
      <c r="S60" s="582"/>
      <c r="T60" s="583" t="str">
        <f t="shared" si="50"/>
        <v/>
      </c>
      <c r="U60" s="582"/>
      <c r="V60" s="582"/>
      <c r="W60" s="582"/>
      <c r="X60" s="584" t="str">
        <f>IFERROR(IF(AND(Q59="Probabilidad",Q60="Probabilidad"),(Z59-(+Z59*T60)),IF(AND(Q59="Impacto",Q60="Probabilidad"),(Z58-(+Z58*T60)),IF(Q60="Impacto",Z59,""))),"")</f>
        <v/>
      </c>
      <c r="Y60" s="585" t="str">
        <f t="shared" si="3"/>
        <v/>
      </c>
      <c r="Z60" s="586" t="str">
        <f t="shared" si="51"/>
        <v/>
      </c>
      <c r="AA60" s="585" t="str">
        <f t="shared" si="5"/>
        <v/>
      </c>
      <c r="AB60" s="586" t="str">
        <f>IFERROR(IF(AND(Q59="Impacto",Q60="Impacto"),(AB59-(+AB59*T60)),IF(AND(Q59="Probabilidad",Q60="Impacto"),(AB58-(+AB58*T60)),IF(Q60="Probabilidad",AB59,""))),"")</f>
        <v/>
      </c>
      <c r="AC60" s="587" t="str">
        <f t="shared" si="52"/>
        <v/>
      </c>
      <c r="AD60" s="588"/>
      <c r="AE60" s="589"/>
      <c r="AF60" s="590"/>
      <c r="AG60" s="590"/>
      <c r="AH60" s="591"/>
      <c r="AI60" s="591"/>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customHeight="1" x14ac:dyDescent="0.3">
      <c r="A61" s="362"/>
      <c r="B61" s="541"/>
      <c r="C61" s="561"/>
      <c r="D61" s="541"/>
      <c r="E61" s="541"/>
      <c r="F61" s="541"/>
      <c r="G61" s="543"/>
      <c r="H61" s="544"/>
      <c r="I61" s="545"/>
      <c r="J61" s="546"/>
      <c r="K61" s="545">
        <f>IF(NOT(ISERROR(MATCH(J61,_xlfn.ANCHORARRAY(E72),0))),I74&amp;"Por favor no seleccionar los criterios de impacto",J61)</f>
        <v>0</v>
      </c>
      <c r="L61" s="544"/>
      <c r="M61" s="545"/>
      <c r="N61" s="547"/>
      <c r="O61" s="106">
        <v>4</v>
      </c>
      <c r="P61" s="154"/>
      <c r="Q61" s="581" t="str">
        <f t="shared" ref="Q61:Q63" si="53">IF(OR(R61="Preventivo",R61="Detectivo"),"Probabilidad",IF(R61="Correctivo","Impacto",""))</f>
        <v/>
      </c>
      <c r="R61" s="582"/>
      <c r="S61" s="582"/>
      <c r="T61" s="583" t="str">
        <f t="shared" si="50"/>
        <v/>
      </c>
      <c r="U61" s="582"/>
      <c r="V61" s="582"/>
      <c r="W61" s="582"/>
      <c r="X61" s="584" t="str">
        <f t="shared" ref="X61:X63" si="54">IFERROR(IF(AND(Q60="Probabilidad",Q61="Probabilidad"),(Z60-(+Z60*T61)),IF(AND(Q60="Impacto",Q61="Probabilidad"),(Z59-(+Z59*T61)),IF(Q61="Impacto",Z60,""))),"")</f>
        <v/>
      </c>
      <c r="Y61" s="585" t="str">
        <f t="shared" si="3"/>
        <v/>
      </c>
      <c r="Z61" s="586" t="str">
        <f t="shared" si="51"/>
        <v/>
      </c>
      <c r="AA61" s="585" t="str">
        <f t="shared" si="5"/>
        <v/>
      </c>
      <c r="AB61" s="586" t="str">
        <f t="shared" ref="AB61:AB63" si="55">IFERROR(IF(AND(Q60="Impacto",Q61="Impacto"),(AB60-(+AB60*T61)),IF(AND(Q60="Probabilidad",Q61="Impacto"),(AB59-(+AB59*T61)),IF(Q61="Probabilidad",AB60,""))),"")</f>
        <v/>
      </c>
      <c r="AC61" s="587"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588"/>
      <c r="AE61" s="589"/>
      <c r="AF61" s="590"/>
      <c r="AG61" s="590"/>
      <c r="AH61" s="591"/>
      <c r="AI61" s="591"/>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customHeight="1" x14ac:dyDescent="0.3">
      <c r="A62" s="362"/>
      <c r="B62" s="541"/>
      <c r="C62" s="561"/>
      <c r="D62" s="541"/>
      <c r="E62" s="541"/>
      <c r="F62" s="541"/>
      <c r="G62" s="543"/>
      <c r="H62" s="544"/>
      <c r="I62" s="545"/>
      <c r="J62" s="546"/>
      <c r="K62" s="545">
        <f>IF(NOT(ISERROR(MATCH(J62,_xlfn.ANCHORARRAY(E73),0))),I75&amp;"Por favor no seleccionar los criterios de impacto",J62)</f>
        <v>0</v>
      </c>
      <c r="L62" s="544"/>
      <c r="M62" s="545"/>
      <c r="N62" s="547"/>
      <c r="O62" s="106">
        <v>5</v>
      </c>
      <c r="P62" s="154"/>
      <c r="Q62" s="581" t="str">
        <f t="shared" si="53"/>
        <v/>
      </c>
      <c r="R62" s="582"/>
      <c r="S62" s="582"/>
      <c r="T62" s="583" t="str">
        <f t="shared" si="50"/>
        <v/>
      </c>
      <c r="U62" s="582"/>
      <c r="V62" s="582"/>
      <c r="W62" s="582"/>
      <c r="X62" s="584" t="str">
        <f t="shared" si="54"/>
        <v/>
      </c>
      <c r="Y62" s="585" t="str">
        <f t="shared" si="3"/>
        <v/>
      </c>
      <c r="Z62" s="586" t="str">
        <f t="shared" si="51"/>
        <v/>
      </c>
      <c r="AA62" s="585" t="str">
        <f t="shared" si="5"/>
        <v/>
      </c>
      <c r="AB62" s="586" t="str">
        <f t="shared" si="55"/>
        <v/>
      </c>
      <c r="AC62" s="587" t="str">
        <f t="shared" ref="AC62:AC63" si="56">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588"/>
      <c r="AE62" s="589"/>
      <c r="AF62" s="590"/>
      <c r="AG62" s="590"/>
      <c r="AH62" s="591"/>
      <c r="AI62" s="591"/>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customHeight="1" x14ac:dyDescent="0.3">
      <c r="A63" s="363"/>
      <c r="B63" s="548"/>
      <c r="C63" s="563"/>
      <c r="D63" s="548"/>
      <c r="E63" s="548"/>
      <c r="F63" s="548"/>
      <c r="G63" s="550"/>
      <c r="H63" s="551"/>
      <c r="I63" s="552"/>
      <c r="J63" s="553"/>
      <c r="K63" s="552">
        <f>IF(NOT(ISERROR(MATCH(J63,_xlfn.ANCHORARRAY(E74),0))),I76&amp;"Por favor no seleccionar los criterios de impacto",J63)</f>
        <v>0</v>
      </c>
      <c r="L63" s="551"/>
      <c r="M63" s="552"/>
      <c r="N63" s="554"/>
      <c r="O63" s="106">
        <v>6</v>
      </c>
      <c r="P63" s="154"/>
      <c r="Q63" s="581" t="str">
        <f t="shared" si="53"/>
        <v/>
      </c>
      <c r="R63" s="582"/>
      <c r="S63" s="582"/>
      <c r="T63" s="583" t="str">
        <f t="shared" si="50"/>
        <v/>
      </c>
      <c r="U63" s="582"/>
      <c r="V63" s="582"/>
      <c r="W63" s="582"/>
      <c r="X63" s="584" t="str">
        <f t="shared" si="54"/>
        <v/>
      </c>
      <c r="Y63" s="585" t="str">
        <f t="shared" si="3"/>
        <v/>
      </c>
      <c r="Z63" s="586" t="str">
        <f t="shared" si="51"/>
        <v/>
      </c>
      <c r="AA63" s="585" t="str">
        <f t="shared" si="5"/>
        <v/>
      </c>
      <c r="AB63" s="586" t="str">
        <f t="shared" si="55"/>
        <v/>
      </c>
      <c r="AC63" s="587" t="str">
        <f t="shared" si="56"/>
        <v/>
      </c>
      <c r="AD63" s="588"/>
      <c r="AE63" s="589"/>
      <c r="AF63" s="590"/>
      <c r="AG63" s="590"/>
      <c r="AH63" s="591"/>
      <c r="AI63" s="591"/>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361">
        <v>9</v>
      </c>
      <c r="B64" s="364"/>
      <c r="C64" s="364"/>
      <c r="D64" s="364"/>
      <c r="E64" s="367"/>
      <c r="F64" s="364"/>
      <c r="G64" s="370"/>
      <c r="H64" s="352" t="str">
        <f>IF(G64&lt;=0,"",IF(G64&lt;=2,"Muy Baja",IF(G64&lt;=24,"Baja",IF(G64&lt;=500,"Media",IF(G64&lt;=5000,"Alta","Muy Alta")))))</f>
        <v/>
      </c>
      <c r="I64" s="343" t="str">
        <f>IF(H64="","",IF(H64="Muy Baja",0.2,IF(H64="Baja",0.4,IF(H64="Media",0.6,IF(H64="Alta",0.8,IF(H64="Muy Alta",1,))))))</f>
        <v/>
      </c>
      <c r="J64" s="349"/>
      <c r="K64" s="343">
        <f>IF(NOT(ISERROR(MATCH(J64,'Tabla Impacto'!$B$221:$B$223,0))),'Tabla Impacto'!$F$223&amp;"Por favor no seleccionar los criterios de impacto(Afectación Económica o presupuestal y Pérdida Reputacional)",J64)</f>
        <v>0</v>
      </c>
      <c r="L64" s="352" t="str">
        <f>IF(OR(K64='Tabla Impacto'!$C$11,K64='Tabla Impacto'!$D$11),"Leve",IF(OR(K64='Tabla Impacto'!$C$12,K64='Tabla Impacto'!$D$12),"Menor",IF(OR(K64='Tabla Impacto'!$C$13,K64='Tabla Impacto'!$D$13),"Moderado",IF(OR(K64='Tabla Impacto'!$C$14,K64='Tabla Impacto'!$D$14),"Mayor",IF(OR(K64='Tabla Impacto'!$C$15,K64='Tabla Impacto'!$D$15),"Catastrófico","")))))</f>
        <v/>
      </c>
      <c r="M64" s="343" t="str">
        <f>IF(L64="","",IF(L64="Leve",0.2,IF(L64="Menor",0.4,IF(L64="Moderado",0.6,IF(L64="Mayor",0.8,IF(L64="Catastrófico",1,))))))</f>
        <v/>
      </c>
      <c r="N64" s="346"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06">
        <v>1</v>
      </c>
      <c r="P64" s="154"/>
      <c r="Q64" s="147"/>
      <c r="R64" s="148"/>
      <c r="S64" s="148"/>
      <c r="T64" s="149" t="str">
        <f>IF(AND(R64="Preventivo",S64="Automático"),"50%",IF(AND(R64="Preventivo",S64="Manual"),"40%",IF(AND(R64="Detectivo",S64="Automático"),"40%",IF(AND(R64="Detectivo",S64="Manual"),"30%",IF(AND(R64="Correctivo",S64="Automático"),"35%",IF(AND(R64="Correctivo",S64="Manual"),"25%",""))))))</f>
        <v/>
      </c>
      <c r="U64" s="148"/>
      <c r="V64" s="148"/>
      <c r="W64" s="148"/>
      <c r="X64" s="146" t="str">
        <f>IFERROR(IF(Q64="Probabilidad",(I64-(+I64*T64)),IF(Q64="Impacto",I64,"")),"")</f>
        <v/>
      </c>
      <c r="Y64" s="150" t="str">
        <f>IFERROR(IF(X64="","",IF(X64&lt;=0.2,"Muy Baja",IF(X64&lt;=0.4,"Baja",IF(X64&lt;=0.6,"Media",IF(X64&lt;=0.8,"Alta","Muy Alta"))))),"")</f>
        <v/>
      </c>
      <c r="Z64" s="151" t="str">
        <f>+X64</f>
        <v/>
      </c>
      <c r="AA64" s="150" t="str">
        <f>IFERROR(IF(AB64="","",IF(AB64&lt;=0.2,"Leve",IF(AB64&lt;=0.4,"Menor",IF(AB64&lt;=0.6,"Moderado",IF(AB64&lt;=0.8,"Mayor","Catastrófico"))))),"")</f>
        <v/>
      </c>
      <c r="AB64" s="151" t="str">
        <f>IFERROR(IF(Q64="Impacto",(M64-(+M64*T64)),IF(Q64="Probabilidad",M64,"")),"")</f>
        <v/>
      </c>
      <c r="AC64" s="152"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53"/>
      <c r="AE64" s="115"/>
      <c r="AF64" s="115"/>
      <c r="AG64" s="115"/>
      <c r="AH64" s="117"/>
      <c r="AI64" s="117"/>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362"/>
      <c r="B65" s="365"/>
      <c r="C65" s="365"/>
      <c r="D65" s="365"/>
      <c r="E65" s="368"/>
      <c r="F65" s="365"/>
      <c r="G65" s="371"/>
      <c r="H65" s="353"/>
      <c r="I65" s="344"/>
      <c r="J65" s="350"/>
      <c r="K65" s="344">
        <f>IF(NOT(ISERROR(MATCH(J65,_xlfn.ANCHORARRAY(E76),0))),I78&amp;"Por favor no seleccionar los criterios de impacto",J65)</f>
        <v>0</v>
      </c>
      <c r="L65" s="353"/>
      <c r="M65" s="344"/>
      <c r="N65" s="347"/>
      <c r="O65" s="106">
        <v>2</v>
      </c>
      <c r="P65" s="154"/>
      <c r="Q65" s="107" t="str">
        <f>IF(OR(R65="Preventivo",R65="Detectivo"),"Probabilidad",IF(R65="Correctivo","Impacto",""))</f>
        <v/>
      </c>
      <c r="R65" s="108"/>
      <c r="S65" s="108"/>
      <c r="T65" s="109" t="str">
        <f t="shared" ref="T65:T69" si="57">IF(AND(R65="Preventivo",S65="Automático"),"50%",IF(AND(R65="Preventivo",S65="Manual"),"40%",IF(AND(R65="Detectivo",S65="Automático"),"40%",IF(AND(R65="Detectivo",S65="Manual"),"30%",IF(AND(R65="Correctivo",S65="Automático"),"35%",IF(AND(R65="Correctivo",S65="Manual"),"25%",""))))))</f>
        <v/>
      </c>
      <c r="U65" s="108"/>
      <c r="V65" s="108"/>
      <c r="W65" s="108"/>
      <c r="X65" s="110" t="str">
        <f>IFERROR(IF(AND(Q64="Probabilidad",Q65="Probabilidad"),(Z64-(+Z64*T65)),IF(Q65="Probabilidad",(I64-(+I64*T65)),IF(Q65="Impacto",Z64,""))),"")</f>
        <v/>
      </c>
      <c r="Y65" s="111" t="str">
        <f t="shared" si="3"/>
        <v/>
      </c>
      <c r="Z65" s="112" t="str">
        <f t="shared" ref="Z65:Z69" si="58">+X65</f>
        <v/>
      </c>
      <c r="AA65" s="111" t="str">
        <f t="shared" si="5"/>
        <v/>
      </c>
      <c r="AB65" s="112" t="str">
        <f>IFERROR(IF(AND(Q64="Impacto",Q65="Impacto"),(AB64-(+AB64*T65)),IF(Q65="Impacto",(M64-(+M64*T65)),IF(Q65="Probabilidad",AB64,""))),"")</f>
        <v/>
      </c>
      <c r="AC65" s="113" t="str">
        <f t="shared" ref="AC65:AC66" si="59">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4"/>
      <c r="AE65" s="115"/>
      <c r="AF65" s="116"/>
      <c r="AG65" s="116"/>
      <c r="AH65" s="117"/>
      <c r="AI65" s="117"/>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362"/>
      <c r="B66" s="365"/>
      <c r="C66" s="365"/>
      <c r="D66" s="365"/>
      <c r="E66" s="368"/>
      <c r="F66" s="365"/>
      <c r="G66" s="371"/>
      <c r="H66" s="353"/>
      <c r="I66" s="344"/>
      <c r="J66" s="350"/>
      <c r="K66" s="344">
        <f>IF(NOT(ISERROR(MATCH(J66,_xlfn.ANCHORARRAY(E77),0))),I79&amp;"Por favor no seleccionar los criterios de impacto",J66)</f>
        <v>0</v>
      </c>
      <c r="L66" s="353"/>
      <c r="M66" s="344"/>
      <c r="N66" s="347"/>
      <c r="O66" s="106">
        <v>3</v>
      </c>
      <c r="P66" s="155"/>
      <c r="Q66" s="107" t="str">
        <f>IF(OR(R66="Preventivo",R66="Detectivo"),"Probabilidad",IF(R66="Correctivo","Impacto",""))</f>
        <v/>
      </c>
      <c r="R66" s="108"/>
      <c r="S66" s="108"/>
      <c r="T66" s="109" t="str">
        <f t="shared" si="57"/>
        <v/>
      </c>
      <c r="U66" s="108"/>
      <c r="V66" s="108"/>
      <c r="W66" s="108"/>
      <c r="X66" s="110" t="str">
        <f>IFERROR(IF(AND(Q65="Probabilidad",Q66="Probabilidad"),(Z65-(+Z65*T66)),IF(AND(Q65="Impacto",Q66="Probabilidad"),(Z64-(+Z64*T66)),IF(Q66="Impacto",Z65,""))),"")</f>
        <v/>
      </c>
      <c r="Y66" s="111" t="str">
        <f t="shared" si="3"/>
        <v/>
      </c>
      <c r="Z66" s="112" t="str">
        <f t="shared" si="58"/>
        <v/>
      </c>
      <c r="AA66" s="111" t="str">
        <f t="shared" si="5"/>
        <v/>
      </c>
      <c r="AB66" s="112" t="str">
        <f>IFERROR(IF(AND(Q65="Impacto",Q66="Impacto"),(AB65-(+AB65*T66)),IF(AND(Q65="Probabilidad",Q66="Impacto"),(AB64-(+AB64*T66)),IF(Q66="Probabilidad",AB65,""))),"")</f>
        <v/>
      </c>
      <c r="AC66" s="113" t="str">
        <f t="shared" si="59"/>
        <v/>
      </c>
      <c r="AD66" s="114"/>
      <c r="AE66" s="115"/>
      <c r="AF66" s="116"/>
      <c r="AG66" s="116"/>
      <c r="AH66" s="117"/>
      <c r="AI66" s="117"/>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362"/>
      <c r="B67" s="365"/>
      <c r="C67" s="365"/>
      <c r="D67" s="365"/>
      <c r="E67" s="368"/>
      <c r="F67" s="365"/>
      <c r="G67" s="371"/>
      <c r="H67" s="353"/>
      <c r="I67" s="344"/>
      <c r="J67" s="350"/>
      <c r="K67" s="344">
        <f>IF(NOT(ISERROR(MATCH(J67,_xlfn.ANCHORARRAY(E78),0))),I80&amp;"Por favor no seleccionar los criterios de impacto",J67)</f>
        <v>0</v>
      </c>
      <c r="L67" s="353"/>
      <c r="M67" s="344"/>
      <c r="N67" s="347"/>
      <c r="O67" s="106">
        <v>4</v>
      </c>
      <c r="P67" s="154"/>
      <c r="Q67" s="107" t="str">
        <f t="shared" ref="Q67:Q69" si="60">IF(OR(R67="Preventivo",R67="Detectivo"),"Probabilidad",IF(R67="Correctivo","Impacto",""))</f>
        <v/>
      </c>
      <c r="R67" s="108"/>
      <c r="S67" s="108"/>
      <c r="T67" s="109" t="str">
        <f t="shared" si="57"/>
        <v/>
      </c>
      <c r="U67" s="108"/>
      <c r="V67" s="108"/>
      <c r="W67" s="108"/>
      <c r="X67" s="110" t="str">
        <f t="shared" ref="X67:X68" si="61">IFERROR(IF(AND(Q66="Probabilidad",Q67="Probabilidad"),(Z66-(+Z66*T67)),IF(AND(Q66="Impacto",Q67="Probabilidad"),(Z65-(+Z65*T67)),IF(Q67="Impacto",Z66,""))),"")</f>
        <v/>
      </c>
      <c r="Y67" s="111" t="str">
        <f t="shared" si="3"/>
        <v/>
      </c>
      <c r="Z67" s="112" t="str">
        <f t="shared" si="58"/>
        <v/>
      </c>
      <c r="AA67" s="111" t="str">
        <f t="shared" si="5"/>
        <v/>
      </c>
      <c r="AB67" s="112" t="str">
        <f t="shared" ref="AB67:AB68" si="62">IFERROR(IF(AND(Q66="Impacto",Q67="Impacto"),(AB66-(+AB66*T67)),IF(AND(Q66="Probabilidad",Q67="Impacto"),(AB65-(+AB65*T67)),IF(Q67="Probabilidad",AB66,""))),"")</f>
        <v/>
      </c>
      <c r="AC67" s="11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4"/>
      <c r="AE67" s="115"/>
      <c r="AF67" s="116"/>
      <c r="AG67" s="116"/>
      <c r="AH67" s="117"/>
      <c r="AI67" s="117"/>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hidden="1" customHeight="1" x14ac:dyDescent="0.3">
      <c r="A68" s="362"/>
      <c r="B68" s="365"/>
      <c r="C68" s="365"/>
      <c r="D68" s="365"/>
      <c r="E68" s="368"/>
      <c r="F68" s="365"/>
      <c r="G68" s="371"/>
      <c r="H68" s="353"/>
      <c r="I68" s="344"/>
      <c r="J68" s="350"/>
      <c r="K68" s="344">
        <f>IF(NOT(ISERROR(MATCH(J68,_xlfn.ANCHORARRAY(E79),0))),I81&amp;"Por favor no seleccionar los criterios de impacto",J68)</f>
        <v>0</v>
      </c>
      <c r="L68" s="353"/>
      <c r="M68" s="344"/>
      <c r="N68" s="347"/>
      <c r="O68" s="106">
        <v>5</v>
      </c>
      <c r="P68" s="154"/>
      <c r="Q68" s="107" t="str">
        <f t="shared" si="60"/>
        <v/>
      </c>
      <c r="R68" s="108"/>
      <c r="S68" s="108"/>
      <c r="T68" s="109" t="str">
        <f t="shared" si="57"/>
        <v/>
      </c>
      <c r="U68" s="108"/>
      <c r="V68" s="108"/>
      <c r="W68" s="108"/>
      <c r="X68" s="110" t="str">
        <f t="shared" si="61"/>
        <v/>
      </c>
      <c r="Y68" s="111" t="str">
        <f t="shared" si="3"/>
        <v/>
      </c>
      <c r="Z68" s="112" t="str">
        <f t="shared" si="58"/>
        <v/>
      </c>
      <c r="AA68" s="111" t="str">
        <f t="shared" si="5"/>
        <v/>
      </c>
      <c r="AB68" s="112" t="str">
        <f t="shared" si="62"/>
        <v/>
      </c>
      <c r="AC68" s="113" t="str">
        <f t="shared" ref="AC68:AC69" si="63">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14"/>
      <c r="AE68" s="115"/>
      <c r="AF68" s="116"/>
      <c r="AG68" s="116"/>
      <c r="AH68" s="117"/>
      <c r="AI68" s="117"/>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spans="1:67" ht="18" hidden="1" customHeight="1" x14ac:dyDescent="0.3">
      <c r="A69" s="363"/>
      <c r="B69" s="366"/>
      <c r="C69" s="366"/>
      <c r="D69" s="366"/>
      <c r="E69" s="369"/>
      <c r="F69" s="366"/>
      <c r="G69" s="372"/>
      <c r="H69" s="354"/>
      <c r="I69" s="345"/>
      <c r="J69" s="351"/>
      <c r="K69" s="345">
        <f>IF(NOT(ISERROR(MATCH(J69,_xlfn.ANCHORARRAY(E80),0))),I82&amp;"Por favor no seleccionar los criterios de impacto",J69)</f>
        <v>0</v>
      </c>
      <c r="L69" s="354"/>
      <c r="M69" s="345"/>
      <c r="N69" s="348"/>
      <c r="O69" s="106">
        <v>6</v>
      </c>
      <c r="P69" s="154"/>
      <c r="Q69" s="107" t="str">
        <f t="shared" si="60"/>
        <v/>
      </c>
      <c r="R69" s="108"/>
      <c r="S69" s="108"/>
      <c r="T69" s="109" t="str">
        <f t="shared" si="57"/>
        <v/>
      </c>
      <c r="U69" s="108"/>
      <c r="V69" s="108"/>
      <c r="W69" s="108"/>
      <c r="X69" s="110" t="str">
        <f>IFERROR(IF(AND(Q68="Probabilidad",Q69="Probabilidad"),(Z68-(+Z68*T69)),IF(AND(Q68="Impacto",Q69="Probabilidad"),(Z67-(+Z67*T69)),IF(Q69="Impacto",Z68,""))),"")</f>
        <v/>
      </c>
      <c r="Y69" s="111" t="str">
        <f t="shared" si="3"/>
        <v/>
      </c>
      <c r="Z69" s="112" t="str">
        <f t="shared" si="58"/>
        <v/>
      </c>
      <c r="AA69" s="111" t="str">
        <f t="shared" si="5"/>
        <v/>
      </c>
      <c r="AB69" s="112" t="str">
        <f>IFERROR(IF(AND(Q68="Impacto",Q69="Impacto"),(AB68-(+AB68*T69)),IF(AND(Q68="Probabilidad",Q69="Impacto"),(AB67-(+AB67*T69)),IF(Q69="Probabilidad",AB68,""))),"")</f>
        <v/>
      </c>
      <c r="AC69" s="113" t="str">
        <f t="shared" si="63"/>
        <v/>
      </c>
      <c r="AD69" s="114"/>
      <c r="AE69" s="115"/>
      <c r="AF69" s="116"/>
      <c r="AG69" s="116"/>
      <c r="AH69" s="117"/>
      <c r="AI69" s="117"/>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row>
    <row r="70" spans="1:67" ht="18" hidden="1" customHeight="1" x14ac:dyDescent="0.3">
      <c r="A70" s="361">
        <v>10</v>
      </c>
      <c r="B70" s="364"/>
      <c r="C70" s="364"/>
      <c r="D70" s="364"/>
      <c r="E70" s="367"/>
      <c r="F70" s="364"/>
      <c r="G70" s="370"/>
      <c r="H70" s="352" t="str">
        <f>IF(G70&lt;=0,"",IF(G70&lt;=2,"Muy Baja",IF(G70&lt;=24,"Baja",IF(G70&lt;=500,"Media",IF(G70&lt;=5000,"Alta","Muy Alta")))))</f>
        <v/>
      </c>
      <c r="I70" s="343" t="str">
        <f>IF(H70="","",IF(H70="Muy Baja",0.2,IF(H70="Baja",0.4,IF(H70="Media",0.6,IF(H70="Alta",0.8,IF(H70="Muy Alta",1,))))))</f>
        <v/>
      </c>
      <c r="J70" s="349"/>
      <c r="K70" s="343">
        <f>IF(NOT(ISERROR(MATCH(J70,'Tabla Impacto'!$B$221:$B$223,0))),'Tabla Impacto'!$F$223&amp;"Por favor no seleccionar los criterios de impacto(Afectación Económica o presupuestal y Pérdida Reputacional)",J70)</f>
        <v>0</v>
      </c>
      <c r="L70" s="352" t="str">
        <f>IF(OR(K70='Tabla Impacto'!$C$11,K70='Tabla Impacto'!$D$11),"Leve",IF(OR(K70='Tabla Impacto'!$C$12,K70='Tabla Impacto'!$D$12),"Menor",IF(OR(K70='Tabla Impacto'!$C$13,K70='Tabla Impacto'!$D$13),"Moderado",IF(OR(K70='Tabla Impacto'!$C$14,K70='Tabla Impacto'!$D$14),"Mayor",IF(OR(K70='Tabla Impacto'!$C$15,K70='Tabla Impacto'!$D$15),"Catastrófico","")))))</f>
        <v/>
      </c>
      <c r="M70" s="343" t="str">
        <f>IF(L70="","",IF(L70="Leve",0.2,IF(L70="Menor",0.4,IF(L70="Moderado",0.6,IF(L70="Mayor",0.8,IF(L70="Catastrófico",1,))))))</f>
        <v/>
      </c>
      <c r="N70" s="346" t="str">
        <f>IF(OR(AND(H70="Muy Baja",L70="Leve"),AND(H70="Muy Baja",L70="Menor"),AND(H70="Baja",L70="Leve")),"Bajo",IF(OR(AND(H70="Muy baja",L70="Moderado"),AND(H70="Baja",L70="Menor"),AND(H70="Baja",L70="Moderado"),AND(H70="Media",L70="Leve"),AND(H70="Media",L70="Menor"),AND(H70="Media",L70="Moderado"),AND(H70="Alta",L70="Leve"),AND(H70="Alta",L70="Menor")),"Moderado",IF(OR(AND(H70="Muy Baja",L70="Mayor"),AND(H70="Baja",L70="Mayor"),AND(H70="Media",L70="Mayor"),AND(H70="Alta",L70="Moderado"),AND(H70="Alta",L70="Mayor"),AND(H70="Muy Alta",L70="Leve"),AND(H70="Muy Alta",L70="Menor"),AND(H70="Muy Alta",L70="Moderado"),AND(H70="Muy Alta",L70="Mayor")),"Alto",IF(OR(AND(H70="Muy Baja",L70="Catastrófico"),AND(H70="Baja",L70="Catastrófico"),AND(H70="Media",L70="Catastrófico"),AND(H70="Alta",L70="Catastrófico"),AND(H70="Muy Alta",L70="Catastrófico")),"Extremo",""))))</f>
        <v/>
      </c>
      <c r="O70" s="106">
        <v>1</v>
      </c>
      <c r="P70" s="154"/>
      <c r="Q70" s="147"/>
      <c r="R70" s="148"/>
      <c r="S70" s="148"/>
      <c r="T70" s="149" t="str">
        <f>IF(AND(R70="Preventivo",S70="Automático"),"50%",IF(AND(R70="Preventivo",S70="Manual"),"40%",IF(AND(R70="Detectivo",S70="Automático"),"40%",IF(AND(R70="Detectivo",S70="Manual"),"30%",IF(AND(R70="Correctivo",S70="Automático"),"35%",IF(AND(R70="Correctivo",S70="Manual"),"25%",""))))))</f>
        <v/>
      </c>
      <c r="U70" s="148"/>
      <c r="V70" s="148"/>
      <c r="W70" s="148"/>
      <c r="X70" s="146" t="str">
        <f>IFERROR(IF(Q70="Probabilidad",(I70-(+I70*T70)),IF(Q70="Impacto",I70,"")),"")</f>
        <v/>
      </c>
      <c r="Y70" s="150" t="str">
        <f>IFERROR(IF(X70="","",IF(X70&lt;=0.2,"Muy Baja",IF(X70&lt;=0.4,"Baja",IF(X70&lt;=0.6,"Media",IF(X70&lt;=0.8,"Alta","Muy Alta"))))),"")</f>
        <v/>
      </c>
      <c r="Z70" s="151" t="str">
        <f>+X70</f>
        <v/>
      </c>
      <c r="AA70" s="150" t="str">
        <f>IFERROR(IF(AB70="","",IF(AB70&lt;=0.2,"Leve",IF(AB70&lt;=0.4,"Menor",IF(AB70&lt;=0.6,"Moderado",IF(AB70&lt;=0.8,"Mayor","Catastrófico"))))),"")</f>
        <v/>
      </c>
      <c r="AB70" s="151" t="str">
        <f>IFERROR(IF(Q70="Impacto",(M70-(+M70*T70)),IF(Q70="Probabilidad",M70,"")),"")</f>
        <v/>
      </c>
      <c r="AC70" s="152" t="str">
        <f>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53"/>
      <c r="AE70" s="115"/>
      <c r="AF70" s="116"/>
      <c r="AG70" s="116"/>
      <c r="AH70" s="117"/>
      <c r="AI70" s="117"/>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row>
    <row r="71" spans="1:67" ht="18" hidden="1" customHeight="1" x14ac:dyDescent="0.3">
      <c r="A71" s="362"/>
      <c r="B71" s="365"/>
      <c r="C71" s="365"/>
      <c r="D71" s="365"/>
      <c r="E71" s="368"/>
      <c r="F71" s="365"/>
      <c r="G71" s="371"/>
      <c r="H71" s="353"/>
      <c r="I71" s="344"/>
      <c r="J71" s="350"/>
      <c r="K71" s="344">
        <f>IF(NOT(ISERROR(MATCH(J71,_xlfn.ANCHORARRAY(E82),0))),I84&amp;"Por favor no seleccionar los criterios de impacto",J71)</f>
        <v>0</v>
      </c>
      <c r="L71" s="353"/>
      <c r="M71" s="344"/>
      <c r="N71" s="347"/>
      <c r="O71" s="106">
        <v>2</v>
      </c>
      <c r="P71" s="154"/>
      <c r="Q71" s="107" t="str">
        <f>IF(OR(R71="Preventivo",R71="Detectivo"),"Probabilidad",IF(R71="Correctivo","Impacto",""))</f>
        <v/>
      </c>
      <c r="R71" s="108"/>
      <c r="S71" s="108"/>
      <c r="T71" s="109" t="str">
        <f t="shared" ref="T71:T75" si="64">IF(AND(R71="Preventivo",S71="Automático"),"50%",IF(AND(R71="Preventivo",S71="Manual"),"40%",IF(AND(R71="Detectivo",S71="Automático"),"40%",IF(AND(R71="Detectivo",S71="Manual"),"30%",IF(AND(R71="Correctivo",S71="Automático"),"35%",IF(AND(R71="Correctivo",S71="Manual"),"25%",""))))))</f>
        <v/>
      </c>
      <c r="U71" s="108"/>
      <c r="V71" s="108"/>
      <c r="W71" s="108"/>
      <c r="X71" s="110" t="str">
        <f>IFERROR(IF(AND(Q70="Probabilidad",Q71="Probabilidad"),(Z70-(+Z70*T71)),IF(Q71="Probabilidad",(I70-(+I70*T71)),IF(Q71="Impacto",Z70,""))),"")</f>
        <v/>
      </c>
      <c r="Y71" s="111" t="str">
        <f t="shared" si="3"/>
        <v/>
      </c>
      <c r="Z71" s="112" t="str">
        <f t="shared" ref="Z71:Z75" si="65">+X71</f>
        <v/>
      </c>
      <c r="AA71" s="111" t="str">
        <f t="shared" si="5"/>
        <v/>
      </c>
      <c r="AB71" s="112" t="str">
        <f>IFERROR(IF(AND(Q70="Impacto",Q71="Impacto"),(AB70-(+AB70*T71)),IF(Q71="Impacto",(M70-(+M70*T71)),IF(Q71="Probabilidad",AB70,""))),"")</f>
        <v/>
      </c>
      <c r="AC71" s="113" t="str">
        <f t="shared" ref="AC71:AC72" si="66">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4"/>
      <c r="AE71" s="115"/>
      <c r="AF71" s="116"/>
      <c r="AG71" s="116"/>
      <c r="AH71" s="117"/>
      <c r="AI71" s="117"/>
    </row>
    <row r="72" spans="1:67" ht="18" hidden="1" customHeight="1" x14ac:dyDescent="0.3">
      <c r="A72" s="362"/>
      <c r="B72" s="365"/>
      <c r="C72" s="365"/>
      <c r="D72" s="365"/>
      <c r="E72" s="368"/>
      <c r="F72" s="365"/>
      <c r="G72" s="371"/>
      <c r="H72" s="353"/>
      <c r="I72" s="344"/>
      <c r="J72" s="350"/>
      <c r="K72" s="344">
        <f>IF(NOT(ISERROR(MATCH(J72,_xlfn.ANCHORARRAY(E83),0))),I85&amp;"Por favor no seleccionar los criterios de impacto",J72)</f>
        <v>0</v>
      </c>
      <c r="L72" s="353"/>
      <c r="M72" s="344"/>
      <c r="N72" s="347"/>
      <c r="O72" s="106">
        <v>3</v>
      </c>
      <c r="P72" s="155"/>
      <c r="Q72" s="107" t="str">
        <f>IF(OR(R72="Preventivo",R72="Detectivo"),"Probabilidad",IF(R72="Correctivo","Impacto",""))</f>
        <v/>
      </c>
      <c r="R72" s="108"/>
      <c r="S72" s="108"/>
      <c r="T72" s="109" t="str">
        <f t="shared" si="64"/>
        <v/>
      </c>
      <c r="U72" s="108"/>
      <c r="V72" s="108"/>
      <c r="W72" s="108"/>
      <c r="X72" s="110" t="str">
        <f>IFERROR(IF(AND(Q71="Probabilidad",Q72="Probabilidad"),(Z71-(+Z71*T72)),IF(AND(Q71="Impacto",Q72="Probabilidad"),(Z70-(+Z70*T72)),IF(Q72="Impacto",Z71,""))),"")</f>
        <v/>
      </c>
      <c r="Y72" s="111" t="str">
        <f t="shared" si="3"/>
        <v/>
      </c>
      <c r="Z72" s="112" t="str">
        <f t="shared" si="65"/>
        <v/>
      </c>
      <c r="AA72" s="111" t="str">
        <f t="shared" si="5"/>
        <v/>
      </c>
      <c r="AB72" s="112" t="str">
        <f>IFERROR(IF(AND(Q71="Impacto",Q72="Impacto"),(AB71-(+AB71*T72)),IF(AND(Q71="Probabilidad",Q72="Impacto"),(AB70-(+AB70*T72)),IF(Q72="Probabilidad",AB71,""))),"")</f>
        <v/>
      </c>
      <c r="AC72" s="113" t="str">
        <f t="shared" si="66"/>
        <v/>
      </c>
      <c r="AD72" s="114"/>
      <c r="AE72" s="115"/>
      <c r="AF72" s="116"/>
      <c r="AG72" s="116"/>
      <c r="AH72" s="117"/>
      <c r="AI72" s="117"/>
    </row>
    <row r="73" spans="1:67" ht="18" hidden="1" customHeight="1" x14ac:dyDescent="0.3">
      <c r="A73" s="362"/>
      <c r="B73" s="365"/>
      <c r="C73" s="365"/>
      <c r="D73" s="365"/>
      <c r="E73" s="368"/>
      <c r="F73" s="365"/>
      <c r="G73" s="371"/>
      <c r="H73" s="353"/>
      <c r="I73" s="344"/>
      <c r="J73" s="350"/>
      <c r="K73" s="344">
        <f>IF(NOT(ISERROR(MATCH(J73,_xlfn.ANCHORARRAY(E84),0))),I86&amp;"Por favor no seleccionar los criterios de impacto",J73)</f>
        <v>0</v>
      </c>
      <c r="L73" s="353"/>
      <c r="M73" s="344"/>
      <c r="N73" s="347"/>
      <c r="O73" s="106">
        <v>4</v>
      </c>
      <c r="P73" s="154"/>
      <c r="Q73" s="107" t="str">
        <f t="shared" ref="Q73:Q75" si="67">IF(OR(R73="Preventivo",R73="Detectivo"),"Probabilidad",IF(R73="Correctivo","Impacto",""))</f>
        <v/>
      </c>
      <c r="R73" s="108"/>
      <c r="S73" s="108"/>
      <c r="T73" s="109" t="str">
        <f t="shared" si="64"/>
        <v/>
      </c>
      <c r="U73" s="108"/>
      <c r="V73" s="108"/>
      <c r="W73" s="108"/>
      <c r="X73" s="110" t="str">
        <f t="shared" ref="X73:X74" si="68">IFERROR(IF(AND(Q72="Probabilidad",Q73="Probabilidad"),(Z72-(+Z72*T73)),IF(AND(Q72="Impacto",Q73="Probabilidad"),(Z71-(+Z71*T73)),IF(Q73="Impacto",Z72,""))),"")</f>
        <v/>
      </c>
      <c r="Y73" s="111" t="str">
        <f t="shared" si="3"/>
        <v/>
      </c>
      <c r="Z73" s="112" t="str">
        <f t="shared" si="65"/>
        <v/>
      </c>
      <c r="AA73" s="111" t="str">
        <f t="shared" si="5"/>
        <v/>
      </c>
      <c r="AB73" s="112" t="str">
        <f t="shared" ref="AB73:AB74" si="69">IFERROR(IF(AND(Q72="Impacto",Q73="Impacto"),(AB72-(+AB72*T73)),IF(AND(Q72="Probabilidad",Q73="Impacto"),(AB71-(+AB71*T73)),IF(Q73="Probabilidad",AB72,""))),"")</f>
        <v/>
      </c>
      <c r="AC73" s="113" t="str">
        <f>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114"/>
      <c r="AE73" s="115"/>
      <c r="AF73" s="116"/>
      <c r="AG73" s="116"/>
      <c r="AH73" s="117"/>
      <c r="AI73" s="117"/>
    </row>
    <row r="74" spans="1:67" ht="18" hidden="1" customHeight="1" x14ac:dyDescent="0.3">
      <c r="A74" s="362"/>
      <c r="B74" s="365"/>
      <c r="C74" s="365"/>
      <c r="D74" s="365"/>
      <c r="E74" s="368"/>
      <c r="F74" s="365"/>
      <c r="G74" s="371"/>
      <c r="H74" s="353"/>
      <c r="I74" s="344"/>
      <c r="J74" s="350"/>
      <c r="K74" s="344">
        <f>IF(NOT(ISERROR(MATCH(J74,_xlfn.ANCHORARRAY(E85),0))),I87&amp;"Por favor no seleccionar los criterios de impacto",J74)</f>
        <v>0</v>
      </c>
      <c r="L74" s="353"/>
      <c r="M74" s="344"/>
      <c r="N74" s="347"/>
      <c r="O74" s="106">
        <v>5</v>
      </c>
      <c r="P74" s="154"/>
      <c r="Q74" s="107" t="str">
        <f t="shared" si="67"/>
        <v/>
      </c>
      <c r="R74" s="108"/>
      <c r="S74" s="108"/>
      <c r="T74" s="109" t="str">
        <f t="shared" si="64"/>
        <v/>
      </c>
      <c r="U74" s="108"/>
      <c r="V74" s="108"/>
      <c r="W74" s="108"/>
      <c r="X74" s="110" t="str">
        <f t="shared" si="68"/>
        <v/>
      </c>
      <c r="Y74" s="111" t="str">
        <f t="shared" si="3"/>
        <v/>
      </c>
      <c r="Z74" s="112" t="str">
        <f t="shared" si="65"/>
        <v/>
      </c>
      <c r="AA74" s="111" t="str">
        <f t="shared" si="5"/>
        <v/>
      </c>
      <c r="AB74" s="112" t="str">
        <f t="shared" si="69"/>
        <v/>
      </c>
      <c r="AC74" s="113" t="str">
        <f t="shared" ref="AC74:AC75" si="70">IFERROR(IF(OR(AND(Y74="Muy Baja",AA74="Leve"),AND(Y74="Muy Baja",AA74="Menor"),AND(Y74="Baja",AA74="Leve")),"Bajo",IF(OR(AND(Y74="Muy baja",AA74="Moderado"),AND(Y74="Baja",AA74="Menor"),AND(Y74="Baja",AA74="Moderado"),AND(Y74="Media",AA74="Leve"),AND(Y74="Media",AA74="Menor"),AND(Y74="Media",AA74="Moderado"),AND(Y74="Alta",AA74="Leve"),AND(Y74="Alta",AA74="Menor")),"Moderado",IF(OR(AND(Y74="Muy Baja",AA74="Mayor"),AND(Y74="Baja",AA74="Mayor"),AND(Y74="Media",AA74="Mayor"),AND(Y74="Alta",AA74="Moderado"),AND(Y74="Alta",AA74="Mayor"),AND(Y74="Muy Alta",AA74="Leve"),AND(Y74="Muy Alta",AA74="Menor"),AND(Y74="Muy Alta",AA74="Moderado"),AND(Y74="Muy Alta",AA74="Mayor")),"Alto",IF(OR(AND(Y74="Muy Baja",AA74="Catastrófico"),AND(Y74="Baja",AA74="Catastrófico"),AND(Y74="Media",AA74="Catastrófico"),AND(Y74="Alta",AA74="Catastrófico"),AND(Y74="Muy Alta",AA74="Catastrófico")),"Extremo","")))),"")</f>
        <v/>
      </c>
      <c r="AD74" s="114"/>
      <c r="AE74" s="115"/>
      <c r="AF74" s="116"/>
      <c r="AG74" s="116"/>
      <c r="AH74" s="117"/>
      <c r="AI74" s="117"/>
    </row>
    <row r="75" spans="1:67" ht="18" hidden="1" customHeight="1" x14ac:dyDescent="0.3">
      <c r="A75" s="363"/>
      <c r="B75" s="366"/>
      <c r="C75" s="366"/>
      <c r="D75" s="366"/>
      <c r="E75" s="369"/>
      <c r="F75" s="366"/>
      <c r="G75" s="372"/>
      <c r="H75" s="354"/>
      <c r="I75" s="345"/>
      <c r="J75" s="351"/>
      <c r="K75" s="345">
        <f>IF(NOT(ISERROR(MATCH(J75,_xlfn.ANCHORARRAY(E86),0))),I88&amp;"Por favor no seleccionar los criterios de impacto",J75)</f>
        <v>0</v>
      </c>
      <c r="L75" s="354"/>
      <c r="M75" s="345"/>
      <c r="N75" s="348"/>
      <c r="O75" s="106">
        <v>6</v>
      </c>
      <c r="P75" s="154"/>
      <c r="Q75" s="107" t="str">
        <f t="shared" si="67"/>
        <v/>
      </c>
      <c r="R75" s="108"/>
      <c r="S75" s="108"/>
      <c r="T75" s="109" t="str">
        <f t="shared" si="64"/>
        <v/>
      </c>
      <c r="U75" s="108"/>
      <c r="V75" s="108"/>
      <c r="W75" s="108"/>
      <c r="X75" s="110" t="str">
        <f>IFERROR(IF(AND(Q74="Probabilidad",Q75="Probabilidad"),(Z74-(+Z74*T75)),IF(AND(Q74="Impacto",Q75="Probabilidad"),(Z73-(+Z73*T75)),IF(Q75="Impacto",Z74,""))),"")</f>
        <v/>
      </c>
      <c r="Y75" s="111" t="str">
        <f t="shared" si="3"/>
        <v/>
      </c>
      <c r="Z75" s="112" t="str">
        <f t="shared" si="65"/>
        <v/>
      </c>
      <c r="AA75" s="111" t="str">
        <f t="shared" si="5"/>
        <v/>
      </c>
      <c r="AB75" s="112" t="str">
        <f>IFERROR(IF(AND(Q74="Impacto",Q75="Impacto"),(AB74-(+AB74*T75)),IF(AND(Q74="Probabilidad",Q75="Impacto"),(AB73-(+AB73*T75)),IF(Q75="Probabilidad",AB74,""))),"")</f>
        <v/>
      </c>
      <c r="AC75" s="113" t="str">
        <f t="shared" si="70"/>
        <v/>
      </c>
      <c r="AD75" s="114"/>
      <c r="AE75" s="115"/>
      <c r="AF75" s="116"/>
      <c r="AG75" s="116"/>
      <c r="AH75" s="117"/>
      <c r="AI75" s="117"/>
    </row>
    <row r="76" spans="1:67" ht="34.5" customHeight="1" x14ac:dyDescent="0.3">
      <c r="A76" s="6"/>
      <c r="B76" s="341" t="s">
        <v>251</v>
      </c>
      <c r="C76" s="342"/>
      <c r="D76" s="342"/>
      <c r="E76" s="342"/>
      <c r="F76" s="342"/>
      <c r="G76" s="342"/>
      <c r="H76" s="342"/>
      <c r="I76" s="342"/>
      <c r="J76" s="342"/>
      <c r="K76" s="342"/>
      <c r="L76" s="342"/>
      <c r="M76" s="342"/>
      <c r="N76" s="342"/>
      <c r="O76" s="342"/>
      <c r="P76" s="342"/>
      <c r="Q76" s="342"/>
      <c r="R76" s="342"/>
      <c r="S76" s="342"/>
      <c r="T76" s="342"/>
      <c r="U76" s="342"/>
      <c r="V76" s="342"/>
      <c r="W76" s="342"/>
      <c r="X76" s="342"/>
      <c r="Y76" s="342"/>
      <c r="Z76" s="342"/>
      <c r="AA76" s="342"/>
      <c r="AB76" s="342"/>
      <c r="AC76" s="342"/>
      <c r="AD76" s="342"/>
      <c r="AE76" s="342"/>
      <c r="AF76" s="342"/>
      <c r="AG76" s="342"/>
      <c r="AH76" s="342"/>
      <c r="AI76" s="342"/>
    </row>
    <row r="78" spans="1:67" x14ac:dyDescent="0.3">
      <c r="A78" s="1"/>
      <c r="B78" s="24" t="s">
        <v>252</v>
      </c>
      <c r="C78" s="1"/>
      <c r="D78" s="1"/>
      <c r="F78" s="1"/>
    </row>
  </sheetData>
  <dataConsolidate/>
  <mergeCells count="234">
    <mergeCell ref="Q21:Q22"/>
    <mergeCell ref="R27:R28"/>
    <mergeCell ref="Q27:Q28"/>
    <mergeCell ref="S27:S28"/>
    <mergeCell ref="T27:T28"/>
    <mergeCell ref="U27:U28"/>
    <mergeCell ref="V27:V28"/>
    <mergeCell ref="W27:W28"/>
    <mergeCell ref="O27:O28"/>
    <mergeCell ref="P27:P28"/>
    <mergeCell ref="Y12:Y14"/>
    <mergeCell ref="Z12:Z14"/>
    <mergeCell ref="AA12:AA14"/>
    <mergeCell ref="AB12:AB14"/>
    <mergeCell ref="AC12:AC14"/>
    <mergeCell ref="AD12:AD14"/>
    <mergeCell ref="R21:R22"/>
    <mergeCell ref="S21:S22"/>
    <mergeCell ref="T21:T22"/>
    <mergeCell ref="U21:U22"/>
    <mergeCell ref="V21:V22"/>
    <mergeCell ref="W21:W22"/>
    <mergeCell ref="Y21:Y22"/>
    <mergeCell ref="Z21:Z22"/>
    <mergeCell ref="AA21:AA22"/>
    <mergeCell ref="AB21:AB22"/>
    <mergeCell ref="AC21:AC22"/>
    <mergeCell ref="AD21:AD22"/>
    <mergeCell ref="R12:R14"/>
    <mergeCell ref="V12:V14"/>
    <mergeCell ref="W12:W14"/>
    <mergeCell ref="L52:L57"/>
    <mergeCell ref="J46:J51"/>
    <mergeCell ref="K46:K51"/>
    <mergeCell ref="L46:L51"/>
    <mergeCell ref="G40:G45"/>
    <mergeCell ref="H40:H45"/>
    <mergeCell ref="A40:A45"/>
    <mergeCell ref="B40:B45"/>
    <mergeCell ref="C40:C45"/>
    <mergeCell ref="A46:A51"/>
    <mergeCell ref="A64:A69"/>
    <mergeCell ref="B64:B69"/>
    <mergeCell ref="C64:C69"/>
    <mergeCell ref="D64:D69"/>
    <mergeCell ref="E64:E69"/>
    <mergeCell ref="F64:F69"/>
    <mergeCell ref="G64:G69"/>
    <mergeCell ref="H64:H69"/>
    <mergeCell ref="I64:I69"/>
    <mergeCell ref="K70:K75"/>
    <mergeCell ref="L70:L75"/>
    <mergeCell ref="M70:M75"/>
    <mergeCell ref="N70:N75"/>
    <mergeCell ref="I70:I75"/>
    <mergeCell ref="AI10:AI11"/>
    <mergeCell ref="O6:Q6"/>
    <mergeCell ref="O9:W9"/>
    <mergeCell ref="X9:AD9"/>
    <mergeCell ref="M27:M33"/>
    <mergeCell ref="N27:N33"/>
    <mergeCell ref="J34:J39"/>
    <mergeCell ref="K34:K39"/>
    <mergeCell ref="L34:L39"/>
    <mergeCell ref="M34:M39"/>
    <mergeCell ref="N34:N39"/>
    <mergeCell ref="K20:K26"/>
    <mergeCell ref="M40:M45"/>
    <mergeCell ref="N40:N45"/>
    <mergeCell ref="M46:M51"/>
    <mergeCell ref="AG10:AG11"/>
    <mergeCell ref="AE9:AI9"/>
    <mergeCell ref="J52:J57"/>
    <mergeCell ref="K52:K57"/>
    <mergeCell ref="N46:N51"/>
    <mergeCell ref="A1:D4"/>
    <mergeCell ref="A70:A75"/>
    <mergeCell ref="B70:B75"/>
    <mergeCell ref="C70:C75"/>
    <mergeCell ref="D70:D75"/>
    <mergeCell ref="E70:E75"/>
    <mergeCell ref="F70:F75"/>
    <mergeCell ref="G70:G75"/>
    <mergeCell ref="H70:H75"/>
    <mergeCell ref="C6:N6"/>
    <mergeCell ref="A9:G9"/>
    <mergeCell ref="H9:N9"/>
    <mergeCell ref="I40:I45"/>
    <mergeCell ref="J40:J45"/>
    <mergeCell ref="G46:G51"/>
    <mergeCell ref="H46:H51"/>
    <mergeCell ref="I46:I51"/>
    <mergeCell ref="K40:K45"/>
    <mergeCell ref="L40:L45"/>
    <mergeCell ref="A58:A63"/>
    <mergeCell ref="E58:E63"/>
    <mergeCell ref="A52:A57"/>
    <mergeCell ref="B52:B57"/>
    <mergeCell ref="B76:AI76"/>
    <mergeCell ref="M64:M69"/>
    <mergeCell ref="N64:N69"/>
    <mergeCell ref="J64:J69"/>
    <mergeCell ref="K64:K69"/>
    <mergeCell ref="L64:L69"/>
    <mergeCell ref="M52:M57"/>
    <mergeCell ref="N52:N57"/>
    <mergeCell ref="F58:F63"/>
    <mergeCell ref="G58:G63"/>
    <mergeCell ref="H58:H63"/>
    <mergeCell ref="I58:I63"/>
    <mergeCell ref="J58:J63"/>
    <mergeCell ref="F52:F57"/>
    <mergeCell ref="G52:G57"/>
    <mergeCell ref="H52:H57"/>
    <mergeCell ref="I52:I57"/>
    <mergeCell ref="K58:K63"/>
    <mergeCell ref="L58:L63"/>
    <mergeCell ref="M58:M63"/>
    <mergeCell ref="N58:N63"/>
    <mergeCell ref="B58:B63"/>
    <mergeCell ref="C58:C63"/>
    <mergeCell ref="J70:J75"/>
    <mergeCell ref="D58:D63"/>
    <mergeCell ref="C46:C51"/>
    <mergeCell ref="D46:D51"/>
    <mergeCell ref="E46:E51"/>
    <mergeCell ref="F46:F51"/>
    <mergeCell ref="D40:D45"/>
    <mergeCell ref="E40:E45"/>
    <mergeCell ref="F40:F45"/>
    <mergeCell ref="A34:A39"/>
    <mergeCell ref="B34:B39"/>
    <mergeCell ref="C34:C39"/>
    <mergeCell ref="D34:D39"/>
    <mergeCell ref="E34:E39"/>
    <mergeCell ref="F34:F39"/>
    <mergeCell ref="C52:C57"/>
    <mergeCell ref="B46:B51"/>
    <mergeCell ref="E52:E57"/>
    <mergeCell ref="D52:D57"/>
    <mergeCell ref="G34:G39"/>
    <mergeCell ref="H34:H39"/>
    <mergeCell ref="I34:I39"/>
    <mergeCell ref="L20:L26"/>
    <mergeCell ref="M20:M26"/>
    <mergeCell ref="N20:N26"/>
    <mergeCell ref="A27:A33"/>
    <mergeCell ref="B27:B33"/>
    <mergeCell ref="C27:C33"/>
    <mergeCell ref="D27:D33"/>
    <mergeCell ref="E27:E33"/>
    <mergeCell ref="F27:F33"/>
    <mergeCell ref="G27:G33"/>
    <mergeCell ref="H27:H33"/>
    <mergeCell ref="I27:I33"/>
    <mergeCell ref="J27:J33"/>
    <mergeCell ref="K27:K33"/>
    <mergeCell ref="L27:L33"/>
    <mergeCell ref="F20:F26"/>
    <mergeCell ref="G20:G26"/>
    <mergeCell ref="H20:H26"/>
    <mergeCell ref="I20:I26"/>
    <mergeCell ref="J20:J26"/>
    <mergeCell ref="A20:A26"/>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0:L11"/>
    <mergeCell ref="M10:M11"/>
    <mergeCell ref="B10:B11"/>
    <mergeCell ref="N10:N11"/>
    <mergeCell ref="G10:G11"/>
    <mergeCell ref="H10:H11"/>
    <mergeCell ref="I10:I11"/>
    <mergeCell ref="B20:B26"/>
    <mergeCell ref="C20:C26"/>
    <mergeCell ref="D20:D26"/>
    <mergeCell ref="E20:E26"/>
    <mergeCell ref="P12:P14"/>
    <mergeCell ref="F12:F19"/>
    <mergeCell ref="G12:G19"/>
    <mergeCell ref="H12:H19"/>
    <mergeCell ref="O12:O14"/>
    <mergeCell ref="P21:P22"/>
    <mergeCell ref="O21:O22"/>
    <mergeCell ref="A12:A19"/>
    <mergeCell ref="B12:B19"/>
    <mergeCell ref="C12:C19"/>
    <mergeCell ref="D12:D19"/>
    <mergeCell ref="E12:E19"/>
    <mergeCell ref="N12:N19"/>
    <mergeCell ref="I12:I19"/>
    <mergeCell ref="J12:J19"/>
    <mergeCell ref="K12:K19"/>
    <mergeCell ref="L12:L19"/>
    <mergeCell ref="M12:M19"/>
    <mergeCell ref="Y27:Y28"/>
    <mergeCell ref="Z27:Z28"/>
    <mergeCell ref="AA27:AA28"/>
    <mergeCell ref="AB27:AB28"/>
    <mergeCell ref="AC27:AC28"/>
    <mergeCell ref="AD27:AD28"/>
    <mergeCell ref="AH1:AI1"/>
    <mergeCell ref="AH4:AI4"/>
    <mergeCell ref="AH3:AI3"/>
    <mergeCell ref="AH2:AI2"/>
    <mergeCell ref="Y10:Y11"/>
    <mergeCell ref="Z10:Z11"/>
    <mergeCell ref="E1:AG4"/>
    <mergeCell ref="AE10:AE11"/>
    <mergeCell ref="AH10:AH11"/>
    <mergeCell ref="AF10:AF11"/>
    <mergeCell ref="J10:J11"/>
    <mergeCell ref="K10:K11"/>
    <mergeCell ref="Q10:Q11"/>
    <mergeCell ref="R10:W10"/>
    <mergeCell ref="Q12:Q14"/>
    <mergeCell ref="S12:S14"/>
    <mergeCell ref="T12:T14"/>
    <mergeCell ref="U12:U14"/>
  </mergeCells>
  <conditionalFormatting sqref="H12:H14 H20">
    <cfRule type="cellIs" dxfId="131" priority="521" operator="equal">
      <formula>"Muy Alta"</formula>
    </cfRule>
    <cfRule type="cellIs" dxfId="130" priority="522" operator="equal">
      <formula>"Alta"</formula>
    </cfRule>
    <cfRule type="cellIs" dxfId="129" priority="523" operator="equal">
      <formula>"Media"</formula>
    </cfRule>
    <cfRule type="cellIs" dxfId="128" priority="524" operator="equal">
      <formula>"Baja"</formula>
    </cfRule>
    <cfRule type="cellIs" dxfId="127" priority="525" operator="equal">
      <formula>"Muy Baja"</formula>
    </cfRule>
  </conditionalFormatting>
  <conditionalFormatting sqref="H27:H28">
    <cfRule type="cellIs" dxfId="126" priority="423" operator="equal">
      <formula>"Muy Alta"</formula>
    </cfRule>
    <cfRule type="cellIs" dxfId="125" priority="424" operator="equal">
      <formula>"Alta"</formula>
    </cfRule>
    <cfRule type="cellIs" dxfId="124" priority="425" operator="equal">
      <formula>"Media"</formula>
    </cfRule>
    <cfRule type="cellIs" dxfId="123" priority="426" operator="equal">
      <formula>"Baja"</formula>
    </cfRule>
    <cfRule type="cellIs" dxfId="122" priority="427" operator="equal">
      <formula>"Muy Baja"</formula>
    </cfRule>
  </conditionalFormatting>
  <conditionalFormatting sqref="H34 H40">
    <cfRule type="cellIs" dxfId="121" priority="395" operator="equal">
      <formula>"Muy Alta"</formula>
    </cfRule>
    <cfRule type="cellIs" dxfId="120" priority="396" operator="equal">
      <formula>"Alta"</formula>
    </cfRule>
    <cfRule type="cellIs" dxfId="119" priority="397" operator="equal">
      <formula>"Media"</formula>
    </cfRule>
    <cfRule type="cellIs" dxfId="118" priority="398" operator="equal">
      <formula>"Baja"</formula>
    </cfRule>
    <cfRule type="cellIs" dxfId="117" priority="399" operator="equal">
      <formula>"Muy Baja"</formula>
    </cfRule>
  </conditionalFormatting>
  <conditionalFormatting sqref="H46">
    <cfRule type="cellIs" dxfId="116" priority="339" operator="equal">
      <formula>"Muy Alta"</formula>
    </cfRule>
    <cfRule type="cellIs" dxfId="115" priority="340" operator="equal">
      <formula>"Alta"</formula>
    </cfRule>
    <cfRule type="cellIs" dxfId="114" priority="341" operator="equal">
      <formula>"Media"</formula>
    </cfRule>
    <cfRule type="cellIs" dxfId="113" priority="342" operator="equal">
      <formula>"Baja"</formula>
    </cfRule>
    <cfRule type="cellIs" dxfId="112" priority="343" operator="equal">
      <formula>"Muy Baja"</formula>
    </cfRule>
  </conditionalFormatting>
  <conditionalFormatting sqref="H52">
    <cfRule type="cellIs" dxfId="111" priority="311" operator="equal">
      <formula>"Muy Alta"</formula>
    </cfRule>
    <cfRule type="cellIs" dxfId="110" priority="312" operator="equal">
      <formula>"Alta"</formula>
    </cfRule>
    <cfRule type="cellIs" dxfId="109" priority="313" operator="equal">
      <formula>"Media"</formula>
    </cfRule>
    <cfRule type="cellIs" dxfId="108" priority="314" operator="equal">
      <formula>"Baja"</formula>
    </cfRule>
    <cfRule type="cellIs" dxfId="107" priority="315" operator="equal">
      <formula>"Muy Baja"</formula>
    </cfRule>
  </conditionalFormatting>
  <conditionalFormatting sqref="H58">
    <cfRule type="cellIs" dxfId="106" priority="283" operator="equal">
      <formula>"Muy Alta"</formula>
    </cfRule>
    <cfRule type="cellIs" dxfId="105" priority="284" operator="equal">
      <formula>"Alta"</formula>
    </cfRule>
    <cfRule type="cellIs" dxfId="104" priority="285" operator="equal">
      <formula>"Media"</formula>
    </cfRule>
    <cfRule type="cellIs" dxfId="103" priority="286" operator="equal">
      <formula>"Baja"</formula>
    </cfRule>
    <cfRule type="cellIs" dxfId="102" priority="287" operator="equal">
      <formula>"Muy Baja"</formula>
    </cfRule>
  </conditionalFormatting>
  <conditionalFormatting sqref="H64">
    <cfRule type="cellIs" dxfId="101" priority="255" operator="equal">
      <formula>"Muy Alta"</formula>
    </cfRule>
    <cfRule type="cellIs" dxfId="100" priority="256" operator="equal">
      <formula>"Alta"</formula>
    </cfRule>
    <cfRule type="cellIs" dxfId="99" priority="257" operator="equal">
      <formula>"Media"</formula>
    </cfRule>
    <cfRule type="cellIs" dxfId="98" priority="258" operator="equal">
      <formula>"Baja"</formula>
    </cfRule>
    <cfRule type="cellIs" dxfId="97" priority="259" operator="equal">
      <formula>"Muy Baja"</formula>
    </cfRule>
  </conditionalFormatting>
  <conditionalFormatting sqref="H70">
    <cfRule type="cellIs" dxfId="96" priority="227" operator="equal">
      <formula>"Muy Alta"</formula>
    </cfRule>
    <cfRule type="cellIs" dxfId="95" priority="228" operator="equal">
      <formula>"Alta"</formula>
    </cfRule>
    <cfRule type="cellIs" dxfId="94" priority="229" operator="equal">
      <formula>"Media"</formula>
    </cfRule>
    <cfRule type="cellIs" dxfId="93" priority="230" operator="equal">
      <formula>"Baja"</formula>
    </cfRule>
    <cfRule type="cellIs" dxfId="92" priority="231" operator="equal">
      <formula>"Muy Baja"</formula>
    </cfRule>
  </conditionalFormatting>
  <conditionalFormatting sqref="K12:K75">
    <cfRule type="containsText" dxfId="91" priority="203" operator="containsText" text="❌">
      <formula>NOT(ISERROR(SEARCH("❌",K12)))</formula>
    </cfRule>
  </conditionalFormatting>
  <conditionalFormatting sqref="L12:L14 L20 L27:L28 L34 L40 L46 L52 L58 L64 L70">
    <cfRule type="cellIs" dxfId="90" priority="516" operator="equal">
      <formula>"Catastrófico"</formula>
    </cfRule>
    <cfRule type="cellIs" dxfId="89" priority="517" operator="equal">
      <formula>"Mayor"</formula>
    </cfRule>
    <cfRule type="cellIs" dxfId="88" priority="518" operator="equal">
      <formula>"Moderado"</formula>
    </cfRule>
    <cfRule type="cellIs" dxfId="87" priority="519" operator="equal">
      <formula>"Menor"</formula>
    </cfRule>
    <cfRule type="cellIs" dxfId="86" priority="520" operator="equal">
      <formula>"Leve"</formula>
    </cfRule>
  </conditionalFormatting>
  <conditionalFormatting sqref="N12:N14">
    <cfRule type="cellIs" dxfId="85" priority="512" operator="equal">
      <formula>"Extremo"</formula>
    </cfRule>
    <cfRule type="cellIs" dxfId="84" priority="513" operator="equal">
      <formula>"Alto"</formula>
    </cfRule>
    <cfRule type="cellIs" dxfId="83" priority="514" operator="equal">
      <formula>"Moderado"</formula>
    </cfRule>
    <cfRule type="cellIs" dxfId="82" priority="515" operator="equal">
      <formula>"Bajo"</formula>
    </cfRule>
  </conditionalFormatting>
  <conditionalFormatting sqref="N20">
    <cfRule type="cellIs" dxfId="81" priority="442" operator="equal">
      <formula>"Extremo"</formula>
    </cfRule>
    <cfRule type="cellIs" dxfId="80" priority="443" operator="equal">
      <formula>"Alto"</formula>
    </cfRule>
    <cfRule type="cellIs" dxfId="79" priority="444" operator="equal">
      <formula>"Moderado"</formula>
    </cfRule>
    <cfRule type="cellIs" dxfId="78" priority="445" operator="equal">
      <formula>"Bajo"</formula>
    </cfRule>
  </conditionalFormatting>
  <conditionalFormatting sqref="N27:N28">
    <cfRule type="cellIs" dxfId="77" priority="414" operator="equal">
      <formula>"Extremo"</formula>
    </cfRule>
    <cfRule type="cellIs" dxfId="76" priority="415" operator="equal">
      <formula>"Alto"</formula>
    </cfRule>
    <cfRule type="cellIs" dxfId="75" priority="416" operator="equal">
      <formula>"Moderado"</formula>
    </cfRule>
    <cfRule type="cellIs" dxfId="74" priority="417" operator="equal">
      <formula>"Bajo"</formula>
    </cfRule>
  </conditionalFormatting>
  <conditionalFormatting sqref="N34">
    <cfRule type="cellIs" dxfId="73" priority="386" operator="equal">
      <formula>"Extremo"</formula>
    </cfRule>
    <cfRule type="cellIs" dxfId="72" priority="387" operator="equal">
      <formula>"Alto"</formula>
    </cfRule>
    <cfRule type="cellIs" dxfId="71" priority="388" operator="equal">
      <formula>"Moderado"</formula>
    </cfRule>
    <cfRule type="cellIs" dxfId="70" priority="389" operator="equal">
      <formula>"Bajo"</formula>
    </cfRule>
  </conditionalFormatting>
  <conditionalFormatting sqref="N40">
    <cfRule type="cellIs" dxfId="69" priority="358" operator="equal">
      <formula>"Extremo"</formula>
    </cfRule>
    <cfRule type="cellIs" dxfId="68" priority="359" operator="equal">
      <formula>"Alto"</formula>
    </cfRule>
    <cfRule type="cellIs" dxfId="67" priority="360" operator="equal">
      <formula>"Moderado"</formula>
    </cfRule>
    <cfRule type="cellIs" dxfId="66" priority="361" operator="equal">
      <formula>"Bajo"</formula>
    </cfRule>
  </conditionalFormatting>
  <conditionalFormatting sqref="N46">
    <cfRule type="cellIs" dxfId="65" priority="330" operator="equal">
      <formula>"Extremo"</formula>
    </cfRule>
    <cfRule type="cellIs" dxfId="64" priority="331" operator="equal">
      <formula>"Alto"</formula>
    </cfRule>
    <cfRule type="cellIs" dxfId="63" priority="332" operator="equal">
      <formula>"Moderado"</formula>
    </cfRule>
    <cfRule type="cellIs" dxfId="62" priority="333" operator="equal">
      <formula>"Bajo"</formula>
    </cfRule>
  </conditionalFormatting>
  <conditionalFormatting sqref="N52">
    <cfRule type="cellIs" dxfId="61" priority="302" operator="equal">
      <formula>"Extremo"</formula>
    </cfRule>
    <cfRule type="cellIs" dxfId="60" priority="303" operator="equal">
      <formula>"Alto"</formula>
    </cfRule>
    <cfRule type="cellIs" dxfId="59" priority="304" operator="equal">
      <formula>"Moderado"</formula>
    </cfRule>
    <cfRule type="cellIs" dxfId="58" priority="305" operator="equal">
      <formula>"Bajo"</formula>
    </cfRule>
  </conditionalFormatting>
  <conditionalFormatting sqref="N58">
    <cfRule type="cellIs" dxfId="57" priority="274" operator="equal">
      <formula>"Extremo"</formula>
    </cfRule>
    <cfRule type="cellIs" dxfId="56" priority="275" operator="equal">
      <formula>"Alto"</formula>
    </cfRule>
    <cfRule type="cellIs" dxfId="55" priority="276" operator="equal">
      <formula>"Moderado"</formula>
    </cfRule>
    <cfRule type="cellIs" dxfId="54" priority="277" operator="equal">
      <formula>"Bajo"</formula>
    </cfRule>
  </conditionalFormatting>
  <conditionalFormatting sqref="N64">
    <cfRule type="cellIs" dxfId="53" priority="246" operator="equal">
      <formula>"Extremo"</formula>
    </cfRule>
    <cfRule type="cellIs" dxfId="52" priority="247" operator="equal">
      <formula>"Alto"</formula>
    </cfRule>
    <cfRule type="cellIs" dxfId="51" priority="248" operator="equal">
      <formula>"Moderado"</formula>
    </cfRule>
    <cfRule type="cellIs" dxfId="50" priority="249" operator="equal">
      <formula>"Bajo"</formula>
    </cfRule>
  </conditionalFormatting>
  <conditionalFormatting sqref="N70">
    <cfRule type="cellIs" dxfId="49" priority="218" operator="equal">
      <formula>"Extremo"</formula>
    </cfRule>
    <cfRule type="cellIs" dxfId="48" priority="219" operator="equal">
      <formula>"Alto"</formula>
    </cfRule>
    <cfRule type="cellIs" dxfId="47" priority="220" operator="equal">
      <formula>"Moderado"</formula>
    </cfRule>
    <cfRule type="cellIs" dxfId="46" priority="221" operator="equal">
      <formula>"Bajo"</formula>
    </cfRule>
  </conditionalFormatting>
  <conditionalFormatting sqref="Y12 Y17:Y21 Y24:Y27 Y29:Y75">
    <cfRule type="cellIs" dxfId="45" priority="213" operator="equal">
      <formula>"Muy Alta"</formula>
    </cfRule>
    <cfRule type="cellIs" dxfId="44" priority="214" operator="equal">
      <formula>"Alta"</formula>
    </cfRule>
    <cfRule type="cellIs" dxfId="43" priority="215" operator="equal">
      <formula>"Media"</formula>
    </cfRule>
    <cfRule type="cellIs" dxfId="42" priority="216" operator="equal">
      <formula>"Baja"</formula>
    </cfRule>
    <cfRule type="cellIs" dxfId="41" priority="217" operator="equal">
      <formula>"Muy Baja"</formula>
    </cfRule>
  </conditionalFormatting>
  <conditionalFormatting sqref="AA12 AA17:AA21 AA24:AA27 AA29:AA75">
    <cfRule type="cellIs" dxfId="40" priority="208" operator="equal">
      <formula>"Catastrófico"</formula>
    </cfRule>
    <cfRule type="cellIs" dxfId="39" priority="209" operator="equal">
      <formula>"Mayor"</formula>
    </cfRule>
    <cfRule type="cellIs" dxfId="38" priority="210" operator="equal">
      <formula>"Moderado"</formula>
    </cfRule>
    <cfRule type="cellIs" dxfId="37" priority="211" operator="equal">
      <formula>"Menor"</formula>
    </cfRule>
    <cfRule type="cellIs" dxfId="36" priority="212" operator="equal">
      <formula>"Leve"</formula>
    </cfRule>
  </conditionalFormatting>
  <conditionalFormatting sqref="AC12 AC17:AC21 AC24:AC27 AC29:AC75">
    <cfRule type="cellIs" dxfId="35" priority="204" operator="equal">
      <formula>"Extremo"</formula>
    </cfRule>
    <cfRule type="cellIs" dxfId="34" priority="205" operator="equal">
      <formula>"Alto"</formula>
    </cfRule>
    <cfRule type="cellIs" dxfId="33" priority="206" operator="equal">
      <formula>"Moderado"</formula>
    </cfRule>
    <cfRule type="cellIs" dxfId="32" priority="207" operator="equal">
      <formula>"Bajo"</formula>
    </cfRule>
  </conditionalFormatting>
  <conditionalFormatting sqref="Y15">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15">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15">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23">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23">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23">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R15:R21 R12 R23:R27 R29:R75</xm:sqref>
        </x14:dataValidation>
        <x14:dataValidation type="list" allowBlank="1" showInputMessage="1" showErrorMessage="1" xr:uid="{00000000-0002-0000-0200-000001000000}">
          <x14:formula1>
            <xm:f>'Tabla Valoración controles'!$D$7:$D$8</xm:f>
          </x14:formula1>
          <xm:sqref>S15:S21 S12 S23:S27 S29:S75</xm:sqref>
        </x14:dataValidation>
        <x14:dataValidation type="list" allowBlank="1" showInputMessage="1" showErrorMessage="1" xr:uid="{00000000-0002-0000-0200-000002000000}">
          <x14:formula1>
            <xm:f>'Tabla Valoración controles'!$D$9:$D$10</xm:f>
          </x14:formula1>
          <xm:sqref>U15:U21 U12 U23:U27 U29:U75</xm:sqref>
        </x14:dataValidation>
        <x14:dataValidation type="list" allowBlank="1" showInputMessage="1" showErrorMessage="1" xr:uid="{00000000-0002-0000-0200-000003000000}">
          <x14:formula1>
            <xm:f>'Tabla Valoración controles'!$D$11:$D$12</xm:f>
          </x14:formula1>
          <xm:sqref>V15:V21 V12 V23:V27 V29:V75</xm:sqref>
        </x14:dataValidation>
        <x14:dataValidation type="list" allowBlank="1" showInputMessage="1" showErrorMessage="1" xr:uid="{00000000-0002-0000-0200-000004000000}">
          <x14:formula1>
            <xm:f>'Tabla Valoración controles'!$D$13:$D$14</xm:f>
          </x14:formula1>
          <xm:sqref>W15:W21 W12 W23:W27 W29:W75</xm:sqref>
        </x14:dataValidation>
        <x14:dataValidation type="list" allowBlank="1" showInputMessage="1" showErrorMessage="1" xr:uid="{00000000-0002-0000-0200-000005000000}">
          <x14:formula1>
            <xm:f>'Opciones Tratamiento'!$B$13:$B$19</xm:f>
          </x14:formula1>
          <xm:sqref>F12:F75</xm:sqref>
        </x14:dataValidation>
        <x14:dataValidation type="list" allowBlank="1" showInputMessage="1" showErrorMessage="1" xr:uid="{00000000-0002-0000-0200-000006000000}">
          <x14:formula1>
            <xm:f>'Opciones Tratamiento'!$E$2:$E$4</xm:f>
          </x14:formula1>
          <xm:sqref>B12:B75</xm:sqref>
        </x14:dataValidation>
        <x14:dataValidation type="list" allowBlank="1" showInputMessage="1" showErrorMessage="1" xr:uid="{00000000-0002-0000-0200-000007000000}">
          <x14:formula1>
            <xm:f>'Opciones Tratamiento'!$B$2:$B$5</xm:f>
          </x14:formula1>
          <xm:sqref>AD12 AD15:AD21 AD23:AD27 AD29:AD75</xm:sqref>
        </x14:dataValidation>
        <x14:dataValidation type="list" allowBlank="1" showInputMessage="1" showErrorMessage="1" xr:uid="{00000000-0002-0000-0200-000008000000}">
          <x14:formula1>
            <xm:f>'Tabla Impacto'!$F$210:$F$221</xm:f>
          </x14:formula1>
          <xm:sqref>J12:J75</xm:sqref>
        </x14:dataValidation>
        <x14:dataValidation type="custom" allowBlank="1" showInputMessage="1" showErrorMessage="1" error="Recuerde que las acciones se generan bajo la medida de mitigar el riesgo" xr:uid="{00000000-0002-0000-0200-000009000000}">
          <x14:formula1>
            <xm:f>IF(OR(AD17='Opciones Tratamiento'!$B$2,AD17='Opciones Tratamiento'!$B$3,AD17='Opciones Tratamiento'!$B$4),ISBLANK(AD17),ISTEXT(AD17))</xm:f>
          </x14:formula1>
          <xm:sqref>AE17:AE19 AE24:AE26 AE30:AE33 AE35:AE39 AE41:AE45 AE47:AE51 AE53:AE57 AE59:AE75</xm:sqref>
        </x14:dataValidation>
        <x14:dataValidation type="custom" allowBlank="1" showInputMessage="1" showErrorMessage="1" error="Recuerde que las acciones se generan bajo la medida de mitigar el riesgo" xr:uid="{00000000-0002-0000-0200-00000A000000}">
          <x14:formula1>
            <xm:f>IF(OR(AD17='Opciones Tratamiento'!$B$2,AD17='Opciones Tratamiento'!$B$3,AD17='Opciones Tratamiento'!$B$4),ISBLANK(AD17),ISTEXT(AD17))</xm:f>
          </x14:formula1>
          <xm:sqref>AF17:AG19 AF24:AG26 AF30:AG33 AF35:AG39 AF41:AG45 AF47:AG51 AF53:AG57 AF59:AG75</xm:sqref>
        </x14:dataValidation>
        <x14:dataValidation type="custom" allowBlank="1" showInputMessage="1" showErrorMessage="1" error="Recuerde que las acciones se generan bajo la medida de mitigar el riesgo" xr:uid="{00000000-0002-0000-0200-00000B000000}">
          <x14:formula1>
            <xm:f>IF(OR(AD17='Opciones Tratamiento'!$B$2,AD17='Opciones Tratamiento'!$B$3,AD17='Opciones Tratamiento'!$B$4),ISBLANK(AD17),ISTEXT(AD17))</xm:f>
          </x14:formula1>
          <xm:sqref>AH17:AI19 AH24:AI26 AH30:AI33 AH35:AI39 AH41:AI45 AH47:AI51 AH53:AI57 AH59:AI75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383" t="s">
        <v>253</v>
      </c>
      <c r="C2" s="383"/>
      <c r="D2" s="383"/>
      <c r="E2" s="383"/>
      <c r="F2" s="383"/>
      <c r="G2" s="383"/>
      <c r="H2" s="383"/>
      <c r="I2" s="383"/>
      <c r="J2" s="420" t="s">
        <v>26</v>
      </c>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383"/>
      <c r="C3" s="383"/>
      <c r="D3" s="383"/>
      <c r="E3" s="383"/>
      <c r="F3" s="383"/>
      <c r="G3" s="383"/>
      <c r="H3" s="383"/>
      <c r="I3" s="383"/>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0"/>
      <c r="AM3" s="420"/>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383"/>
      <c r="C4" s="383"/>
      <c r="D4" s="383"/>
      <c r="E4" s="383"/>
      <c r="F4" s="383"/>
      <c r="G4" s="383"/>
      <c r="H4" s="383"/>
      <c r="I4" s="383"/>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c r="AJ4" s="420"/>
      <c r="AK4" s="420"/>
      <c r="AL4" s="420"/>
      <c r="AM4" s="420"/>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31" t="s">
        <v>254</v>
      </c>
      <c r="C6" s="431"/>
      <c r="D6" s="432"/>
      <c r="E6" s="421" t="s">
        <v>255</v>
      </c>
      <c r="F6" s="422"/>
      <c r="G6" s="422"/>
      <c r="H6" s="422"/>
      <c r="I6" s="423"/>
      <c r="J6" s="417" t="str">
        <f>IF(AND('Mapa de Riesgos'!$H$12="Muy Alta",'Mapa de Riesgos'!$L$12="Leve"),CONCATENATE("R",'Mapa de Riesgos'!$A$12),"")</f>
        <v/>
      </c>
      <c r="K6" s="418"/>
      <c r="L6" s="418" t="str">
        <f>IF(AND('Mapa de Riesgos'!$H$20="Muy Alta",'Mapa de Riesgos'!$L$20="Leve"),CONCATENATE("R",'Mapa de Riesgos'!$A$20),"")</f>
        <v/>
      </c>
      <c r="M6" s="418"/>
      <c r="N6" s="418" t="str">
        <f>IF(AND('Mapa de Riesgos'!$H$27="Muy Alta",'Mapa de Riesgos'!$L$27="Leve"),CONCATENATE("R",'Mapa de Riesgos'!$A$27),"")</f>
        <v/>
      </c>
      <c r="O6" s="419"/>
      <c r="P6" s="417" t="str">
        <f>IF(AND('Mapa de Riesgos'!$H$12="Muy Alta",'Mapa de Riesgos'!$L$12="Menor"),CONCATENATE("R",'Mapa de Riesgos'!$A$12),"")</f>
        <v/>
      </c>
      <c r="Q6" s="418"/>
      <c r="R6" s="418" t="str">
        <f>IF(AND('Mapa de Riesgos'!$H$20="Muy Alta",'Mapa de Riesgos'!$L$20="Menor"),CONCATENATE("R",'Mapa de Riesgos'!$A$20),"")</f>
        <v/>
      </c>
      <c r="S6" s="418"/>
      <c r="T6" s="418" t="str">
        <f>IF(AND('Mapa de Riesgos'!$H$27="Muy Alta",'Mapa de Riesgos'!$L$27="Menor"),CONCATENATE("R",'Mapa de Riesgos'!$A$27),"")</f>
        <v/>
      </c>
      <c r="U6" s="419"/>
      <c r="V6" s="417" t="str">
        <f>IF(AND('Mapa de Riesgos'!$H$12="Muy Alta",'Mapa de Riesgos'!$L$12="Moderado"),CONCATENATE("R",'Mapa de Riesgos'!$A$12),"")</f>
        <v/>
      </c>
      <c r="W6" s="418"/>
      <c r="X6" s="418" t="str">
        <f>IF(AND('Mapa de Riesgos'!$H$20="Muy Alta",'Mapa de Riesgos'!$L$20="Moderado"),CONCATENATE("R",'Mapa de Riesgos'!$A$20),"")</f>
        <v/>
      </c>
      <c r="Y6" s="418"/>
      <c r="Z6" s="418" t="str">
        <f>IF(AND('Mapa de Riesgos'!$H$27="Muy Alta",'Mapa de Riesgos'!$L$27="Moderado"),CONCATENATE("R",'Mapa de Riesgos'!$A$27),"")</f>
        <v/>
      </c>
      <c r="AA6" s="419"/>
      <c r="AB6" s="417" t="str">
        <f>IF(AND('Mapa de Riesgos'!$H$12="Muy Alta",'Mapa de Riesgos'!$L$12="Mayor"),CONCATENATE("R",'Mapa de Riesgos'!$A$12),"")</f>
        <v/>
      </c>
      <c r="AC6" s="418"/>
      <c r="AD6" s="418" t="str">
        <f>IF(AND('Mapa de Riesgos'!$H$20="Muy Alta",'Mapa de Riesgos'!$L$20="Mayor"),CONCATENATE("R",'Mapa de Riesgos'!$A$20),"")</f>
        <v/>
      </c>
      <c r="AE6" s="418"/>
      <c r="AF6" s="418" t="str">
        <f>IF(AND('Mapa de Riesgos'!$H$27="Muy Alta",'Mapa de Riesgos'!$L$27="Mayor"),CONCATENATE("R",'Mapa de Riesgos'!$A$27),"")</f>
        <v/>
      </c>
      <c r="AG6" s="419"/>
      <c r="AH6" s="408" t="str">
        <f>IF(AND('Mapa de Riesgos'!$H$12="Muy Alta",'Mapa de Riesgos'!$L$12="Catastrófico"),CONCATENATE("R",'Mapa de Riesgos'!$A$12),"")</f>
        <v/>
      </c>
      <c r="AI6" s="409"/>
      <c r="AJ6" s="409" t="str">
        <f>IF(AND('Mapa de Riesgos'!$H$20="Muy Alta",'Mapa de Riesgos'!$L$20="Catastrófico"),CONCATENATE("R",'Mapa de Riesgos'!$A$20),"")</f>
        <v/>
      </c>
      <c r="AK6" s="409"/>
      <c r="AL6" s="409" t="str">
        <f>IF(AND('Mapa de Riesgos'!$H$27="Muy Alta",'Mapa de Riesgos'!$L$27="Catastrófico"),CONCATENATE("R",'Mapa de Riesgos'!$A$27),"")</f>
        <v/>
      </c>
      <c r="AM6" s="410"/>
      <c r="AO6" s="433" t="s">
        <v>256</v>
      </c>
      <c r="AP6" s="434"/>
      <c r="AQ6" s="434"/>
      <c r="AR6" s="434"/>
      <c r="AS6" s="434"/>
      <c r="AT6" s="435"/>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31"/>
      <c r="C7" s="431"/>
      <c r="D7" s="432"/>
      <c r="E7" s="424"/>
      <c r="F7" s="425"/>
      <c r="G7" s="425"/>
      <c r="H7" s="425"/>
      <c r="I7" s="426"/>
      <c r="J7" s="411"/>
      <c r="K7" s="412"/>
      <c r="L7" s="412"/>
      <c r="M7" s="412"/>
      <c r="N7" s="412"/>
      <c r="O7" s="413"/>
      <c r="P7" s="411"/>
      <c r="Q7" s="412"/>
      <c r="R7" s="412"/>
      <c r="S7" s="412"/>
      <c r="T7" s="412"/>
      <c r="U7" s="413"/>
      <c r="V7" s="411"/>
      <c r="W7" s="412"/>
      <c r="X7" s="412"/>
      <c r="Y7" s="412"/>
      <c r="Z7" s="412"/>
      <c r="AA7" s="413"/>
      <c r="AB7" s="411"/>
      <c r="AC7" s="412"/>
      <c r="AD7" s="412"/>
      <c r="AE7" s="412"/>
      <c r="AF7" s="412"/>
      <c r="AG7" s="413"/>
      <c r="AH7" s="402"/>
      <c r="AI7" s="403"/>
      <c r="AJ7" s="403"/>
      <c r="AK7" s="403"/>
      <c r="AL7" s="403"/>
      <c r="AM7" s="404"/>
      <c r="AN7" s="83"/>
      <c r="AO7" s="436"/>
      <c r="AP7" s="437"/>
      <c r="AQ7" s="437"/>
      <c r="AR7" s="437"/>
      <c r="AS7" s="437"/>
      <c r="AT7" s="438"/>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31"/>
      <c r="C8" s="431"/>
      <c r="D8" s="432"/>
      <c r="E8" s="424"/>
      <c r="F8" s="425"/>
      <c r="G8" s="425"/>
      <c r="H8" s="425"/>
      <c r="I8" s="426"/>
      <c r="J8" s="411" t="str">
        <f>IF(AND('Mapa de Riesgos'!$H$34="Muy Alta",'Mapa de Riesgos'!$L$34="Leve"),CONCATENATE("R",'Mapa de Riesgos'!$A$34),"")</f>
        <v/>
      </c>
      <c r="K8" s="412"/>
      <c r="L8" s="412" t="str">
        <f>IF(AND('Mapa de Riesgos'!$H$40="Muy Alta",'Mapa de Riesgos'!$L$40="Leve"),CONCATENATE("R",'Mapa de Riesgos'!$A$40),"")</f>
        <v/>
      </c>
      <c r="M8" s="412"/>
      <c r="N8" s="412" t="str">
        <f>IF(AND('Mapa de Riesgos'!$H$46="Muy Alta",'Mapa de Riesgos'!$L$46="Leve"),CONCATENATE("R",'Mapa de Riesgos'!$A$46),"")</f>
        <v/>
      </c>
      <c r="O8" s="413"/>
      <c r="P8" s="411" t="str">
        <f>IF(AND('Mapa de Riesgos'!$H$34="Muy Alta",'Mapa de Riesgos'!$L$34="Menor"),CONCATENATE("R",'Mapa de Riesgos'!$A$34),"")</f>
        <v/>
      </c>
      <c r="Q8" s="412"/>
      <c r="R8" s="412" t="str">
        <f>IF(AND('Mapa de Riesgos'!$H$40="Muy Alta",'Mapa de Riesgos'!$L$40="Menor"),CONCATENATE("R",'Mapa de Riesgos'!$A$40),"")</f>
        <v/>
      </c>
      <c r="S8" s="412"/>
      <c r="T8" s="412" t="str">
        <f>IF(AND('Mapa de Riesgos'!$H$46="Muy Alta",'Mapa de Riesgos'!$L$46="Menor"),CONCATENATE("R",'Mapa de Riesgos'!$A$46),"")</f>
        <v/>
      </c>
      <c r="U8" s="413"/>
      <c r="V8" s="411" t="str">
        <f>IF(AND('Mapa de Riesgos'!$H$34="Muy Alta",'Mapa de Riesgos'!$L$34="Moderado"),CONCATENATE("R",'Mapa de Riesgos'!$A$34),"")</f>
        <v/>
      </c>
      <c r="W8" s="412"/>
      <c r="X8" s="412" t="str">
        <f>IF(AND('Mapa de Riesgos'!$H$40="Muy Alta",'Mapa de Riesgos'!$L$40="Moderado"),CONCATENATE("R",'Mapa de Riesgos'!$A$40),"")</f>
        <v/>
      </c>
      <c r="Y8" s="412"/>
      <c r="Z8" s="412" t="str">
        <f>IF(AND('Mapa de Riesgos'!$H$46="Muy Alta",'Mapa de Riesgos'!$L$46="Moderado"),CONCATENATE("R",'Mapa de Riesgos'!$A$46),"")</f>
        <v/>
      </c>
      <c r="AA8" s="413"/>
      <c r="AB8" s="411" t="str">
        <f>IF(AND('Mapa de Riesgos'!$H$34="Muy Alta",'Mapa de Riesgos'!$L$34="Mayor"),CONCATENATE("R",'Mapa de Riesgos'!$A$34),"")</f>
        <v/>
      </c>
      <c r="AC8" s="412"/>
      <c r="AD8" s="412" t="str">
        <f>IF(AND('Mapa de Riesgos'!$H$40="Muy Alta",'Mapa de Riesgos'!$L$40="Mayor"),CONCATENATE("R",'Mapa de Riesgos'!$A$40),"")</f>
        <v/>
      </c>
      <c r="AE8" s="412"/>
      <c r="AF8" s="412" t="str">
        <f>IF(AND('Mapa de Riesgos'!$H$46="Muy Alta",'Mapa de Riesgos'!$L$46="Mayor"),CONCATENATE("R",'Mapa de Riesgos'!$A$46),"")</f>
        <v/>
      </c>
      <c r="AG8" s="413"/>
      <c r="AH8" s="402" t="str">
        <f>IF(AND('Mapa de Riesgos'!$H$34="Muy Alta",'Mapa de Riesgos'!$L$34="Catastrófico"),CONCATENATE("R",'Mapa de Riesgos'!$A$34),"")</f>
        <v/>
      </c>
      <c r="AI8" s="403"/>
      <c r="AJ8" s="403" t="str">
        <f>IF(AND('Mapa de Riesgos'!$H$40="Muy Alta",'Mapa de Riesgos'!$L$40="Catastrófico"),CONCATENATE("R",'Mapa de Riesgos'!$A$40),"")</f>
        <v/>
      </c>
      <c r="AK8" s="403"/>
      <c r="AL8" s="403" t="str">
        <f>IF(AND('Mapa de Riesgos'!$H$46="Muy Alta",'Mapa de Riesgos'!$L$46="Catastrófico"),CONCATENATE("R",'Mapa de Riesgos'!$A$46),"")</f>
        <v/>
      </c>
      <c r="AM8" s="404"/>
      <c r="AN8" s="83"/>
      <c r="AO8" s="436"/>
      <c r="AP8" s="437"/>
      <c r="AQ8" s="437"/>
      <c r="AR8" s="437"/>
      <c r="AS8" s="437"/>
      <c r="AT8" s="438"/>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31"/>
      <c r="C9" s="431"/>
      <c r="D9" s="432"/>
      <c r="E9" s="424"/>
      <c r="F9" s="425"/>
      <c r="G9" s="425"/>
      <c r="H9" s="425"/>
      <c r="I9" s="426"/>
      <c r="J9" s="411"/>
      <c r="K9" s="412"/>
      <c r="L9" s="412"/>
      <c r="M9" s="412"/>
      <c r="N9" s="412"/>
      <c r="O9" s="413"/>
      <c r="P9" s="411"/>
      <c r="Q9" s="412"/>
      <c r="R9" s="412"/>
      <c r="S9" s="412"/>
      <c r="T9" s="412"/>
      <c r="U9" s="413"/>
      <c r="V9" s="411"/>
      <c r="W9" s="412"/>
      <c r="X9" s="412"/>
      <c r="Y9" s="412"/>
      <c r="Z9" s="412"/>
      <c r="AA9" s="413"/>
      <c r="AB9" s="411"/>
      <c r="AC9" s="412"/>
      <c r="AD9" s="412"/>
      <c r="AE9" s="412"/>
      <c r="AF9" s="412"/>
      <c r="AG9" s="413"/>
      <c r="AH9" s="402"/>
      <c r="AI9" s="403"/>
      <c r="AJ9" s="403"/>
      <c r="AK9" s="403"/>
      <c r="AL9" s="403"/>
      <c r="AM9" s="404"/>
      <c r="AN9" s="83"/>
      <c r="AO9" s="436"/>
      <c r="AP9" s="437"/>
      <c r="AQ9" s="437"/>
      <c r="AR9" s="437"/>
      <c r="AS9" s="437"/>
      <c r="AT9" s="438"/>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31"/>
      <c r="C10" s="431"/>
      <c r="D10" s="432"/>
      <c r="E10" s="424"/>
      <c r="F10" s="425"/>
      <c r="G10" s="425"/>
      <c r="H10" s="425"/>
      <c r="I10" s="426"/>
      <c r="J10" s="411" t="str">
        <f>IF(AND('Mapa de Riesgos'!$H$52="Muy Alta",'Mapa de Riesgos'!$L$52="Leve"),CONCATENATE("R",'Mapa de Riesgos'!$A$52),"")</f>
        <v/>
      </c>
      <c r="K10" s="412"/>
      <c r="L10" s="412" t="str">
        <f>IF(AND('Mapa de Riesgos'!$H$58="Muy Alta",'Mapa de Riesgos'!$L$58="Leve"),CONCATENATE("R",'Mapa de Riesgos'!$A$58),"")</f>
        <v/>
      </c>
      <c r="M10" s="412"/>
      <c r="N10" s="412" t="str">
        <f>IF(AND('Mapa de Riesgos'!$H$64="Muy Alta",'Mapa de Riesgos'!$L$64="Leve"),CONCATENATE("R",'Mapa de Riesgos'!$A$64),"")</f>
        <v/>
      </c>
      <c r="O10" s="413"/>
      <c r="P10" s="411" t="str">
        <f>IF(AND('Mapa de Riesgos'!$H$52="Muy Alta",'Mapa de Riesgos'!$L$52="Menor"),CONCATENATE("R",'Mapa de Riesgos'!$A$52),"")</f>
        <v/>
      </c>
      <c r="Q10" s="412"/>
      <c r="R10" s="412" t="str">
        <f>IF(AND('Mapa de Riesgos'!$H$58="Muy Alta",'Mapa de Riesgos'!$L$58="Menor"),CONCATENATE("R",'Mapa de Riesgos'!$A$58),"")</f>
        <v/>
      </c>
      <c r="S10" s="412"/>
      <c r="T10" s="412" t="str">
        <f>IF(AND('Mapa de Riesgos'!$H$64="Muy Alta",'Mapa de Riesgos'!$L$64="Menor"),CONCATENATE("R",'Mapa de Riesgos'!$A$64),"")</f>
        <v/>
      </c>
      <c r="U10" s="413"/>
      <c r="V10" s="411" t="str">
        <f>IF(AND('Mapa de Riesgos'!$H$52="Muy Alta",'Mapa de Riesgos'!$L$52="Moderado"),CONCATENATE("R",'Mapa de Riesgos'!$A$52),"")</f>
        <v/>
      </c>
      <c r="W10" s="412"/>
      <c r="X10" s="412" t="str">
        <f>IF(AND('Mapa de Riesgos'!$H$58="Muy Alta",'Mapa de Riesgos'!$L$58="Moderado"),CONCATENATE("R",'Mapa de Riesgos'!$A$58),"")</f>
        <v/>
      </c>
      <c r="Y10" s="412"/>
      <c r="Z10" s="412" t="str">
        <f>IF(AND('Mapa de Riesgos'!$H$64="Muy Alta",'Mapa de Riesgos'!$L$64="Moderado"),CONCATENATE("R",'Mapa de Riesgos'!$A$64),"")</f>
        <v/>
      </c>
      <c r="AA10" s="413"/>
      <c r="AB10" s="411" t="str">
        <f>IF(AND('Mapa de Riesgos'!$H$52="Muy Alta",'Mapa de Riesgos'!$L$52="Mayor"),CONCATENATE("R",'Mapa de Riesgos'!$A$52),"")</f>
        <v/>
      </c>
      <c r="AC10" s="412"/>
      <c r="AD10" s="412" t="str">
        <f>IF(AND('Mapa de Riesgos'!$H$58="Muy Alta",'Mapa de Riesgos'!$L$58="Mayor"),CONCATENATE("R",'Mapa de Riesgos'!$A$58),"")</f>
        <v/>
      </c>
      <c r="AE10" s="412"/>
      <c r="AF10" s="412" t="str">
        <f>IF(AND('Mapa de Riesgos'!$H$64="Muy Alta",'Mapa de Riesgos'!$L$64="Mayor"),CONCATENATE("R",'Mapa de Riesgos'!$A$64),"")</f>
        <v/>
      </c>
      <c r="AG10" s="413"/>
      <c r="AH10" s="402" t="str">
        <f>IF(AND('Mapa de Riesgos'!$H$52="Muy Alta",'Mapa de Riesgos'!$L$52="Catastrófico"),CONCATENATE("R",'Mapa de Riesgos'!$A$52),"")</f>
        <v/>
      </c>
      <c r="AI10" s="403"/>
      <c r="AJ10" s="403" t="str">
        <f>IF(AND('Mapa de Riesgos'!$H$58="Muy Alta",'Mapa de Riesgos'!$L$58="Catastrófico"),CONCATENATE("R",'Mapa de Riesgos'!$A$58),"")</f>
        <v/>
      </c>
      <c r="AK10" s="403"/>
      <c r="AL10" s="403" t="str">
        <f>IF(AND('Mapa de Riesgos'!$H$64="Muy Alta",'Mapa de Riesgos'!$L$64="Catastrófico"),CONCATENATE("R",'Mapa de Riesgos'!$A$64),"")</f>
        <v/>
      </c>
      <c r="AM10" s="404"/>
      <c r="AN10" s="83"/>
      <c r="AO10" s="436"/>
      <c r="AP10" s="437"/>
      <c r="AQ10" s="437"/>
      <c r="AR10" s="437"/>
      <c r="AS10" s="437"/>
      <c r="AT10" s="438"/>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31"/>
      <c r="C11" s="431"/>
      <c r="D11" s="432"/>
      <c r="E11" s="424"/>
      <c r="F11" s="425"/>
      <c r="G11" s="425"/>
      <c r="H11" s="425"/>
      <c r="I11" s="426"/>
      <c r="J11" s="411"/>
      <c r="K11" s="412"/>
      <c r="L11" s="412"/>
      <c r="M11" s="412"/>
      <c r="N11" s="412"/>
      <c r="O11" s="413"/>
      <c r="P11" s="411"/>
      <c r="Q11" s="412"/>
      <c r="R11" s="412"/>
      <c r="S11" s="412"/>
      <c r="T11" s="412"/>
      <c r="U11" s="413"/>
      <c r="V11" s="411"/>
      <c r="W11" s="412"/>
      <c r="X11" s="412"/>
      <c r="Y11" s="412"/>
      <c r="Z11" s="412"/>
      <c r="AA11" s="413"/>
      <c r="AB11" s="411"/>
      <c r="AC11" s="412"/>
      <c r="AD11" s="412"/>
      <c r="AE11" s="412"/>
      <c r="AF11" s="412"/>
      <c r="AG11" s="413"/>
      <c r="AH11" s="402"/>
      <c r="AI11" s="403"/>
      <c r="AJ11" s="403"/>
      <c r="AK11" s="403"/>
      <c r="AL11" s="403"/>
      <c r="AM11" s="404"/>
      <c r="AN11" s="83"/>
      <c r="AO11" s="436"/>
      <c r="AP11" s="437"/>
      <c r="AQ11" s="437"/>
      <c r="AR11" s="437"/>
      <c r="AS11" s="437"/>
      <c r="AT11" s="438"/>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31"/>
      <c r="C12" s="431"/>
      <c r="D12" s="432"/>
      <c r="E12" s="424"/>
      <c r="F12" s="425"/>
      <c r="G12" s="425"/>
      <c r="H12" s="425"/>
      <c r="I12" s="426"/>
      <c r="J12" s="411" t="str">
        <f>IF(AND('Mapa de Riesgos'!$H$70="Muy Alta",'Mapa de Riesgos'!$L$70="Leve"),CONCATENATE("R",'Mapa de Riesgos'!$A$70),"")</f>
        <v/>
      </c>
      <c r="K12" s="412"/>
      <c r="L12" s="412" t="str">
        <f>IF(AND('Mapa de Riesgos'!$H$76="Muy Alta",'Mapa de Riesgos'!$L$76="Leve"),CONCATENATE("R",'Mapa de Riesgos'!$A$76),"")</f>
        <v/>
      </c>
      <c r="M12" s="412"/>
      <c r="N12" s="412" t="str">
        <f>IF(AND('Mapa de Riesgos'!$H$82="Muy Alta",'Mapa de Riesgos'!$L$82="Leve"),CONCATENATE("R",'Mapa de Riesgos'!$A$82),"")</f>
        <v/>
      </c>
      <c r="O12" s="413"/>
      <c r="P12" s="411" t="str">
        <f>IF(AND('Mapa de Riesgos'!$H$70="Muy Alta",'Mapa de Riesgos'!$L$70="Menor"),CONCATENATE("R",'Mapa de Riesgos'!$A$70),"")</f>
        <v/>
      </c>
      <c r="Q12" s="412"/>
      <c r="R12" s="412" t="str">
        <f>IF(AND('Mapa de Riesgos'!$H$76="Muy Alta",'Mapa de Riesgos'!$L$76="Menor"),CONCATENATE("R",'Mapa de Riesgos'!$A$76),"")</f>
        <v/>
      </c>
      <c r="S12" s="412"/>
      <c r="T12" s="412" t="str">
        <f>IF(AND('Mapa de Riesgos'!$H$82="Muy Alta",'Mapa de Riesgos'!$L$82="Menor"),CONCATENATE("R",'Mapa de Riesgos'!$A$82),"")</f>
        <v/>
      </c>
      <c r="U12" s="413"/>
      <c r="V12" s="411" t="str">
        <f>IF(AND('Mapa de Riesgos'!$H$70="Muy Alta",'Mapa de Riesgos'!$L$70="Moderado"),CONCATENATE("R",'Mapa de Riesgos'!$A$70),"")</f>
        <v/>
      </c>
      <c r="W12" s="412"/>
      <c r="X12" s="412" t="str">
        <f>IF(AND('Mapa de Riesgos'!$H$76="Muy Alta",'Mapa de Riesgos'!$L$76="Moderado"),CONCATENATE("R",'Mapa de Riesgos'!$A$76),"")</f>
        <v/>
      </c>
      <c r="Y12" s="412"/>
      <c r="Z12" s="412" t="str">
        <f>IF(AND('Mapa de Riesgos'!$H$82="Muy Alta",'Mapa de Riesgos'!$L$82="Moderado"),CONCATENATE("R",'Mapa de Riesgos'!$A$82),"")</f>
        <v/>
      </c>
      <c r="AA12" s="413"/>
      <c r="AB12" s="411" t="str">
        <f>IF(AND('Mapa de Riesgos'!$H$70="Muy Alta",'Mapa de Riesgos'!$L$70="Mayor"),CONCATENATE("R",'Mapa de Riesgos'!$A$70),"")</f>
        <v/>
      </c>
      <c r="AC12" s="412"/>
      <c r="AD12" s="412" t="str">
        <f>IF(AND('Mapa de Riesgos'!$H$76="Muy Alta",'Mapa de Riesgos'!$L$76="Mayor"),CONCATENATE("R",'Mapa de Riesgos'!$A$76),"")</f>
        <v/>
      </c>
      <c r="AE12" s="412"/>
      <c r="AF12" s="412" t="str">
        <f>IF(AND('Mapa de Riesgos'!$H$82="Muy Alta",'Mapa de Riesgos'!$L$82="Mayor"),CONCATENATE("R",'Mapa de Riesgos'!$A$82),"")</f>
        <v/>
      </c>
      <c r="AG12" s="413"/>
      <c r="AH12" s="402" t="str">
        <f>IF(AND('Mapa de Riesgos'!$H$70="Muy Alta",'Mapa de Riesgos'!$L$70="Catastrófico"),CONCATENATE("R",'Mapa de Riesgos'!$A$70),"")</f>
        <v/>
      </c>
      <c r="AI12" s="403"/>
      <c r="AJ12" s="403" t="str">
        <f>IF(AND('Mapa de Riesgos'!$H$76="Muy Alta",'Mapa de Riesgos'!$L$76="Catastrófico"),CONCATENATE("R",'Mapa de Riesgos'!$A$76),"")</f>
        <v/>
      </c>
      <c r="AK12" s="403"/>
      <c r="AL12" s="403" t="str">
        <f>IF(AND('Mapa de Riesgos'!$H$82="Muy Alta",'Mapa de Riesgos'!$L$82="Catastrófico"),CONCATENATE("R",'Mapa de Riesgos'!$A$82),"")</f>
        <v/>
      </c>
      <c r="AM12" s="404"/>
      <c r="AN12" s="83"/>
      <c r="AO12" s="436"/>
      <c r="AP12" s="437"/>
      <c r="AQ12" s="437"/>
      <c r="AR12" s="437"/>
      <c r="AS12" s="437"/>
      <c r="AT12" s="438"/>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31"/>
      <c r="C13" s="431"/>
      <c r="D13" s="432"/>
      <c r="E13" s="427"/>
      <c r="F13" s="428"/>
      <c r="G13" s="428"/>
      <c r="H13" s="428"/>
      <c r="I13" s="429"/>
      <c r="J13" s="411"/>
      <c r="K13" s="412"/>
      <c r="L13" s="412"/>
      <c r="M13" s="412"/>
      <c r="N13" s="412"/>
      <c r="O13" s="413"/>
      <c r="P13" s="411"/>
      <c r="Q13" s="412"/>
      <c r="R13" s="412"/>
      <c r="S13" s="412"/>
      <c r="T13" s="412"/>
      <c r="U13" s="413"/>
      <c r="V13" s="411"/>
      <c r="W13" s="412"/>
      <c r="X13" s="412"/>
      <c r="Y13" s="412"/>
      <c r="Z13" s="412"/>
      <c r="AA13" s="413"/>
      <c r="AB13" s="411"/>
      <c r="AC13" s="412"/>
      <c r="AD13" s="412"/>
      <c r="AE13" s="412"/>
      <c r="AF13" s="412"/>
      <c r="AG13" s="413"/>
      <c r="AH13" s="405"/>
      <c r="AI13" s="406"/>
      <c r="AJ13" s="406"/>
      <c r="AK13" s="406"/>
      <c r="AL13" s="406"/>
      <c r="AM13" s="407"/>
      <c r="AN13" s="83"/>
      <c r="AO13" s="439"/>
      <c r="AP13" s="440"/>
      <c r="AQ13" s="440"/>
      <c r="AR13" s="440"/>
      <c r="AS13" s="440"/>
      <c r="AT13" s="441"/>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31"/>
      <c r="C14" s="431"/>
      <c r="D14" s="432"/>
      <c r="E14" s="421" t="s">
        <v>257</v>
      </c>
      <c r="F14" s="422"/>
      <c r="G14" s="422"/>
      <c r="H14" s="422"/>
      <c r="I14" s="422"/>
      <c r="J14" s="399" t="str">
        <f>IF(AND('Mapa de Riesgos'!$H$12="Alta",'Mapa de Riesgos'!$L$12="Leve"),CONCATENATE("R",'Mapa de Riesgos'!$A$12),"")</f>
        <v/>
      </c>
      <c r="K14" s="400"/>
      <c r="L14" s="400" t="str">
        <f>IF(AND('Mapa de Riesgos'!$H$20="Alta",'Mapa de Riesgos'!$L$20="Leve"),CONCATENATE("R",'Mapa de Riesgos'!$A$20),"")</f>
        <v/>
      </c>
      <c r="M14" s="400"/>
      <c r="N14" s="400" t="str">
        <f>IF(AND('Mapa de Riesgos'!$H$27="Alta",'Mapa de Riesgos'!$L$27="Leve"),CONCATENATE("R",'Mapa de Riesgos'!$A$27),"")</f>
        <v/>
      </c>
      <c r="O14" s="401"/>
      <c r="P14" s="399" t="str">
        <f>IF(AND('Mapa de Riesgos'!$H$12="Alta",'Mapa de Riesgos'!$L$12="Menor"),CONCATENATE("R",'Mapa de Riesgos'!$A$12),"")</f>
        <v/>
      </c>
      <c r="Q14" s="400"/>
      <c r="R14" s="400" t="str">
        <f>IF(AND('Mapa de Riesgos'!$H$20="Alta",'Mapa de Riesgos'!$L$20="Menor"),CONCATENATE("R",'Mapa de Riesgos'!$A$20),"")</f>
        <v/>
      </c>
      <c r="S14" s="400"/>
      <c r="T14" s="400" t="str">
        <f>IF(AND('Mapa de Riesgos'!$H$27="Alta",'Mapa de Riesgos'!$L$27="Menor"),CONCATENATE("R",'Mapa de Riesgos'!$A$27),"")</f>
        <v/>
      </c>
      <c r="U14" s="401"/>
      <c r="V14" s="417" t="str">
        <f>IF(AND('Mapa de Riesgos'!$H$12="Alta",'Mapa de Riesgos'!$L$12="Moderado"),CONCATENATE("R",'Mapa de Riesgos'!$A$12),"")</f>
        <v/>
      </c>
      <c r="W14" s="418"/>
      <c r="X14" s="418" t="str">
        <f>IF(AND('Mapa de Riesgos'!$H$20="Alta",'Mapa de Riesgos'!$L$20="Moderado"),CONCATENATE("R",'Mapa de Riesgos'!$A$20),"")</f>
        <v/>
      </c>
      <c r="Y14" s="418"/>
      <c r="Z14" s="418" t="str">
        <f>IF(AND('Mapa de Riesgos'!$H$27="Alta",'Mapa de Riesgos'!$L$27="Moderado"),CONCATENATE("R",'Mapa de Riesgos'!$A$27),"")</f>
        <v/>
      </c>
      <c r="AA14" s="419"/>
      <c r="AB14" s="417" t="str">
        <f>IF(AND('Mapa de Riesgos'!$H$12="Alta",'Mapa de Riesgos'!$L$12="Mayor"),CONCATENATE("R",'Mapa de Riesgos'!$A$12),"")</f>
        <v/>
      </c>
      <c r="AC14" s="418"/>
      <c r="AD14" s="418" t="str">
        <f>IF(AND('Mapa de Riesgos'!$H$20="Alta",'Mapa de Riesgos'!$L$20="Mayor"),CONCATENATE("R",'Mapa de Riesgos'!$A$20),"")</f>
        <v/>
      </c>
      <c r="AE14" s="418"/>
      <c r="AF14" s="418" t="str">
        <f>IF(AND('Mapa de Riesgos'!$H$27="Alta",'Mapa de Riesgos'!$L$27="Mayor"),CONCATENATE("R",'Mapa de Riesgos'!$A$27),"")</f>
        <v/>
      </c>
      <c r="AG14" s="419"/>
      <c r="AH14" s="408" t="str">
        <f>IF(AND('Mapa de Riesgos'!$H$12="Alta",'Mapa de Riesgos'!$L$12="Catastrófico"),CONCATENATE("R",'Mapa de Riesgos'!$A$12),"")</f>
        <v/>
      </c>
      <c r="AI14" s="409"/>
      <c r="AJ14" s="409" t="str">
        <f>IF(AND('Mapa de Riesgos'!$H$20="Alta",'Mapa de Riesgos'!$L$20="Catastrófico"),CONCATENATE("R",'Mapa de Riesgos'!$A$20),"")</f>
        <v/>
      </c>
      <c r="AK14" s="409"/>
      <c r="AL14" s="409" t="str">
        <f>IF(AND('Mapa de Riesgos'!$H$27="Alta",'Mapa de Riesgos'!$L$27="Catastrófico"),CONCATENATE("R",'Mapa de Riesgos'!$A$27),"")</f>
        <v/>
      </c>
      <c r="AM14" s="410"/>
      <c r="AN14" s="83"/>
      <c r="AO14" s="442" t="s">
        <v>258</v>
      </c>
      <c r="AP14" s="443"/>
      <c r="AQ14" s="443"/>
      <c r="AR14" s="443"/>
      <c r="AS14" s="443"/>
      <c r="AT14" s="444"/>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31"/>
      <c r="C15" s="431"/>
      <c r="D15" s="432"/>
      <c r="E15" s="424"/>
      <c r="F15" s="425"/>
      <c r="G15" s="425"/>
      <c r="H15" s="425"/>
      <c r="I15" s="425"/>
      <c r="J15" s="393"/>
      <c r="K15" s="394"/>
      <c r="L15" s="394"/>
      <c r="M15" s="394"/>
      <c r="N15" s="394"/>
      <c r="O15" s="395"/>
      <c r="P15" s="393"/>
      <c r="Q15" s="394"/>
      <c r="R15" s="394"/>
      <c r="S15" s="394"/>
      <c r="T15" s="394"/>
      <c r="U15" s="395"/>
      <c r="V15" s="411"/>
      <c r="W15" s="412"/>
      <c r="X15" s="412"/>
      <c r="Y15" s="412"/>
      <c r="Z15" s="412"/>
      <c r="AA15" s="413"/>
      <c r="AB15" s="411"/>
      <c r="AC15" s="412"/>
      <c r="AD15" s="412"/>
      <c r="AE15" s="412"/>
      <c r="AF15" s="412"/>
      <c r="AG15" s="413"/>
      <c r="AH15" s="402"/>
      <c r="AI15" s="403"/>
      <c r="AJ15" s="403"/>
      <c r="AK15" s="403"/>
      <c r="AL15" s="403"/>
      <c r="AM15" s="404"/>
      <c r="AN15" s="83"/>
      <c r="AO15" s="445"/>
      <c r="AP15" s="446"/>
      <c r="AQ15" s="446"/>
      <c r="AR15" s="446"/>
      <c r="AS15" s="446"/>
      <c r="AT15" s="447"/>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31"/>
      <c r="C16" s="431"/>
      <c r="D16" s="432"/>
      <c r="E16" s="424"/>
      <c r="F16" s="425"/>
      <c r="G16" s="425"/>
      <c r="H16" s="425"/>
      <c r="I16" s="425"/>
      <c r="J16" s="393" t="str">
        <f>IF(AND('Mapa de Riesgos'!$H$34="Alta",'Mapa de Riesgos'!$L$34="Leve"),CONCATENATE("R",'Mapa de Riesgos'!$A$34),"")</f>
        <v/>
      </c>
      <c r="K16" s="394"/>
      <c r="L16" s="394" t="str">
        <f>IF(AND('Mapa de Riesgos'!$H$40="Alta",'Mapa de Riesgos'!$L$40="Leve"),CONCATENATE("R",'Mapa de Riesgos'!$A$40),"")</f>
        <v/>
      </c>
      <c r="M16" s="394"/>
      <c r="N16" s="394" t="str">
        <f>IF(AND('Mapa de Riesgos'!$H$46="Alta",'Mapa de Riesgos'!$L$46="Leve"),CONCATENATE("R",'Mapa de Riesgos'!$A$46),"")</f>
        <v/>
      </c>
      <c r="O16" s="395"/>
      <c r="P16" s="393" t="str">
        <f>IF(AND('Mapa de Riesgos'!$H$34="Alta",'Mapa de Riesgos'!$L$34="Menor"),CONCATENATE("R",'Mapa de Riesgos'!$A$34),"")</f>
        <v/>
      </c>
      <c r="Q16" s="394"/>
      <c r="R16" s="394" t="str">
        <f>IF(AND('Mapa de Riesgos'!$H$40="Alta",'Mapa de Riesgos'!$L$40="Menor"),CONCATENATE("R",'Mapa de Riesgos'!$A$40),"")</f>
        <v/>
      </c>
      <c r="S16" s="394"/>
      <c r="T16" s="394" t="str">
        <f>IF(AND('Mapa de Riesgos'!$H$46="Alta",'Mapa de Riesgos'!$L$46="Menor"),CONCATENATE("R",'Mapa de Riesgos'!$A$46),"")</f>
        <v/>
      </c>
      <c r="U16" s="395"/>
      <c r="V16" s="411" t="str">
        <f>IF(AND('Mapa de Riesgos'!$H$34="Alta",'Mapa de Riesgos'!$L$34="Moderado"),CONCATENATE("R",'Mapa de Riesgos'!$A$34),"")</f>
        <v/>
      </c>
      <c r="W16" s="412"/>
      <c r="X16" s="412" t="str">
        <f>IF(AND('Mapa de Riesgos'!$H$40="Alta",'Mapa de Riesgos'!$L$40="Moderado"),CONCATENATE("R",'Mapa de Riesgos'!$A$40),"")</f>
        <v/>
      </c>
      <c r="Y16" s="412"/>
      <c r="Z16" s="412" t="str">
        <f>IF(AND('Mapa de Riesgos'!$H$46="Alta",'Mapa de Riesgos'!$L$46="Moderado"),CONCATENATE("R",'Mapa de Riesgos'!$A$46),"")</f>
        <v/>
      </c>
      <c r="AA16" s="413"/>
      <c r="AB16" s="411" t="str">
        <f>IF(AND('Mapa de Riesgos'!$H$34="Alta",'Mapa de Riesgos'!$L$34="Mayor"),CONCATENATE("R",'Mapa de Riesgos'!$A$34),"")</f>
        <v/>
      </c>
      <c r="AC16" s="412"/>
      <c r="AD16" s="412" t="str">
        <f>IF(AND('Mapa de Riesgos'!$H$40="Alta",'Mapa de Riesgos'!$L$40="Mayor"),CONCATENATE("R",'Mapa de Riesgos'!$A$40),"")</f>
        <v/>
      </c>
      <c r="AE16" s="412"/>
      <c r="AF16" s="412" t="str">
        <f>IF(AND('Mapa de Riesgos'!$H$46="Alta",'Mapa de Riesgos'!$L$46="Mayor"),CONCATENATE("R",'Mapa de Riesgos'!$A$46),"")</f>
        <v/>
      </c>
      <c r="AG16" s="413"/>
      <c r="AH16" s="402" t="str">
        <f>IF(AND('Mapa de Riesgos'!$H$34="Alta",'Mapa de Riesgos'!$L$34="Catastrófico"),CONCATENATE("R",'Mapa de Riesgos'!$A$34),"")</f>
        <v/>
      </c>
      <c r="AI16" s="403"/>
      <c r="AJ16" s="403" t="str">
        <f>IF(AND('Mapa de Riesgos'!$H$40="Alta",'Mapa de Riesgos'!$L$40="Catastrófico"),CONCATENATE("R",'Mapa de Riesgos'!$A$40),"")</f>
        <v/>
      </c>
      <c r="AK16" s="403"/>
      <c r="AL16" s="403" t="str">
        <f>IF(AND('Mapa de Riesgos'!$H$46="Alta",'Mapa de Riesgos'!$L$46="Catastrófico"),CONCATENATE("R",'Mapa de Riesgos'!$A$46),"")</f>
        <v/>
      </c>
      <c r="AM16" s="404"/>
      <c r="AN16" s="83"/>
      <c r="AO16" s="445"/>
      <c r="AP16" s="446"/>
      <c r="AQ16" s="446"/>
      <c r="AR16" s="446"/>
      <c r="AS16" s="446"/>
      <c r="AT16" s="447"/>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31"/>
      <c r="C17" s="431"/>
      <c r="D17" s="432"/>
      <c r="E17" s="424"/>
      <c r="F17" s="425"/>
      <c r="G17" s="425"/>
      <c r="H17" s="425"/>
      <c r="I17" s="425"/>
      <c r="J17" s="393"/>
      <c r="K17" s="394"/>
      <c r="L17" s="394"/>
      <c r="M17" s="394"/>
      <c r="N17" s="394"/>
      <c r="O17" s="395"/>
      <c r="P17" s="393"/>
      <c r="Q17" s="394"/>
      <c r="R17" s="394"/>
      <c r="S17" s="394"/>
      <c r="T17" s="394"/>
      <c r="U17" s="395"/>
      <c r="V17" s="411"/>
      <c r="W17" s="412"/>
      <c r="X17" s="412"/>
      <c r="Y17" s="412"/>
      <c r="Z17" s="412"/>
      <c r="AA17" s="413"/>
      <c r="AB17" s="411"/>
      <c r="AC17" s="412"/>
      <c r="AD17" s="412"/>
      <c r="AE17" s="412"/>
      <c r="AF17" s="412"/>
      <c r="AG17" s="413"/>
      <c r="AH17" s="402"/>
      <c r="AI17" s="403"/>
      <c r="AJ17" s="403"/>
      <c r="AK17" s="403"/>
      <c r="AL17" s="403"/>
      <c r="AM17" s="404"/>
      <c r="AN17" s="83"/>
      <c r="AO17" s="445"/>
      <c r="AP17" s="446"/>
      <c r="AQ17" s="446"/>
      <c r="AR17" s="446"/>
      <c r="AS17" s="446"/>
      <c r="AT17" s="447"/>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31"/>
      <c r="C18" s="431"/>
      <c r="D18" s="432"/>
      <c r="E18" s="424"/>
      <c r="F18" s="425"/>
      <c r="G18" s="425"/>
      <c r="H18" s="425"/>
      <c r="I18" s="425"/>
      <c r="J18" s="393" t="str">
        <f>IF(AND('Mapa de Riesgos'!$H$52="Alta",'Mapa de Riesgos'!$L$52="Leve"),CONCATENATE("R",'Mapa de Riesgos'!$A$52),"")</f>
        <v/>
      </c>
      <c r="K18" s="394"/>
      <c r="L18" s="394" t="str">
        <f>IF(AND('Mapa de Riesgos'!$H$58="Alta",'Mapa de Riesgos'!$L$58="Leve"),CONCATENATE("R",'Mapa de Riesgos'!$A$58),"")</f>
        <v/>
      </c>
      <c r="M18" s="394"/>
      <c r="N18" s="394" t="str">
        <f>IF(AND('Mapa de Riesgos'!$H$64="Alta",'Mapa de Riesgos'!$L$64="Leve"),CONCATENATE("R",'Mapa de Riesgos'!$A$64),"")</f>
        <v/>
      </c>
      <c r="O18" s="395"/>
      <c r="P18" s="393" t="str">
        <f>IF(AND('Mapa de Riesgos'!$H$52="Alta",'Mapa de Riesgos'!$L$52="Menor"),CONCATENATE("R",'Mapa de Riesgos'!$A$52),"")</f>
        <v/>
      </c>
      <c r="Q18" s="394"/>
      <c r="R18" s="394" t="str">
        <f>IF(AND('Mapa de Riesgos'!$H$58="Alta",'Mapa de Riesgos'!$L$58="Menor"),CONCATENATE("R",'Mapa de Riesgos'!$A$58),"")</f>
        <v/>
      </c>
      <c r="S18" s="394"/>
      <c r="T18" s="394" t="str">
        <f>IF(AND('Mapa de Riesgos'!$H$64="Alta",'Mapa de Riesgos'!$L$64="Menor"),CONCATENATE("R",'Mapa de Riesgos'!$A$64),"")</f>
        <v/>
      </c>
      <c r="U18" s="395"/>
      <c r="V18" s="411" t="str">
        <f>IF(AND('Mapa de Riesgos'!$H$52="Alta",'Mapa de Riesgos'!$L$52="Moderado"),CONCATENATE("R",'Mapa de Riesgos'!$A$52),"")</f>
        <v/>
      </c>
      <c r="W18" s="412"/>
      <c r="X18" s="412" t="str">
        <f>IF(AND('Mapa de Riesgos'!$H$58="Alta",'Mapa de Riesgos'!$L$58="Moderado"),CONCATENATE("R",'Mapa de Riesgos'!$A$58),"")</f>
        <v/>
      </c>
      <c r="Y18" s="412"/>
      <c r="Z18" s="412" t="str">
        <f>IF(AND('Mapa de Riesgos'!$H$64="Alta",'Mapa de Riesgos'!$L$64="Moderado"),CONCATENATE("R",'Mapa de Riesgos'!$A$64),"")</f>
        <v/>
      </c>
      <c r="AA18" s="413"/>
      <c r="AB18" s="411" t="str">
        <f>IF(AND('Mapa de Riesgos'!$H$52="Alta",'Mapa de Riesgos'!$L$52="Mayor"),CONCATENATE("R",'Mapa de Riesgos'!$A$52),"")</f>
        <v/>
      </c>
      <c r="AC18" s="412"/>
      <c r="AD18" s="412" t="str">
        <f>IF(AND('Mapa de Riesgos'!$H$58="Alta",'Mapa de Riesgos'!$L$58="Mayor"),CONCATENATE("R",'Mapa de Riesgos'!$A$58),"")</f>
        <v/>
      </c>
      <c r="AE18" s="412"/>
      <c r="AF18" s="412" t="str">
        <f>IF(AND('Mapa de Riesgos'!$H$64="Alta",'Mapa de Riesgos'!$L$64="Mayor"),CONCATENATE("R",'Mapa de Riesgos'!$A$64),"")</f>
        <v/>
      </c>
      <c r="AG18" s="413"/>
      <c r="AH18" s="402" t="str">
        <f>IF(AND('Mapa de Riesgos'!$H$52="Alta",'Mapa de Riesgos'!$L$52="Catastrófico"),CONCATENATE("R",'Mapa de Riesgos'!$A$52),"")</f>
        <v/>
      </c>
      <c r="AI18" s="403"/>
      <c r="AJ18" s="403" t="str">
        <f>IF(AND('Mapa de Riesgos'!$H$58="Alta",'Mapa de Riesgos'!$L$58="Catastrófico"),CONCATENATE("R",'Mapa de Riesgos'!$A$58),"")</f>
        <v/>
      </c>
      <c r="AK18" s="403"/>
      <c r="AL18" s="403" t="str">
        <f>IF(AND('Mapa de Riesgos'!$H$64="Alta",'Mapa de Riesgos'!$L$64="Catastrófico"),CONCATENATE("R",'Mapa de Riesgos'!$A$64),"")</f>
        <v/>
      </c>
      <c r="AM18" s="404"/>
      <c r="AN18" s="83"/>
      <c r="AO18" s="445"/>
      <c r="AP18" s="446"/>
      <c r="AQ18" s="446"/>
      <c r="AR18" s="446"/>
      <c r="AS18" s="446"/>
      <c r="AT18" s="447"/>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31"/>
      <c r="C19" s="431"/>
      <c r="D19" s="432"/>
      <c r="E19" s="424"/>
      <c r="F19" s="425"/>
      <c r="G19" s="425"/>
      <c r="H19" s="425"/>
      <c r="I19" s="425"/>
      <c r="J19" s="393"/>
      <c r="K19" s="394"/>
      <c r="L19" s="394"/>
      <c r="M19" s="394"/>
      <c r="N19" s="394"/>
      <c r="O19" s="395"/>
      <c r="P19" s="393"/>
      <c r="Q19" s="394"/>
      <c r="R19" s="394"/>
      <c r="S19" s="394"/>
      <c r="T19" s="394"/>
      <c r="U19" s="395"/>
      <c r="V19" s="411"/>
      <c r="W19" s="412"/>
      <c r="X19" s="412"/>
      <c r="Y19" s="412"/>
      <c r="Z19" s="412"/>
      <c r="AA19" s="413"/>
      <c r="AB19" s="411"/>
      <c r="AC19" s="412"/>
      <c r="AD19" s="412"/>
      <c r="AE19" s="412"/>
      <c r="AF19" s="412"/>
      <c r="AG19" s="413"/>
      <c r="AH19" s="402"/>
      <c r="AI19" s="403"/>
      <c r="AJ19" s="403"/>
      <c r="AK19" s="403"/>
      <c r="AL19" s="403"/>
      <c r="AM19" s="404"/>
      <c r="AN19" s="83"/>
      <c r="AO19" s="445"/>
      <c r="AP19" s="446"/>
      <c r="AQ19" s="446"/>
      <c r="AR19" s="446"/>
      <c r="AS19" s="446"/>
      <c r="AT19" s="447"/>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31"/>
      <c r="C20" s="431"/>
      <c r="D20" s="432"/>
      <c r="E20" s="424"/>
      <c r="F20" s="425"/>
      <c r="G20" s="425"/>
      <c r="H20" s="425"/>
      <c r="I20" s="425"/>
      <c r="J20" s="393" t="str">
        <f>IF(AND('Mapa de Riesgos'!$H$70="Alta",'Mapa de Riesgos'!$L$70="Leve"),CONCATENATE("R",'Mapa de Riesgos'!$A$70),"")</f>
        <v/>
      </c>
      <c r="K20" s="394"/>
      <c r="L20" s="394" t="str">
        <f>IF(AND('Mapa de Riesgos'!$H$76="Alta",'Mapa de Riesgos'!$L$76="Leve"),CONCATENATE("R",'Mapa de Riesgos'!$A$76),"")</f>
        <v/>
      </c>
      <c r="M20" s="394"/>
      <c r="N20" s="394" t="str">
        <f>IF(AND('Mapa de Riesgos'!$H$82="Alta",'Mapa de Riesgos'!$L$82="Leve"),CONCATENATE("R",'Mapa de Riesgos'!$A$82),"")</f>
        <v/>
      </c>
      <c r="O20" s="395"/>
      <c r="P20" s="393" t="str">
        <f>IF(AND('Mapa de Riesgos'!$H$70="Alta",'Mapa de Riesgos'!$L$70="Menor"),CONCATENATE("R",'Mapa de Riesgos'!$A$70),"")</f>
        <v/>
      </c>
      <c r="Q20" s="394"/>
      <c r="R20" s="394" t="str">
        <f>IF(AND('Mapa de Riesgos'!$H$76="Alta",'Mapa de Riesgos'!$L$76="Menor"),CONCATENATE("R",'Mapa de Riesgos'!$A$76),"")</f>
        <v/>
      </c>
      <c r="S20" s="394"/>
      <c r="T20" s="394" t="str">
        <f>IF(AND('Mapa de Riesgos'!$H$82="Alta",'Mapa de Riesgos'!$L$82="Menor"),CONCATENATE("R",'Mapa de Riesgos'!$A$82),"")</f>
        <v/>
      </c>
      <c r="U20" s="395"/>
      <c r="V20" s="411" t="str">
        <f>IF(AND('Mapa de Riesgos'!$H$70="Alta",'Mapa de Riesgos'!$L$70="Moderado"),CONCATENATE("R",'Mapa de Riesgos'!$A$70),"")</f>
        <v/>
      </c>
      <c r="W20" s="412"/>
      <c r="X20" s="412" t="str">
        <f>IF(AND('Mapa de Riesgos'!$H$76="Alta",'Mapa de Riesgos'!$L$76="Moderado"),CONCATENATE("R",'Mapa de Riesgos'!$A$76),"")</f>
        <v/>
      </c>
      <c r="Y20" s="412"/>
      <c r="Z20" s="412" t="str">
        <f>IF(AND('Mapa de Riesgos'!$H$82="Alta",'Mapa de Riesgos'!$L$82="Moderado"),CONCATENATE("R",'Mapa de Riesgos'!$A$82),"")</f>
        <v/>
      </c>
      <c r="AA20" s="413"/>
      <c r="AB20" s="411" t="str">
        <f>IF(AND('Mapa de Riesgos'!$H$70="Alta",'Mapa de Riesgos'!$L$70="Mayor"),CONCATENATE("R",'Mapa de Riesgos'!$A$70),"")</f>
        <v/>
      </c>
      <c r="AC20" s="412"/>
      <c r="AD20" s="412" t="str">
        <f>IF(AND('Mapa de Riesgos'!$H$76="Alta",'Mapa de Riesgos'!$L$76="Mayor"),CONCATENATE("R",'Mapa de Riesgos'!$A$76),"")</f>
        <v/>
      </c>
      <c r="AE20" s="412"/>
      <c r="AF20" s="412" t="str">
        <f>IF(AND('Mapa de Riesgos'!$H$82="Alta",'Mapa de Riesgos'!$L$82="Mayor"),CONCATENATE("R",'Mapa de Riesgos'!$A$82),"")</f>
        <v/>
      </c>
      <c r="AG20" s="413"/>
      <c r="AH20" s="402" t="str">
        <f>IF(AND('Mapa de Riesgos'!$H$70="Alta",'Mapa de Riesgos'!$L$70="Catastrófico"),CONCATENATE("R",'Mapa de Riesgos'!$A$70),"")</f>
        <v/>
      </c>
      <c r="AI20" s="403"/>
      <c r="AJ20" s="403" t="str">
        <f>IF(AND('Mapa de Riesgos'!$H$76="Alta",'Mapa de Riesgos'!$L$76="Catastrófico"),CONCATENATE("R",'Mapa de Riesgos'!$A$76),"")</f>
        <v/>
      </c>
      <c r="AK20" s="403"/>
      <c r="AL20" s="403" t="str">
        <f>IF(AND('Mapa de Riesgos'!$H$82="Alta",'Mapa de Riesgos'!$L$82="Catastrófico"),CONCATENATE("R",'Mapa de Riesgos'!$A$82),"")</f>
        <v/>
      </c>
      <c r="AM20" s="404"/>
      <c r="AN20" s="83"/>
      <c r="AO20" s="445"/>
      <c r="AP20" s="446"/>
      <c r="AQ20" s="446"/>
      <c r="AR20" s="446"/>
      <c r="AS20" s="446"/>
      <c r="AT20" s="447"/>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31"/>
      <c r="C21" s="431"/>
      <c r="D21" s="432"/>
      <c r="E21" s="427"/>
      <c r="F21" s="428"/>
      <c r="G21" s="428"/>
      <c r="H21" s="428"/>
      <c r="I21" s="428"/>
      <c r="J21" s="396"/>
      <c r="K21" s="397"/>
      <c r="L21" s="397"/>
      <c r="M21" s="397"/>
      <c r="N21" s="397"/>
      <c r="O21" s="398"/>
      <c r="P21" s="396"/>
      <c r="Q21" s="397"/>
      <c r="R21" s="397"/>
      <c r="S21" s="397"/>
      <c r="T21" s="397"/>
      <c r="U21" s="398"/>
      <c r="V21" s="414"/>
      <c r="W21" s="415"/>
      <c r="X21" s="415"/>
      <c r="Y21" s="415"/>
      <c r="Z21" s="415"/>
      <c r="AA21" s="416"/>
      <c r="AB21" s="414"/>
      <c r="AC21" s="415"/>
      <c r="AD21" s="415"/>
      <c r="AE21" s="415"/>
      <c r="AF21" s="415"/>
      <c r="AG21" s="416"/>
      <c r="AH21" s="405"/>
      <c r="AI21" s="406"/>
      <c r="AJ21" s="406"/>
      <c r="AK21" s="406"/>
      <c r="AL21" s="406"/>
      <c r="AM21" s="407"/>
      <c r="AN21" s="83"/>
      <c r="AO21" s="448"/>
      <c r="AP21" s="449"/>
      <c r="AQ21" s="449"/>
      <c r="AR21" s="449"/>
      <c r="AS21" s="449"/>
      <c r="AT21" s="450"/>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31"/>
      <c r="C22" s="431"/>
      <c r="D22" s="432"/>
      <c r="E22" s="421" t="s">
        <v>259</v>
      </c>
      <c r="F22" s="422"/>
      <c r="G22" s="422"/>
      <c r="H22" s="422"/>
      <c r="I22" s="423"/>
      <c r="J22" s="399" t="str">
        <f>IF(AND('Mapa de Riesgos'!$H$12="Media",'Mapa de Riesgos'!$L$12="Leve"),CONCATENATE("R",'Mapa de Riesgos'!$A$12),"")</f>
        <v/>
      </c>
      <c r="K22" s="400"/>
      <c r="L22" s="400" t="str">
        <f>IF(AND('Mapa de Riesgos'!$H$20="Media",'Mapa de Riesgos'!$L$20="Leve"),CONCATENATE("R",'Mapa de Riesgos'!$A$20),"")</f>
        <v/>
      </c>
      <c r="M22" s="400"/>
      <c r="N22" s="400" t="str">
        <f>IF(AND('Mapa de Riesgos'!$H$27="Media",'Mapa de Riesgos'!$L$27="Leve"),CONCATENATE("R",'Mapa de Riesgos'!$A$27),"")</f>
        <v/>
      </c>
      <c r="O22" s="401"/>
      <c r="P22" s="399" t="str">
        <f>IF(AND('Mapa de Riesgos'!$H$12="Media",'Mapa de Riesgos'!$L$12="Menor"),CONCATENATE("R",'Mapa de Riesgos'!$A$12),"")</f>
        <v/>
      </c>
      <c r="Q22" s="400"/>
      <c r="R22" s="400" t="str">
        <f>IF(AND('Mapa de Riesgos'!$H$20="Media",'Mapa de Riesgos'!$L$20="Menor"),CONCATENATE("R",'Mapa de Riesgos'!$A$20),"")</f>
        <v/>
      </c>
      <c r="S22" s="400"/>
      <c r="T22" s="400" t="str">
        <f>IF(AND('Mapa de Riesgos'!$H$27="Media",'Mapa de Riesgos'!$L$27="Menor"),CONCATENATE("R",'Mapa de Riesgos'!$A$27),"")</f>
        <v/>
      </c>
      <c r="U22" s="401"/>
      <c r="V22" s="399" t="str">
        <f>IF(AND('Mapa de Riesgos'!$H$12="Media",'Mapa de Riesgos'!$L$12="Moderado"),CONCATENATE("R",'Mapa de Riesgos'!$A$12),"")</f>
        <v>R1</v>
      </c>
      <c r="W22" s="400"/>
      <c r="X22" s="400" t="str">
        <f>IF(AND('Mapa de Riesgos'!$H$20="Media",'Mapa de Riesgos'!$L$20="Moderado"),CONCATENATE("R",'Mapa de Riesgos'!$A$20),"")</f>
        <v/>
      </c>
      <c r="Y22" s="400"/>
      <c r="Z22" s="400" t="str">
        <f>IF(AND('Mapa de Riesgos'!$H$27="Media",'Mapa de Riesgos'!$L$27="Moderado"),CONCATENATE("R",'Mapa de Riesgos'!$A$27),"")</f>
        <v>R3</v>
      </c>
      <c r="AA22" s="401"/>
      <c r="AB22" s="417" t="str">
        <f>IF(AND('Mapa de Riesgos'!$H$12="Media",'Mapa de Riesgos'!$L$12="Mayor"),CONCATENATE("R",'Mapa de Riesgos'!$A$12),"")</f>
        <v/>
      </c>
      <c r="AC22" s="418"/>
      <c r="AD22" s="418" t="str">
        <f>IF(AND('Mapa de Riesgos'!$H$20="Media",'Mapa de Riesgos'!$L$20="Mayor"),CONCATENATE("R",'Mapa de Riesgos'!$A$20),"")</f>
        <v/>
      </c>
      <c r="AE22" s="418"/>
      <c r="AF22" s="418" t="str">
        <f>IF(AND('Mapa de Riesgos'!$H$27="Media",'Mapa de Riesgos'!$L$27="Mayor"),CONCATENATE("R",'Mapa de Riesgos'!$A$27),"")</f>
        <v/>
      </c>
      <c r="AG22" s="419"/>
      <c r="AH22" s="408" t="str">
        <f>IF(AND('Mapa de Riesgos'!$H$12="Media",'Mapa de Riesgos'!$L$12="Catastrófico"),CONCATENATE("R",'Mapa de Riesgos'!$A$12),"")</f>
        <v/>
      </c>
      <c r="AI22" s="409"/>
      <c r="AJ22" s="409" t="str">
        <f>IF(AND('Mapa de Riesgos'!$H$20="Media",'Mapa de Riesgos'!$L$20="Catastrófico"),CONCATENATE("R",'Mapa de Riesgos'!$A$20),"")</f>
        <v/>
      </c>
      <c r="AK22" s="409"/>
      <c r="AL22" s="409" t="str">
        <f>IF(AND('Mapa de Riesgos'!$H$27="Media",'Mapa de Riesgos'!$L$27="Catastrófico"),CONCATENATE("R",'Mapa de Riesgos'!$A$27),"")</f>
        <v/>
      </c>
      <c r="AM22" s="410"/>
      <c r="AN22" s="83"/>
      <c r="AO22" s="451" t="s">
        <v>260</v>
      </c>
      <c r="AP22" s="452"/>
      <c r="AQ22" s="452"/>
      <c r="AR22" s="452"/>
      <c r="AS22" s="452"/>
      <c r="AT22" s="45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31"/>
      <c r="C23" s="431"/>
      <c r="D23" s="432"/>
      <c r="E23" s="424"/>
      <c r="F23" s="425"/>
      <c r="G23" s="425"/>
      <c r="H23" s="425"/>
      <c r="I23" s="426"/>
      <c r="J23" s="393"/>
      <c r="K23" s="394"/>
      <c r="L23" s="394"/>
      <c r="M23" s="394"/>
      <c r="N23" s="394"/>
      <c r="O23" s="395"/>
      <c r="P23" s="393"/>
      <c r="Q23" s="394"/>
      <c r="R23" s="394"/>
      <c r="S23" s="394"/>
      <c r="T23" s="394"/>
      <c r="U23" s="395"/>
      <c r="V23" s="393"/>
      <c r="W23" s="394"/>
      <c r="X23" s="394"/>
      <c r="Y23" s="394"/>
      <c r="Z23" s="394"/>
      <c r="AA23" s="395"/>
      <c r="AB23" s="411"/>
      <c r="AC23" s="412"/>
      <c r="AD23" s="412"/>
      <c r="AE23" s="412"/>
      <c r="AF23" s="412"/>
      <c r="AG23" s="413"/>
      <c r="AH23" s="402"/>
      <c r="AI23" s="403"/>
      <c r="AJ23" s="403"/>
      <c r="AK23" s="403"/>
      <c r="AL23" s="403"/>
      <c r="AM23" s="404"/>
      <c r="AN23" s="83"/>
      <c r="AO23" s="454"/>
      <c r="AP23" s="455"/>
      <c r="AQ23" s="455"/>
      <c r="AR23" s="455"/>
      <c r="AS23" s="455"/>
      <c r="AT23" s="456"/>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31"/>
      <c r="C24" s="431"/>
      <c r="D24" s="432"/>
      <c r="E24" s="424"/>
      <c r="F24" s="425"/>
      <c r="G24" s="425"/>
      <c r="H24" s="425"/>
      <c r="I24" s="426"/>
      <c r="J24" s="393" t="str">
        <f>IF(AND('Mapa de Riesgos'!$H$34="Media",'Mapa de Riesgos'!$L$34="Leve"),CONCATENATE("R",'Mapa de Riesgos'!$A$34),"")</f>
        <v/>
      </c>
      <c r="K24" s="394"/>
      <c r="L24" s="394" t="str">
        <f>IF(AND('Mapa de Riesgos'!$H$40="Media",'Mapa de Riesgos'!$L$40="Leve"),CONCATENATE("R",'Mapa de Riesgos'!$A$40),"")</f>
        <v/>
      </c>
      <c r="M24" s="394"/>
      <c r="N24" s="394" t="str">
        <f>IF(AND('Mapa de Riesgos'!$H$46="Media",'Mapa de Riesgos'!$L$46="Leve"),CONCATENATE("R",'Mapa de Riesgos'!$A$46),"")</f>
        <v/>
      </c>
      <c r="O24" s="395"/>
      <c r="P24" s="393" t="str">
        <f>IF(AND('Mapa de Riesgos'!$H$34="Media",'Mapa de Riesgos'!$L$34="Menor"),CONCATENATE("R",'Mapa de Riesgos'!$A$34),"")</f>
        <v/>
      </c>
      <c r="Q24" s="394"/>
      <c r="R24" s="394" t="str">
        <f>IF(AND('Mapa de Riesgos'!$H$40="Media",'Mapa de Riesgos'!$L$40="Menor"),CONCATENATE("R",'Mapa de Riesgos'!$A$40),"")</f>
        <v/>
      </c>
      <c r="S24" s="394"/>
      <c r="T24" s="394" t="str">
        <f>IF(AND('Mapa de Riesgos'!$H$46="Media",'Mapa de Riesgos'!$L$46="Menor"),CONCATENATE("R",'Mapa de Riesgos'!$A$46),"")</f>
        <v/>
      </c>
      <c r="U24" s="395"/>
      <c r="V24" s="393" t="str">
        <f>IF(AND('Mapa de Riesgos'!$H$34="Media",'Mapa de Riesgos'!$L$34="Moderado"),CONCATENATE("R",'Mapa de Riesgos'!$A$34),"")</f>
        <v>R4</v>
      </c>
      <c r="W24" s="394"/>
      <c r="X24" s="394" t="str">
        <f>IF(AND('Mapa de Riesgos'!$H$40="Media",'Mapa de Riesgos'!$L$40="Moderado"),CONCATENATE("R",'Mapa de Riesgos'!$A$40),"")</f>
        <v>R5</v>
      </c>
      <c r="Y24" s="394"/>
      <c r="Z24" s="394" t="str">
        <f>IF(AND('Mapa de Riesgos'!$H$46="Media",'Mapa de Riesgos'!$L$46="Moderado"),CONCATENATE("R",'Mapa de Riesgos'!$A$46),"")</f>
        <v/>
      </c>
      <c r="AA24" s="395"/>
      <c r="AB24" s="411" t="str">
        <f>IF(AND('Mapa de Riesgos'!$H$34="Media",'Mapa de Riesgos'!$L$34="Mayor"),CONCATENATE("R",'Mapa de Riesgos'!$A$34),"")</f>
        <v/>
      </c>
      <c r="AC24" s="412"/>
      <c r="AD24" s="412" t="str">
        <f>IF(AND('Mapa de Riesgos'!$H$40="Media",'Mapa de Riesgos'!$L$40="Mayor"),CONCATENATE("R",'Mapa de Riesgos'!$A$40),"")</f>
        <v/>
      </c>
      <c r="AE24" s="412"/>
      <c r="AF24" s="412" t="str">
        <f>IF(AND('Mapa de Riesgos'!$H$46="Media",'Mapa de Riesgos'!$L$46="Mayor"),CONCATENATE("R",'Mapa de Riesgos'!$A$46),"")</f>
        <v/>
      </c>
      <c r="AG24" s="413"/>
      <c r="AH24" s="402" t="str">
        <f>IF(AND('Mapa de Riesgos'!$H$34="Media",'Mapa de Riesgos'!$L$34="Catastrófico"),CONCATENATE("R",'Mapa de Riesgos'!$A$34),"")</f>
        <v/>
      </c>
      <c r="AI24" s="403"/>
      <c r="AJ24" s="403" t="str">
        <f>IF(AND('Mapa de Riesgos'!$H$40="Media",'Mapa de Riesgos'!$L$40="Catastrófico"),CONCATENATE("R",'Mapa de Riesgos'!$A$40),"")</f>
        <v/>
      </c>
      <c r="AK24" s="403"/>
      <c r="AL24" s="403" t="str">
        <f>IF(AND('Mapa de Riesgos'!$H$46="Media",'Mapa de Riesgos'!$L$46="Catastrófico"),CONCATENATE("R",'Mapa de Riesgos'!$A$46),"")</f>
        <v/>
      </c>
      <c r="AM24" s="404"/>
      <c r="AN24" s="83"/>
      <c r="AO24" s="454"/>
      <c r="AP24" s="455"/>
      <c r="AQ24" s="455"/>
      <c r="AR24" s="455"/>
      <c r="AS24" s="455"/>
      <c r="AT24" s="456"/>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31"/>
      <c r="C25" s="431"/>
      <c r="D25" s="432"/>
      <c r="E25" s="424"/>
      <c r="F25" s="425"/>
      <c r="G25" s="425"/>
      <c r="H25" s="425"/>
      <c r="I25" s="426"/>
      <c r="J25" s="393"/>
      <c r="K25" s="394"/>
      <c r="L25" s="394"/>
      <c r="M25" s="394"/>
      <c r="N25" s="394"/>
      <c r="O25" s="395"/>
      <c r="P25" s="393"/>
      <c r="Q25" s="394"/>
      <c r="R25" s="394"/>
      <c r="S25" s="394"/>
      <c r="T25" s="394"/>
      <c r="U25" s="395"/>
      <c r="V25" s="393"/>
      <c r="W25" s="394"/>
      <c r="X25" s="394"/>
      <c r="Y25" s="394"/>
      <c r="Z25" s="394"/>
      <c r="AA25" s="395"/>
      <c r="AB25" s="411"/>
      <c r="AC25" s="412"/>
      <c r="AD25" s="412"/>
      <c r="AE25" s="412"/>
      <c r="AF25" s="412"/>
      <c r="AG25" s="413"/>
      <c r="AH25" s="402"/>
      <c r="AI25" s="403"/>
      <c r="AJ25" s="403"/>
      <c r="AK25" s="403"/>
      <c r="AL25" s="403"/>
      <c r="AM25" s="404"/>
      <c r="AN25" s="83"/>
      <c r="AO25" s="454"/>
      <c r="AP25" s="455"/>
      <c r="AQ25" s="455"/>
      <c r="AR25" s="455"/>
      <c r="AS25" s="455"/>
      <c r="AT25" s="456"/>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31"/>
      <c r="C26" s="431"/>
      <c r="D26" s="432"/>
      <c r="E26" s="424"/>
      <c r="F26" s="425"/>
      <c r="G26" s="425"/>
      <c r="H26" s="425"/>
      <c r="I26" s="426"/>
      <c r="J26" s="393" t="str">
        <f>IF(AND('Mapa de Riesgos'!$H$52="Media",'Mapa de Riesgos'!$L$52="Leve"),CONCATENATE("R",'Mapa de Riesgos'!$A$52),"")</f>
        <v/>
      </c>
      <c r="K26" s="394"/>
      <c r="L26" s="394" t="str">
        <f>IF(AND('Mapa de Riesgos'!$H$58="Media",'Mapa de Riesgos'!$L$58="Leve"),CONCATENATE("R",'Mapa de Riesgos'!$A$58),"")</f>
        <v/>
      </c>
      <c r="M26" s="394"/>
      <c r="N26" s="394" t="str">
        <f>IF(AND('Mapa de Riesgos'!$H$64="Media",'Mapa de Riesgos'!$L$64="Leve"),CONCATENATE("R",'Mapa de Riesgos'!$A$64),"")</f>
        <v/>
      </c>
      <c r="O26" s="395"/>
      <c r="P26" s="393" t="str">
        <f>IF(AND('Mapa de Riesgos'!$H$52="Media",'Mapa de Riesgos'!$L$52="Menor"),CONCATENATE("R",'Mapa de Riesgos'!$A$52),"")</f>
        <v/>
      </c>
      <c r="Q26" s="394"/>
      <c r="R26" s="394" t="str">
        <f>IF(AND('Mapa de Riesgos'!$H$58="Media",'Mapa de Riesgos'!$L$58="Menor"),CONCATENATE("R",'Mapa de Riesgos'!$A$58),"")</f>
        <v/>
      </c>
      <c r="S26" s="394"/>
      <c r="T26" s="394" t="str">
        <f>IF(AND('Mapa de Riesgos'!$H$64="Media",'Mapa de Riesgos'!$L$64="Menor"),CONCATENATE("R",'Mapa de Riesgos'!$A$64),"")</f>
        <v/>
      </c>
      <c r="U26" s="395"/>
      <c r="V26" s="393" t="str">
        <f>IF(AND('Mapa de Riesgos'!$H$52="Media",'Mapa de Riesgos'!$L$52="Moderado"),CONCATENATE("R",'Mapa de Riesgos'!$A$52),"")</f>
        <v>R7</v>
      </c>
      <c r="W26" s="394"/>
      <c r="X26" s="394" t="str">
        <f>IF(AND('Mapa de Riesgos'!$H$58="Media",'Mapa de Riesgos'!$L$58="Moderado"),CONCATENATE("R",'Mapa de Riesgos'!$A$58),"")</f>
        <v>R8</v>
      </c>
      <c r="Y26" s="394"/>
      <c r="Z26" s="394" t="str">
        <f>IF(AND('Mapa de Riesgos'!$H$64="Media",'Mapa de Riesgos'!$L$64="Moderado"),CONCATENATE("R",'Mapa de Riesgos'!$A$64),"")</f>
        <v/>
      </c>
      <c r="AA26" s="395"/>
      <c r="AB26" s="411" t="str">
        <f>IF(AND('Mapa de Riesgos'!$H$52="Media",'Mapa de Riesgos'!$L$52="Mayor"),CONCATENATE("R",'Mapa de Riesgos'!$A$52),"")</f>
        <v/>
      </c>
      <c r="AC26" s="412"/>
      <c r="AD26" s="412" t="str">
        <f>IF(AND('Mapa de Riesgos'!$H$58="Media",'Mapa de Riesgos'!$L$58="Mayor"),CONCATENATE("R",'Mapa de Riesgos'!$A$58),"")</f>
        <v/>
      </c>
      <c r="AE26" s="412"/>
      <c r="AF26" s="412" t="str">
        <f>IF(AND('Mapa de Riesgos'!$H$64="Media",'Mapa de Riesgos'!$L$64="Mayor"),CONCATENATE("R",'Mapa de Riesgos'!$A$64),"")</f>
        <v/>
      </c>
      <c r="AG26" s="413"/>
      <c r="AH26" s="402" t="str">
        <f>IF(AND('Mapa de Riesgos'!$H$52="Media",'Mapa de Riesgos'!$L$52="Catastrófico"),CONCATENATE("R",'Mapa de Riesgos'!$A$52),"")</f>
        <v/>
      </c>
      <c r="AI26" s="403"/>
      <c r="AJ26" s="403" t="str">
        <f>IF(AND('Mapa de Riesgos'!$H$58="Media",'Mapa de Riesgos'!$L$58="Catastrófico"),CONCATENATE("R",'Mapa de Riesgos'!$A$58),"")</f>
        <v/>
      </c>
      <c r="AK26" s="403"/>
      <c r="AL26" s="403" t="str">
        <f>IF(AND('Mapa de Riesgos'!$H$64="Media",'Mapa de Riesgos'!$L$64="Catastrófico"),CONCATENATE("R",'Mapa de Riesgos'!$A$64),"")</f>
        <v/>
      </c>
      <c r="AM26" s="404"/>
      <c r="AN26" s="83"/>
      <c r="AO26" s="454"/>
      <c r="AP26" s="455"/>
      <c r="AQ26" s="455"/>
      <c r="AR26" s="455"/>
      <c r="AS26" s="455"/>
      <c r="AT26" s="456"/>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31"/>
      <c r="C27" s="431"/>
      <c r="D27" s="432"/>
      <c r="E27" s="424"/>
      <c r="F27" s="425"/>
      <c r="G27" s="425"/>
      <c r="H27" s="425"/>
      <c r="I27" s="426"/>
      <c r="J27" s="393"/>
      <c r="K27" s="394"/>
      <c r="L27" s="394"/>
      <c r="M27" s="394"/>
      <c r="N27" s="394"/>
      <c r="O27" s="395"/>
      <c r="P27" s="393"/>
      <c r="Q27" s="394"/>
      <c r="R27" s="394"/>
      <c r="S27" s="394"/>
      <c r="T27" s="394"/>
      <c r="U27" s="395"/>
      <c r="V27" s="393"/>
      <c r="W27" s="394"/>
      <c r="X27" s="394"/>
      <c r="Y27" s="394"/>
      <c r="Z27" s="394"/>
      <c r="AA27" s="395"/>
      <c r="AB27" s="411"/>
      <c r="AC27" s="412"/>
      <c r="AD27" s="412"/>
      <c r="AE27" s="412"/>
      <c r="AF27" s="412"/>
      <c r="AG27" s="413"/>
      <c r="AH27" s="402"/>
      <c r="AI27" s="403"/>
      <c r="AJ27" s="403"/>
      <c r="AK27" s="403"/>
      <c r="AL27" s="403"/>
      <c r="AM27" s="404"/>
      <c r="AN27" s="83"/>
      <c r="AO27" s="454"/>
      <c r="AP27" s="455"/>
      <c r="AQ27" s="455"/>
      <c r="AR27" s="455"/>
      <c r="AS27" s="455"/>
      <c r="AT27" s="456"/>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31"/>
      <c r="C28" s="431"/>
      <c r="D28" s="432"/>
      <c r="E28" s="424"/>
      <c r="F28" s="425"/>
      <c r="G28" s="425"/>
      <c r="H28" s="425"/>
      <c r="I28" s="426"/>
      <c r="J28" s="393" t="str">
        <f>IF(AND('Mapa de Riesgos'!$H$70="Media",'Mapa de Riesgos'!$L$70="Leve"),CONCATENATE("R",'Mapa de Riesgos'!$A$70),"")</f>
        <v/>
      </c>
      <c r="K28" s="394"/>
      <c r="L28" s="394" t="str">
        <f>IF(AND('Mapa de Riesgos'!$H$76="Media",'Mapa de Riesgos'!$L$76="Leve"),CONCATENATE("R",'Mapa de Riesgos'!$A$76),"")</f>
        <v/>
      </c>
      <c r="M28" s="394"/>
      <c r="N28" s="394" t="str">
        <f>IF(AND('Mapa de Riesgos'!$H$82="Media",'Mapa de Riesgos'!$L$82="Leve"),CONCATENATE("R",'Mapa de Riesgos'!$A$82),"")</f>
        <v/>
      </c>
      <c r="O28" s="395"/>
      <c r="P28" s="393" t="str">
        <f>IF(AND('Mapa de Riesgos'!$H$70="Media",'Mapa de Riesgos'!$L$70="Menor"),CONCATENATE("R",'Mapa de Riesgos'!$A$70),"")</f>
        <v/>
      </c>
      <c r="Q28" s="394"/>
      <c r="R28" s="394" t="str">
        <f>IF(AND('Mapa de Riesgos'!$H$76="Media",'Mapa de Riesgos'!$L$76="Menor"),CONCATENATE("R",'Mapa de Riesgos'!$A$76),"")</f>
        <v/>
      </c>
      <c r="S28" s="394"/>
      <c r="T28" s="394" t="str">
        <f>IF(AND('Mapa de Riesgos'!$H$82="Media",'Mapa de Riesgos'!$L$82="Menor"),CONCATENATE("R",'Mapa de Riesgos'!$A$82),"")</f>
        <v/>
      </c>
      <c r="U28" s="395"/>
      <c r="V28" s="393" t="str">
        <f>IF(AND('Mapa de Riesgos'!$H$70="Media",'Mapa de Riesgos'!$L$70="Moderado"),CONCATENATE("R",'Mapa de Riesgos'!$A$70),"")</f>
        <v/>
      </c>
      <c r="W28" s="394"/>
      <c r="X28" s="394" t="str">
        <f>IF(AND('Mapa de Riesgos'!$H$76="Media",'Mapa de Riesgos'!$L$76="Moderado"),CONCATENATE("R",'Mapa de Riesgos'!$A$76),"")</f>
        <v/>
      </c>
      <c r="Y28" s="394"/>
      <c r="Z28" s="394" t="str">
        <f>IF(AND('Mapa de Riesgos'!$H$82="Media",'Mapa de Riesgos'!$L$82="Moderado"),CONCATENATE("R",'Mapa de Riesgos'!$A$82),"")</f>
        <v/>
      </c>
      <c r="AA28" s="395"/>
      <c r="AB28" s="411" t="str">
        <f>IF(AND('Mapa de Riesgos'!$H$70="Media",'Mapa de Riesgos'!$L$70="Mayor"),CONCATENATE("R",'Mapa de Riesgos'!$A$70),"")</f>
        <v/>
      </c>
      <c r="AC28" s="412"/>
      <c r="AD28" s="412" t="str">
        <f>IF(AND('Mapa de Riesgos'!$H$76="Media",'Mapa de Riesgos'!$L$76="Mayor"),CONCATENATE("R",'Mapa de Riesgos'!$A$76),"")</f>
        <v/>
      </c>
      <c r="AE28" s="412"/>
      <c r="AF28" s="412" t="str">
        <f>IF(AND('Mapa de Riesgos'!$H$82="Media",'Mapa de Riesgos'!$L$82="Mayor"),CONCATENATE("R",'Mapa de Riesgos'!$A$82),"")</f>
        <v/>
      </c>
      <c r="AG28" s="413"/>
      <c r="AH28" s="402" t="str">
        <f>IF(AND('Mapa de Riesgos'!$H$70="Media",'Mapa de Riesgos'!$L$70="Catastrófico"),CONCATENATE("R",'Mapa de Riesgos'!$A$70),"")</f>
        <v/>
      </c>
      <c r="AI28" s="403"/>
      <c r="AJ28" s="403" t="str">
        <f>IF(AND('Mapa de Riesgos'!$H$76="Media",'Mapa de Riesgos'!$L$76="Catastrófico"),CONCATENATE("R",'Mapa de Riesgos'!$A$76),"")</f>
        <v/>
      </c>
      <c r="AK28" s="403"/>
      <c r="AL28" s="403" t="str">
        <f>IF(AND('Mapa de Riesgos'!$H$82="Media",'Mapa de Riesgos'!$L$82="Catastrófico"),CONCATENATE("R",'Mapa de Riesgos'!$A$82),"")</f>
        <v/>
      </c>
      <c r="AM28" s="404"/>
      <c r="AN28" s="83"/>
      <c r="AO28" s="454"/>
      <c r="AP28" s="455"/>
      <c r="AQ28" s="455"/>
      <c r="AR28" s="455"/>
      <c r="AS28" s="455"/>
      <c r="AT28" s="456"/>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31"/>
      <c r="C29" s="431"/>
      <c r="D29" s="432"/>
      <c r="E29" s="427"/>
      <c r="F29" s="428"/>
      <c r="G29" s="428"/>
      <c r="H29" s="428"/>
      <c r="I29" s="429"/>
      <c r="J29" s="393"/>
      <c r="K29" s="394"/>
      <c r="L29" s="394"/>
      <c r="M29" s="394"/>
      <c r="N29" s="394"/>
      <c r="O29" s="395"/>
      <c r="P29" s="396"/>
      <c r="Q29" s="397"/>
      <c r="R29" s="397"/>
      <c r="S29" s="397"/>
      <c r="T29" s="397"/>
      <c r="U29" s="398"/>
      <c r="V29" s="396"/>
      <c r="W29" s="397"/>
      <c r="X29" s="397"/>
      <c r="Y29" s="397"/>
      <c r="Z29" s="397"/>
      <c r="AA29" s="398"/>
      <c r="AB29" s="414"/>
      <c r="AC29" s="415"/>
      <c r="AD29" s="415"/>
      <c r="AE29" s="415"/>
      <c r="AF29" s="415"/>
      <c r="AG29" s="416"/>
      <c r="AH29" s="405"/>
      <c r="AI29" s="406"/>
      <c r="AJ29" s="406"/>
      <c r="AK29" s="406"/>
      <c r="AL29" s="406"/>
      <c r="AM29" s="407"/>
      <c r="AN29" s="83"/>
      <c r="AO29" s="457"/>
      <c r="AP29" s="458"/>
      <c r="AQ29" s="458"/>
      <c r="AR29" s="458"/>
      <c r="AS29" s="458"/>
      <c r="AT29" s="459"/>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31"/>
      <c r="C30" s="431"/>
      <c r="D30" s="432"/>
      <c r="E30" s="421" t="s">
        <v>261</v>
      </c>
      <c r="F30" s="422"/>
      <c r="G30" s="422"/>
      <c r="H30" s="422"/>
      <c r="I30" s="422"/>
      <c r="J30" s="390" t="str">
        <f>IF(AND('Mapa de Riesgos'!$H$12="Baja",'Mapa de Riesgos'!$L$12="Leve"),CONCATENATE("R",'Mapa de Riesgos'!$A$12),"")</f>
        <v/>
      </c>
      <c r="K30" s="391"/>
      <c r="L30" s="391" t="str">
        <f>IF(AND('Mapa de Riesgos'!$H$20="Baja",'Mapa de Riesgos'!$L$20="Leve"),CONCATENATE("R",'Mapa de Riesgos'!$A$20),"")</f>
        <v/>
      </c>
      <c r="M30" s="391"/>
      <c r="N30" s="391" t="str">
        <f>IF(AND('Mapa de Riesgos'!$H$27="Baja",'Mapa de Riesgos'!$L$27="Leve"),CONCATENATE("R",'Mapa de Riesgos'!$A$27),"")</f>
        <v/>
      </c>
      <c r="O30" s="392"/>
      <c r="P30" s="400" t="str">
        <f>IF(AND('Mapa de Riesgos'!$H$12="Baja",'Mapa de Riesgos'!$L$12="Menor"),CONCATENATE("R",'Mapa de Riesgos'!$A$12),"")</f>
        <v/>
      </c>
      <c r="Q30" s="400"/>
      <c r="R30" s="400" t="str">
        <f>IF(AND('Mapa de Riesgos'!$H$20="Baja",'Mapa de Riesgos'!$L$20="Menor"),CONCATENATE("R",'Mapa de Riesgos'!$A$20),"")</f>
        <v/>
      </c>
      <c r="S30" s="400"/>
      <c r="T30" s="400" t="str">
        <f>IF(AND('Mapa de Riesgos'!$H$27="Baja",'Mapa de Riesgos'!$L$27="Menor"),CONCATENATE("R",'Mapa de Riesgos'!$A$27),"")</f>
        <v/>
      </c>
      <c r="U30" s="401"/>
      <c r="V30" s="399" t="str">
        <f>IF(AND('Mapa de Riesgos'!$H$12="Baja",'Mapa de Riesgos'!$L$12="Moderado"),CONCATENATE("R",'Mapa de Riesgos'!$A$12),"")</f>
        <v/>
      </c>
      <c r="W30" s="400"/>
      <c r="X30" s="400" t="str">
        <f>IF(AND('Mapa de Riesgos'!$H$20="Baja",'Mapa de Riesgos'!$L$20="Moderado"),CONCATENATE("R",'Mapa de Riesgos'!$A$20),"")</f>
        <v/>
      </c>
      <c r="Y30" s="400"/>
      <c r="Z30" s="400" t="str">
        <f>IF(AND('Mapa de Riesgos'!$H$27="Baja",'Mapa de Riesgos'!$L$27="Moderado"),CONCATENATE("R",'Mapa de Riesgos'!$A$27),"")</f>
        <v/>
      </c>
      <c r="AA30" s="401"/>
      <c r="AB30" s="417" t="str">
        <f>IF(AND('Mapa de Riesgos'!$H$12="Baja",'Mapa de Riesgos'!$L$12="Mayor"),CONCATENATE("R",'Mapa de Riesgos'!$A$12),"")</f>
        <v/>
      </c>
      <c r="AC30" s="418"/>
      <c r="AD30" s="418" t="str">
        <f>IF(AND('Mapa de Riesgos'!$H$20="Baja",'Mapa de Riesgos'!$L$20="Mayor"),CONCATENATE("R",'Mapa de Riesgos'!$A$20),"")</f>
        <v>R2</v>
      </c>
      <c r="AE30" s="418"/>
      <c r="AF30" s="418" t="str">
        <f>IF(AND('Mapa de Riesgos'!$H$27="Baja",'Mapa de Riesgos'!$L$27="Mayor"),CONCATENATE("R",'Mapa de Riesgos'!$A$27),"")</f>
        <v/>
      </c>
      <c r="AG30" s="419"/>
      <c r="AH30" s="408" t="str">
        <f>IF(AND('Mapa de Riesgos'!$H$12="Baja",'Mapa de Riesgos'!$L$12="Catastrófico"),CONCATENATE("R",'Mapa de Riesgos'!$A$12),"")</f>
        <v/>
      </c>
      <c r="AI30" s="409"/>
      <c r="AJ30" s="409" t="str">
        <f>IF(AND('Mapa de Riesgos'!$H$20="Baja",'Mapa de Riesgos'!$L$20="Catastrófico"),CONCATENATE("R",'Mapa de Riesgos'!$A$20),"")</f>
        <v/>
      </c>
      <c r="AK30" s="409"/>
      <c r="AL30" s="409" t="str">
        <f>IF(AND('Mapa de Riesgos'!$H$27="Baja",'Mapa de Riesgos'!$L$27="Catastrófico"),CONCATENATE("R",'Mapa de Riesgos'!$A$27),"")</f>
        <v/>
      </c>
      <c r="AM30" s="410"/>
      <c r="AN30" s="83"/>
      <c r="AO30" s="460" t="s">
        <v>262</v>
      </c>
      <c r="AP30" s="461"/>
      <c r="AQ30" s="461"/>
      <c r="AR30" s="461"/>
      <c r="AS30" s="461"/>
      <c r="AT30" s="462"/>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31"/>
      <c r="C31" s="431"/>
      <c r="D31" s="432"/>
      <c r="E31" s="424"/>
      <c r="F31" s="425"/>
      <c r="G31" s="425"/>
      <c r="H31" s="425"/>
      <c r="I31" s="425"/>
      <c r="J31" s="384"/>
      <c r="K31" s="385"/>
      <c r="L31" s="385"/>
      <c r="M31" s="385"/>
      <c r="N31" s="385"/>
      <c r="O31" s="386"/>
      <c r="P31" s="394"/>
      <c r="Q31" s="394"/>
      <c r="R31" s="394"/>
      <c r="S31" s="394"/>
      <c r="T31" s="394"/>
      <c r="U31" s="395"/>
      <c r="V31" s="393"/>
      <c r="W31" s="394"/>
      <c r="X31" s="394"/>
      <c r="Y31" s="394"/>
      <c r="Z31" s="394"/>
      <c r="AA31" s="395"/>
      <c r="AB31" s="411"/>
      <c r="AC31" s="412"/>
      <c r="AD31" s="412"/>
      <c r="AE31" s="412"/>
      <c r="AF31" s="412"/>
      <c r="AG31" s="413"/>
      <c r="AH31" s="402"/>
      <c r="AI31" s="403"/>
      <c r="AJ31" s="403"/>
      <c r="AK31" s="403"/>
      <c r="AL31" s="403"/>
      <c r="AM31" s="404"/>
      <c r="AN31" s="83"/>
      <c r="AO31" s="463"/>
      <c r="AP31" s="464"/>
      <c r="AQ31" s="464"/>
      <c r="AR31" s="464"/>
      <c r="AS31" s="464"/>
      <c r="AT31" s="465"/>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31"/>
      <c r="C32" s="431"/>
      <c r="D32" s="432"/>
      <c r="E32" s="424"/>
      <c r="F32" s="425"/>
      <c r="G32" s="425"/>
      <c r="H32" s="425"/>
      <c r="I32" s="425"/>
      <c r="J32" s="384" t="str">
        <f>IF(AND('Mapa de Riesgos'!$H$34="Baja",'Mapa de Riesgos'!$L$34="Leve"),CONCATENATE("R",'Mapa de Riesgos'!$A$34),"")</f>
        <v/>
      </c>
      <c r="K32" s="385"/>
      <c r="L32" s="385" t="str">
        <f>IF(AND('Mapa de Riesgos'!$H$40="Baja",'Mapa de Riesgos'!$L$40="Leve"),CONCATENATE("R",'Mapa de Riesgos'!$A$40),"")</f>
        <v/>
      </c>
      <c r="M32" s="385"/>
      <c r="N32" s="385" t="str">
        <f>IF(AND('Mapa de Riesgos'!$H$46="Baja",'Mapa de Riesgos'!$L$46="Leve"),CONCATENATE("R",'Mapa de Riesgos'!$A$46),"")</f>
        <v/>
      </c>
      <c r="O32" s="386"/>
      <c r="P32" s="394" t="str">
        <f>IF(AND('Mapa de Riesgos'!$H$34="Baja",'Mapa de Riesgos'!$L$34="Menor"),CONCATENATE("R",'Mapa de Riesgos'!$A$34),"")</f>
        <v/>
      </c>
      <c r="Q32" s="394"/>
      <c r="R32" s="394" t="str">
        <f>IF(AND('Mapa de Riesgos'!$H$40="Baja",'Mapa de Riesgos'!$L$40="Menor"),CONCATENATE("R",'Mapa de Riesgos'!$A$40),"")</f>
        <v/>
      </c>
      <c r="S32" s="394"/>
      <c r="T32" s="394" t="str">
        <f>IF(AND('Mapa de Riesgos'!$H$46="Baja",'Mapa de Riesgos'!$L$46="Menor"),CONCATENATE("R",'Mapa de Riesgos'!$A$46),"")</f>
        <v/>
      </c>
      <c r="U32" s="395"/>
      <c r="V32" s="393" t="str">
        <f>IF(AND('Mapa de Riesgos'!$H$34="Baja",'Mapa de Riesgos'!$L$34="Moderado"),CONCATENATE("R",'Mapa de Riesgos'!$A$34),"")</f>
        <v/>
      </c>
      <c r="W32" s="394"/>
      <c r="X32" s="394" t="str">
        <f>IF(AND('Mapa de Riesgos'!$H$40="Baja",'Mapa de Riesgos'!$L$40="Moderado"),CONCATENATE("R",'Mapa de Riesgos'!$A$40),"")</f>
        <v/>
      </c>
      <c r="Y32" s="394"/>
      <c r="Z32" s="394" t="str">
        <f>IF(AND('Mapa de Riesgos'!$H$46="Baja",'Mapa de Riesgos'!$L$46="Moderado"),CONCATENATE("R",'Mapa de Riesgos'!$A$46),"")</f>
        <v>R6</v>
      </c>
      <c r="AA32" s="395"/>
      <c r="AB32" s="411" t="str">
        <f>IF(AND('Mapa de Riesgos'!$H$34="Baja",'Mapa de Riesgos'!$L$34="Mayor"),CONCATENATE("R",'Mapa de Riesgos'!$A$34),"")</f>
        <v/>
      </c>
      <c r="AC32" s="412"/>
      <c r="AD32" s="412" t="str">
        <f>IF(AND('Mapa de Riesgos'!$H$40="Baja",'Mapa de Riesgos'!$L$40="Mayor"),CONCATENATE("R",'Mapa de Riesgos'!$A$40),"")</f>
        <v/>
      </c>
      <c r="AE32" s="412"/>
      <c r="AF32" s="412" t="str">
        <f>IF(AND('Mapa de Riesgos'!$H$46="Baja",'Mapa de Riesgos'!$L$46="Mayor"),CONCATENATE("R",'Mapa de Riesgos'!$A$46),"")</f>
        <v/>
      </c>
      <c r="AG32" s="413"/>
      <c r="AH32" s="402" t="str">
        <f>IF(AND('Mapa de Riesgos'!$H$34="Baja",'Mapa de Riesgos'!$L$34="Catastrófico"),CONCATENATE("R",'Mapa de Riesgos'!$A$34),"")</f>
        <v/>
      </c>
      <c r="AI32" s="403"/>
      <c r="AJ32" s="403" t="str">
        <f>IF(AND('Mapa de Riesgos'!$H$40="Baja",'Mapa de Riesgos'!$L$40="Catastrófico"),CONCATENATE("R",'Mapa de Riesgos'!$A$40),"")</f>
        <v/>
      </c>
      <c r="AK32" s="403"/>
      <c r="AL32" s="403" t="str">
        <f>IF(AND('Mapa de Riesgos'!$H$46="Baja",'Mapa de Riesgos'!$L$46="Catastrófico"),CONCATENATE("R",'Mapa de Riesgos'!$A$46),"")</f>
        <v/>
      </c>
      <c r="AM32" s="404"/>
      <c r="AN32" s="83"/>
      <c r="AO32" s="463"/>
      <c r="AP32" s="464"/>
      <c r="AQ32" s="464"/>
      <c r="AR32" s="464"/>
      <c r="AS32" s="464"/>
      <c r="AT32" s="465"/>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31"/>
      <c r="C33" s="431"/>
      <c r="D33" s="432"/>
      <c r="E33" s="424"/>
      <c r="F33" s="425"/>
      <c r="G33" s="425"/>
      <c r="H33" s="425"/>
      <c r="I33" s="425"/>
      <c r="J33" s="384"/>
      <c r="K33" s="385"/>
      <c r="L33" s="385"/>
      <c r="M33" s="385"/>
      <c r="N33" s="385"/>
      <c r="O33" s="386"/>
      <c r="P33" s="394"/>
      <c r="Q33" s="394"/>
      <c r="R33" s="394"/>
      <c r="S33" s="394"/>
      <c r="T33" s="394"/>
      <c r="U33" s="395"/>
      <c r="V33" s="393"/>
      <c r="W33" s="394"/>
      <c r="X33" s="394"/>
      <c r="Y33" s="394"/>
      <c r="Z33" s="394"/>
      <c r="AA33" s="395"/>
      <c r="AB33" s="411"/>
      <c r="AC33" s="412"/>
      <c r="AD33" s="412"/>
      <c r="AE33" s="412"/>
      <c r="AF33" s="412"/>
      <c r="AG33" s="413"/>
      <c r="AH33" s="402"/>
      <c r="AI33" s="403"/>
      <c r="AJ33" s="403"/>
      <c r="AK33" s="403"/>
      <c r="AL33" s="403"/>
      <c r="AM33" s="404"/>
      <c r="AN33" s="83"/>
      <c r="AO33" s="463"/>
      <c r="AP33" s="464"/>
      <c r="AQ33" s="464"/>
      <c r="AR33" s="464"/>
      <c r="AS33" s="464"/>
      <c r="AT33" s="465"/>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31"/>
      <c r="C34" s="431"/>
      <c r="D34" s="432"/>
      <c r="E34" s="424"/>
      <c r="F34" s="425"/>
      <c r="G34" s="425"/>
      <c r="H34" s="425"/>
      <c r="I34" s="425"/>
      <c r="J34" s="384" t="str">
        <f>IF(AND('Mapa de Riesgos'!$H$52="Baja",'Mapa de Riesgos'!$L$52="Leve"),CONCATENATE("R",'Mapa de Riesgos'!$A$52),"")</f>
        <v/>
      </c>
      <c r="K34" s="385"/>
      <c r="L34" s="385" t="str">
        <f>IF(AND('Mapa de Riesgos'!$H$58="Baja",'Mapa de Riesgos'!$L$58="Leve"),CONCATENATE("R",'Mapa de Riesgos'!$A$58),"")</f>
        <v/>
      </c>
      <c r="M34" s="385"/>
      <c r="N34" s="385" t="str">
        <f>IF(AND('Mapa de Riesgos'!$H$64="Baja",'Mapa de Riesgos'!$L$64="Leve"),CONCATENATE("R",'Mapa de Riesgos'!$A$64),"")</f>
        <v/>
      </c>
      <c r="O34" s="386"/>
      <c r="P34" s="394" t="str">
        <f>IF(AND('Mapa de Riesgos'!$H$52="Baja",'Mapa de Riesgos'!$L$52="Menor"),CONCATENATE("R",'Mapa de Riesgos'!$A$52),"")</f>
        <v/>
      </c>
      <c r="Q34" s="394"/>
      <c r="R34" s="394" t="str">
        <f>IF(AND('Mapa de Riesgos'!$H$58="Baja",'Mapa de Riesgos'!$L$58="Menor"),CONCATENATE("R",'Mapa de Riesgos'!$A$58),"")</f>
        <v/>
      </c>
      <c r="S34" s="394"/>
      <c r="T34" s="394" t="str">
        <f>IF(AND('Mapa de Riesgos'!$H$64="Baja",'Mapa de Riesgos'!$L$64="Menor"),CONCATENATE("R",'Mapa de Riesgos'!$A$64),"")</f>
        <v/>
      </c>
      <c r="U34" s="395"/>
      <c r="V34" s="393" t="str">
        <f>IF(AND('Mapa de Riesgos'!$H$52="Baja",'Mapa de Riesgos'!$L$52="Moderado"),CONCATENATE("R",'Mapa de Riesgos'!$A$52),"")</f>
        <v/>
      </c>
      <c r="W34" s="394"/>
      <c r="X34" s="394" t="str">
        <f>IF(AND('Mapa de Riesgos'!$H$58="Baja",'Mapa de Riesgos'!$L$58="Moderado"),CONCATENATE("R",'Mapa de Riesgos'!$A$58),"")</f>
        <v/>
      </c>
      <c r="Y34" s="394"/>
      <c r="Z34" s="394" t="str">
        <f>IF(AND('Mapa de Riesgos'!$H$64="Baja",'Mapa de Riesgos'!$L$64="Moderado"),CONCATENATE("R",'Mapa de Riesgos'!$A$64),"")</f>
        <v/>
      </c>
      <c r="AA34" s="395"/>
      <c r="AB34" s="411" t="str">
        <f>IF(AND('Mapa de Riesgos'!$H$52="Baja",'Mapa de Riesgos'!$L$52="Mayor"),CONCATENATE("R",'Mapa de Riesgos'!$A$52),"")</f>
        <v/>
      </c>
      <c r="AC34" s="412"/>
      <c r="AD34" s="412" t="str">
        <f>IF(AND('Mapa de Riesgos'!$H$58="Baja",'Mapa de Riesgos'!$L$58="Mayor"),CONCATENATE("R",'Mapa de Riesgos'!$A$58),"")</f>
        <v/>
      </c>
      <c r="AE34" s="412"/>
      <c r="AF34" s="412" t="str">
        <f>IF(AND('Mapa de Riesgos'!$H$64="Baja",'Mapa de Riesgos'!$L$64="Mayor"),CONCATENATE("R",'Mapa de Riesgos'!$A$64),"")</f>
        <v/>
      </c>
      <c r="AG34" s="413"/>
      <c r="AH34" s="402" t="str">
        <f>IF(AND('Mapa de Riesgos'!$H$52="Baja",'Mapa de Riesgos'!$L$52="Catastrófico"),CONCATENATE("R",'Mapa de Riesgos'!$A$52),"")</f>
        <v/>
      </c>
      <c r="AI34" s="403"/>
      <c r="AJ34" s="403" t="str">
        <f>IF(AND('Mapa de Riesgos'!$H$58="Baja",'Mapa de Riesgos'!$L$58="Catastrófico"),CONCATENATE("R",'Mapa de Riesgos'!$A$58),"")</f>
        <v/>
      </c>
      <c r="AK34" s="403"/>
      <c r="AL34" s="403" t="str">
        <f>IF(AND('Mapa de Riesgos'!$H$64="Baja",'Mapa de Riesgos'!$L$64="Catastrófico"),CONCATENATE("R",'Mapa de Riesgos'!$A$64),"")</f>
        <v/>
      </c>
      <c r="AM34" s="404"/>
      <c r="AN34" s="83"/>
      <c r="AO34" s="463"/>
      <c r="AP34" s="464"/>
      <c r="AQ34" s="464"/>
      <c r="AR34" s="464"/>
      <c r="AS34" s="464"/>
      <c r="AT34" s="465"/>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31"/>
      <c r="C35" s="431"/>
      <c r="D35" s="432"/>
      <c r="E35" s="424"/>
      <c r="F35" s="425"/>
      <c r="G35" s="425"/>
      <c r="H35" s="425"/>
      <c r="I35" s="425"/>
      <c r="J35" s="384"/>
      <c r="K35" s="385"/>
      <c r="L35" s="385"/>
      <c r="M35" s="385"/>
      <c r="N35" s="385"/>
      <c r="O35" s="386"/>
      <c r="P35" s="394"/>
      <c r="Q35" s="394"/>
      <c r="R35" s="394"/>
      <c r="S35" s="394"/>
      <c r="T35" s="394"/>
      <c r="U35" s="395"/>
      <c r="V35" s="393"/>
      <c r="W35" s="394"/>
      <c r="X35" s="394"/>
      <c r="Y35" s="394"/>
      <c r="Z35" s="394"/>
      <c r="AA35" s="395"/>
      <c r="AB35" s="411"/>
      <c r="AC35" s="412"/>
      <c r="AD35" s="412"/>
      <c r="AE35" s="412"/>
      <c r="AF35" s="412"/>
      <c r="AG35" s="413"/>
      <c r="AH35" s="402"/>
      <c r="AI35" s="403"/>
      <c r="AJ35" s="403"/>
      <c r="AK35" s="403"/>
      <c r="AL35" s="403"/>
      <c r="AM35" s="404"/>
      <c r="AN35" s="83"/>
      <c r="AO35" s="463"/>
      <c r="AP35" s="464"/>
      <c r="AQ35" s="464"/>
      <c r="AR35" s="464"/>
      <c r="AS35" s="464"/>
      <c r="AT35" s="465"/>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31"/>
      <c r="C36" s="431"/>
      <c r="D36" s="432"/>
      <c r="E36" s="424"/>
      <c r="F36" s="425"/>
      <c r="G36" s="425"/>
      <c r="H36" s="425"/>
      <c r="I36" s="425"/>
      <c r="J36" s="384" t="str">
        <f>IF(AND('Mapa de Riesgos'!$H$70="Baja",'Mapa de Riesgos'!$L$70="Leve"),CONCATENATE("R",'Mapa de Riesgos'!$A$70),"")</f>
        <v/>
      </c>
      <c r="K36" s="385"/>
      <c r="L36" s="385" t="str">
        <f>IF(AND('Mapa de Riesgos'!$H$76="Baja",'Mapa de Riesgos'!$L$76="Leve"),CONCATENATE("R",'Mapa de Riesgos'!$A$76),"")</f>
        <v/>
      </c>
      <c r="M36" s="385"/>
      <c r="N36" s="385" t="str">
        <f>IF(AND('Mapa de Riesgos'!$H$82="Baja",'Mapa de Riesgos'!$L$82="Leve"),CONCATENATE("R",'Mapa de Riesgos'!$A$82),"")</f>
        <v/>
      </c>
      <c r="O36" s="386"/>
      <c r="P36" s="394" t="str">
        <f>IF(AND('Mapa de Riesgos'!$H$70="Baja",'Mapa de Riesgos'!$L$70="Menor"),CONCATENATE("R",'Mapa de Riesgos'!$A$70),"")</f>
        <v/>
      </c>
      <c r="Q36" s="394"/>
      <c r="R36" s="394" t="str">
        <f>IF(AND('Mapa de Riesgos'!$H$76="Baja",'Mapa de Riesgos'!$L$76="Menor"),CONCATENATE("R",'Mapa de Riesgos'!$A$76),"")</f>
        <v/>
      </c>
      <c r="S36" s="394"/>
      <c r="T36" s="394" t="str">
        <f>IF(AND('Mapa de Riesgos'!$H$82="Baja",'Mapa de Riesgos'!$L$82="Menor"),CONCATENATE("R",'Mapa de Riesgos'!$A$82),"")</f>
        <v/>
      </c>
      <c r="U36" s="395"/>
      <c r="V36" s="393" t="str">
        <f>IF(AND('Mapa de Riesgos'!$H$70="Baja",'Mapa de Riesgos'!$L$70="Moderado"),CONCATENATE("R",'Mapa de Riesgos'!$A$70),"")</f>
        <v/>
      </c>
      <c r="W36" s="394"/>
      <c r="X36" s="394" t="str">
        <f>IF(AND('Mapa de Riesgos'!$H$76="Baja",'Mapa de Riesgos'!$L$76="Moderado"),CONCATENATE("R",'Mapa de Riesgos'!$A$76),"")</f>
        <v/>
      </c>
      <c r="Y36" s="394"/>
      <c r="Z36" s="394" t="str">
        <f>IF(AND('Mapa de Riesgos'!$H$82="Baja",'Mapa de Riesgos'!$L$82="Moderado"),CONCATENATE("R",'Mapa de Riesgos'!$A$82),"")</f>
        <v/>
      </c>
      <c r="AA36" s="395"/>
      <c r="AB36" s="411" t="str">
        <f>IF(AND('Mapa de Riesgos'!$H$70="Baja",'Mapa de Riesgos'!$L$70="Mayor"),CONCATENATE("R",'Mapa de Riesgos'!$A$70),"")</f>
        <v/>
      </c>
      <c r="AC36" s="412"/>
      <c r="AD36" s="412" t="str">
        <f>IF(AND('Mapa de Riesgos'!$H$76="Baja",'Mapa de Riesgos'!$L$76="Mayor"),CONCATENATE("R",'Mapa de Riesgos'!$A$76),"")</f>
        <v/>
      </c>
      <c r="AE36" s="412"/>
      <c r="AF36" s="412" t="str">
        <f>IF(AND('Mapa de Riesgos'!$H$82="Baja",'Mapa de Riesgos'!$L$82="Mayor"),CONCATENATE("R",'Mapa de Riesgos'!$A$82),"")</f>
        <v/>
      </c>
      <c r="AG36" s="413"/>
      <c r="AH36" s="402" t="str">
        <f>IF(AND('Mapa de Riesgos'!$H$70="Baja",'Mapa de Riesgos'!$L$70="Catastrófico"),CONCATENATE("R",'Mapa de Riesgos'!$A$70),"")</f>
        <v/>
      </c>
      <c r="AI36" s="403"/>
      <c r="AJ36" s="403" t="str">
        <f>IF(AND('Mapa de Riesgos'!$H$76="Baja",'Mapa de Riesgos'!$L$76="Catastrófico"),CONCATENATE("R",'Mapa de Riesgos'!$A$76),"")</f>
        <v/>
      </c>
      <c r="AK36" s="403"/>
      <c r="AL36" s="403" t="str">
        <f>IF(AND('Mapa de Riesgos'!$H$82="Baja",'Mapa de Riesgos'!$L$82="Catastrófico"),CONCATENATE("R",'Mapa de Riesgos'!$A$82),"")</f>
        <v/>
      </c>
      <c r="AM36" s="404"/>
      <c r="AN36" s="83"/>
      <c r="AO36" s="463"/>
      <c r="AP36" s="464"/>
      <c r="AQ36" s="464"/>
      <c r="AR36" s="464"/>
      <c r="AS36" s="464"/>
      <c r="AT36" s="465"/>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31"/>
      <c r="C37" s="431"/>
      <c r="D37" s="432"/>
      <c r="E37" s="427"/>
      <c r="F37" s="428"/>
      <c r="G37" s="428"/>
      <c r="H37" s="428"/>
      <c r="I37" s="428"/>
      <c r="J37" s="387"/>
      <c r="K37" s="388"/>
      <c r="L37" s="388"/>
      <c r="M37" s="388"/>
      <c r="N37" s="388"/>
      <c r="O37" s="389"/>
      <c r="P37" s="397"/>
      <c r="Q37" s="397"/>
      <c r="R37" s="397"/>
      <c r="S37" s="397"/>
      <c r="T37" s="397"/>
      <c r="U37" s="398"/>
      <c r="V37" s="396"/>
      <c r="W37" s="397"/>
      <c r="X37" s="397"/>
      <c r="Y37" s="397"/>
      <c r="Z37" s="397"/>
      <c r="AA37" s="398"/>
      <c r="AB37" s="414"/>
      <c r="AC37" s="415"/>
      <c r="AD37" s="415"/>
      <c r="AE37" s="415"/>
      <c r="AF37" s="415"/>
      <c r="AG37" s="416"/>
      <c r="AH37" s="405"/>
      <c r="AI37" s="406"/>
      <c r="AJ37" s="406"/>
      <c r="AK37" s="406"/>
      <c r="AL37" s="406"/>
      <c r="AM37" s="407"/>
      <c r="AN37" s="83"/>
      <c r="AO37" s="466"/>
      <c r="AP37" s="467"/>
      <c r="AQ37" s="467"/>
      <c r="AR37" s="467"/>
      <c r="AS37" s="467"/>
      <c r="AT37" s="468"/>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31"/>
      <c r="C38" s="431"/>
      <c r="D38" s="432"/>
      <c r="E38" s="421" t="s">
        <v>263</v>
      </c>
      <c r="F38" s="422"/>
      <c r="G38" s="422"/>
      <c r="H38" s="422"/>
      <c r="I38" s="423"/>
      <c r="J38" s="390" t="str">
        <f>IF(AND('Mapa de Riesgos'!$H$12="Muy Baja",'Mapa de Riesgos'!$L$12="Leve"),CONCATENATE("R",'Mapa de Riesgos'!$A$12),"")</f>
        <v/>
      </c>
      <c r="K38" s="391"/>
      <c r="L38" s="391" t="str">
        <f>IF(AND('Mapa de Riesgos'!$H$20="Muy Baja",'Mapa de Riesgos'!$L$20="Leve"),CONCATENATE("R",'Mapa de Riesgos'!$A$20),"")</f>
        <v/>
      </c>
      <c r="M38" s="391"/>
      <c r="N38" s="391" t="str">
        <f>IF(AND('Mapa de Riesgos'!$H$27="Muy Baja",'Mapa de Riesgos'!$L$27="Leve"),CONCATENATE("R",'Mapa de Riesgos'!$A$27),"")</f>
        <v/>
      </c>
      <c r="O38" s="392"/>
      <c r="P38" s="390" t="str">
        <f>IF(AND('Mapa de Riesgos'!$H$12="Muy Baja",'Mapa de Riesgos'!$L$12="Menor"),CONCATENATE("R",'Mapa de Riesgos'!$A$12),"")</f>
        <v/>
      </c>
      <c r="Q38" s="391"/>
      <c r="R38" s="391" t="str">
        <f>IF(AND('Mapa de Riesgos'!$H$20="Muy Baja",'Mapa de Riesgos'!$L$20="Menor"),CONCATENATE("R",'Mapa de Riesgos'!$A$20),"")</f>
        <v/>
      </c>
      <c r="S38" s="391"/>
      <c r="T38" s="391" t="str">
        <f>IF(AND('Mapa de Riesgos'!$H$27="Muy Baja",'Mapa de Riesgos'!$L$27="Menor"),CONCATENATE("R",'Mapa de Riesgos'!$A$27),"")</f>
        <v/>
      </c>
      <c r="U38" s="392"/>
      <c r="V38" s="399" t="str">
        <f>IF(AND('Mapa de Riesgos'!$H$12="Muy Baja",'Mapa de Riesgos'!$L$12="Moderado"),CONCATENATE("R",'Mapa de Riesgos'!$A$12),"")</f>
        <v/>
      </c>
      <c r="W38" s="400"/>
      <c r="X38" s="400" t="str">
        <f>IF(AND('Mapa de Riesgos'!$H$20="Muy Baja",'Mapa de Riesgos'!$L$20="Moderado"),CONCATENATE("R",'Mapa de Riesgos'!$A$20),"")</f>
        <v/>
      </c>
      <c r="Y38" s="400"/>
      <c r="Z38" s="400" t="str">
        <f>IF(AND('Mapa de Riesgos'!$H$27="Muy Baja",'Mapa de Riesgos'!$L$27="Moderado"),CONCATENATE("R",'Mapa de Riesgos'!$A$27),"")</f>
        <v/>
      </c>
      <c r="AA38" s="401"/>
      <c r="AB38" s="417" t="str">
        <f>IF(AND('Mapa de Riesgos'!$H$12="Muy Baja",'Mapa de Riesgos'!$L$12="Mayor"),CONCATENATE("R",'Mapa de Riesgos'!$A$12),"")</f>
        <v/>
      </c>
      <c r="AC38" s="418"/>
      <c r="AD38" s="418" t="str">
        <f>IF(AND('Mapa de Riesgos'!$H$20="Muy Baja",'Mapa de Riesgos'!$L$20="Mayor"),CONCATENATE("R",'Mapa de Riesgos'!$A$20),"")</f>
        <v/>
      </c>
      <c r="AE38" s="418"/>
      <c r="AF38" s="418" t="str">
        <f>IF(AND('Mapa de Riesgos'!$H$27="Muy Baja",'Mapa de Riesgos'!$L$27="Mayor"),CONCATENATE("R",'Mapa de Riesgos'!$A$27),"")</f>
        <v/>
      </c>
      <c r="AG38" s="419"/>
      <c r="AH38" s="408" t="str">
        <f>IF(AND('Mapa de Riesgos'!$H$12="Muy Baja",'Mapa de Riesgos'!$L$12="Catastrófico"),CONCATENATE("R",'Mapa de Riesgos'!$A$12),"")</f>
        <v/>
      </c>
      <c r="AI38" s="409"/>
      <c r="AJ38" s="409" t="str">
        <f>IF(AND('Mapa de Riesgos'!$H$20="Muy Baja",'Mapa de Riesgos'!$L$20="Catastrófico"),CONCATENATE("R",'Mapa de Riesgos'!$A$20),"")</f>
        <v/>
      </c>
      <c r="AK38" s="409"/>
      <c r="AL38" s="409" t="str">
        <f>IF(AND('Mapa de Riesgos'!$H$27="Muy Baja",'Mapa de Riesgos'!$L$27="Catastrófico"),CONCATENATE("R",'Mapa de Riesgos'!$A$27),"")</f>
        <v/>
      </c>
      <c r="AM38" s="410"/>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31"/>
      <c r="C39" s="431"/>
      <c r="D39" s="432"/>
      <c r="E39" s="424"/>
      <c r="F39" s="425"/>
      <c r="G39" s="425"/>
      <c r="H39" s="425"/>
      <c r="I39" s="426"/>
      <c r="J39" s="384"/>
      <c r="K39" s="385"/>
      <c r="L39" s="385"/>
      <c r="M39" s="385"/>
      <c r="N39" s="385"/>
      <c r="O39" s="386"/>
      <c r="P39" s="384"/>
      <c r="Q39" s="385"/>
      <c r="R39" s="385"/>
      <c r="S39" s="385"/>
      <c r="T39" s="385"/>
      <c r="U39" s="386"/>
      <c r="V39" s="393"/>
      <c r="W39" s="394"/>
      <c r="X39" s="394"/>
      <c r="Y39" s="394"/>
      <c r="Z39" s="394"/>
      <c r="AA39" s="395"/>
      <c r="AB39" s="411"/>
      <c r="AC39" s="412"/>
      <c r="AD39" s="412"/>
      <c r="AE39" s="412"/>
      <c r="AF39" s="412"/>
      <c r="AG39" s="413"/>
      <c r="AH39" s="402"/>
      <c r="AI39" s="403"/>
      <c r="AJ39" s="403"/>
      <c r="AK39" s="403"/>
      <c r="AL39" s="403"/>
      <c r="AM39" s="404"/>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31"/>
      <c r="C40" s="431"/>
      <c r="D40" s="432"/>
      <c r="E40" s="424"/>
      <c r="F40" s="425"/>
      <c r="G40" s="425"/>
      <c r="H40" s="425"/>
      <c r="I40" s="426"/>
      <c r="J40" s="384" t="str">
        <f>IF(AND('Mapa de Riesgos'!$H$34="Muy Baja",'Mapa de Riesgos'!$L$34="Leve"),CONCATENATE("R",'Mapa de Riesgos'!$A$34),"")</f>
        <v/>
      </c>
      <c r="K40" s="385"/>
      <c r="L40" s="385" t="str">
        <f>IF(AND('Mapa de Riesgos'!$H$40="Muy Baja",'Mapa de Riesgos'!$L$40="Leve"),CONCATENATE("R",'Mapa de Riesgos'!$A$40),"")</f>
        <v/>
      </c>
      <c r="M40" s="385"/>
      <c r="N40" s="385" t="str">
        <f>IF(AND('Mapa de Riesgos'!$H$46="Muy Baja",'Mapa de Riesgos'!$L$46="Leve"),CONCATENATE("R",'Mapa de Riesgos'!$A$46),"")</f>
        <v/>
      </c>
      <c r="O40" s="386"/>
      <c r="P40" s="384" t="str">
        <f>IF(AND('Mapa de Riesgos'!$H$34="Muy Baja",'Mapa de Riesgos'!$L$34="Menor"),CONCATENATE("R",'Mapa de Riesgos'!$A$34),"")</f>
        <v/>
      </c>
      <c r="Q40" s="385"/>
      <c r="R40" s="385" t="str">
        <f>IF(AND('Mapa de Riesgos'!$H$40="Muy Baja",'Mapa de Riesgos'!$L$40="Menor"),CONCATENATE("R",'Mapa de Riesgos'!$A$40),"")</f>
        <v/>
      </c>
      <c r="S40" s="385"/>
      <c r="T40" s="385" t="str">
        <f>IF(AND('Mapa de Riesgos'!$H$46="Muy Baja",'Mapa de Riesgos'!$L$46="Menor"),CONCATENATE("R",'Mapa de Riesgos'!$A$46),"")</f>
        <v/>
      </c>
      <c r="U40" s="386"/>
      <c r="V40" s="393" t="str">
        <f>IF(AND('Mapa de Riesgos'!$H$34="Muy Baja",'Mapa de Riesgos'!$L$34="Moderado"),CONCATENATE("R",'Mapa de Riesgos'!$A$34),"")</f>
        <v/>
      </c>
      <c r="W40" s="394"/>
      <c r="X40" s="394" t="str">
        <f>IF(AND('Mapa de Riesgos'!$H$40="Muy Baja",'Mapa de Riesgos'!$L$40="Moderado"),CONCATENATE("R",'Mapa de Riesgos'!$A$40),"")</f>
        <v/>
      </c>
      <c r="Y40" s="394"/>
      <c r="Z40" s="394" t="str">
        <f>IF(AND('Mapa de Riesgos'!$H$46="Muy Baja",'Mapa de Riesgos'!$L$46="Moderado"),CONCATENATE("R",'Mapa de Riesgos'!$A$46),"")</f>
        <v/>
      </c>
      <c r="AA40" s="395"/>
      <c r="AB40" s="411" t="str">
        <f>IF(AND('Mapa de Riesgos'!$H$34="Muy Baja",'Mapa de Riesgos'!$L$34="Mayor"),CONCATENATE("R",'Mapa de Riesgos'!$A$34),"")</f>
        <v/>
      </c>
      <c r="AC40" s="412"/>
      <c r="AD40" s="412" t="str">
        <f>IF(AND('Mapa de Riesgos'!$H$40="Muy Baja",'Mapa de Riesgos'!$L$40="Mayor"),CONCATENATE("R",'Mapa de Riesgos'!$A$40),"")</f>
        <v/>
      </c>
      <c r="AE40" s="412"/>
      <c r="AF40" s="412" t="str">
        <f>IF(AND('Mapa de Riesgos'!$H$46="Muy Baja",'Mapa de Riesgos'!$L$46="Mayor"),CONCATENATE("R",'Mapa de Riesgos'!$A$46),"")</f>
        <v/>
      </c>
      <c r="AG40" s="413"/>
      <c r="AH40" s="402" t="str">
        <f>IF(AND('Mapa de Riesgos'!$H$34="Muy Baja",'Mapa de Riesgos'!$L$34="Catastrófico"),CONCATENATE("R",'Mapa de Riesgos'!$A$34),"")</f>
        <v/>
      </c>
      <c r="AI40" s="403"/>
      <c r="AJ40" s="403" t="str">
        <f>IF(AND('Mapa de Riesgos'!$H$40="Muy Baja",'Mapa de Riesgos'!$L$40="Catastrófico"),CONCATENATE("R",'Mapa de Riesgos'!$A$40),"")</f>
        <v/>
      </c>
      <c r="AK40" s="403"/>
      <c r="AL40" s="403" t="str">
        <f>IF(AND('Mapa de Riesgos'!$H$46="Muy Baja",'Mapa de Riesgos'!$L$46="Catastrófico"),CONCATENATE("R",'Mapa de Riesgos'!$A$46),"")</f>
        <v/>
      </c>
      <c r="AM40" s="404"/>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31"/>
      <c r="C41" s="431"/>
      <c r="D41" s="432"/>
      <c r="E41" s="424"/>
      <c r="F41" s="425"/>
      <c r="G41" s="425"/>
      <c r="H41" s="425"/>
      <c r="I41" s="426"/>
      <c r="J41" s="384"/>
      <c r="K41" s="385"/>
      <c r="L41" s="385"/>
      <c r="M41" s="385"/>
      <c r="N41" s="385"/>
      <c r="O41" s="386"/>
      <c r="P41" s="384"/>
      <c r="Q41" s="385"/>
      <c r="R41" s="385"/>
      <c r="S41" s="385"/>
      <c r="T41" s="385"/>
      <c r="U41" s="386"/>
      <c r="V41" s="393"/>
      <c r="W41" s="394"/>
      <c r="X41" s="394"/>
      <c r="Y41" s="394"/>
      <c r="Z41" s="394"/>
      <c r="AA41" s="395"/>
      <c r="AB41" s="411"/>
      <c r="AC41" s="412"/>
      <c r="AD41" s="412"/>
      <c r="AE41" s="412"/>
      <c r="AF41" s="412"/>
      <c r="AG41" s="413"/>
      <c r="AH41" s="402"/>
      <c r="AI41" s="403"/>
      <c r="AJ41" s="403"/>
      <c r="AK41" s="403"/>
      <c r="AL41" s="403"/>
      <c r="AM41" s="404"/>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31"/>
      <c r="C42" s="431"/>
      <c r="D42" s="432"/>
      <c r="E42" s="424"/>
      <c r="F42" s="425"/>
      <c r="G42" s="425"/>
      <c r="H42" s="425"/>
      <c r="I42" s="426"/>
      <c r="J42" s="384" t="str">
        <f>IF(AND('Mapa de Riesgos'!$H$52="Muy Baja",'Mapa de Riesgos'!$L$52="Leve"),CONCATENATE("R",'Mapa de Riesgos'!$A$52),"")</f>
        <v/>
      </c>
      <c r="K42" s="385"/>
      <c r="L42" s="385" t="str">
        <f>IF(AND('Mapa de Riesgos'!$H$58="Muy Baja",'Mapa de Riesgos'!$L$58="Leve"),CONCATENATE("R",'Mapa de Riesgos'!$A$58),"")</f>
        <v/>
      </c>
      <c r="M42" s="385"/>
      <c r="N42" s="385" t="str">
        <f>IF(AND('Mapa de Riesgos'!$H$64="Muy Baja",'Mapa de Riesgos'!$L$64="Leve"),CONCATENATE("R",'Mapa de Riesgos'!$A$64),"")</f>
        <v/>
      </c>
      <c r="O42" s="386"/>
      <c r="P42" s="384" t="str">
        <f>IF(AND('Mapa de Riesgos'!$H$52="Muy Baja",'Mapa de Riesgos'!$L$52="Menor"),CONCATENATE("R",'Mapa de Riesgos'!$A$52),"")</f>
        <v/>
      </c>
      <c r="Q42" s="385"/>
      <c r="R42" s="385" t="str">
        <f>IF(AND('Mapa de Riesgos'!$H$58="Muy Baja",'Mapa de Riesgos'!$L$58="Menor"),CONCATENATE("R",'Mapa de Riesgos'!$A$58),"")</f>
        <v/>
      </c>
      <c r="S42" s="385"/>
      <c r="T42" s="385" t="str">
        <f>IF(AND('Mapa de Riesgos'!$H$64="Muy Baja",'Mapa de Riesgos'!$L$64="Menor"),CONCATENATE("R",'Mapa de Riesgos'!$A$64),"")</f>
        <v/>
      </c>
      <c r="U42" s="386"/>
      <c r="V42" s="393" t="str">
        <f>IF(AND('Mapa de Riesgos'!$H$52="Muy Baja",'Mapa de Riesgos'!$L$52="Moderado"),CONCATENATE("R",'Mapa de Riesgos'!$A$52),"")</f>
        <v/>
      </c>
      <c r="W42" s="394"/>
      <c r="X42" s="394" t="str">
        <f>IF(AND('Mapa de Riesgos'!$H$58="Muy Baja",'Mapa de Riesgos'!$L$58="Moderado"),CONCATENATE("R",'Mapa de Riesgos'!$A$58),"")</f>
        <v/>
      </c>
      <c r="Y42" s="394"/>
      <c r="Z42" s="394" t="str">
        <f>IF(AND('Mapa de Riesgos'!$H$64="Muy Baja",'Mapa de Riesgos'!$L$64="Moderado"),CONCATENATE("R",'Mapa de Riesgos'!$A$64),"")</f>
        <v/>
      </c>
      <c r="AA42" s="395"/>
      <c r="AB42" s="411" t="str">
        <f>IF(AND('Mapa de Riesgos'!$H$52="Muy Baja",'Mapa de Riesgos'!$L$52="Mayor"),CONCATENATE("R",'Mapa de Riesgos'!$A$52),"")</f>
        <v/>
      </c>
      <c r="AC42" s="412"/>
      <c r="AD42" s="412" t="str">
        <f>IF(AND('Mapa de Riesgos'!$H$58="Muy Baja",'Mapa de Riesgos'!$L$58="Mayor"),CONCATENATE("R",'Mapa de Riesgos'!$A$58),"")</f>
        <v/>
      </c>
      <c r="AE42" s="412"/>
      <c r="AF42" s="412" t="str">
        <f>IF(AND('Mapa de Riesgos'!$H$64="Muy Baja",'Mapa de Riesgos'!$L$64="Mayor"),CONCATENATE("R",'Mapa de Riesgos'!$A$64),"")</f>
        <v/>
      </c>
      <c r="AG42" s="413"/>
      <c r="AH42" s="402" t="str">
        <f>IF(AND('Mapa de Riesgos'!$H$52="Muy Baja",'Mapa de Riesgos'!$L$52="Catastrófico"),CONCATENATE("R",'Mapa de Riesgos'!$A$52),"")</f>
        <v/>
      </c>
      <c r="AI42" s="403"/>
      <c r="AJ42" s="403" t="str">
        <f>IF(AND('Mapa de Riesgos'!$H$58="Muy Baja",'Mapa de Riesgos'!$L$58="Catastrófico"),CONCATENATE("R",'Mapa de Riesgos'!$A$58),"")</f>
        <v/>
      </c>
      <c r="AK42" s="403"/>
      <c r="AL42" s="403" t="str">
        <f>IF(AND('Mapa de Riesgos'!$H$64="Muy Baja",'Mapa de Riesgos'!$L$64="Catastrófico"),CONCATENATE("R",'Mapa de Riesgos'!$A$64),"")</f>
        <v/>
      </c>
      <c r="AM42" s="404"/>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31"/>
      <c r="C43" s="431"/>
      <c r="D43" s="432"/>
      <c r="E43" s="424"/>
      <c r="F43" s="425"/>
      <c r="G43" s="425"/>
      <c r="H43" s="425"/>
      <c r="I43" s="426"/>
      <c r="J43" s="384"/>
      <c r="K43" s="385"/>
      <c r="L43" s="385"/>
      <c r="M43" s="385"/>
      <c r="N43" s="385"/>
      <c r="O43" s="386"/>
      <c r="P43" s="384"/>
      <c r="Q43" s="385"/>
      <c r="R43" s="385"/>
      <c r="S43" s="385"/>
      <c r="T43" s="385"/>
      <c r="U43" s="386"/>
      <c r="V43" s="393"/>
      <c r="W43" s="394"/>
      <c r="X43" s="394"/>
      <c r="Y43" s="394"/>
      <c r="Z43" s="394"/>
      <c r="AA43" s="395"/>
      <c r="AB43" s="411"/>
      <c r="AC43" s="412"/>
      <c r="AD43" s="412"/>
      <c r="AE43" s="412"/>
      <c r="AF43" s="412"/>
      <c r="AG43" s="413"/>
      <c r="AH43" s="402"/>
      <c r="AI43" s="403"/>
      <c r="AJ43" s="403"/>
      <c r="AK43" s="403"/>
      <c r="AL43" s="403"/>
      <c r="AM43" s="404"/>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31"/>
      <c r="C44" s="431"/>
      <c r="D44" s="432"/>
      <c r="E44" s="424"/>
      <c r="F44" s="425"/>
      <c r="G44" s="425"/>
      <c r="H44" s="425"/>
      <c r="I44" s="426"/>
      <c r="J44" s="384" t="str">
        <f>IF(AND('Mapa de Riesgos'!$H$70="Muy Baja",'Mapa de Riesgos'!$L$70="Leve"),CONCATENATE("R",'Mapa de Riesgos'!$A$70),"")</f>
        <v/>
      </c>
      <c r="K44" s="385"/>
      <c r="L44" s="385" t="str">
        <f>IF(AND('Mapa de Riesgos'!$H$76="Muy Baja",'Mapa de Riesgos'!$L$76="Leve"),CONCATENATE("R",'Mapa de Riesgos'!$A$76),"")</f>
        <v/>
      </c>
      <c r="M44" s="385"/>
      <c r="N44" s="385" t="str">
        <f>IF(AND('Mapa de Riesgos'!$H$82="Muy Baja",'Mapa de Riesgos'!$L$82="Leve"),CONCATENATE("R",'Mapa de Riesgos'!$A$82),"")</f>
        <v/>
      </c>
      <c r="O44" s="386"/>
      <c r="P44" s="384" t="str">
        <f>IF(AND('Mapa de Riesgos'!$H$70="Muy Baja",'Mapa de Riesgos'!$L$70="Menor"),CONCATENATE("R",'Mapa de Riesgos'!$A$70),"")</f>
        <v/>
      </c>
      <c r="Q44" s="385"/>
      <c r="R44" s="385" t="str">
        <f>IF(AND('Mapa de Riesgos'!$H$76="Muy Baja",'Mapa de Riesgos'!$L$76="Menor"),CONCATENATE("R",'Mapa de Riesgos'!$A$76),"")</f>
        <v/>
      </c>
      <c r="S44" s="385"/>
      <c r="T44" s="385" t="str">
        <f>IF(AND('Mapa de Riesgos'!$H$82="Muy Baja",'Mapa de Riesgos'!$L$82="Menor"),CONCATENATE("R",'Mapa de Riesgos'!$A$82),"")</f>
        <v/>
      </c>
      <c r="U44" s="386"/>
      <c r="V44" s="393" t="str">
        <f>IF(AND('Mapa de Riesgos'!$H$70="Muy Baja",'Mapa de Riesgos'!$L$70="Moderado"),CONCATENATE("R",'Mapa de Riesgos'!$A$70),"")</f>
        <v/>
      </c>
      <c r="W44" s="394"/>
      <c r="X44" s="394" t="str">
        <f>IF(AND('Mapa de Riesgos'!$H$76="Muy Baja",'Mapa de Riesgos'!$L$76="Moderado"),CONCATENATE("R",'Mapa de Riesgos'!$A$76),"")</f>
        <v/>
      </c>
      <c r="Y44" s="394"/>
      <c r="Z44" s="394" t="str">
        <f>IF(AND('Mapa de Riesgos'!$H$82="Muy Baja",'Mapa de Riesgos'!$L$82="Moderado"),CONCATENATE("R",'Mapa de Riesgos'!$A$82),"")</f>
        <v/>
      </c>
      <c r="AA44" s="395"/>
      <c r="AB44" s="411" t="str">
        <f>IF(AND('Mapa de Riesgos'!$H$70="Muy Baja",'Mapa de Riesgos'!$L$70="Mayor"),CONCATENATE("R",'Mapa de Riesgos'!$A$70),"")</f>
        <v/>
      </c>
      <c r="AC44" s="412"/>
      <c r="AD44" s="412" t="str">
        <f>IF(AND('Mapa de Riesgos'!$H$76="Muy Baja",'Mapa de Riesgos'!$L$76="Mayor"),CONCATENATE("R",'Mapa de Riesgos'!$A$76),"")</f>
        <v/>
      </c>
      <c r="AE44" s="412"/>
      <c r="AF44" s="412" t="str">
        <f>IF(AND('Mapa de Riesgos'!$H$82="Muy Baja",'Mapa de Riesgos'!$L$82="Mayor"),CONCATENATE("R",'Mapa de Riesgos'!$A$82),"")</f>
        <v/>
      </c>
      <c r="AG44" s="413"/>
      <c r="AH44" s="402" t="str">
        <f>IF(AND('Mapa de Riesgos'!$H$70="Muy Baja",'Mapa de Riesgos'!$L$70="Catastrófico"),CONCATENATE("R",'Mapa de Riesgos'!$A$70),"")</f>
        <v/>
      </c>
      <c r="AI44" s="403"/>
      <c r="AJ44" s="403" t="str">
        <f>IF(AND('Mapa de Riesgos'!$H$76="Muy Baja",'Mapa de Riesgos'!$L$76="Catastrófico"),CONCATENATE("R",'Mapa de Riesgos'!$A$76),"")</f>
        <v/>
      </c>
      <c r="AK44" s="403"/>
      <c r="AL44" s="403" t="str">
        <f>IF(AND('Mapa de Riesgos'!$H$82="Muy Baja",'Mapa de Riesgos'!$L$82="Catastrófico"),CONCATENATE("R",'Mapa de Riesgos'!$A$82),"")</f>
        <v/>
      </c>
      <c r="AM44" s="404"/>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31"/>
      <c r="C45" s="431"/>
      <c r="D45" s="432"/>
      <c r="E45" s="427"/>
      <c r="F45" s="428"/>
      <c r="G45" s="428"/>
      <c r="H45" s="428"/>
      <c r="I45" s="429"/>
      <c r="J45" s="387"/>
      <c r="K45" s="388"/>
      <c r="L45" s="388"/>
      <c r="M45" s="388"/>
      <c r="N45" s="388"/>
      <c r="O45" s="389"/>
      <c r="P45" s="387"/>
      <c r="Q45" s="388"/>
      <c r="R45" s="388"/>
      <c r="S45" s="388"/>
      <c r="T45" s="388"/>
      <c r="U45" s="389"/>
      <c r="V45" s="396"/>
      <c r="W45" s="397"/>
      <c r="X45" s="397"/>
      <c r="Y45" s="397"/>
      <c r="Z45" s="397"/>
      <c r="AA45" s="398"/>
      <c r="AB45" s="414"/>
      <c r="AC45" s="415"/>
      <c r="AD45" s="415"/>
      <c r="AE45" s="415"/>
      <c r="AF45" s="415"/>
      <c r="AG45" s="416"/>
      <c r="AH45" s="405"/>
      <c r="AI45" s="406"/>
      <c r="AJ45" s="406"/>
      <c r="AK45" s="406"/>
      <c r="AL45" s="406"/>
      <c r="AM45" s="407"/>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21" t="s">
        <v>264</v>
      </c>
      <c r="K46" s="422"/>
      <c r="L46" s="422"/>
      <c r="M46" s="422"/>
      <c r="N46" s="422"/>
      <c r="O46" s="423"/>
      <c r="P46" s="421" t="s">
        <v>265</v>
      </c>
      <c r="Q46" s="422"/>
      <c r="R46" s="422"/>
      <c r="S46" s="422"/>
      <c r="T46" s="422"/>
      <c r="U46" s="423"/>
      <c r="V46" s="421" t="s">
        <v>266</v>
      </c>
      <c r="W46" s="422"/>
      <c r="X46" s="422"/>
      <c r="Y46" s="422"/>
      <c r="Z46" s="422"/>
      <c r="AA46" s="423"/>
      <c r="AB46" s="421" t="s">
        <v>267</v>
      </c>
      <c r="AC46" s="430"/>
      <c r="AD46" s="422"/>
      <c r="AE46" s="422"/>
      <c r="AF46" s="422"/>
      <c r="AG46" s="423"/>
      <c r="AH46" s="421" t="s">
        <v>268</v>
      </c>
      <c r="AI46" s="422"/>
      <c r="AJ46" s="422"/>
      <c r="AK46" s="422"/>
      <c r="AL46" s="422"/>
      <c r="AM46" s="42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24"/>
      <c r="K47" s="425"/>
      <c r="L47" s="425"/>
      <c r="M47" s="425"/>
      <c r="N47" s="425"/>
      <c r="O47" s="426"/>
      <c r="P47" s="424"/>
      <c r="Q47" s="425"/>
      <c r="R47" s="425"/>
      <c r="S47" s="425"/>
      <c r="T47" s="425"/>
      <c r="U47" s="426"/>
      <c r="V47" s="424"/>
      <c r="W47" s="425"/>
      <c r="X47" s="425"/>
      <c r="Y47" s="425"/>
      <c r="Z47" s="425"/>
      <c r="AA47" s="426"/>
      <c r="AB47" s="424"/>
      <c r="AC47" s="425"/>
      <c r="AD47" s="425"/>
      <c r="AE47" s="425"/>
      <c r="AF47" s="425"/>
      <c r="AG47" s="426"/>
      <c r="AH47" s="424"/>
      <c r="AI47" s="425"/>
      <c r="AJ47" s="425"/>
      <c r="AK47" s="425"/>
      <c r="AL47" s="425"/>
      <c r="AM47" s="426"/>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24"/>
      <c r="K48" s="425"/>
      <c r="L48" s="425"/>
      <c r="M48" s="425"/>
      <c r="N48" s="425"/>
      <c r="O48" s="426"/>
      <c r="P48" s="424"/>
      <c r="Q48" s="425"/>
      <c r="R48" s="425"/>
      <c r="S48" s="425"/>
      <c r="T48" s="425"/>
      <c r="U48" s="426"/>
      <c r="V48" s="424"/>
      <c r="W48" s="425"/>
      <c r="X48" s="425"/>
      <c r="Y48" s="425"/>
      <c r="Z48" s="425"/>
      <c r="AA48" s="426"/>
      <c r="AB48" s="424"/>
      <c r="AC48" s="425"/>
      <c r="AD48" s="425"/>
      <c r="AE48" s="425"/>
      <c r="AF48" s="425"/>
      <c r="AG48" s="426"/>
      <c r="AH48" s="424"/>
      <c r="AI48" s="425"/>
      <c r="AJ48" s="425"/>
      <c r="AK48" s="425"/>
      <c r="AL48" s="425"/>
      <c r="AM48" s="426"/>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24"/>
      <c r="K49" s="425"/>
      <c r="L49" s="425"/>
      <c r="M49" s="425"/>
      <c r="N49" s="425"/>
      <c r="O49" s="426"/>
      <c r="P49" s="424"/>
      <c r="Q49" s="425"/>
      <c r="R49" s="425"/>
      <c r="S49" s="425"/>
      <c r="T49" s="425"/>
      <c r="U49" s="426"/>
      <c r="V49" s="424"/>
      <c r="W49" s="425"/>
      <c r="X49" s="425"/>
      <c r="Y49" s="425"/>
      <c r="Z49" s="425"/>
      <c r="AA49" s="426"/>
      <c r="AB49" s="424"/>
      <c r="AC49" s="425"/>
      <c r="AD49" s="425"/>
      <c r="AE49" s="425"/>
      <c r="AF49" s="425"/>
      <c r="AG49" s="426"/>
      <c r="AH49" s="424"/>
      <c r="AI49" s="425"/>
      <c r="AJ49" s="425"/>
      <c r="AK49" s="425"/>
      <c r="AL49" s="425"/>
      <c r="AM49" s="426"/>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24"/>
      <c r="K50" s="425"/>
      <c r="L50" s="425"/>
      <c r="M50" s="425"/>
      <c r="N50" s="425"/>
      <c r="O50" s="426"/>
      <c r="P50" s="424"/>
      <c r="Q50" s="425"/>
      <c r="R50" s="425"/>
      <c r="S50" s="425"/>
      <c r="T50" s="425"/>
      <c r="U50" s="426"/>
      <c r="V50" s="424"/>
      <c r="W50" s="425"/>
      <c r="X50" s="425"/>
      <c r="Y50" s="425"/>
      <c r="Z50" s="425"/>
      <c r="AA50" s="426"/>
      <c r="AB50" s="424"/>
      <c r="AC50" s="425"/>
      <c r="AD50" s="425"/>
      <c r="AE50" s="425"/>
      <c r="AF50" s="425"/>
      <c r="AG50" s="426"/>
      <c r="AH50" s="424"/>
      <c r="AI50" s="425"/>
      <c r="AJ50" s="425"/>
      <c r="AK50" s="425"/>
      <c r="AL50" s="425"/>
      <c r="AM50" s="426"/>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27"/>
      <c r="K51" s="428"/>
      <c r="L51" s="428"/>
      <c r="M51" s="428"/>
      <c r="N51" s="428"/>
      <c r="O51" s="429"/>
      <c r="P51" s="427"/>
      <c r="Q51" s="428"/>
      <c r="R51" s="428"/>
      <c r="S51" s="428"/>
      <c r="T51" s="428"/>
      <c r="U51" s="429"/>
      <c r="V51" s="427"/>
      <c r="W51" s="428"/>
      <c r="X51" s="428"/>
      <c r="Y51" s="428"/>
      <c r="Z51" s="428"/>
      <c r="AA51" s="429"/>
      <c r="AB51" s="427"/>
      <c r="AC51" s="428"/>
      <c r="AD51" s="428"/>
      <c r="AE51" s="428"/>
      <c r="AF51" s="428"/>
      <c r="AG51" s="429"/>
      <c r="AH51" s="427"/>
      <c r="AI51" s="428"/>
      <c r="AJ51" s="428"/>
      <c r="AK51" s="428"/>
      <c r="AL51" s="428"/>
      <c r="AM51" s="429"/>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topLeftCell="A3"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498" t="s">
        <v>269</v>
      </c>
      <c r="C2" s="499"/>
      <c r="D2" s="499"/>
      <c r="E2" s="499"/>
      <c r="F2" s="499"/>
      <c r="G2" s="499"/>
      <c r="H2" s="499"/>
      <c r="I2" s="499"/>
      <c r="J2" s="420" t="s">
        <v>26</v>
      </c>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499"/>
      <c r="C3" s="499"/>
      <c r="D3" s="499"/>
      <c r="E3" s="499"/>
      <c r="F3" s="499"/>
      <c r="G3" s="499"/>
      <c r="H3" s="499"/>
      <c r="I3" s="499"/>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0"/>
      <c r="AM3" s="420"/>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499"/>
      <c r="C4" s="499"/>
      <c r="D4" s="499"/>
      <c r="E4" s="499"/>
      <c r="F4" s="499"/>
      <c r="G4" s="499"/>
      <c r="H4" s="499"/>
      <c r="I4" s="499"/>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c r="AJ4" s="420"/>
      <c r="AK4" s="420"/>
      <c r="AL4" s="420"/>
      <c r="AM4" s="420"/>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31" t="s">
        <v>254</v>
      </c>
      <c r="C6" s="431"/>
      <c r="D6" s="432"/>
      <c r="E6" s="469" t="s">
        <v>255</v>
      </c>
      <c r="F6" s="470"/>
      <c r="G6" s="470"/>
      <c r="H6" s="470"/>
      <c r="I6" s="471"/>
      <c r="J6" s="46" t="str">
        <f>IF(AND('Mapa de Riesgos'!$Y$12="Muy Alta",'Mapa de Riesgos'!$AA$12="Leve"),CONCATENATE("R1C",'Mapa de Riesgos'!$O$12),"")</f>
        <v/>
      </c>
      <c r="K6" s="47" t="str">
        <f>IF(AND('Mapa de Riesgos'!$Y$15="Muy Alta",'Mapa de Riesgos'!$AA$15="Leve"),CONCATENATE("R1C",'Mapa de Riesgos'!$O$15),"")</f>
        <v/>
      </c>
      <c r="L6" s="47" t="str">
        <f>IF(AND('Mapa de Riesgos'!$Y$16="Muy Alta",'Mapa de Riesgos'!$AA$16="Leve"),CONCATENATE("R1C",'Mapa de Riesgos'!$O$16),"")</f>
        <v/>
      </c>
      <c r="M6" s="47" t="str">
        <f>IF(AND('Mapa de Riesgos'!$Y$17="Muy Alta",'Mapa de Riesgos'!$AA$17="Leve"),CONCATENATE("R1C",'Mapa de Riesgos'!$O$17),"")</f>
        <v/>
      </c>
      <c r="N6" s="47" t="str">
        <f>IF(AND('Mapa de Riesgos'!$Y$18="Muy Alta",'Mapa de Riesgos'!$AA$18="Leve"),CONCATENATE("R1C",'Mapa de Riesgos'!$O$18),"")</f>
        <v/>
      </c>
      <c r="O6" s="48" t="str">
        <f>IF(AND('Mapa de Riesgos'!$Y$19="Muy Alta",'Mapa de Riesgos'!$AA$19="Leve"),CONCATENATE("R1C",'Mapa de Riesgos'!$O$19),"")</f>
        <v/>
      </c>
      <c r="P6" s="46" t="str">
        <f>IF(AND('Mapa de Riesgos'!$Y$12="Muy Alta",'Mapa de Riesgos'!$AA$12="Menor"),CONCATENATE("R1C",'Mapa de Riesgos'!$O$12),"")</f>
        <v/>
      </c>
      <c r="Q6" s="47" t="str">
        <f>IF(AND('Mapa de Riesgos'!$Y$15="Muy Alta",'Mapa de Riesgos'!$AA$15="Menor"),CONCATENATE("R1C",'Mapa de Riesgos'!$O$15),"")</f>
        <v/>
      </c>
      <c r="R6" s="47" t="str">
        <f>IF(AND('Mapa de Riesgos'!$Y$16="Muy Alta",'Mapa de Riesgos'!$AA$16="Menor"),CONCATENATE("R1C",'Mapa de Riesgos'!$O$16),"")</f>
        <v/>
      </c>
      <c r="S6" s="47" t="str">
        <f>IF(AND('Mapa de Riesgos'!$Y$17="Muy Alta",'Mapa de Riesgos'!$AA$17="Menor"),CONCATENATE("R1C",'Mapa de Riesgos'!$O$17),"")</f>
        <v/>
      </c>
      <c r="T6" s="47" t="str">
        <f>IF(AND('Mapa de Riesgos'!$Y$18="Muy Alta",'Mapa de Riesgos'!$AA$18="Menor"),CONCATENATE("R1C",'Mapa de Riesgos'!$O$18),"")</f>
        <v/>
      </c>
      <c r="U6" s="48" t="str">
        <f>IF(AND('Mapa de Riesgos'!$Y$19="Muy Alta",'Mapa de Riesgos'!$AA$19="Menor"),CONCATENATE("R1C",'Mapa de Riesgos'!$O$19),"")</f>
        <v/>
      </c>
      <c r="V6" s="46" t="str">
        <f>IF(AND('Mapa de Riesgos'!$Y$12="Muy Alta",'Mapa de Riesgos'!$AA$12="Moderado"),CONCATENATE("R1C",'Mapa de Riesgos'!$O$12),"")</f>
        <v/>
      </c>
      <c r="W6" s="47" t="str">
        <f>IF(AND('Mapa de Riesgos'!$Y$15="Muy Alta",'Mapa de Riesgos'!$AA$15="Moderado"),CONCATENATE("R1C",'Mapa de Riesgos'!$O$15),"")</f>
        <v/>
      </c>
      <c r="X6" s="47" t="str">
        <f>IF(AND('Mapa de Riesgos'!$Y$16="Muy Alta",'Mapa de Riesgos'!$AA$16="Moderado"),CONCATENATE("R1C",'Mapa de Riesgos'!$O$16),"")</f>
        <v/>
      </c>
      <c r="Y6" s="47" t="str">
        <f>IF(AND('Mapa de Riesgos'!$Y$17="Muy Alta",'Mapa de Riesgos'!$AA$17="Moderado"),CONCATENATE("R1C",'Mapa de Riesgos'!$O$17),"")</f>
        <v/>
      </c>
      <c r="Z6" s="47" t="str">
        <f>IF(AND('Mapa de Riesgos'!$Y$18="Muy Alta",'Mapa de Riesgos'!$AA$18="Moderado"),CONCATENATE("R1C",'Mapa de Riesgos'!$O$18),"")</f>
        <v/>
      </c>
      <c r="AA6" s="48" t="str">
        <f>IF(AND('Mapa de Riesgos'!$Y$19="Muy Alta",'Mapa de Riesgos'!$AA$19="Moderado"),CONCATENATE("R1C",'Mapa de Riesgos'!$O$19),"")</f>
        <v/>
      </c>
      <c r="AB6" s="46" t="str">
        <f>IF(AND('Mapa de Riesgos'!$Y$12="Muy Alta",'Mapa de Riesgos'!$AA$12="Mayor"),CONCATENATE("R1C",'Mapa de Riesgos'!$O$12),"")</f>
        <v/>
      </c>
      <c r="AC6" s="47" t="str">
        <f>IF(AND('Mapa de Riesgos'!$Y$15="Muy Alta",'Mapa de Riesgos'!$AA$15="Mayor"),CONCATENATE("R1C",'Mapa de Riesgos'!$O$15),"")</f>
        <v/>
      </c>
      <c r="AD6" s="47" t="str">
        <f>IF(AND('Mapa de Riesgos'!$Y$16="Muy Alta",'Mapa de Riesgos'!$AA$16="Mayor"),CONCATENATE("R1C",'Mapa de Riesgos'!$O$16),"")</f>
        <v/>
      </c>
      <c r="AE6" s="47" t="str">
        <f>IF(AND('Mapa de Riesgos'!$Y$17="Muy Alta",'Mapa de Riesgos'!$AA$17="Mayor"),CONCATENATE("R1C",'Mapa de Riesgos'!$O$17),"")</f>
        <v/>
      </c>
      <c r="AF6" s="47" t="str">
        <f>IF(AND('Mapa de Riesgos'!$Y$18="Muy Alta",'Mapa de Riesgos'!$AA$18="Mayor"),CONCATENATE("R1C",'Mapa de Riesgos'!$O$18),"")</f>
        <v/>
      </c>
      <c r="AG6" s="48" t="str">
        <f>IF(AND('Mapa de Riesgos'!$Y$19="Muy Alta",'Mapa de Riesgos'!$AA$19="Mayor"),CONCATENATE("R1C",'Mapa de Riesgos'!$O$19),"")</f>
        <v/>
      </c>
      <c r="AH6" s="49" t="str">
        <f>IF(AND('Mapa de Riesgos'!$Y$12="Muy Alta",'Mapa de Riesgos'!$AA$12="Catastrófico"),CONCATENATE("R1C",'Mapa de Riesgos'!$O$12),"")</f>
        <v/>
      </c>
      <c r="AI6" s="50" t="str">
        <f>IF(AND('Mapa de Riesgos'!$Y$15="Muy Alta",'Mapa de Riesgos'!$AA$15="Catastrófico"),CONCATENATE("R1C",'Mapa de Riesgos'!$O$15),"")</f>
        <v/>
      </c>
      <c r="AJ6" s="50" t="str">
        <f>IF(AND('Mapa de Riesgos'!$Y$16="Muy Alta",'Mapa de Riesgos'!$AA$16="Catastrófico"),CONCATENATE("R1C",'Mapa de Riesgos'!$O$16),"")</f>
        <v/>
      </c>
      <c r="AK6" s="50" t="str">
        <f>IF(AND('Mapa de Riesgos'!$Y$17="Muy Alta",'Mapa de Riesgos'!$AA$17="Catastrófico"),CONCATENATE("R1C",'Mapa de Riesgos'!$O$17),"")</f>
        <v/>
      </c>
      <c r="AL6" s="50" t="str">
        <f>IF(AND('Mapa de Riesgos'!$Y$18="Muy Alta",'Mapa de Riesgos'!$AA$18="Catastrófico"),CONCATENATE("R1C",'Mapa de Riesgos'!$O$18),"")</f>
        <v/>
      </c>
      <c r="AM6" s="51" t="str">
        <f>IF(AND('Mapa de Riesgos'!$Y$19="Muy Alta",'Mapa de Riesgos'!$AA$19="Catastrófico"),CONCATENATE("R1C",'Mapa de Riesgos'!$O$19),"")</f>
        <v/>
      </c>
      <c r="AN6" s="83"/>
      <c r="AO6" s="489" t="s">
        <v>256</v>
      </c>
      <c r="AP6" s="490"/>
      <c r="AQ6" s="490"/>
      <c r="AR6" s="490"/>
      <c r="AS6" s="490"/>
      <c r="AT6" s="491"/>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31"/>
      <c r="C7" s="431"/>
      <c r="D7" s="432"/>
      <c r="E7" s="472"/>
      <c r="F7" s="473"/>
      <c r="G7" s="473"/>
      <c r="H7" s="473"/>
      <c r="I7" s="474"/>
      <c r="J7" s="52" t="str">
        <f>IF(AND('Mapa de Riesgos'!$Y$20="Muy Alta",'Mapa de Riesgos'!$AA$20="Leve"),CONCATENATE("R2C",'Mapa de Riesgos'!$O$20),"")</f>
        <v/>
      </c>
      <c r="K7" s="53" t="str">
        <f>IF(AND('Mapa de Riesgos'!$Y$21="Muy Alta",'Mapa de Riesgos'!$AA$21="Leve"),CONCATENATE("R2C",'Mapa de Riesgos'!$O$21),"")</f>
        <v/>
      </c>
      <c r="L7" s="53" t="str">
        <f>IF(AND('Mapa de Riesgos'!$Y$23="Muy Alta",'Mapa de Riesgos'!$AA$23="Leve"),CONCATENATE("R2C",'Mapa de Riesgos'!$O$23),"")</f>
        <v/>
      </c>
      <c r="M7" s="53" t="str">
        <f>IF(AND('Mapa de Riesgos'!$Y$24="Muy Alta",'Mapa de Riesgos'!$AA$24="Leve"),CONCATENATE("R2C",'Mapa de Riesgos'!$O$24),"")</f>
        <v/>
      </c>
      <c r="N7" s="53" t="str">
        <f>IF(AND('Mapa de Riesgos'!$Y$25="Muy Alta",'Mapa de Riesgos'!$AA$25="Leve"),CONCATENATE("R2C",'Mapa de Riesgos'!$O$25),"")</f>
        <v/>
      </c>
      <c r="O7" s="54" t="str">
        <f>IF(AND('Mapa de Riesgos'!$Y$26="Muy Alta",'Mapa de Riesgos'!$AA$26="Leve"),CONCATENATE("R2C",'Mapa de Riesgos'!$O$26),"")</f>
        <v/>
      </c>
      <c r="P7" s="52" t="str">
        <f>IF(AND('Mapa de Riesgos'!$Y$20="Muy Alta",'Mapa de Riesgos'!$AA$20="Menor"),CONCATENATE("R2C",'Mapa de Riesgos'!$O$20),"")</f>
        <v/>
      </c>
      <c r="Q7" s="53" t="str">
        <f>IF(AND('Mapa de Riesgos'!$Y$21="Muy Alta",'Mapa de Riesgos'!$AA$21="Menor"),CONCATENATE("R2C",'Mapa de Riesgos'!$O$21),"")</f>
        <v/>
      </c>
      <c r="R7" s="53" t="str">
        <f>IF(AND('Mapa de Riesgos'!$Y$23="Muy Alta",'Mapa de Riesgos'!$AA$23="Menor"),CONCATENATE("R2C",'Mapa de Riesgos'!$O$23),"")</f>
        <v/>
      </c>
      <c r="S7" s="53" t="str">
        <f>IF(AND('Mapa de Riesgos'!$Y$24="Muy Alta",'Mapa de Riesgos'!$AA$24="Menor"),CONCATENATE("R2C",'Mapa de Riesgos'!$O$24),"")</f>
        <v/>
      </c>
      <c r="T7" s="53" t="str">
        <f>IF(AND('Mapa de Riesgos'!$Y$25="Muy Alta",'Mapa de Riesgos'!$AA$25="Menor"),CONCATENATE("R2C",'Mapa de Riesgos'!$O$25),"")</f>
        <v/>
      </c>
      <c r="U7" s="54" t="str">
        <f>IF(AND('Mapa de Riesgos'!$Y$26="Muy Alta",'Mapa de Riesgos'!$AA$26="Menor"),CONCATENATE("R2C",'Mapa de Riesgos'!$O$26),"")</f>
        <v/>
      </c>
      <c r="V7" s="52" t="str">
        <f>IF(AND('Mapa de Riesgos'!$Y$20="Muy Alta",'Mapa de Riesgos'!$AA$20="Moderado"),CONCATENATE("R2C",'Mapa de Riesgos'!$O$20),"")</f>
        <v/>
      </c>
      <c r="W7" s="53" t="str">
        <f>IF(AND('Mapa de Riesgos'!$Y$21="Muy Alta",'Mapa de Riesgos'!$AA$21="Moderado"),CONCATENATE("R2C",'Mapa de Riesgos'!$O$21),"")</f>
        <v/>
      </c>
      <c r="X7" s="53" t="str">
        <f>IF(AND('Mapa de Riesgos'!$Y$23="Muy Alta",'Mapa de Riesgos'!$AA$23="Moderado"),CONCATENATE("R2C",'Mapa de Riesgos'!$O$23),"")</f>
        <v/>
      </c>
      <c r="Y7" s="53" t="str">
        <f>IF(AND('Mapa de Riesgos'!$Y$24="Muy Alta",'Mapa de Riesgos'!$AA$24="Moderado"),CONCATENATE("R2C",'Mapa de Riesgos'!$O$24),"")</f>
        <v/>
      </c>
      <c r="Z7" s="53" t="str">
        <f>IF(AND('Mapa de Riesgos'!$Y$25="Muy Alta",'Mapa de Riesgos'!$AA$25="Moderado"),CONCATENATE("R2C",'Mapa de Riesgos'!$O$25),"")</f>
        <v/>
      </c>
      <c r="AA7" s="54" t="str">
        <f>IF(AND('Mapa de Riesgos'!$Y$26="Muy Alta",'Mapa de Riesgos'!$AA$26="Moderado"),CONCATENATE("R2C",'Mapa de Riesgos'!$O$26),"")</f>
        <v/>
      </c>
      <c r="AB7" s="52" t="str">
        <f>IF(AND('Mapa de Riesgos'!$Y$20="Muy Alta",'Mapa de Riesgos'!$AA$20="Mayor"),CONCATENATE("R2C",'Mapa de Riesgos'!$O$20),"")</f>
        <v/>
      </c>
      <c r="AC7" s="53" t="str">
        <f>IF(AND('Mapa de Riesgos'!$Y$21="Muy Alta",'Mapa de Riesgos'!$AA$21="Mayor"),CONCATENATE("R2C",'Mapa de Riesgos'!$O$21),"")</f>
        <v/>
      </c>
      <c r="AD7" s="53" t="str">
        <f>IF(AND('Mapa de Riesgos'!$Y$23="Muy Alta",'Mapa de Riesgos'!$AA$23="Mayor"),CONCATENATE("R2C",'Mapa de Riesgos'!$O$23),"")</f>
        <v/>
      </c>
      <c r="AE7" s="53" t="str">
        <f>IF(AND('Mapa de Riesgos'!$Y$24="Muy Alta",'Mapa de Riesgos'!$AA$24="Mayor"),CONCATENATE("R2C",'Mapa de Riesgos'!$O$24),"")</f>
        <v/>
      </c>
      <c r="AF7" s="53" t="str">
        <f>IF(AND('Mapa de Riesgos'!$Y$25="Muy Alta",'Mapa de Riesgos'!$AA$25="Mayor"),CONCATENATE("R2C",'Mapa de Riesgos'!$O$25),"")</f>
        <v/>
      </c>
      <c r="AG7" s="54" t="str">
        <f>IF(AND('Mapa de Riesgos'!$Y$26="Muy Alta",'Mapa de Riesgos'!$AA$26="Mayor"),CONCATENATE("R2C",'Mapa de Riesgos'!$O$26),"")</f>
        <v/>
      </c>
      <c r="AH7" s="55" t="str">
        <f>IF(AND('Mapa de Riesgos'!$Y$20="Muy Alta",'Mapa de Riesgos'!$AA$20="Catastrófico"),CONCATENATE("R2C",'Mapa de Riesgos'!$O$20),"")</f>
        <v/>
      </c>
      <c r="AI7" s="56" t="str">
        <f>IF(AND('Mapa de Riesgos'!$Y$21="Muy Alta",'Mapa de Riesgos'!$AA$21="Catastrófico"),CONCATENATE("R2C",'Mapa de Riesgos'!$O$21),"")</f>
        <v/>
      </c>
      <c r="AJ7" s="56" t="str">
        <f>IF(AND('Mapa de Riesgos'!$Y$23="Muy Alta",'Mapa de Riesgos'!$AA$23="Catastrófico"),CONCATENATE("R2C",'Mapa de Riesgos'!$O$23),"")</f>
        <v/>
      </c>
      <c r="AK7" s="56" t="str">
        <f>IF(AND('Mapa de Riesgos'!$Y$24="Muy Alta",'Mapa de Riesgos'!$AA$24="Catastrófico"),CONCATENATE("R2C",'Mapa de Riesgos'!$O$24),"")</f>
        <v/>
      </c>
      <c r="AL7" s="56" t="str">
        <f>IF(AND('Mapa de Riesgos'!$Y$25="Muy Alta",'Mapa de Riesgos'!$AA$25="Catastrófico"),CONCATENATE("R2C",'Mapa de Riesgos'!$O$25),"")</f>
        <v/>
      </c>
      <c r="AM7" s="57" t="str">
        <f>IF(AND('Mapa de Riesgos'!$Y$26="Muy Alta",'Mapa de Riesgos'!$AA$26="Catastrófico"),CONCATENATE("R2C",'Mapa de Riesgos'!$O$26),"")</f>
        <v/>
      </c>
      <c r="AN7" s="83"/>
      <c r="AO7" s="492"/>
      <c r="AP7" s="493"/>
      <c r="AQ7" s="493"/>
      <c r="AR7" s="493"/>
      <c r="AS7" s="493"/>
      <c r="AT7" s="494"/>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31"/>
      <c r="C8" s="431"/>
      <c r="D8" s="432"/>
      <c r="E8" s="472"/>
      <c r="F8" s="473"/>
      <c r="G8" s="473"/>
      <c r="H8" s="473"/>
      <c r="I8" s="474"/>
      <c r="J8" s="52" t="str">
        <f>IF(AND('Mapa de Riesgos'!$Y$27="Muy Alta",'Mapa de Riesgos'!$AA$27="Leve"),CONCATENATE("R3C",'Mapa de Riesgos'!$O$27),"")</f>
        <v/>
      </c>
      <c r="K8" s="53" t="str">
        <f>IF(AND('Mapa de Riesgos'!$Y$29="Muy Alta",'Mapa de Riesgos'!$AA$29="Leve"),CONCATENATE("R3C",'Mapa de Riesgos'!$O$29),"")</f>
        <v/>
      </c>
      <c r="L8" s="53" t="str">
        <f>IF(AND('Mapa de Riesgos'!$Y$30="Muy Alta",'Mapa de Riesgos'!$AA$30="Leve"),CONCATENATE("R3C",'Mapa de Riesgos'!$O$30),"")</f>
        <v/>
      </c>
      <c r="M8" s="53" t="str">
        <f>IF(AND('Mapa de Riesgos'!$Y$31="Muy Alta",'Mapa de Riesgos'!$AA$31="Leve"),CONCATENATE("R3C",'Mapa de Riesgos'!$O$31),"")</f>
        <v/>
      </c>
      <c r="N8" s="53" t="str">
        <f>IF(AND('Mapa de Riesgos'!$Y$32="Muy Alta",'Mapa de Riesgos'!$AA$32="Leve"),CONCATENATE("R3C",'Mapa de Riesgos'!$O$32),"")</f>
        <v/>
      </c>
      <c r="O8" s="54" t="str">
        <f>IF(AND('Mapa de Riesgos'!$Y$33="Muy Alta",'Mapa de Riesgos'!$AA$33="Leve"),CONCATENATE("R3C",'Mapa de Riesgos'!$O$33),"")</f>
        <v/>
      </c>
      <c r="P8" s="52" t="str">
        <f>IF(AND('Mapa de Riesgos'!$Y$27="Muy Alta",'Mapa de Riesgos'!$AA$27="Menor"),CONCATENATE("R3C",'Mapa de Riesgos'!$O$27),"")</f>
        <v/>
      </c>
      <c r="Q8" s="53" t="str">
        <f>IF(AND('Mapa de Riesgos'!$Y$29="Muy Alta",'Mapa de Riesgos'!$AA$29="Menor"),CONCATENATE("R3C",'Mapa de Riesgos'!$O$29),"")</f>
        <v/>
      </c>
      <c r="R8" s="53" t="str">
        <f>IF(AND('Mapa de Riesgos'!$Y$30="Muy Alta",'Mapa de Riesgos'!$AA$30="Menor"),CONCATENATE("R3C",'Mapa de Riesgos'!$O$30),"")</f>
        <v/>
      </c>
      <c r="S8" s="53" t="str">
        <f>IF(AND('Mapa de Riesgos'!$Y$31="Muy Alta",'Mapa de Riesgos'!$AA$31="Menor"),CONCATENATE("R3C",'Mapa de Riesgos'!$O$31),"")</f>
        <v/>
      </c>
      <c r="T8" s="53" t="str">
        <f>IF(AND('Mapa de Riesgos'!$Y$32="Muy Alta",'Mapa de Riesgos'!$AA$32="Menor"),CONCATENATE("R3C",'Mapa de Riesgos'!$O$32),"")</f>
        <v/>
      </c>
      <c r="U8" s="54" t="str">
        <f>IF(AND('Mapa de Riesgos'!$Y$33="Muy Alta",'Mapa de Riesgos'!$AA$33="Menor"),CONCATENATE("R3C",'Mapa de Riesgos'!$O$33),"")</f>
        <v/>
      </c>
      <c r="V8" s="52" t="str">
        <f>IF(AND('Mapa de Riesgos'!$Y$27="Muy Alta",'Mapa de Riesgos'!$AA$27="Moderado"),CONCATENATE("R3C",'Mapa de Riesgos'!$O$27),"")</f>
        <v/>
      </c>
      <c r="W8" s="53" t="str">
        <f>IF(AND('Mapa de Riesgos'!$Y$29="Muy Alta",'Mapa de Riesgos'!$AA$29="Moderado"),CONCATENATE("R3C",'Mapa de Riesgos'!$O$29),"")</f>
        <v/>
      </c>
      <c r="X8" s="53" t="str">
        <f>IF(AND('Mapa de Riesgos'!$Y$30="Muy Alta",'Mapa de Riesgos'!$AA$30="Moderado"),CONCATENATE("R3C",'Mapa de Riesgos'!$O$30),"")</f>
        <v/>
      </c>
      <c r="Y8" s="53" t="str">
        <f>IF(AND('Mapa de Riesgos'!$Y$31="Muy Alta",'Mapa de Riesgos'!$AA$31="Moderado"),CONCATENATE("R3C",'Mapa de Riesgos'!$O$31),"")</f>
        <v/>
      </c>
      <c r="Z8" s="53" t="str">
        <f>IF(AND('Mapa de Riesgos'!$Y$32="Muy Alta",'Mapa de Riesgos'!$AA$32="Moderado"),CONCATENATE("R3C",'Mapa de Riesgos'!$O$32),"")</f>
        <v/>
      </c>
      <c r="AA8" s="54" t="str">
        <f>IF(AND('Mapa de Riesgos'!$Y$33="Muy Alta",'Mapa de Riesgos'!$AA$33="Moderado"),CONCATENATE("R3C",'Mapa de Riesgos'!$O$33),"")</f>
        <v/>
      </c>
      <c r="AB8" s="52" t="str">
        <f>IF(AND('Mapa de Riesgos'!$Y$27="Muy Alta",'Mapa de Riesgos'!$AA$27="Mayor"),CONCATENATE("R3C",'Mapa de Riesgos'!$O$27),"")</f>
        <v/>
      </c>
      <c r="AC8" s="53" t="str">
        <f>IF(AND('Mapa de Riesgos'!$Y$29="Muy Alta",'Mapa de Riesgos'!$AA$29="Mayor"),CONCATENATE("R3C",'Mapa de Riesgos'!$O$29),"")</f>
        <v/>
      </c>
      <c r="AD8" s="53" t="str">
        <f>IF(AND('Mapa de Riesgos'!$Y$30="Muy Alta",'Mapa de Riesgos'!$AA$30="Mayor"),CONCATENATE("R3C",'Mapa de Riesgos'!$O$30),"")</f>
        <v/>
      </c>
      <c r="AE8" s="53" t="str">
        <f>IF(AND('Mapa de Riesgos'!$Y$31="Muy Alta",'Mapa de Riesgos'!$AA$31="Mayor"),CONCATENATE("R3C",'Mapa de Riesgos'!$O$31),"")</f>
        <v/>
      </c>
      <c r="AF8" s="53" t="str">
        <f>IF(AND('Mapa de Riesgos'!$Y$32="Muy Alta",'Mapa de Riesgos'!$AA$32="Mayor"),CONCATENATE("R3C",'Mapa de Riesgos'!$O$32),"")</f>
        <v/>
      </c>
      <c r="AG8" s="54" t="str">
        <f>IF(AND('Mapa de Riesgos'!$Y$33="Muy Alta",'Mapa de Riesgos'!$AA$33="Mayor"),CONCATENATE("R3C",'Mapa de Riesgos'!$O$33),"")</f>
        <v/>
      </c>
      <c r="AH8" s="55" t="str">
        <f>IF(AND('Mapa de Riesgos'!$Y$27="Muy Alta",'Mapa de Riesgos'!$AA$27="Catastrófico"),CONCATENATE("R3C",'Mapa de Riesgos'!$O$27),"")</f>
        <v/>
      </c>
      <c r="AI8" s="56" t="str">
        <f>IF(AND('Mapa de Riesgos'!$Y$29="Muy Alta",'Mapa de Riesgos'!$AA$29="Catastrófico"),CONCATENATE("R3C",'Mapa de Riesgos'!$O$29),"")</f>
        <v/>
      </c>
      <c r="AJ8" s="56" t="str">
        <f>IF(AND('Mapa de Riesgos'!$Y$30="Muy Alta",'Mapa de Riesgos'!$AA$30="Catastrófico"),CONCATENATE("R3C",'Mapa de Riesgos'!$O$30),"")</f>
        <v/>
      </c>
      <c r="AK8" s="56" t="str">
        <f>IF(AND('Mapa de Riesgos'!$Y$31="Muy Alta",'Mapa de Riesgos'!$AA$31="Catastrófico"),CONCATENATE("R3C",'Mapa de Riesgos'!$O$31),"")</f>
        <v/>
      </c>
      <c r="AL8" s="56" t="str">
        <f>IF(AND('Mapa de Riesgos'!$Y$32="Muy Alta",'Mapa de Riesgos'!$AA$32="Catastrófico"),CONCATENATE("R3C",'Mapa de Riesgos'!$O$32),"")</f>
        <v/>
      </c>
      <c r="AM8" s="57" t="str">
        <f>IF(AND('Mapa de Riesgos'!$Y$33="Muy Alta",'Mapa de Riesgos'!$AA$33="Catastrófico"),CONCATENATE("R3C",'Mapa de Riesgos'!$O$33),"")</f>
        <v/>
      </c>
      <c r="AN8" s="83"/>
      <c r="AO8" s="492"/>
      <c r="AP8" s="493"/>
      <c r="AQ8" s="493"/>
      <c r="AR8" s="493"/>
      <c r="AS8" s="493"/>
      <c r="AT8" s="494"/>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31"/>
      <c r="C9" s="431"/>
      <c r="D9" s="432"/>
      <c r="E9" s="472"/>
      <c r="F9" s="473"/>
      <c r="G9" s="473"/>
      <c r="H9" s="473"/>
      <c r="I9" s="474"/>
      <c r="J9" s="52" t="str">
        <f>IF(AND('Mapa de Riesgos'!$Y$34="Muy Alta",'Mapa de Riesgos'!$AA$34="Leve"),CONCATENATE("R4C",'Mapa de Riesgos'!$O$34),"")</f>
        <v/>
      </c>
      <c r="K9" s="53" t="str">
        <f>IF(AND('Mapa de Riesgos'!$Y$35="Muy Alta",'Mapa de Riesgos'!$AA$35="Leve"),CONCATENATE("R4C",'Mapa de Riesgos'!$O$35),"")</f>
        <v/>
      </c>
      <c r="L9" s="53" t="str">
        <f>IF(AND('Mapa de Riesgos'!$Y$36="Muy Alta",'Mapa de Riesgos'!$AA$36="Leve"),CONCATENATE("R4C",'Mapa de Riesgos'!$O$36),"")</f>
        <v/>
      </c>
      <c r="M9" s="53" t="str">
        <f>IF(AND('Mapa de Riesgos'!$Y$37="Muy Alta",'Mapa de Riesgos'!$AA$37="Leve"),CONCATENATE("R4C",'Mapa de Riesgos'!$O$37),"")</f>
        <v/>
      </c>
      <c r="N9" s="53" t="str">
        <f>IF(AND('Mapa de Riesgos'!$Y$38="Muy Alta",'Mapa de Riesgos'!$AA$38="Leve"),CONCATENATE("R4C",'Mapa de Riesgos'!$O$38),"")</f>
        <v/>
      </c>
      <c r="O9" s="54" t="str">
        <f>IF(AND('Mapa de Riesgos'!$Y$39="Muy Alta",'Mapa de Riesgos'!$AA$39="Leve"),CONCATENATE("R4C",'Mapa de Riesgos'!$O$39),"")</f>
        <v/>
      </c>
      <c r="P9" s="52" t="str">
        <f>IF(AND('Mapa de Riesgos'!$Y$34="Muy Alta",'Mapa de Riesgos'!$AA$34="Menor"),CONCATENATE("R4C",'Mapa de Riesgos'!$O$34),"")</f>
        <v/>
      </c>
      <c r="Q9" s="53" t="str">
        <f>IF(AND('Mapa de Riesgos'!$Y$35="Muy Alta",'Mapa de Riesgos'!$AA$35="Menor"),CONCATENATE("R4C",'Mapa de Riesgos'!$O$35),"")</f>
        <v/>
      </c>
      <c r="R9" s="53" t="str">
        <f>IF(AND('Mapa de Riesgos'!$Y$36="Muy Alta",'Mapa de Riesgos'!$AA$36="Menor"),CONCATENATE("R4C",'Mapa de Riesgos'!$O$36),"")</f>
        <v/>
      </c>
      <c r="S9" s="53" t="str">
        <f>IF(AND('Mapa de Riesgos'!$Y$37="Muy Alta",'Mapa de Riesgos'!$AA$37="Menor"),CONCATENATE("R4C",'Mapa de Riesgos'!$O$37),"")</f>
        <v/>
      </c>
      <c r="T9" s="53" t="str">
        <f>IF(AND('Mapa de Riesgos'!$Y$38="Muy Alta",'Mapa de Riesgos'!$AA$38="Menor"),CONCATENATE("R4C",'Mapa de Riesgos'!$O$38),"")</f>
        <v/>
      </c>
      <c r="U9" s="54" t="str">
        <f>IF(AND('Mapa de Riesgos'!$Y$39="Muy Alta",'Mapa de Riesgos'!$AA$39="Menor"),CONCATENATE("R4C",'Mapa de Riesgos'!$O$39),"")</f>
        <v/>
      </c>
      <c r="V9" s="52" t="str">
        <f>IF(AND('Mapa de Riesgos'!$Y$34="Muy Alta",'Mapa de Riesgos'!$AA$34="Moderado"),CONCATENATE("R4C",'Mapa de Riesgos'!$O$34),"")</f>
        <v/>
      </c>
      <c r="W9" s="53" t="str">
        <f>IF(AND('Mapa de Riesgos'!$Y$35="Muy Alta",'Mapa de Riesgos'!$AA$35="Moderado"),CONCATENATE("R4C",'Mapa de Riesgos'!$O$35),"")</f>
        <v/>
      </c>
      <c r="X9" s="53" t="str">
        <f>IF(AND('Mapa de Riesgos'!$Y$36="Muy Alta",'Mapa de Riesgos'!$AA$36="Moderado"),CONCATENATE("R4C",'Mapa de Riesgos'!$O$36),"")</f>
        <v/>
      </c>
      <c r="Y9" s="53" t="str">
        <f>IF(AND('Mapa de Riesgos'!$Y$37="Muy Alta",'Mapa de Riesgos'!$AA$37="Moderado"),CONCATENATE("R4C",'Mapa de Riesgos'!$O$37),"")</f>
        <v/>
      </c>
      <c r="Z9" s="53" t="str">
        <f>IF(AND('Mapa de Riesgos'!$Y$38="Muy Alta",'Mapa de Riesgos'!$AA$38="Moderado"),CONCATENATE("R4C",'Mapa de Riesgos'!$O$38),"")</f>
        <v/>
      </c>
      <c r="AA9" s="54" t="str">
        <f>IF(AND('Mapa de Riesgos'!$Y$39="Muy Alta",'Mapa de Riesgos'!$AA$39="Moderado"),CONCATENATE("R4C",'Mapa de Riesgos'!$O$39),"")</f>
        <v/>
      </c>
      <c r="AB9" s="52" t="str">
        <f>IF(AND('Mapa de Riesgos'!$Y$34="Muy Alta",'Mapa de Riesgos'!$AA$34="Mayor"),CONCATENATE("R4C",'Mapa de Riesgos'!$O$34),"")</f>
        <v/>
      </c>
      <c r="AC9" s="53" t="str">
        <f>IF(AND('Mapa de Riesgos'!$Y$35="Muy Alta",'Mapa de Riesgos'!$AA$35="Mayor"),CONCATENATE("R4C",'Mapa de Riesgos'!$O$35),"")</f>
        <v/>
      </c>
      <c r="AD9" s="53" t="str">
        <f>IF(AND('Mapa de Riesgos'!$Y$36="Muy Alta",'Mapa de Riesgos'!$AA$36="Mayor"),CONCATENATE("R4C",'Mapa de Riesgos'!$O$36),"")</f>
        <v/>
      </c>
      <c r="AE9" s="53" t="str">
        <f>IF(AND('Mapa de Riesgos'!$Y$37="Muy Alta",'Mapa de Riesgos'!$AA$37="Mayor"),CONCATENATE("R4C",'Mapa de Riesgos'!$O$37),"")</f>
        <v/>
      </c>
      <c r="AF9" s="53" t="str">
        <f>IF(AND('Mapa de Riesgos'!$Y$38="Muy Alta",'Mapa de Riesgos'!$AA$38="Mayor"),CONCATENATE("R4C",'Mapa de Riesgos'!$O$38),"")</f>
        <v/>
      </c>
      <c r="AG9" s="54" t="str">
        <f>IF(AND('Mapa de Riesgos'!$Y$39="Muy Alta",'Mapa de Riesgos'!$AA$39="Mayor"),CONCATENATE("R4C",'Mapa de Riesgos'!$O$39),"")</f>
        <v/>
      </c>
      <c r="AH9" s="55" t="str">
        <f>IF(AND('Mapa de Riesgos'!$Y$34="Muy Alta",'Mapa de Riesgos'!$AA$34="Catastrófico"),CONCATENATE("R4C",'Mapa de Riesgos'!$O$34),"")</f>
        <v/>
      </c>
      <c r="AI9" s="56" t="str">
        <f>IF(AND('Mapa de Riesgos'!$Y$35="Muy Alta",'Mapa de Riesgos'!$AA$35="Catastrófico"),CONCATENATE("R4C",'Mapa de Riesgos'!$O$35),"")</f>
        <v/>
      </c>
      <c r="AJ9" s="56" t="str">
        <f>IF(AND('Mapa de Riesgos'!$Y$36="Muy Alta",'Mapa de Riesgos'!$AA$36="Catastrófico"),CONCATENATE("R4C",'Mapa de Riesgos'!$O$36),"")</f>
        <v/>
      </c>
      <c r="AK9" s="56" t="str">
        <f>IF(AND('Mapa de Riesgos'!$Y$37="Muy Alta",'Mapa de Riesgos'!$AA$37="Catastrófico"),CONCATENATE("R4C",'Mapa de Riesgos'!$O$37),"")</f>
        <v/>
      </c>
      <c r="AL9" s="56" t="str">
        <f>IF(AND('Mapa de Riesgos'!$Y$38="Muy Alta",'Mapa de Riesgos'!$AA$38="Catastrófico"),CONCATENATE("R4C",'Mapa de Riesgos'!$O$38),"")</f>
        <v/>
      </c>
      <c r="AM9" s="57" t="str">
        <f>IF(AND('Mapa de Riesgos'!$Y$39="Muy Alta",'Mapa de Riesgos'!$AA$39="Catastrófico"),CONCATENATE("R4C",'Mapa de Riesgos'!$O$39),"")</f>
        <v/>
      </c>
      <c r="AN9" s="83"/>
      <c r="AO9" s="492"/>
      <c r="AP9" s="493"/>
      <c r="AQ9" s="493"/>
      <c r="AR9" s="493"/>
      <c r="AS9" s="493"/>
      <c r="AT9" s="494"/>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31"/>
      <c r="C10" s="431"/>
      <c r="D10" s="432"/>
      <c r="E10" s="472"/>
      <c r="F10" s="473"/>
      <c r="G10" s="473"/>
      <c r="H10" s="473"/>
      <c r="I10" s="474"/>
      <c r="J10" s="52" t="str">
        <f>IF(AND('Mapa de Riesgos'!$Y$40="Muy Alta",'Mapa de Riesgos'!$AA$40="Leve"),CONCATENATE("R5C",'Mapa de Riesgos'!$O$40),"")</f>
        <v/>
      </c>
      <c r="K10" s="53" t="str">
        <f>IF(AND('Mapa de Riesgos'!$Y$41="Muy Alta",'Mapa de Riesgos'!$AA$41="Leve"),CONCATENATE("R5C",'Mapa de Riesgos'!$O$41),"")</f>
        <v/>
      </c>
      <c r="L10" s="53" t="str">
        <f>IF(AND('Mapa de Riesgos'!$Y$42="Muy Alta",'Mapa de Riesgos'!$AA$42="Leve"),CONCATENATE("R5C",'Mapa de Riesgos'!$O$42),"")</f>
        <v/>
      </c>
      <c r="M10" s="53" t="str">
        <f>IF(AND('Mapa de Riesgos'!$Y$43="Muy Alta",'Mapa de Riesgos'!$AA$43="Leve"),CONCATENATE("R5C",'Mapa de Riesgos'!$O$43),"")</f>
        <v/>
      </c>
      <c r="N10" s="53" t="str">
        <f>IF(AND('Mapa de Riesgos'!$Y$44="Muy Alta",'Mapa de Riesgos'!$AA$44="Leve"),CONCATENATE("R5C",'Mapa de Riesgos'!$O$44),"")</f>
        <v/>
      </c>
      <c r="O10" s="54" t="str">
        <f>IF(AND('Mapa de Riesgos'!$Y$45="Muy Alta",'Mapa de Riesgos'!$AA$45="Leve"),CONCATENATE("R5C",'Mapa de Riesgos'!$O$45),"")</f>
        <v/>
      </c>
      <c r="P10" s="52" t="str">
        <f>IF(AND('Mapa de Riesgos'!$Y$40="Muy Alta",'Mapa de Riesgos'!$AA$40="Menor"),CONCATENATE("R5C",'Mapa de Riesgos'!$O$40),"")</f>
        <v/>
      </c>
      <c r="Q10" s="53" t="str">
        <f>IF(AND('Mapa de Riesgos'!$Y$41="Muy Alta",'Mapa de Riesgos'!$AA$41="Menor"),CONCATENATE("R5C",'Mapa de Riesgos'!$O$41),"")</f>
        <v/>
      </c>
      <c r="R10" s="53" t="str">
        <f>IF(AND('Mapa de Riesgos'!$Y$42="Muy Alta",'Mapa de Riesgos'!$AA$42="Menor"),CONCATENATE("R5C",'Mapa de Riesgos'!$O$42),"")</f>
        <v/>
      </c>
      <c r="S10" s="53" t="str">
        <f>IF(AND('Mapa de Riesgos'!$Y$43="Muy Alta",'Mapa de Riesgos'!$AA$43="Menor"),CONCATENATE("R5C",'Mapa de Riesgos'!$O$43),"")</f>
        <v/>
      </c>
      <c r="T10" s="53" t="str">
        <f>IF(AND('Mapa de Riesgos'!$Y$44="Muy Alta",'Mapa de Riesgos'!$AA$44="Menor"),CONCATENATE("R5C",'Mapa de Riesgos'!$O$44),"")</f>
        <v/>
      </c>
      <c r="U10" s="54" t="str">
        <f>IF(AND('Mapa de Riesgos'!$Y$45="Muy Alta",'Mapa de Riesgos'!$AA$45="Menor"),CONCATENATE("R5C",'Mapa de Riesgos'!$O$45),"")</f>
        <v/>
      </c>
      <c r="V10" s="52" t="str">
        <f>IF(AND('Mapa de Riesgos'!$Y$40="Muy Alta",'Mapa de Riesgos'!$AA$40="Moderado"),CONCATENATE("R5C",'Mapa de Riesgos'!$O$40),"")</f>
        <v/>
      </c>
      <c r="W10" s="53" t="str">
        <f>IF(AND('Mapa de Riesgos'!$Y$41="Muy Alta",'Mapa de Riesgos'!$AA$41="Moderado"),CONCATENATE("R5C",'Mapa de Riesgos'!$O$41),"")</f>
        <v/>
      </c>
      <c r="X10" s="53" t="str">
        <f>IF(AND('Mapa de Riesgos'!$Y$42="Muy Alta",'Mapa de Riesgos'!$AA$42="Moderado"),CONCATENATE("R5C",'Mapa de Riesgos'!$O$42),"")</f>
        <v/>
      </c>
      <c r="Y10" s="53" t="str">
        <f>IF(AND('Mapa de Riesgos'!$Y$43="Muy Alta",'Mapa de Riesgos'!$AA$43="Moderado"),CONCATENATE("R5C",'Mapa de Riesgos'!$O$43),"")</f>
        <v/>
      </c>
      <c r="Z10" s="53" t="str">
        <f>IF(AND('Mapa de Riesgos'!$Y$44="Muy Alta",'Mapa de Riesgos'!$AA$44="Moderado"),CONCATENATE("R5C",'Mapa de Riesgos'!$O$44),"")</f>
        <v/>
      </c>
      <c r="AA10" s="54" t="str">
        <f>IF(AND('Mapa de Riesgos'!$Y$45="Muy Alta",'Mapa de Riesgos'!$AA$45="Moderado"),CONCATENATE("R5C",'Mapa de Riesgos'!$O$45),"")</f>
        <v/>
      </c>
      <c r="AB10" s="52" t="str">
        <f>IF(AND('Mapa de Riesgos'!$Y$40="Muy Alta",'Mapa de Riesgos'!$AA$40="Mayor"),CONCATENATE("R5C",'Mapa de Riesgos'!$O$40),"")</f>
        <v/>
      </c>
      <c r="AC10" s="53" t="str">
        <f>IF(AND('Mapa de Riesgos'!$Y$41="Muy Alta",'Mapa de Riesgos'!$AA$41="Mayor"),CONCATENATE("R5C",'Mapa de Riesgos'!$O$41),"")</f>
        <v/>
      </c>
      <c r="AD10" s="53" t="str">
        <f>IF(AND('Mapa de Riesgos'!$Y$42="Muy Alta",'Mapa de Riesgos'!$AA$42="Mayor"),CONCATENATE("R5C",'Mapa de Riesgos'!$O$42),"")</f>
        <v/>
      </c>
      <c r="AE10" s="53" t="str">
        <f>IF(AND('Mapa de Riesgos'!$Y$43="Muy Alta",'Mapa de Riesgos'!$AA$43="Mayor"),CONCATENATE("R5C",'Mapa de Riesgos'!$O$43),"")</f>
        <v/>
      </c>
      <c r="AF10" s="53" t="str">
        <f>IF(AND('Mapa de Riesgos'!$Y$44="Muy Alta",'Mapa de Riesgos'!$AA$44="Mayor"),CONCATENATE("R5C",'Mapa de Riesgos'!$O$44),"")</f>
        <v/>
      </c>
      <c r="AG10" s="54" t="str">
        <f>IF(AND('Mapa de Riesgos'!$Y$45="Muy Alta",'Mapa de Riesgos'!$AA$45="Mayor"),CONCATENATE("R5C",'Mapa de Riesgos'!$O$45),"")</f>
        <v/>
      </c>
      <c r="AH10" s="55" t="str">
        <f>IF(AND('Mapa de Riesgos'!$Y$40="Muy Alta",'Mapa de Riesgos'!$AA$40="Catastrófico"),CONCATENATE("R5C",'Mapa de Riesgos'!$O$40),"")</f>
        <v/>
      </c>
      <c r="AI10" s="56" t="str">
        <f>IF(AND('Mapa de Riesgos'!$Y$41="Muy Alta",'Mapa de Riesgos'!$AA$41="Catastrófico"),CONCATENATE("R5C",'Mapa de Riesgos'!$O$41),"")</f>
        <v/>
      </c>
      <c r="AJ10" s="56" t="str">
        <f>IF(AND('Mapa de Riesgos'!$Y$42="Muy Alta",'Mapa de Riesgos'!$AA$42="Catastrófico"),CONCATENATE("R5C",'Mapa de Riesgos'!$O$42),"")</f>
        <v/>
      </c>
      <c r="AK10" s="56" t="str">
        <f>IF(AND('Mapa de Riesgos'!$Y$43="Muy Alta",'Mapa de Riesgos'!$AA$43="Catastrófico"),CONCATENATE("R5C",'Mapa de Riesgos'!$O$43),"")</f>
        <v/>
      </c>
      <c r="AL10" s="56" t="str">
        <f>IF(AND('Mapa de Riesgos'!$Y$44="Muy Alta",'Mapa de Riesgos'!$AA$44="Catastrófico"),CONCATENATE("R5C",'Mapa de Riesgos'!$O$44),"")</f>
        <v/>
      </c>
      <c r="AM10" s="57" t="str">
        <f>IF(AND('Mapa de Riesgos'!$Y$45="Muy Alta",'Mapa de Riesgos'!$AA$45="Catastrófico"),CONCATENATE("R5C",'Mapa de Riesgos'!$O$45),"")</f>
        <v/>
      </c>
      <c r="AN10" s="83"/>
      <c r="AO10" s="492"/>
      <c r="AP10" s="493"/>
      <c r="AQ10" s="493"/>
      <c r="AR10" s="493"/>
      <c r="AS10" s="493"/>
      <c r="AT10" s="494"/>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31"/>
      <c r="C11" s="431"/>
      <c r="D11" s="432"/>
      <c r="E11" s="472"/>
      <c r="F11" s="473"/>
      <c r="G11" s="473"/>
      <c r="H11" s="473"/>
      <c r="I11" s="474"/>
      <c r="J11" s="52" t="str">
        <f>IF(AND('Mapa de Riesgos'!$Y$46="Muy Alta",'Mapa de Riesgos'!$AA$46="Leve"),CONCATENATE("R6C",'Mapa de Riesgos'!$O$46),"")</f>
        <v/>
      </c>
      <c r="K11" s="53" t="str">
        <f>IF(AND('Mapa de Riesgos'!$Y$47="Muy Alta",'Mapa de Riesgos'!$AA$47="Leve"),CONCATENATE("R6C",'Mapa de Riesgos'!$O$47),"")</f>
        <v/>
      </c>
      <c r="L11" s="53" t="str">
        <f>IF(AND('Mapa de Riesgos'!$Y$48="Muy Alta",'Mapa de Riesgos'!$AA$48="Leve"),CONCATENATE("R6C",'Mapa de Riesgos'!$O$48),"")</f>
        <v/>
      </c>
      <c r="M11" s="53" t="str">
        <f>IF(AND('Mapa de Riesgos'!$Y$49="Muy Alta",'Mapa de Riesgos'!$AA$49="Leve"),CONCATENATE("R6C",'Mapa de Riesgos'!$O$49),"")</f>
        <v/>
      </c>
      <c r="N11" s="53" t="str">
        <f>IF(AND('Mapa de Riesgos'!$Y$50="Muy Alta",'Mapa de Riesgos'!$AA$50="Leve"),CONCATENATE("R6C",'Mapa de Riesgos'!$O$50),"")</f>
        <v/>
      </c>
      <c r="O11" s="54" t="str">
        <f>IF(AND('Mapa de Riesgos'!$Y$51="Muy Alta",'Mapa de Riesgos'!$AA$51="Leve"),CONCATENATE("R6C",'Mapa de Riesgos'!$O$51),"")</f>
        <v/>
      </c>
      <c r="P11" s="52" t="str">
        <f>IF(AND('Mapa de Riesgos'!$Y$46="Muy Alta",'Mapa de Riesgos'!$AA$46="Menor"),CONCATENATE("R6C",'Mapa de Riesgos'!$O$46),"")</f>
        <v/>
      </c>
      <c r="Q11" s="53" t="str">
        <f>IF(AND('Mapa de Riesgos'!$Y$47="Muy Alta",'Mapa de Riesgos'!$AA$47="Menor"),CONCATENATE("R6C",'Mapa de Riesgos'!$O$47),"")</f>
        <v/>
      </c>
      <c r="R11" s="53" t="str">
        <f>IF(AND('Mapa de Riesgos'!$Y$48="Muy Alta",'Mapa de Riesgos'!$AA$48="Menor"),CONCATENATE("R6C",'Mapa de Riesgos'!$O$48),"")</f>
        <v/>
      </c>
      <c r="S11" s="53" t="str">
        <f>IF(AND('Mapa de Riesgos'!$Y$49="Muy Alta",'Mapa de Riesgos'!$AA$49="Menor"),CONCATENATE("R6C",'Mapa de Riesgos'!$O$49),"")</f>
        <v/>
      </c>
      <c r="T11" s="53" t="str">
        <f>IF(AND('Mapa de Riesgos'!$Y$50="Muy Alta",'Mapa de Riesgos'!$AA$50="Menor"),CONCATENATE("R6C",'Mapa de Riesgos'!$O$50),"")</f>
        <v/>
      </c>
      <c r="U11" s="54" t="str">
        <f>IF(AND('Mapa de Riesgos'!$Y$51="Muy Alta",'Mapa de Riesgos'!$AA$51="Menor"),CONCATENATE("R6C",'Mapa de Riesgos'!$O$51),"")</f>
        <v/>
      </c>
      <c r="V11" s="52" t="str">
        <f>IF(AND('Mapa de Riesgos'!$Y$46="Muy Alta",'Mapa de Riesgos'!$AA$46="Moderado"),CONCATENATE("R6C",'Mapa de Riesgos'!$O$46),"")</f>
        <v/>
      </c>
      <c r="W11" s="53" t="str">
        <f>IF(AND('Mapa de Riesgos'!$Y$47="Muy Alta",'Mapa de Riesgos'!$AA$47="Moderado"),CONCATENATE("R6C",'Mapa de Riesgos'!$O$47),"")</f>
        <v/>
      </c>
      <c r="X11" s="53" t="str">
        <f>IF(AND('Mapa de Riesgos'!$Y$48="Muy Alta",'Mapa de Riesgos'!$AA$48="Moderado"),CONCATENATE("R6C",'Mapa de Riesgos'!$O$48),"")</f>
        <v/>
      </c>
      <c r="Y11" s="53" t="str">
        <f>IF(AND('Mapa de Riesgos'!$Y$49="Muy Alta",'Mapa de Riesgos'!$AA$49="Moderado"),CONCATENATE("R6C",'Mapa de Riesgos'!$O$49),"")</f>
        <v/>
      </c>
      <c r="Z11" s="53" t="str">
        <f>IF(AND('Mapa de Riesgos'!$Y$50="Muy Alta",'Mapa de Riesgos'!$AA$50="Moderado"),CONCATENATE("R6C",'Mapa de Riesgos'!$O$50),"")</f>
        <v/>
      </c>
      <c r="AA11" s="54" t="str">
        <f>IF(AND('Mapa de Riesgos'!$Y$51="Muy Alta",'Mapa de Riesgos'!$AA$51="Moderado"),CONCATENATE("R6C",'Mapa de Riesgos'!$O$51),"")</f>
        <v/>
      </c>
      <c r="AB11" s="52" t="str">
        <f>IF(AND('Mapa de Riesgos'!$Y$46="Muy Alta",'Mapa de Riesgos'!$AA$46="Mayor"),CONCATENATE("R6C",'Mapa de Riesgos'!$O$46),"")</f>
        <v/>
      </c>
      <c r="AC11" s="53" t="str">
        <f>IF(AND('Mapa de Riesgos'!$Y$47="Muy Alta",'Mapa de Riesgos'!$AA$47="Mayor"),CONCATENATE("R6C",'Mapa de Riesgos'!$O$47),"")</f>
        <v/>
      </c>
      <c r="AD11" s="53" t="str">
        <f>IF(AND('Mapa de Riesgos'!$Y$48="Muy Alta",'Mapa de Riesgos'!$AA$48="Mayor"),CONCATENATE("R6C",'Mapa de Riesgos'!$O$48),"")</f>
        <v/>
      </c>
      <c r="AE11" s="53" t="str">
        <f>IF(AND('Mapa de Riesgos'!$Y$49="Muy Alta",'Mapa de Riesgos'!$AA$49="Mayor"),CONCATENATE("R6C",'Mapa de Riesgos'!$O$49),"")</f>
        <v/>
      </c>
      <c r="AF11" s="53" t="str">
        <f>IF(AND('Mapa de Riesgos'!$Y$50="Muy Alta",'Mapa de Riesgos'!$AA$50="Mayor"),CONCATENATE("R6C",'Mapa de Riesgos'!$O$50),"")</f>
        <v/>
      </c>
      <c r="AG11" s="54" t="str">
        <f>IF(AND('Mapa de Riesgos'!$Y$51="Muy Alta",'Mapa de Riesgos'!$AA$51="Mayor"),CONCATENATE("R6C",'Mapa de Riesgos'!$O$51),"")</f>
        <v/>
      </c>
      <c r="AH11" s="55" t="str">
        <f>IF(AND('Mapa de Riesgos'!$Y$46="Muy Alta",'Mapa de Riesgos'!$AA$46="Catastrófico"),CONCATENATE("R6C",'Mapa de Riesgos'!$O$46),"")</f>
        <v/>
      </c>
      <c r="AI11" s="56" t="str">
        <f>IF(AND('Mapa de Riesgos'!$Y$47="Muy Alta",'Mapa de Riesgos'!$AA$47="Catastrófico"),CONCATENATE("R6C",'Mapa de Riesgos'!$O$47),"")</f>
        <v/>
      </c>
      <c r="AJ11" s="56" t="str">
        <f>IF(AND('Mapa de Riesgos'!$Y$48="Muy Alta",'Mapa de Riesgos'!$AA$48="Catastrófico"),CONCATENATE("R6C",'Mapa de Riesgos'!$O$48),"")</f>
        <v/>
      </c>
      <c r="AK11" s="56" t="str">
        <f>IF(AND('Mapa de Riesgos'!$Y$49="Muy Alta",'Mapa de Riesgos'!$AA$49="Catastrófico"),CONCATENATE("R6C",'Mapa de Riesgos'!$O$49),"")</f>
        <v/>
      </c>
      <c r="AL11" s="56" t="str">
        <f>IF(AND('Mapa de Riesgos'!$Y$50="Muy Alta",'Mapa de Riesgos'!$AA$50="Catastrófico"),CONCATENATE("R6C",'Mapa de Riesgos'!$O$50),"")</f>
        <v/>
      </c>
      <c r="AM11" s="57" t="str">
        <f>IF(AND('Mapa de Riesgos'!$Y$51="Muy Alta",'Mapa de Riesgos'!$AA$51="Catastrófico"),CONCATENATE("R6C",'Mapa de Riesgos'!$O$51),"")</f>
        <v/>
      </c>
      <c r="AN11" s="83"/>
      <c r="AO11" s="492"/>
      <c r="AP11" s="493"/>
      <c r="AQ11" s="493"/>
      <c r="AR11" s="493"/>
      <c r="AS11" s="493"/>
      <c r="AT11" s="494"/>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31"/>
      <c r="C12" s="431"/>
      <c r="D12" s="432"/>
      <c r="E12" s="472"/>
      <c r="F12" s="473"/>
      <c r="G12" s="473"/>
      <c r="H12" s="473"/>
      <c r="I12" s="474"/>
      <c r="J12" s="52" t="str">
        <f>IF(AND('Mapa de Riesgos'!$Y$52="Muy Alta",'Mapa de Riesgos'!$AA$52="Leve"),CONCATENATE("R7C",'Mapa de Riesgos'!$O$52),"")</f>
        <v/>
      </c>
      <c r="K12" s="53" t="str">
        <f>IF(AND('Mapa de Riesgos'!$Y$53="Muy Alta",'Mapa de Riesgos'!$AA$53="Leve"),CONCATENATE("R7C",'Mapa de Riesgos'!$O$53),"")</f>
        <v/>
      </c>
      <c r="L12" s="53" t="str">
        <f>IF(AND('Mapa de Riesgos'!$Y$54="Muy Alta",'Mapa de Riesgos'!$AA$54="Leve"),CONCATENATE("R7C",'Mapa de Riesgos'!$O$54),"")</f>
        <v/>
      </c>
      <c r="M12" s="53" t="str">
        <f>IF(AND('Mapa de Riesgos'!$Y$55="Muy Alta",'Mapa de Riesgos'!$AA$55="Leve"),CONCATENATE("R7C",'Mapa de Riesgos'!$O$55),"")</f>
        <v/>
      </c>
      <c r="N12" s="53" t="str">
        <f>IF(AND('Mapa de Riesgos'!$Y$56="Muy Alta",'Mapa de Riesgos'!$AA$56="Leve"),CONCATENATE("R7C",'Mapa de Riesgos'!$O$56),"")</f>
        <v/>
      </c>
      <c r="O12" s="54" t="str">
        <f>IF(AND('Mapa de Riesgos'!$Y$57="Muy Alta",'Mapa de Riesgos'!$AA$57="Leve"),CONCATENATE("R7C",'Mapa de Riesgos'!$O$57),"")</f>
        <v/>
      </c>
      <c r="P12" s="52" t="str">
        <f>IF(AND('Mapa de Riesgos'!$Y$52="Muy Alta",'Mapa de Riesgos'!$AA$52="Menor"),CONCATENATE("R7C",'Mapa de Riesgos'!$O$52),"")</f>
        <v/>
      </c>
      <c r="Q12" s="53" t="str">
        <f>IF(AND('Mapa de Riesgos'!$Y$53="Muy Alta",'Mapa de Riesgos'!$AA$53="Menor"),CONCATENATE("R7C",'Mapa de Riesgos'!$O$53),"")</f>
        <v/>
      </c>
      <c r="R12" s="53" t="str">
        <f>IF(AND('Mapa de Riesgos'!$Y$54="Muy Alta",'Mapa de Riesgos'!$AA$54="Menor"),CONCATENATE("R7C",'Mapa de Riesgos'!$O$54),"")</f>
        <v/>
      </c>
      <c r="S12" s="53" t="str">
        <f>IF(AND('Mapa de Riesgos'!$Y$55="Muy Alta",'Mapa de Riesgos'!$AA$55="Menor"),CONCATENATE("R7C",'Mapa de Riesgos'!$O$55),"")</f>
        <v/>
      </c>
      <c r="T12" s="53" t="str">
        <f>IF(AND('Mapa de Riesgos'!$Y$56="Muy Alta",'Mapa de Riesgos'!$AA$56="Menor"),CONCATENATE("R7C",'Mapa de Riesgos'!$O$56),"")</f>
        <v/>
      </c>
      <c r="U12" s="54" t="str">
        <f>IF(AND('Mapa de Riesgos'!$Y$57="Muy Alta",'Mapa de Riesgos'!$AA$57="Menor"),CONCATENATE("R7C",'Mapa de Riesgos'!$O$57),"")</f>
        <v/>
      </c>
      <c r="V12" s="52" t="str">
        <f>IF(AND('Mapa de Riesgos'!$Y$52="Muy Alta",'Mapa de Riesgos'!$AA$52="Moderado"),CONCATENATE("R7C",'Mapa de Riesgos'!$O$52),"")</f>
        <v/>
      </c>
      <c r="W12" s="53" t="str">
        <f>IF(AND('Mapa de Riesgos'!$Y$53="Muy Alta",'Mapa de Riesgos'!$AA$53="Moderado"),CONCATENATE("R7C",'Mapa de Riesgos'!$O$53),"")</f>
        <v/>
      </c>
      <c r="X12" s="53" t="str">
        <f>IF(AND('Mapa de Riesgos'!$Y$54="Muy Alta",'Mapa de Riesgos'!$AA$54="Moderado"),CONCATENATE("R7C",'Mapa de Riesgos'!$O$54),"")</f>
        <v/>
      </c>
      <c r="Y12" s="53" t="str">
        <f>IF(AND('Mapa de Riesgos'!$Y$55="Muy Alta",'Mapa de Riesgos'!$AA$55="Moderado"),CONCATENATE("R7C",'Mapa de Riesgos'!$O$55),"")</f>
        <v/>
      </c>
      <c r="Z12" s="53" t="str">
        <f>IF(AND('Mapa de Riesgos'!$Y$56="Muy Alta",'Mapa de Riesgos'!$AA$56="Moderado"),CONCATENATE("R7C",'Mapa de Riesgos'!$O$56),"")</f>
        <v/>
      </c>
      <c r="AA12" s="54" t="str">
        <f>IF(AND('Mapa de Riesgos'!$Y$57="Muy Alta",'Mapa de Riesgos'!$AA$57="Moderado"),CONCATENATE("R7C",'Mapa de Riesgos'!$O$57),"")</f>
        <v/>
      </c>
      <c r="AB12" s="52" t="str">
        <f>IF(AND('Mapa de Riesgos'!$Y$52="Muy Alta",'Mapa de Riesgos'!$AA$52="Mayor"),CONCATENATE("R7C",'Mapa de Riesgos'!$O$52),"")</f>
        <v/>
      </c>
      <c r="AC12" s="53" t="str">
        <f>IF(AND('Mapa de Riesgos'!$Y$53="Muy Alta",'Mapa de Riesgos'!$AA$53="Mayor"),CONCATENATE("R7C",'Mapa de Riesgos'!$O$53),"")</f>
        <v/>
      </c>
      <c r="AD12" s="53" t="str">
        <f>IF(AND('Mapa de Riesgos'!$Y$54="Muy Alta",'Mapa de Riesgos'!$AA$54="Mayor"),CONCATENATE("R7C",'Mapa de Riesgos'!$O$54),"")</f>
        <v/>
      </c>
      <c r="AE12" s="53" t="str">
        <f>IF(AND('Mapa de Riesgos'!$Y$55="Muy Alta",'Mapa de Riesgos'!$AA$55="Mayor"),CONCATENATE("R7C",'Mapa de Riesgos'!$O$55),"")</f>
        <v/>
      </c>
      <c r="AF12" s="53" t="str">
        <f>IF(AND('Mapa de Riesgos'!$Y$56="Muy Alta",'Mapa de Riesgos'!$AA$56="Mayor"),CONCATENATE("R7C",'Mapa de Riesgos'!$O$56),"")</f>
        <v/>
      </c>
      <c r="AG12" s="54" t="str">
        <f>IF(AND('Mapa de Riesgos'!$Y$57="Muy Alta",'Mapa de Riesgos'!$AA$57="Mayor"),CONCATENATE("R7C",'Mapa de Riesgos'!$O$57),"")</f>
        <v/>
      </c>
      <c r="AH12" s="55" t="str">
        <f>IF(AND('Mapa de Riesgos'!$Y$52="Muy Alta",'Mapa de Riesgos'!$AA$52="Catastrófico"),CONCATENATE("R7C",'Mapa de Riesgos'!$O$52),"")</f>
        <v/>
      </c>
      <c r="AI12" s="56" t="str">
        <f>IF(AND('Mapa de Riesgos'!$Y$53="Muy Alta",'Mapa de Riesgos'!$AA$53="Catastrófico"),CONCATENATE("R7C",'Mapa de Riesgos'!$O$53),"")</f>
        <v/>
      </c>
      <c r="AJ12" s="56" t="str">
        <f>IF(AND('Mapa de Riesgos'!$Y$54="Muy Alta",'Mapa de Riesgos'!$AA$54="Catastrófico"),CONCATENATE("R7C",'Mapa de Riesgos'!$O$54),"")</f>
        <v/>
      </c>
      <c r="AK12" s="56" t="str">
        <f>IF(AND('Mapa de Riesgos'!$Y$55="Muy Alta",'Mapa de Riesgos'!$AA$55="Catastrófico"),CONCATENATE("R7C",'Mapa de Riesgos'!$O$55),"")</f>
        <v/>
      </c>
      <c r="AL12" s="56" t="str">
        <f>IF(AND('Mapa de Riesgos'!$Y$56="Muy Alta",'Mapa de Riesgos'!$AA$56="Catastrófico"),CONCATENATE("R7C",'Mapa de Riesgos'!$O$56),"")</f>
        <v/>
      </c>
      <c r="AM12" s="57" t="str">
        <f>IF(AND('Mapa de Riesgos'!$Y$57="Muy Alta",'Mapa de Riesgos'!$AA$57="Catastrófico"),CONCATENATE("R7C",'Mapa de Riesgos'!$O$57),"")</f>
        <v/>
      </c>
      <c r="AN12" s="83"/>
      <c r="AO12" s="492"/>
      <c r="AP12" s="493"/>
      <c r="AQ12" s="493"/>
      <c r="AR12" s="493"/>
      <c r="AS12" s="493"/>
      <c r="AT12" s="494"/>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31"/>
      <c r="C13" s="431"/>
      <c r="D13" s="432"/>
      <c r="E13" s="472"/>
      <c r="F13" s="473"/>
      <c r="G13" s="473"/>
      <c r="H13" s="473"/>
      <c r="I13" s="474"/>
      <c r="J13" s="52" t="str">
        <f>IF(AND('Mapa de Riesgos'!$Y$58="Muy Alta",'Mapa de Riesgos'!$AA$58="Leve"),CONCATENATE("R8C",'Mapa de Riesgos'!$O$58),"")</f>
        <v/>
      </c>
      <c r="K13" s="53" t="str">
        <f>IF(AND('Mapa de Riesgos'!$Y$59="Muy Alta",'Mapa de Riesgos'!$AA$59="Leve"),CONCATENATE("R8C",'Mapa de Riesgos'!$O$59),"")</f>
        <v/>
      </c>
      <c r="L13" s="53" t="str">
        <f>IF(AND('Mapa de Riesgos'!$Y$60="Muy Alta",'Mapa de Riesgos'!$AA$60="Leve"),CONCATENATE("R8C",'Mapa de Riesgos'!$O$60),"")</f>
        <v/>
      </c>
      <c r="M13" s="53" t="str">
        <f>IF(AND('Mapa de Riesgos'!$Y$61="Muy Alta",'Mapa de Riesgos'!$AA$61="Leve"),CONCATENATE("R8C",'Mapa de Riesgos'!$O$61),"")</f>
        <v/>
      </c>
      <c r="N13" s="53" t="str">
        <f>IF(AND('Mapa de Riesgos'!$Y$62="Muy Alta",'Mapa de Riesgos'!$AA$62="Leve"),CONCATENATE("R8C",'Mapa de Riesgos'!$O$62),"")</f>
        <v/>
      </c>
      <c r="O13" s="54" t="str">
        <f>IF(AND('Mapa de Riesgos'!$Y$63="Muy Alta",'Mapa de Riesgos'!$AA$63="Leve"),CONCATENATE("R8C",'Mapa de Riesgos'!$O$63),"")</f>
        <v/>
      </c>
      <c r="P13" s="52" t="str">
        <f>IF(AND('Mapa de Riesgos'!$Y$58="Muy Alta",'Mapa de Riesgos'!$AA$58="Menor"),CONCATENATE("R8C",'Mapa de Riesgos'!$O$58),"")</f>
        <v/>
      </c>
      <c r="Q13" s="53" t="str">
        <f>IF(AND('Mapa de Riesgos'!$Y$59="Muy Alta",'Mapa de Riesgos'!$AA$59="Menor"),CONCATENATE("R8C",'Mapa de Riesgos'!$O$59),"")</f>
        <v/>
      </c>
      <c r="R13" s="53" t="str">
        <f>IF(AND('Mapa de Riesgos'!$Y$60="Muy Alta",'Mapa de Riesgos'!$AA$60="Menor"),CONCATENATE("R8C",'Mapa de Riesgos'!$O$60),"")</f>
        <v/>
      </c>
      <c r="S13" s="53" t="str">
        <f>IF(AND('Mapa de Riesgos'!$Y$61="Muy Alta",'Mapa de Riesgos'!$AA$61="Menor"),CONCATENATE("R8C",'Mapa de Riesgos'!$O$61),"")</f>
        <v/>
      </c>
      <c r="T13" s="53" t="str">
        <f>IF(AND('Mapa de Riesgos'!$Y$62="Muy Alta",'Mapa de Riesgos'!$AA$62="Menor"),CONCATENATE("R8C",'Mapa de Riesgos'!$O$62),"")</f>
        <v/>
      </c>
      <c r="U13" s="54" t="str">
        <f>IF(AND('Mapa de Riesgos'!$Y$63="Muy Alta",'Mapa de Riesgos'!$AA$63="Menor"),CONCATENATE("R8C",'Mapa de Riesgos'!$O$63),"")</f>
        <v/>
      </c>
      <c r="V13" s="52" t="str">
        <f>IF(AND('Mapa de Riesgos'!$Y$58="Muy Alta",'Mapa de Riesgos'!$AA$58="Moderado"),CONCATENATE("R8C",'Mapa de Riesgos'!$O$58),"")</f>
        <v/>
      </c>
      <c r="W13" s="53" t="str">
        <f>IF(AND('Mapa de Riesgos'!$Y$59="Muy Alta",'Mapa de Riesgos'!$AA$59="Moderado"),CONCATENATE("R8C",'Mapa de Riesgos'!$O$59),"")</f>
        <v/>
      </c>
      <c r="X13" s="53" t="str">
        <f>IF(AND('Mapa de Riesgos'!$Y$60="Muy Alta",'Mapa de Riesgos'!$AA$60="Moderado"),CONCATENATE("R8C",'Mapa de Riesgos'!$O$60),"")</f>
        <v/>
      </c>
      <c r="Y13" s="53" t="str">
        <f>IF(AND('Mapa de Riesgos'!$Y$61="Muy Alta",'Mapa de Riesgos'!$AA$61="Moderado"),CONCATENATE("R8C",'Mapa de Riesgos'!$O$61),"")</f>
        <v/>
      </c>
      <c r="Z13" s="53" t="str">
        <f>IF(AND('Mapa de Riesgos'!$Y$62="Muy Alta",'Mapa de Riesgos'!$AA$62="Moderado"),CONCATENATE("R8C",'Mapa de Riesgos'!$O$62),"")</f>
        <v/>
      </c>
      <c r="AA13" s="54" t="str">
        <f>IF(AND('Mapa de Riesgos'!$Y$63="Muy Alta",'Mapa de Riesgos'!$AA$63="Moderado"),CONCATENATE("R8C",'Mapa de Riesgos'!$O$63),"")</f>
        <v/>
      </c>
      <c r="AB13" s="52" t="str">
        <f>IF(AND('Mapa de Riesgos'!$Y$58="Muy Alta",'Mapa de Riesgos'!$AA$58="Mayor"),CONCATENATE("R8C",'Mapa de Riesgos'!$O$58),"")</f>
        <v/>
      </c>
      <c r="AC13" s="53" t="str">
        <f>IF(AND('Mapa de Riesgos'!$Y$59="Muy Alta",'Mapa de Riesgos'!$AA$59="Mayor"),CONCATENATE("R8C",'Mapa de Riesgos'!$O$59),"")</f>
        <v/>
      </c>
      <c r="AD13" s="53" t="str">
        <f>IF(AND('Mapa de Riesgos'!$Y$60="Muy Alta",'Mapa de Riesgos'!$AA$60="Mayor"),CONCATENATE("R8C",'Mapa de Riesgos'!$O$60),"")</f>
        <v/>
      </c>
      <c r="AE13" s="53" t="str">
        <f>IF(AND('Mapa de Riesgos'!$Y$61="Muy Alta",'Mapa de Riesgos'!$AA$61="Mayor"),CONCATENATE("R8C",'Mapa de Riesgos'!$O$61),"")</f>
        <v/>
      </c>
      <c r="AF13" s="53" t="str">
        <f>IF(AND('Mapa de Riesgos'!$Y$62="Muy Alta",'Mapa de Riesgos'!$AA$62="Mayor"),CONCATENATE("R8C",'Mapa de Riesgos'!$O$62),"")</f>
        <v/>
      </c>
      <c r="AG13" s="54" t="str">
        <f>IF(AND('Mapa de Riesgos'!$Y$63="Muy Alta",'Mapa de Riesgos'!$AA$63="Mayor"),CONCATENATE("R8C",'Mapa de Riesgos'!$O$63),"")</f>
        <v/>
      </c>
      <c r="AH13" s="55" t="str">
        <f>IF(AND('Mapa de Riesgos'!$Y$58="Muy Alta",'Mapa de Riesgos'!$AA$58="Catastrófico"),CONCATENATE("R8C",'Mapa de Riesgos'!$O$58),"")</f>
        <v/>
      </c>
      <c r="AI13" s="56" t="str">
        <f>IF(AND('Mapa de Riesgos'!$Y$59="Muy Alta",'Mapa de Riesgos'!$AA$59="Catastrófico"),CONCATENATE("R8C",'Mapa de Riesgos'!$O$59),"")</f>
        <v/>
      </c>
      <c r="AJ13" s="56" t="str">
        <f>IF(AND('Mapa de Riesgos'!$Y$60="Muy Alta",'Mapa de Riesgos'!$AA$60="Catastrófico"),CONCATENATE("R8C",'Mapa de Riesgos'!$O$60),"")</f>
        <v/>
      </c>
      <c r="AK13" s="56" t="str">
        <f>IF(AND('Mapa de Riesgos'!$Y$61="Muy Alta",'Mapa de Riesgos'!$AA$61="Catastrófico"),CONCATENATE("R8C",'Mapa de Riesgos'!$O$61),"")</f>
        <v/>
      </c>
      <c r="AL13" s="56" t="str">
        <f>IF(AND('Mapa de Riesgos'!$Y$62="Muy Alta",'Mapa de Riesgos'!$AA$62="Catastrófico"),CONCATENATE("R8C",'Mapa de Riesgos'!$O$62),"")</f>
        <v/>
      </c>
      <c r="AM13" s="57" t="str">
        <f>IF(AND('Mapa de Riesgos'!$Y$63="Muy Alta",'Mapa de Riesgos'!$AA$63="Catastrófico"),CONCATENATE("R8C",'Mapa de Riesgos'!$O$63),"")</f>
        <v/>
      </c>
      <c r="AN13" s="83"/>
      <c r="AO13" s="492"/>
      <c r="AP13" s="493"/>
      <c r="AQ13" s="493"/>
      <c r="AR13" s="493"/>
      <c r="AS13" s="493"/>
      <c r="AT13" s="494"/>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31"/>
      <c r="C14" s="431"/>
      <c r="D14" s="432"/>
      <c r="E14" s="472"/>
      <c r="F14" s="473"/>
      <c r="G14" s="473"/>
      <c r="H14" s="473"/>
      <c r="I14" s="474"/>
      <c r="J14" s="52" t="str">
        <f>IF(AND('Mapa de Riesgos'!$Y$64="Muy Alta",'Mapa de Riesgos'!$AA$64="Leve"),CONCATENATE("R9C",'Mapa de Riesgos'!$O$64),"")</f>
        <v/>
      </c>
      <c r="K14" s="53" t="str">
        <f>IF(AND('Mapa de Riesgos'!$Y$65="Muy Alta",'Mapa de Riesgos'!$AA$65="Leve"),CONCATENATE("R9C",'Mapa de Riesgos'!$O$65),"")</f>
        <v/>
      </c>
      <c r="L14" s="53" t="str">
        <f>IF(AND('Mapa de Riesgos'!$Y$66="Muy Alta",'Mapa de Riesgos'!$AA$66="Leve"),CONCATENATE("R9C",'Mapa de Riesgos'!$O$66),"")</f>
        <v/>
      </c>
      <c r="M14" s="53" t="str">
        <f>IF(AND('Mapa de Riesgos'!$Y$67="Muy Alta",'Mapa de Riesgos'!$AA$67="Leve"),CONCATENATE("R9C",'Mapa de Riesgos'!$O$67),"")</f>
        <v/>
      </c>
      <c r="N14" s="53" t="str">
        <f>IF(AND('Mapa de Riesgos'!$Y$68="Muy Alta",'Mapa de Riesgos'!$AA$68="Leve"),CONCATENATE("R9C",'Mapa de Riesgos'!$O$68),"")</f>
        <v/>
      </c>
      <c r="O14" s="54" t="str">
        <f>IF(AND('Mapa de Riesgos'!$Y$69="Muy Alta",'Mapa de Riesgos'!$AA$69="Leve"),CONCATENATE("R9C",'Mapa de Riesgos'!$O$69),"")</f>
        <v/>
      </c>
      <c r="P14" s="52" t="str">
        <f>IF(AND('Mapa de Riesgos'!$Y$64="Muy Alta",'Mapa de Riesgos'!$AA$64="Menor"),CONCATENATE("R9C",'Mapa de Riesgos'!$O$64),"")</f>
        <v/>
      </c>
      <c r="Q14" s="53" t="str">
        <f>IF(AND('Mapa de Riesgos'!$Y$65="Muy Alta",'Mapa de Riesgos'!$AA$65="Menor"),CONCATENATE("R9C",'Mapa de Riesgos'!$O$65),"")</f>
        <v/>
      </c>
      <c r="R14" s="53" t="str">
        <f>IF(AND('Mapa de Riesgos'!$Y$66="Muy Alta",'Mapa de Riesgos'!$AA$66="Menor"),CONCATENATE("R9C",'Mapa de Riesgos'!$O$66),"")</f>
        <v/>
      </c>
      <c r="S14" s="53" t="str">
        <f>IF(AND('Mapa de Riesgos'!$Y$67="Muy Alta",'Mapa de Riesgos'!$AA$67="Menor"),CONCATENATE("R9C",'Mapa de Riesgos'!$O$67),"")</f>
        <v/>
      </c>
      <c r="T14" s="53" t="str">
        <f>IF(AND('Mapa de Riesgos'!$Y$68="Muy Alta",'Mapa de Riesgos'!$AA$68="Menor"),CONCATENATE("R9C",'Mapa de Riesgos'!$O$68),"")</f>
        <v/>
      </c>
      <c r="U14" s="54" t="str">
        <f>IF(AND('Mapa de Riesgos'!$Y$69="Muy Alta",'Mapa de Riesgos'!$AA$69="Menor"),CONCATENATE("R9C",'Mapa de Riesgos'!$O$69),"")</f>
        <v/>
      </c>
      <c r="V14" s="52" t="str">
        <f>IF(AND('Mapa de Riesgos'!$Y$64="Muy Alta",'Mapa de Riesgos'!$AA$64="Moderado"),CONCATENATE("R9C",'Mapa de Riesgos'!$O$64),"")</f>
        <v/>
      </c>
      <c r="W14" s="53" t="str">
        <f>IF(AND('Mapa de Riesgos'!$Y$65="Muy Alta",'Mapa de Riesgos'!$AA$65="Moderado"),CONCATENATE("R9C",'Mapa de Riesgos'!$O$65),"")</f>
        <v/>
      </c>
      <c r="X14" s="53" t="str">
        <f>IF(AND('Mapa de Riesgos'!$Y$66="Muy Alta",'Mapa de Riesgos'!$AA$66="Moderado"),CONCATENATE("R9C",'Mapa de Riesgos'!$O$66),"")</f>
        <v/>
      </c>
      <c r="Y14" s="53" t="str">
        <f>IF(AND('Mapa de Riesgos'!$Y$67="Muy Alta",'Mapa de Riesgos'!$AA$67="Moderado"),CONCATENATE("R9C",'Mapa de Riesgos'!$O$67),"")</f>
        <v/>
      </c>
      <c r="Z14" s="53" t="str">
        <f>IF(AND('Mapa de Riesgos'!$Y$68="Muy Alta",'Mapa de Riesgos'!$AA$68="Moderado"),CONCATENATE("R9C",'Mapa de Riesgos'!$O$68),"")</f>
        <v/>
      </c>
      <c r="AA14" s="54" t="str">
        <f>IF(AND('Mapa de Riesgos'!$Y$69="Muy Alta",'Mapa de Riesgos'!$AA$69="Moderado"),CONCATENATE("R9C",'Mapa de Riesgos'!$O$69),"")</f>
        <v/>
      </c>
      <c r="AB14" s="52" t="str">
        <f>IF(AND('Mapa de Riesgos'!$Y$64="Muy Alta",'Mapa de Riesgos'!$AA$64="Mayor"),CONCATENATE("R9C",'Mapa de Riesgos'!$O$64),"")</f>
        <v/>
      </c>
      <c r="AC14" s="53" t="str">
        <f>IF(AND('Mapa de Riesgos'!$Y$65="Muy Alta",'Mapa de Riesgos'!$AA$65="Mayor"),CONCATENATE("R9C",'Mapa de Riesgos'!$O$65),"")</f>
        <v/>
      </c>
      <c r="AD14" s="53" t="str">
        <f>IF(AND('Mapa de Riesgos'!$Y$66="Muy Alta",'Mapa de Riesgos'!$AA$66="Mayor"),CONCATENATE("R9C",'Mapa de Riesgos'!$O$66),"")</f>
        <v/>
      </c>
      <c r="AE14" s="53" t="str">
        <f>IF(AND('Mapa de Riesgos'!$Y$67="Muy Alta",'Mapa de Riesgos'!$AA$67="Mayor"),CONCATENATE("R9C",'Mapa de Riesgos'!$O$67),"")</f>
        <v/>
      </c>
      <c r="AF14" s="53" t="str">
        <f>IF(AND('Mapa de Riesgos'!$Y$68="Muy Alta",'Mapa de Riesgos'!$AA$68="Mayor"),CONCATENATE("R9C",'Mapa de Riesgos'!$O$68),"")</f>
        <v/>
      </c>
      <c r="AG14" s="54" t="str">
        <f>IF(AND('Mapa de Riesgos'!$Y$69="Muy Alta",'Mapa de Riesgos'!$AA$69="Mayor"),CONCATENATE("R9C",'Mapa de Riesgos'!$O$69),"")</f>
        <v/>
      </c>
      <c r="AH14" s="55" t="str">
        <f>IF(AND('Mapa de Riesgos'!$Y$64="Muy Alta",'Mapa de Riesgos'!$AA$64="Catastrófico"),CONCATENATE("R9C",'Mapa de Riesgos'!$O$64),"")</f>
        <v/>
      </c>
      <c r="AI14" s="56" t="str">
        <f>IF(AND('Mapa de Riesgos'!$Y$65="Muy Alta",'Mapa de Riesgos'!$AA$65="Catastrófico"),CONCATENATE("R9C",'Mapa de Riesgos'!$O$65),"")</f>
        <v/>
      </c>
      <c r="AJ14" s="56" t="str">
        <f>IF(AND('Mapa de Riesgos'!$Y$66="Muy Alta",'Mapa de Riesgos'!$AA$66="Catastrófico"),CONCATENATE("R9C",'Mapa de Riesgos'!$O$66),"")</f>
        <v/>
      </c>
      <c r="AK14" s="56" t="str">
        <f>IF(AND('Mapa de Riesgos'!$Y$67="Muy Alta",'Mapa de Riesgos'!$AA$67="Catastrófico"),CONCATENATE("R9C",'Mapa de Riesgos'!$O$67),"")</f>
        <v/>
      </c>
      <c r="AL14" s="56" t="str">
        <f>IF(AND('Mapa de Riesgos'!$Y$68="Muy Alta",'Mapa de Riesgos'!$AA$68="Catastrófico"),CONCATENATE("R9C",'Mapa de Riesgos'!$O$68),"")</f>
        <v/>
      </c>
      <c r="AM14" s="57" t="str">
        <f>IF(AND('Mapa de Riesgos'!$Y$69="Muy Alta",'Mapa de Riesgos'!$AA$69="Catastrófico"),CONCATENATE("R9C",'Mapa de Riesgos'!$O$69),"")</f>
        <v/>
      </c>
      <c r="AN14" s="83"/>
      <c r="AO14" s="492"/>
      <c r="AP14" s="493"/>
      <c r="AQ14" s="493"/>
      <c r="AR14" s="493"/>
      <c r="AS14" s="493"/>
      <c r="AT14" s="494"/>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31"/>
      <c r="C15" s="431"/>
      <c r="D15" s="432"/>
      <c r="E15" s="475"/>
      <c r="F15" s="476"/>
      <c r="G15" s="476"/>
      <c r="H15" s="476"/>
      <c r="I15" s="477"/>
      <c r="J15" s="58" t="str">
        <f>IF(AND('Mapa de Riesgos'!$Y$70="Muy Alta",'Mapa de Riesgos'!$AA$70="Leve"),CONCATENATE("R10C",'Mapa de Riesgos'!$O$70),"")</f>
        <v/>
      </c>
      <c r="K15" s="59" t="str">
        <f>IF(AND('Mapa de Riesgos'!$Y$71="Muy Alta",'Mapa de Riesgos'!$AA$71="Leve"),CONCATENATE("R10C",'Mapa de Riesgos'!$O$71),"")</f>
        <v/>
      </c>
      <c r="L15" s="59" t="str">
        <f>IF(AND('Mapa de Riesgos'!$Y$72="Muy Alta",'Mapa de Riesgos'!$AA$72="Leve"),CONCATENATE("R10C",'Mapa de Riesgos'!$O$72),"")</f>
        <v/>
      </c>
      <c r="M15" s="59" t="str">
        <f>IF(AND('Mapa de Riesgos'!$Y$73="Muy Alta",'Mapa de Riesgos'!$AA$73="Leve"),CONCATENATE("R10C",'Mapa de Riesgos'!$O$73),"")</f>
        <v/>
      </c>
      <c r="N15" s="59" t="str">
        <f>IF(AND('Mapa de Riesgos'!$Y$74="Muy Alta",'Mapa de Riesgos'!$AA$74="Leve"),CONCATENATE("R10C",'Mapa de Riesgos'!$O$74),"")</f>
        <v/>
      </c>
      <c r="O15" s="60" t="str">
        <f>IF(AND('Mapa de Riesgos'!$Y$75="Muy Alta",'Mapa de Riesgos'!$AA$75="Leve"),CONCATENATE("R10C",'Mapa de Riesgos'!$O$75),"")</f>
        <v/>
      </c>
      <c r="P15" s="52" t="str">
        <f>IF(AND('Mapa de Riesgos'!$Y$70="Muy Alta",'Mapa de Riesgos'!$AA$70="Menor"),CONCATENATE("R10C",'Mapa de Riesgos'!$O$70),"")</f>
        <v/>
      </c>
      <c r="Q15" s="53" t="str">
        <f>IF(AND('Mapa de Riesgos'!$Y$71="Muy Alta",'Mapa de Riesgos'!$AA$71="Menor"),CONCATENATE("R10C",'Mapa de Riesgos'!$O$71),"")</f>
        <v/>
      </c>
      <c r="R15" s="53" t="str">
        <f>IF(AND('Mapa de Riesgos'!$Y$72="Muy Alta",'Mapa de Riesgos'!$AA$72="Menor"),CONCATENATE("R10C",'Mapa de Riesgos'!$O$72),"")</f>
        <v/>
      </c>
      <c r="S15" s="53" t="str">
        <f>IF(AND('Mapa de Riesgos'!$Y$73="Muy Alta",'Mapa de Riesgos'!$AA$73="Menor"),CONCATENATE("R10C",'Mapa de Riesgos'!$O$73),"")</f>
        <v/>
      </c>
      <c r="T15" s="53" t="str">
        <f>IF(AND('Mapa de Riesgos'!$Y$74="Muy Alta",'Mapa de Riesgos'!$AA$74="Menor"),CONCATENATE("R10C",'Mapa de Riesgos'!$O$74),"")</f>
        <v/>
      </c>
      <c r="U15" s="54" t="str">
        <f>IF(AND('Mapa de Riesgos'!$Y$75="Muy Alta",'Mapa de Riesgos'!$AA$75="Menor"),CONCATENATE("R10C",'Mapa de Riesgos'!$O$75),"")</f>
        <v/>
      </c>
      <c r="V15" s="58" t="str">
        <f>IF(AND('Mapa de Riesgos'!$Y$70="Muy Alta",'Mapa de Riesgos'!$AA$70="Moderado"),CONCATENATE("R10C",'Mapa de Riesgos'!$O$70),"")</f>
        <v/>
      </c>
      <c r="W15" s="59" t="str">
        <f>IF(AND('Mapa de Riesgos'!$Y$71="Muy Alta",'Mapa de Riesgos'!$AA$71="Moderado"),CONCATENATE("R10C",'Mapa de Riesgos'!$O$71),"")</f>
        <v/>
      </c>
      <c r="X15" s="59" t="str">
        <f>IF(AND('Mapa de Riesgos'!$Y$72="Muy Alta",'Mapa de Riesgos'!$AA$72="Moderado"),CONCATENATE("R10C",'Mapa de Riesgos'!$O$72),"")</f>
        <v/>
      </c>
      <c r="Y15" s="59" t="str">
        <f>IF(AND('Mapa de Riesgos'!$Y$73="Muy Alta",'Mapa de Riesgos'!$AA$73="Moderado"),CONCATENATE("R10C",'Mapa de Riesgos'!$O$73),"")</f>
        <v/>
      </c>
      <c r="Z15" s="59" t="str">
        <f>IF(AND('Mapa de Riesgos'!$Y$74="Muy Alta",'Mapa de Riesgos'!$AA$74="Moderado"),CONCATENATE("R10C",'Mapa de Riesgos'!$O$74),"")</f>
        <v/>
      </c>
      <c r="AA15" s="60" t="str">
        <f>IF(AND('Mapa de Riesgos'!$Y$75="Muy Alta",'Mapa de Riesgos'!$AA$75="Moderado"),CONCATENATE("R10C",'Mapa de Riesgos'!$O$75),"")</f>
        <v/>
      </c>
      <c r="AB15" s="52" t="str">
        <f>IF(AND('Mapa de Riesgos'!$Y$70="Muy Alta",'Mapa de Riesgos'!$AA$70="Mayor"),CONCATENATE("R10C",'Mapa de Riesgos'!$O$70),"")</f>
        <v/>
      </c>
      <c r="AC15" s="53" t="str">
        <f>IF(AND('Mapa de Riesgos'!$Y$71="Muy Alta",'Mapa de Riesgos'!$AA$71="Mayor"),CONCATENATE("R10C",'Mapa de Riesgos'!$O$71),"")</f>
        <v/>
      </c>
      <c r="AD15" s="53" t="str">
        <f>IF(AND('Mapa de Riesgos'!$Y$72="Muy Alta",'Mapa de Riesgos'!$AA$72="Mayor"),CONCATENATE("R10C",'Mapa de Riesgos'!$O$72),"")</f>
        <v/>
      </c>
      <c r="AE15" s="53" t="str">
        <f>IF(AND('Mapa de Riesgos'!$Y$73="Muy Alta",'Mapa de Riesgos'!$AA$73="Mayor"),CONCATENATE("R10C",'Mapa de Riesgos'!$O$73),"")</f>
        <v/>
      </c>
      <c r="AF15" s="53" t="str">
        <f>IF(AND('Mapa de Riesgos'!$Y$74="Muy Alta",'Mapa de Riesgos'!$AA$74="Mayor"),CONCATENATE("R10C",'Mapa de Riesgos'!$O$74),"")</f>
        <v/>
      </c>
      <c r="AG15" s="54" t="str">
        <f>IF(AND('Mapa de Riesgos'!$Y$75="Muy Alta",'Mapa de Riesgos'!$AA$75="Mayor"),CONCATENATE("R10C",'Mapa de Riesgos'!$O$75),"")</f>
        <v/>
      </c>
      <c r="AH15" s="61" t="str">
        <f>IF(AND('Mapa de Riesgos'!$Y$70="Muy Alta",'Mapa de Riesgos'!$AA$70="Catastrófico"),CONCATENATE("R10C",'Mapa de Riesgos'!$O$70),"")</f>
        <v/>
      </c>
      <c r="AI15" s="62" t="str">
        <f>IF(AND('Mapa de Riesgos'!$Y$71="Muy Alta",'Mapa de Riesgos'!$AA$71="Catastrófico"),CONCATENATE("R10C",'Mapa de Riesgos'!$O$71),"")</f>
        <v/>
      </c>
      <c r="AJ15" s="62" t="str">
        <f>IF(AND('Mapa de Riesgos'!$Y$72="Muy Alta",'Mapa de Riesgos'!$AA$72="Catastrófico"),CONCATENATE("R10C",'Mapa de Riesgos'!$O$72),"")</f>
        <v/>
      </c>
      <c r="AK15" s="62" t="str">
        <f>IF(AND('Mapa de Riesgos'!$Y$73="Muy Alta",'Mapa de Riesgos'!$AA$73="Catastrófico"),CONCATENATE("R10C",'Mapa de Riesgos'!$O$73),"")</f>
        <v/>
      </c>
      <c r="AL15" s="62" t="str">
        <f>IF(AND('Mapa de Riesgos'!$Y$74="Muy Alta",'Mapa de Riesgos'!$AA$74="Catastrófico"),CONCATENATE("R10C",'Mapa de Riesgos'!$O$74),"")</f>
        <v/>
      </c>
      <c r="AM15" s="63" t="str">
        <f>IF(AND('Mapa de Riesgos'!$Y$75="Muy Alta",'Mapa de Riesgos'!$AA$75="Catastrófico"),CONCATENATE("R10C",'Mapa de Riesgos'!$O$75),"")</f>
        <v/>
      </c>
      <c r="AN15" s="83"/>
      <c r="AO15" s="495"/>
      <c r="AP15" s="496"/>
      <c r="AQ15" s="496"/>
      <c r="AR15" s="496"/>
      <c r="AS15" s="496"/>
      <c r="AT15" s="497"/>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31"/>
      <c r="C16" s="431"/>
      <c r="D16" s="432"/>
      <c r="E16" s="469" t="s">
        <v>257</v>
      </c>
      <c r="F16" s="470"/>
      <c r="G16" s="470"/>
      <c r="H16" s="470"/>
      <c r="I16" s="470"/>
      <c r="J16" s="64" t="str">
        <f>IF(AND('Mapa de Riesgos'!$Y$12="Alta",'Mapa de Riesgos'!$AA$12="Leve"),CONCATENATE("R1C",'Mapa de Riesgos'!$O$12),"")</f>
        <v/>
      </c>
      <c r="K16" s="65" t="str">
        <f>IF(AND('Mapa de Riesgos'!$Y$15="Alta",'Mapa de Riesgos'!$AA$15="Leve"),CONCATENATE("R1C",'Mapa de Riesgos'!$O$15),"")</f>
        <v/>
      </c>
      <c r="L16" s="65" t="str">
        <f>IF(AND('Mapa de Riesgos'!$Y$16="Alta",'Mapa de Riesgos'!$AA$16="Leve"),CONCATENATE("R1C",'Mapa de Riesgos'!$O$16),"")</f>
        <v/>
      </c>
      <c r="M16" s="65" t="str">
        <f>IF(AND('Mapa de Riesgos'!$Y$17="Alta",'Mapa de Riesgos'!$AA$17="Leve"),CONCATENATE("R1C",'Mapa de Riesgos'!$O$17),"")</f>
        <v/>
      </c>
      <c r="N16" s="65" t="str">
        <f>IF(AND('Mapa de Riesgos'!$Y$18="Alta",'Mapa de Riesgos'!$AA$18="Leve"),CONCATENATE("R1C",'Mapa de Riesgos'!$O$18),"")</f>
        <v/>
      </c>
      <c r="O16" s="66" t="str">
        <f>IF(AND('Mapa de Riesgos'!$Y$19="Alta",'Mapa de Riesgos'!$AA$19="Leve"),CONCATENATE("R1C",'Mapa de Riesgos'!$O$19),"")</f>
        <v/>
      </c>
      <c r="P16" s="64" t="str">
        <f>IF(AND('Mapa de Riesgos'!$Y$12="Alta",'Mapa de Riesgos'!$AA$12="Menor"),CONCATENATE("R1C",'Mapa de Riesgos'!$O$12),"")</f>
        <v/>
      </c>
      <c r="Q16" s="65" t="str">
        <f>IF(AND('Mapa de Riesgos'!$Y$15="Alta",'Mapa de Riesgos'!$AA$15="Menor"),CONCATENATE("R1C",'Mapa de Riesgos'!$O$15),"")</f>
        <v/>
      </c>
      <c r="R16" s="65" t="str">
        <f>IF(AND('Mapa de Riesgos'!$Y$16="Alta",'Mapa de Riesgos'!$AA$16="Menor"),CONCATENATE("R1C",'Mapa de Riesgos'!$O$16),"")</f>
        <v/>
      </c>
      <c r="S16" s="65" t="str">
        <f>IF(AND('Mapa de Riesgos'!$Y$17="Alta",'Mapa de Riesgos'!$AA$17="Menor"),CONCATENATE("R1C",'Mapa de Riesgos'!$O$17),"")</f>
        <v/>
      </c>
      <c r="T16" s="65" t="str">
        <f>IF(AND('Mapa de Riesgos'!$Y$18="Alta",'Mapa de Riesgos'!$AA$18="Menor"),CONCATENATE("R1C",'Mapa de Riesgos'!$O$18),"")</f>
        <v/>
      </c>
      <c r="U16" s="66" t="str">
        <f>IF(AND('Mapa de Riesgos'!$Y$19="Alta",'Mapa de Riesgos'!$AA$19="Menor"),CONCATENATE("R1C",'Mapa de Riesgos'!$O$19),"")</f>
        <v/>
      </c>
      <c r="V16" s="46" t="str">
        <f>IF(AND('Mapa de Riesgos'!$Y$12="Alta",'Mapa de Riesgos'!$AA$12="Moderado"),CONCATENATE("R1C",'Mapa de Riesgos'!$O$12),"")</f>
        <v/>
      </c>
      <c r="W16" s="47" t="str">
        <f>IF(AND('Mapa de Riesgos'!$Y$15="Alta",'Mapa de Riesgos'!$AA$15="Moderado"),CONCATENATE("R1C",'Mapa de Riesgos'!$O$15),"")</f>
        <v/>
      </c>
      <c r="X16" s="47" t="str">
        <f>IF(AND('Mapa de Riesgos'!$Y$16="Alta",'Mapa de Riesgos'!$AA$16="Moderado"),CONCATENATE("R1C",'Mapa de Riesgos'!$O$16),"")</f>
        <v/>
      </c>
      <c r="Y16" s="47" t="str">
        <f>IF(AND('Mapa de Riesgos'!$Y$17="Alta",'Mapa de Riesgos'!$AA$17="Moderado"),CONCATENATE("R1C",'Mapa de Riesgos'!$O$17),"")</f>
        <v/>
      </c>
      <c r="Z16" s="47" t="str">
        <f>IF(AND('Mapa de Riesgos'!$Y$18="Alta",'Mapa de Riesgos'!$AA$18="Moderado"),CONCATENATE("R1C",'Mapa de Riesgos'!$O$18),"")</f>
        <v/>
      </c>
      <c r="AA16" s="48" t="str">
        <f>IF(AND('Mapa de Riesgos'!$Y$19="Alta",'Mapa de Riesgos'!$AA$19="Moderado"),CONCATENATE("R1C",'Mapa de Riesgos'!$O$19),"")</f>
        <v/>
      </c>
      <c r="AB16" s="46" t="str">
        <f>IF(AND('Mapa de Riesgos'!$Y$12="Alta",'Mapa de Riesgos'!$AA$12="Mayor"),CONCATENATE("R1C",'Mapa de Riesgos'!$O$12),"")</f>
        <v/>
      </c>
      <c r="AC16" s="47" t="str">
        <f>IF(AND('Mapa de Riesgos'!$Y$15="Alta",'Mapa de Riesgos'!$AA$15="Mayor"),CONCATENATE("R1C",'Mapa de Riesgos'!$O$15),"")</f>
        <v/>
      </c>
      <c r="AD16" s="47" t="str">
        <f>IF(AND('Mapa de Riesgos'!$Y$16="Alta",'Mapa de Riesgos'!$AA$16="Mayor"),CONCATENATE("R1C",'Mapa de Riesgos'!$O$16),"")</f>
        <v/>
      </c>
      <c r="AE16" s="47" t="str">
        <f>IF(AND('Mapa de Riesgos'!$Y$17="Alta",'Mapa de Riesgos'!$AA$17="Mayor"),CONCATENATE("R1C",'Mapa de Riesgos'!$O$17),"")</f>
        <v/>
      </c>
      <c r="AF16" s="47" t="str">
        <f>IF(AND('Mapa de Riesgos'!$Y$18="Alta",'Mapa de Riesgos'!$AA$18="Mayor"),CONCATENATE("R1C",'Mapa de Riesgos'!$O$18),"")</f>
        <v/>
      </c>
      <c r="AG16" s="48" t="str">
        <f>IF(AND('Mapa de Riesgos'!$Y$19="Alta",'Mapa de Riesgos'!$AA$19="Mayor"),CONCATENATE("R1C",'Mapa de Riesgos'!$O$19),"")</f>
        <v/>
      </c>
      <c r="AH16" s="49" t="str">
        <f>IF(AND('Mapa de Riesgos'!$Y$12="Alta",'Mapa de Riesgos'!$AA$12="Catastrófico"),CONCATENATE("R1C",'Mapa de Riesgos'!$O$12),"")</f>
        <v/>
      </c>
      <c r="AI16" s="50" t="str">
        <f>IF(AND('Mapa de Riesgos'!$Y$15="Alta",'Mapa de Riesgos'!$AA$15="Catastrófico"),CONCATENATE("R1C",'Mapa de Riesgos'!$O$15),"")</f>
        <v/>
      </c>
      <c r="AJ16" s="50" t="str">
        <f>IF(AND('Mapa de Riesgos'!$Y$16="Alta",'Mapa de Riesgos'!$AA$16="Catastrófico"),CONCATENATE("R1C",'Mapa de Riesgos'!$O$16),"")</f>
        <v/>
      </c>
      <c r="AK16" s="50" t="str">
        <f>IF(AND('Mapa de Riesgos'!$Y$17="Alta",'Mapa de Riesgos'!$AA$17="Catastrófico"),CONCATENATE("R1C",'Mapa de Riesgos'!$O$17),"")</f>
        <v/>
      </c>
      <c r="AL16" s="50" t="str">
        <f>IF(AND('Mapa de Riesgos'!$Y$18="Alta",'Mapa de Riesgos'!$AA$18="Catastrófico"),CONCATENATE("R1C",'Mapa de Riesgos'!$O$18),"")</f>
        <v/>
      </c>
      <c r="AM16" s="51" t="str">
        <f>IF(AND('Mapa de Riesgos'!$Y$19="Alta",'Mapa de Riesgos'!$AA$19="Catastrófico"),CONCATENATE("R1C",'Mapa de Riesgos'!$O$19),"")</f>
        <v/>
      </c>
      <c r="AN16" s="83"/>
      <c r="AO16" s="479" t="s">
        <v>258</v>
      </c>
      <c r="AP16" s="480"/>
      <c r="AQ16" s="480"/>
      <c r="AR16" s="480"/>
      <c r="AS16" s="480"/>
      <c r="AT16" s="481"/>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31"/>
      <c r="C17" s="431"/>
      <c r="D17" s="432"/>
      <c r="E17" s="488"/>
      <c r="F17" s="473"/>
      <c r="G17" s="473"/>
      <c r="H17" s="473"/>
      <c r="I17" s="473"/>
      <c r="J17" s="67" t="str">
        <f>IF(AND('Mapa de Riesgos'!$Y$20="Alta",'Mapa de Riesgos'!$AA$20="Leve"),CONCATENATE("R2C",'Mapa de Riesgos'!$O$20),"")</f>
        <v/>
      </c>
      <c r="K17" s="68" t="str">
        <f>IF(AND('Mapa de Riesgos'!$Y$21="Alta",'Mapa de Riesgos'!$AA$21="Leve"),CONCATENATE("R2C",'Mapa de Riesgos'!$O$21),"")</f>
        <v/>
      </c>
      <c r="L17" s="68" t="str">
        <f>IF(AND('Mapa de Riesgos'!$Y$23="Alta",'Mapa de Riesgos'!$AA$23="Leve"),CONCATENATE("R2C",'Mapa de Riesgos'!$O$23),"")</f>
        <v/>
      </c>
      <c r="M17" s="68" t="str">
        <f>IF(AND('Mapa de Riesgos'!$Y$24="Alta",'Mapa de Riesgos'!$AA$24="Leve"),CONCATENATE("R2C",'Mapa de Riesgos'!$O$24),"")</f>
        <v/>
      </c>
      <c r="N17" s="68" t="str">
        <f>IF(AND('Mapa de Riesgos'!$Y$25="Alta",'Mapa de Riesgos'!$AA$25="Leve"),CONCATENATE("R2C",'Mapa de Riesgos'!$O$25),"")</f>
        <v/>
      </c>
      <c r="O17" s="69" t="str">
        <f>IF(AND('Mapa de Riesgos'!$Y$26="Alta",'Mapa de Riesgos'!$AA$26="Leve"),CONCATENATE("R2C",'Mapa de Riesgos'!$O$26),"")</f>
        <v/>
      </c>
      <c r="P17" s="67" t="str">
        <f>IF(AND('Mapa de Riesgos'!$Y$20="Alta",'Mapa de Riesgos'!$AA$20="Menor"),CONCATENATE("R2C",'Mapa de Riesgos'!$O$20),"")</f>
        <v/>
      </c>
      <c r="Q17" s="68" t="str">
        <f>IF(AND('Mapa de Riesgos'!$Y$21="Alta",'Mapa de Riesgos'!$AA$21="Menor"),CONCATENATE("R2C",'Mapa de Riesgos'!$O$21),"")</f>
        <v/>
      </c>
      <c r="R17" s="68" t="str">
        <f>IF(AND('Mapa de Riesgos'!$Y$23="Alta",'Mapa de Riesgos'!$AA$23="Menor"),CONCATENATE("R2C",'Mapa de Riesgos'!$O$23),"")</f>
        <v/>
      </c>
      <c r="S17" s="68" t="str">
        <f>IF(AND('Mapa de Riesgos'!$Y$24="Alta",'Mapa de Riesgos'!$AA$24="Menor"),CONCATENATE("R2C",'Mapa de Riesgos'!$O$24),"")</f>
        <v/>
      </c>
      <c r="T17" s="68" t="str">
        <f>IF(AND('Mapa de Riesgos'!$Y$25="Alta",'Mapa de Riesgos'!$AA$25="Menor"),CONCATENATE("R2C",'Mapa de Riesgos'!$O$25),"")</f>
        <v/>
      </c>
      <c r="U17" s="69" t="str">
        <f>IF(AND('Mapa de Riesgos'!$Y$26="Alta",'Mapa de Riesgos'!$AA$26="Menor"),CONCATENATE("R2C",'Mapa de Riesgos'!$O$26),"")</f>
        <v/>
      </c>
      <c r="V17" s="52" t="str">
        <f>IF(AND('Mapa de Riesgos'!$Y$20="Alta",'Mapa de Riesgos'!$AA$20="Moderado"),CONCATENATE("R2C",'Mapa de Riesgos'!$O$20),"")</f>
        <v/>
      </c>
      <c r="W17" s="53" t="str">
        <f>IF(AND('Mapa de Riesgos'!$Y$21="Alta",'Mapa de Riesgos'!$AA$21="Moderado"),CONCATENATE("R2C",'Mapa de Riesgos'!$O$21),"")</f>
        <v/>
      </c>
      <c r="X17" s="53" t="str">
        <f>IF(AND('Mapa de Riesgos'!$Y$23="Alta",'Mapa de Riesgos'!$AA$23="Moderado"),CONCATENATE("R2C",'Mapa de Riesgos'!$O$23),"")</f>
        <v/>
      </c>
      <c r="Y17" s="53" t="str">
        <f>IF(AND('Mapa de Riesgos'!$Y$24="Alta",'Mapa de Riesgos'!$AA$24="Moderado"),CONCATENATE("R2C",'Mapa de Riesgos'!$O$24),"")</f>
        <v/>
      </c>
      <c r="Z17" s="53" t="str">
        <f>IF(AND('Mapa de Riesgos'!$Y$25="Alta",'Mapa de Riesgos'!$AA$25="Moderado"),CONCATENATE("R2C",'Mapa de Riesgos'!$O$25),"")</f>
        <v/>
      </c>
      <c r="AA17" s="54" t="str">
        <f>IF(AND('Mapa de Riesgos'!$Y$26="Alta",'Mapa de Riesgos'!$AA$26="Moderado"),CONCATENATE("R2C",'Mapa de Riesgos'!$O$26),"")</f>
        <v/>
      </c>
      <c r="AB17" s="52" t="str">
        <f>IF(AND('Mapa de Riesgos'!$Y$20="Alta",'Mapa de Riesgos'!$AA$20="Mayor"),CONCATENATE("R2C",'Mapa de Riesgos'!$O$20),"")</f>
        <v/>
      </c>
      <c r="AC17" s="53" t="str">
        <f>IF(AND('Mapa de Riesgos'!$Y$21="Alta",'Mapa de Riesgos'!$AA$21="Mayor"),CONCATENATE("R2C",'Mapa de Riesgos'!$O$21),"")</f>
        <v/>
      </c>
      <c r="AD17" s="53" t="str">
        <f>IF(AND('Mapa de Riesgos'!$Y$23="Alta",'Mapa de Riesgos'!$AA$23="Mayor"),CONCATENATE("R2C",'Mapa de Riesgos'!$O$23),"")</f>
        <v/>
      </c>
      <c r="AE17" s="53" t="str">
        <f>IF(AND('Mapa de Riesgos'!$Y$24="Alta",'Mapa de Riesgos'!$AA$24="Mayor"),CONCATENATE("R2C",'Mapa de Riesgos'!$O$24),"")</f>
        <v/>
      </c>
      <c r="AF17" s="53" t="str">
        <f>IF(AND('Mapa de Riesgos'!$Y$25="Alta",'Mapa de Riesgos'!$AA$25="Mayor"),CONCATENATE("R2C",'Mapa de Riesgos'!$O$25),"")</f>
        <v/>
      </c>
      <c r="AG17" s="54" t="str">
        <f>IF(AND('Mapa de Riesgos'!$Y$26="Alta",'Mapa de Riesgos'!$AA$26="Mayor"),CONCATENATE("R2C",'Mapa de Riesgos'!$O$26),"")</f>
        <v/>
      </c>
      <c r="AH17" s="55" t="str">
        <f>IF(AND('Mapa de Riesgos'!$Y$20="Alta",'Mapa de Riesgos'!$AA$20="Catastrófico"),CONCATENATE("R2C",'Mapa de Riesgos'!$O$20),"")</f>
        <v/>
      </c>
      <c r="AI17" s="56" t="str">
        <f>IF(AND('Mapa de Riesgos'!$Y$21="Alta",'Mapa de Riesgos'!$AA$21="Catastrófico"),CONCATENATE("R2C",'Mapa de Riesgos'!$O$21),"")</f>
        <v/>
      </c>
      <c r="AJ17" s="56" t="str">
        <f>IF(AND('Mapa de Riesgos'!$Y$23="Alta",'Mapa de Riesgos'!$AA$23="Catastrófico"),CONCATENATE("R2C",'Mapa de Riesgos'!$O$23),"")</f>
        <v/>
      </c>
      <c r="AK17" s="56" t="str">
        <f>IF(AND('Mapa de Riesgos'!$Y$24="Alta",'Mapa de Riesgos'!$AA$24="Catastrófico"),CONCATENATE("R2C",'Mapa de Riesgos'!$O$24),"")</f>
        <v/>
      </c>
      <c r="AL17" s="56" t="str">
        <f>IF(AND('Mapa de Riesgos'!$Y$25="Alta",'Mapa de Riesgos'!$AA$25="Catastrófico"),CONCATENATE("R2C",'Mapa de Riesgos'!$O$25),"")</f>
        <v/>
      </c>
      <c r="AM17" s="57" t="str">
        <f>IF(AND('Mapa de Riesgos'!$Y$26="Alta",'Mapa de Riesgos'!$AA$26="Catastrófico"),CONCATENATE("R2C",'Mapa de Riesgos'!$O$26),"")</f>
        <v/>
      </c>
      <c r="AN17" s="83"/>
      <c r="AO17" s="482"/>
      <c r="AP17" s="483"/>
      <c r="AQ17" s="483"/>
      <c r="AR17" s="483"/>
      <c r="AS17" s="483"/>
      <c r="AT17" s="484"/>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31"/>
      <c r="C18" s="431"/>
      <c r="D18" s="432"/>
      <c r="E18" s="472"/>
      <c r="F18" s="473"/>
      <c r="G18" s="473"/>
      <c r="H18" s="473"/>
      <c r="I18" s="473"/>
      <c r="J18" s="67" t="str">
        <f>IF(AND('Mapa de Riesgos'!$Y$27="Alta",'Mapa de Riesgos'!$AA$27="Leve"),CONCATENATE("R3C",'Mapa de Riesgos'!$O$27),"")</f>
        <v/>
      </c>
      <c r="K18" s="68" t="str">
        <f>IF(AND('Mapa de Riesgos'!$Y$29="Alta",'Mapa de Riesgos'!$AA$29="Leve"),CONCATENATE("R3C",'Mapa de Riesgos'!$O$29),"")</f>
        <v/>
      </c>
      <c r="L18" s="68" t="str">
        <f>IF(AND('Mapa de Riesgos'!$Y$30="Alta",'Mapa de Riesgos'!$AA$30="Leve"),CONCATENATE("R3C",'Mapa de Riesgos'!$O$30),"")</f>
        <v/>
      </c>
      <c r="M18" s="68" t="str">
        <f>IF(AND('Mapa de Riesgos'!$Y$31="Alta",'Mapa de Riesgos'!$AA$31="Leve"),CONCATENATE("R3C",'Mapa de Riesgos'!$O$31),"")</f>
        <v/>
      </c>
      <c r="N18" s="68" t="str">
        <f>IF(AND('Mapa de Riesgos'!$Y$32="Alta",'Mapa de Riesgos'!$AA$32="Leve"),CONCATENATE("R3C",'Mapa de Riesgos'!$O$32),"")</f>
        <v/>
      </c>
      <c r="O18" s="69" t="str">
        <f>IF(AND('Mapa de Riesgos'!$Y$33="Alta",'Mapa de Riesgos'!$AA$33="Leve"),CONCATENATE("R3C",'Mapa de Riesgos'!$O$33),"")</f>
        <v/>
      </c>
      <c r="P18" s="67" t="str">
        <f>IF(AND('Mapa de Riesgos'!$Y$27="Alta",'Mapa de Riesgos'!$AA$27="Menor"),CONCATENATE("R3C",'Mapa de Riesgos'!$O$27),"")</f>
        <v/>
      </c>
      <c r="Q18" s="68" t="str">
        <f>IF(AND('Mapa de Riesgos'!$Y$29="Alta",'Mapa de Riesgos'!$AA$29="Menor"),CONCATENATE("R3C",'Mapa de Riesgos'!$O$29),"")</f>
        <v/>
      </c>
      <c r="R18" s="68" t="str">
        <f>IF(AND('Mapa de Riesgos'!$Y$30="Alta",'Mapa de Riesgos'!$AA$30="Menor"),CONCATENATE("R3C",'Mapa de Riesgos'!$O$30),"")</f>
        <v/>
      </c>
      <c r="S18" s="68" t="str">
        <f>IF(AND('Mapa de Riesgos'!$Y$31="Alta",'Mapa de Riesgos'!$AA$31="Menor"),CONCATENATE("R3C",'Mapa de Riesgos'!$O$31),"")</f>
        <v/>
      </c>
      <c r="T18" s="68" t="str">
        <f>IF(AND('Mapa de Riesgos'!$Y$32="Alta",'Mapa de Riesgos'!$AA$32="Menor"),CONCATENATE("R3C",'Mapa de Riesgos'!$O$32),"")</f>
        <v/>
      </c>
      <c r="U18" s="69" t="str">
        <f>IF(AND('Mapa de Riesgos'!$Y$33="Alta",'Mapa de Riesgos'!$AA$33="Menor"),CONCATENATE("R3C",'Mapa de Riesgos'!$O$33),"")</f>
        <v/>
      </c>
      <c r="V18" s="52" t="str">
        <f>IF(AND('Mapa de Riesgos'!$Y$27="Alta",'Mapa de Riesgos'!$AA$27="Moderado"),CONCATENATE("R3C",'Mapa de Riesgos'!$O$27),"")</f>
        <v/>
      </c>
      <c r="W18" s="53" t="str">
        <f>IF(AND('Mapa de Riesgos'!$Y$29="Alta",'Mapa de Riesgos'!$AA$29="Moderado"),CONCATENATE("R3C",'Mapa de Riesgos'!$O$29),"")</f>
        <v/>
      </c>
      <c r="X18" s="53" t="str">
        <f>IF(AND('Mapa de Riesgos'!$Y$30="Alta",'Mapa de Riesgos'!$AA$30="Moderado"),CONCATENATE("R3C",'Mapa de Riesgos'!$O$30),"")</f>
        <v/>
      </c>
      <c r="Y18" s="53" t="str">
        <f>IF(AND('Mapa de Riesgos'!$Y$31="Alta",'Mapa de Riesgos'!$AA$31="Moderado"),CONCATENATE("R3C",'Mapa de Riesgos'!$O$31),"")</f>
        <v/>
      </c>
      <c r="Z18" s="53" t="str">
        <f>IF(AND('Mapa de Riesgos'!$Y$32="Alta",'Mapa de Riesgos'!$AA$32="Moderado"),CONCATENATE("R3C",'Mapa de Riesgos'!$O$32),"")</f>
        <v/>
      </c>
      <c r="AA18" s="54" t="str">
        <f>IF(AND('Mapa de Riesgos'!$Y$33="Alta",'Mapa de Riesgos'!$AA$33="Moderado"),CONCATENATE("R3C",'Mapa de Riesgos'!$O$33),"")</f>
        <v/>
      </c>
      <c r="AB18" s="52" t="str">
        <f>IF(AND('Mapa de Riesgos'!$Y$27="Alta",'Mapa de Riesgos'!$AA$27="Mayor"),CONCATENATE("R3C",'Mapa de Riesgos'!$O$27),"")</f>
        <v/>
      </c>
      <c r="AC18" s="53" t="str">
        <f>IF(AND('Mapa de Riesgos'!$Y$29="Alta",'Mapa de Riesgos'!$AA$29="Mayor"),CONCATENATE("R3C",'Mapa de Riesgos'!$O$29),"")</f>
        <v/>
      </c>
      <c r="AD18" s="53" t="str">
        <f>IF(AND('Mapa de Riesgos'!$Y$30="Alta",'Mapa de Riesgos'!$AA$30="Mayor"),CONCATENATE("R3C",'Mapa de Riesgos'!$O$30),"")</f>
        <v/>
      </c>
      <c r="AE18" s="53" t="str">
        <f>IF(AND('Mapa de Riesgos'!$Y$31="Alta",'Mapa de Riesgos'!$AA$31="Mayor"),CONCATENATE("R3C",'Mapa de Riesgos'!$O$31),"")</f>
        <v/>
      </c>
      <c r="AF18" s="53" t="str">
        <f>IF(AND('Mapa de Riesgos'!$Y$32="Alta",'Mapa de Riesgos'!$AA$32="Mayor"),CONCATENATE("R3C",'Mapa de Riesgos'!$O$32),"")</f>
        <v/>
      </c>
      <c r="AG18" s="54" t="str">
        <f>IF(AND('Mapa de Riesgos'!$Y$33="Alta",'Mapa de Riesgos'!$AA$33="Mayor"),CONCATENATE("R3C",'Mapa de Riesgos'!$O$33),"")</f>
        <v/>
      </c>
      <c r="AH18" s="55" t="str">
        <f>IF(AND('Mapa de Riesgos'!$Y$27="Alta",'Mapa de Riesgos'!$AA$27="Catastrófico"),CONCATENATE("R3C",'Mapa de Riesgos'!$O$27),"")</f>
        <v/>
      </c>
      <c r="AI18" s="56" t="str">
        <f>IF(AND('Mapa de Riesgos'!$Y$29="Alta",'Mapa de Riesgos'!$AA$29="Catastrófico"),CONCATENATE("R3C",'Mapa de Riesgos'!$O$29),"")</f>
        <v/>
      </c>
      <c r="AJ18" s="56" t="str">
        <f>IF(AND('Mapa de Riesgos'!$Y$30="Alta",'Mapa de Riesgos'!$AA$30="Catastrófico"),CONCATENATE("R3C",'Mapa de Riesgos'!$O$30),"")</f>
        <v/>
      </c>
      <c r="AK18" s="56" t="str">
        <f>IF(AND('Mapa de Riesgos'!$Y$31="Alta",'Mapa de Riesgos'!$AA$31="Catastrófico"),CONCATENATE("R3C",'Mapa de Riesgos'!$O$31),"")</f>
        <v/>
      </c>
      <c r="AL18" s="56" t="str">
        <f>IF(AND('Mapa de Riesgos'!$Y$32="Alta",'Mapa de Riesgos'!$AA$32="Catastrófico"),CONCATENATE("R3C",'Mapa de Riesgos'!$O$32),"")</f>
        <v/>
      </c>
      <c r="AM18" s="57" t="str">
        <f>IF(AND('Mapa de Riesgos'!$Y$33="Alta",'Mapa de Riesgos'!$AA$33="Catastrófico"),CONCATENATE("R3C",'Mapa de Riesgos'!$O$33),"")</f>
        <v/>
      </c>
      <c r="AN18" s="83"/>
      <c r="AO18" s="482"/>
      <c r="AP18" s="483"/>
      <c r="AQ18" s="483"/>
      <c r="AR18" s="483"/>
      <c r="AS18" s="483"/>
      <c r="AT18" s="484"/>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31"/>
      <c r="C19" s="431"/>
      <c r="D19" s="432"/>
      <c r="E19" s="472"/>
      <c r="F19" s="473"/>
      <c r="G19" s="473"/>
      <c r="H19" s="473"/>
      <c r="I19" s="473"/>
      <c r="J19" s="67" t="str">
        <f>IF(AND('Mapa de Riesgos'!$Y$34="Alta",'Mapa de Riesgos'!$AA$34="Leve"),CONCATENATE("R4C",'Mapa de Riesgos'!$O$34),"")</f>
        <v/>
      </c>
      <c r="K19" s="68" t="str">
        <f>IF(AND('Mapa de Riesgos'!$Y$35="Alta",'Mapa de Riesgos'!$AA$35="Leve"),CONCATENATE("R4C",'Mapa de Riesgos'!$O$35),"")</f>
        <v/>
      </c>
      <c r="L19" s="68" t="str">
        <f>IF(AND('Mapa de Riesgos'!$Y$36="Alta",'Mapa de Riesgos'!$AA$36="Leve"),CONCATENATE("R4C",'Mapa de Riesgos'!$O$36),"")</f>
        <v/>
      </c>
      <c r="M19" s="68" t="str">
        <f>IF(AND('Mapa de Riesgos'!$Y$37="Alta",'Mapa de Riesgos'!$AA$37="Leve"),CONCATENATE("R4C",'Mapa de Riesgos'!$O$37),"")</f>
        <v/>
      </c>
      <c r="N19" s="68" t="str">
        <f>IF(AND('Mapa de Riesgos'!$Y$38="Alta",'Mapa de Riesgos'!$AA$38="Leve"),CONCATENATE("R4C",'Mapa de Riesgos'!$O$38),"")</f>
        <v/>
      </c>
      <c r="O19" s="69" t="str">
        <f>IF(AND('Mapa de Riesgos'!$Y$39="Alta",'Mapa de Riesgos'!$AA$39="Leve"),CONCATENATE("R4C",'Mapa de Riesgos'!$O$39),"")</f>
        <v/>
      </c>
      <c r="P19" s="67" t="str">
        <f>IF(AND('Mapa de Riesgos'!$Y$34="Alta",'Mapa de Riesgos'!$AA$34="Menor"),CONCATENATE("R4C",'Mapa de Riesgos'!$O$34),"")</f>
        <v/>
      </c>
      <c r="Q19" s="68" t="str">
        <f>IF(AND('Mapa de Riesgos'!$Y$35="Alta",'Mapa de Riesgos'!$AA$35="Menor"),CONCATENATE("R4C",'Mapa de Riesgos'!$O$35),"")</f>
        <v/>
      </c>
      <c r="R19" s="68" t="str">
        <f>IF(AND('Mapa de Riesgos'!$Y$36="Alta",'Mapa de Riesgos'!$AA$36="Menor"),CONCATENATE("R4C",'Mapa de Riesgos'!$O$36),"")</f>
        <v/>
      </c>
      <c r="S19" s="68" t="str">
        <f>IF(AND('Mapa de Riesgos'!$Y$37="Alta",'Mapa de Riesgos'!$AA$37="Menor"),CONCATENATE("R4C",'Mapa de Riesgos'!$O$37),"")</f>
        <v/>
      </c>
      <c r="T19" s="68" t="str">
        <f>IF(AND('Mapa de Riesgos'!$Y$38="Alta",'Mapa de Riesgos'!$AA$38="Menor"),CONCATENATE("R4C",'Mapa de Riesgos'!$O$38),"")</f>
        <v/>
      </c>
      <c r="U19" s="69" t="str">
        <f>IF(AND('Mapa de Riesgos'!$Y$39="Alta",'Mapa de Riesgos'!$AA$39="Menor"),CONCATENATE("R4C",'Mapa de Riesgos'!$O$39),"")</f>
        <v/>
      </c>
      <c r="V19" s="52" t="str">
        <f>IF(AND('Mapa de Riesgos'!$Y$34="Alta",'Mapa de Riesgos'!$AA$34="Moderado"),CONCATENATE("R4C",'Mapa de Riesgos'!$O$34),"")</f>
        <v/>
      </c>
      <c r="W19" s="53" t="str">
        <f>IF(AND('Mapa de Riesgos'!$Y$35="Alta",'Mapa de Riesgos'!$AA$35="Moderado"),CONCATENATE("R4C",'Mapa de Riesgos'!$O$35),"")</f>
        <v/>
      </c>
      <c r="X19" s="53" t="str">
        <f>IF(AND('Mapa de Riesgos'!$Y$36="Alta",'Mapa de Riesgos'!$AA$36="Moderado"),CONCATENATE("R4C",'Mapa de Riesgos'!$O$36),"")</f>
        <v/>
      </c>
      <c r="Y19" s="53" t="str">
        <f>IF(AND('Mapa de Riesgos'!$Y$37="Alta",'Mapa de Riesgos'!$AA$37="Moderado"),CONCATENATE("R4C",'Mapa de Riesgos'!$O$37),"")</f>
        <v/>
      </c>
      <c r="Z19" s="53" t="str">
        <f>IF(AND('Mapa de Riesgos'!$Y$38="Alta",'Mapa de Riesgos'!$AA$38="Moderado"),CONCATENATE("R4C",'Mapa de Riesgos'!$O$38),"")</f>
        <v/>
      </c>
      <c r="AA19" s="54" t="str">
        <f>IF(AND('Mapa de Riesgos'!$Y$39="Alta",'Mapa de Riesgos'!$AA$39="Moderado"),CONCATENATE("R4C",'Mapa de Riesgos'!$O$39),"")</f>
        <v/>
      </c>
      <c r="AB19" s="52" t="str">
        <f>IF(AND('Mapa de Riesgos'!$Y$34="Alta",'Mapa de Riesgos'!$AA$34="Mayor"),CONCATENATE("R4C",'Mapa de Riesgos'!$O$34),"")</f>
        <v/>
      </c>
      <c r="AC19" s="53" t="str">
        <f>IF(AND('Mapa de Riesgos'!$Y$35="Alta",'Mapa de Riesgos'!$AA$35="Mayor"),CONCATENATE("R4C",'Mapa de Riesgos'!$O$35),"")</f>
        <v/>
      </c>
      <c r="AD19" s="53" t="str">
        <f>IF(AND('Mapa de Riesgos'!$Y$36="Alta",'Mapa de Riesgos'!$AA$36="Mayor"),CONCATENATE("R4C",'Mapa de Riesgos'!$O$36),"")</f>
        <v/>
      </c>
      <c r="AE19" s="53" t="str">
        <f>IF(AND('Mapa de Riesgos'!$Y$37="Alta",'Mapa de Riesgos'!$AA$37="Mayor"),CONCATENATE("R4C",'Mapa de Riesgos'!$O$37),"")</f>
        <v/>
      </c>
      <c r="AF19" s="53" t="str">
        <f>IF(AND('Mapa de Riesgos'!$Y$38="Alta",'Mapa de Riesgos'!$AA$38="Mayor"),CONCATENATE("R4C",'Mapa de Riesgos'!$O$38),"")</f>
        <v/>
      </c>
      <c r="AG19" s="54" t="str">
        <f>IF(AND('Mapa de Riesgos'!$Y$39="Alta",'Mapa de Riesgos'!$AA$39="Mayor"),CONCATENATE("R4C",'Mapa de Riesgos'!$O$39),"")</f>
        <v/>
      </c>
      <c r="AH19" s="55" t="str">
        <f>IF(AND('Mapa de Riesgos'!$Y$34="Alta",'Mapa de Riesgos'!$AA$34="Catastrófico"),CONCATENATE("R4C",'Mapa de Riesgos'!$O$34),"")</f>
        <v/>
      </c>
      <c r="AI19" s="56" t="str">
        <f>IF(AND('Mapa de Riesgos'!$Y$35="Alta",'Mapa de Riesgos'!$AA$35="Catastrófico"),CONCATENATE("R4C",'Mapa de Riesgos'!$O$35),"")</f>
        <v/>
      </c>
      <c r="AJ19" s="56" t="str">
        <f>IF(AND('Mapa de Riesgos'!$Y$36="Alta",'Mapa de Riesgos'!$AA$36="Catastrófico"),CONCATENATE("R4C",'Mapa de Riesgos'!$O$36),"")</f>
        <v/>
      </c>
      <c r="AK19" s="56" t="str">
        <f>IF(AND('Mapa de Riesgos'!$Y$37="Alta",'Mapa de Riesgos'!$AA$37="Catastrófico"),CONCATENATE("R4C",'Mapa de Riesgos'!$O$37),"")</f>
        <v/>
      </c>
      <c r="AL19" s="56" t="str">
        <f>IF(AND('Mapa de Riesgos'!$Y$38="Alta",'Mapa de Riesgos'!$AA$38="Catastrófico"),CONCATENATE("R4C",'Mapa de Riesgos'!$O$38),"")</f>
        <v/>
      </c>
      <c r="AM19" s="57" t="str">
        <f>IF(AND('Mapa de Riesgos'!$Y$39="Alta",'Mapa de Riesgos'!$AA$39="Catastrófico"),CONCATENATE("R4C",'Mapa de Riesgos'!$O$39),"")</f>
        <v/>
      </c>
      <c r="AN19" s="83"/>
      <c r="AO19" s="482"/>
      <c r="AP19" s="483"/>
      <c r="AQ19" s="483"/>
      <c r="AR19" s="483"/>
      <c r="AS19" s="483"/>
      <c r="AT19" s="484"/>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31"/>
      <c r="C20" s="431"/>
      <c r="D20" s="432"/>
      <c r="E20" s="472"/>
      <c r="F20" s="473"/>
      <c r="G20" s="473"/>
      <c r="H20" s="473"/>
      <c r="I20" s="473"/>
      <c r="J20" s="67" t="str">
        <f>IF(AND('Mapa de Riesgos'!$Y$40="Alta",'Mapa de Riesgos'!$AA$40="Leve"),CONCATENATE("R5C",'Mapa de Riesgos'!$O$40),"")</f>
        <v/>
      </c>
      <c r="K20" s="68" t="str">
        <f>IF(AND('Mapa de Riesgos'!$Y$41="Alta",'Mapa de Riesgos'!$AA$41="Leve"),CONCATENATE("R5C",'Mapa de Riesgos'!$O$41),"")</f>
        <v/>
      </c>
      <c r="L20" s="68" t="str">
        <f>IF(AND('Mapa de Riesgos'!$Y$42="Alta",'Mapa de Riesgos'!$AA$42="Leve"),CONCATENATE("R5C",'Mapa de Riesgos'!$O$42),"")</f>
        <v/>
      </c>
      <c r="M20" s="68" t="str">
        <f>IF(AND('Mapa de Riesgos'!$Y$43="Alta",'Mapa de Riesgos'!$AA$43="Leve"),CONCATENATE("R5C",'Mapa de Riesgos'!$O$43),"")</f>
        <v/>
      </c>
      <c r="N20" s="68" t="str">
        <f>IF(AND('Mapa de Riesgos'!$Y$44="Alta",'Mapa de Riesgos'!$AA$44="Leve"),CONCATENATE("R5C",'Mapa de Riesgos'!$O$44),"")</f>
        <v/>
      </c>
      <c r="O20" s="69" t="str">
        <f>IF(AND('Mapa de Riesgos'!$Y$45="Alta",'Mapa de Riesgos'!$AA$45="Leve"),CONCATENATE("R5C",'Mapa de Riesgos'!$O$45),"")</f>
        <v/>
      </c>
      <c r="P20" s="67" t="str">
        <f>IF(AND('Mapa de Riesgos'!$Y$40="Alta",'Mapa de Riesgos'!$AA$40="Menor"),CONCATENATE("R5C",'Mapa de Riesgos'!$O$40),"")</f>
        <v/>
      </c>
      <c r="Q20" s="68" t="str">
        <f>IF(AND('Mapa de Riesgos'!$Y$41="Alta",'Mapa de Riesgos'!$AA$41="Menor"),CONCATENATE("R5C",'Mapa de Riesgos'!$O$41),"")</f>
        <v/>
      </c>
      <c r="R20" s="68" t="str">
        <f>IF(AND('Mapa de Riesgos'!$Y$42="Alta",'Mapa de Riesgos'!$AA$42="Menor"),CONCATENATE("R5C",'Mapa de Riesgos'!$O$42),"")</f>
        <v/>
      </c>
      <c r="S20" s="68" t="str">
        <f>IF(AND('Mapa de Riesgos'!$Y$43="Alta",'Mapa de Riesgos'!$AA$43="Menor"),CONCATENATE("R5C",'Mapa de Riesgos'!$O$43),"")</f>
        <v/>
      </c>
      <c r="T20" s="68" t="str">
        <f>IF(AND('Mapa de Riesgos'!$Y$44="Alta",'Mapa de Riesgos'!$AA$44="Menor"),CONCATENATE("R5C",'Mapa de Riesgos'!$O$44),"")</f>
        <v/>
      </c>
      <c r="U20" s="69" t="str">
        <f>IF(AND('Mapa de Riesgos'!$Y$45="Alta",'Mapa de Riesgos'!$AA$45="Menor"),CONCATENATE("R5C",'Mapa de Riesgos'!$O$45),"")</f>
        <v/>
      </c>
      <c r="V20" s="52" t="str">
        <f>IF(AND('Mapa de Riesgos'!$Y$40="Alta",'Mapa de Riesgos'!$AA$40="Moderado"),CONCATENATE("R5C",'Mapa de Riesgos'!$O$40),"")</f>
        <v/>
      </c>
      <c r="W20" s="53" t="str">
        <f>IF(AND('Mapa de Riesgos'!$Y$41="Alta",'Mapa de Riesgos'!$AA$41="Moderado"),CONCATENATE("R5C",'Mapa de Riesgos'!$O$41),"")</f>
        <v/>
      </c>
      <c r="X20" s="53" t="str">
        <f>IF(AND('Mapa de Riesgos'!$Y$42="Alta",'Mapa de Riesgos'!$AA$42="Moderado"),CONCATENATE("R5C",'Mapa de Riesgos'!$O$42),"")</f>
        <v/>
      </c>
      <c r="Y20" s="53" t="str">
        <f>IF(AND('Mapa de Riesgos'!$Y$43="Alta",'Mapa de Riesgos'!$AA$43="Moderado"),CONCATENATE("R5C",'Mapa de Riesgos'!$O$43),"")</f>
        <v/>
      </c>
      <c r="Z20" s="53" t="str">
        <f>IF(AND('Mapa de Riesgos'!$Y$44="Alta",'Mapa de Riesgos'!$AA$44="Moderado"),CONCATENATE("R5C",'Mapa de Riesgos'!$O$44),"")</f>
        <v/>
      </c>
      <c r="AA20" s="54" t="str">
        <f>IF(AND('Mapa de Riesgos'!$Y$45="Alta",'Mapa de Riesgos'!$AA$45="Moderado"),CONCATENATE("R5C",'Mapa de Riesgos'!$O$45),"")</f>
        <v/>
      </c>
      <c r="AB20" s="52" t="str">
        <f>IF(AND('Mapa de Riesgos'!$Y$40="Alta",'Mapa de Riesgos'!$AA$40="Mayor"),CONCATENATE("R5C",'Mapa de Riesgos'!$O$40),"")</f>
        <v/>
      </c>
      <c r="AC20" s="53" t="str">
        <f>IF(AND('Mapa de Riesgos'!$Y$41="Alta",'Mapa de Riesgos'!$AA$41="Mayor"),CONCATENATE("R5C",'Mapa de Riesgos'!$O$41),"")</f>
        <v/>
      </c>
      <c r="AD20" s="53" t="str">
        <f>IF(AND('Mapa de Riesgos'!$Y$42="Alta",'Mapa de Riesgos'!$AA$42="Mayor"),CONCATENATE("R5C",'Mapa de Riesgos'!$O$42),"")</f>
        <v/>
      </c>
      <c r="AE20" s="53" t="str">
        <f>IF(AND('Mapa de Riesgos'!$Y$43="Alta",'Mapa de Riesgos'!$AA$43="Mayor"),CONCATENATE("R5C",'Mapa de Riesgos'!$O$43),"")</f>
        <v/>
      </c>
      <c r="AF20" s="53" t="str">
        <f>IF(AND('Mapa de Riesgos'!$Y$44="Alta",'Mapa de Riesgos'!$AA$44="Mayor"),CONCATENATE("R5C",'Mapa de Riesgos'!$O$44),"")</f>
        <v/>
      </c>
      <c r="AG20" s="54" t="str">
        <f>IF(AND('Mapa de Riesgos'!$Y$45="Alta",'Mapa de Riesgos'!$AA$45="Mayor"),CONCATENATE("R5C",'Mapa de Riesgos'!$O$45),"")</f>
        <v/>
      </c>
      <c r="AH20" s="55" t="str">
        <f>IF(AND('Mapa de Riesgos'!$Y$40="Alta",'Mapa de Riesgos'!$AA$40="Catastrófico"),CONCATENATE("R5C",'Mapa de Riesgos'!$O$40),"")</f>
        <v/>
      </c>
      <c r="AI20" s="56" t="str">
        <f>IF(AND('Mapa de Riesgos'!$Y$41="Alta",'Mapa de Riesgos'!$AA$41="Catastrófico"),CONCATENATE("R5C",'Mapa de Riesgos'!$O$41),"")</f>
        <v/>
      </c>
      <c r="AJ20" s="56" t="str">
        <f>IF(AND('Mapa de Riesgos'!$Y$42="Alta",'Mapa de Riesgos'!$AA$42="Catastrófico"),CONCATENATE("R5C",'Mapa de Riesgos'!$O$42),"")</f>
        <v/>
      </c>
      <c r="AK20" s="56" t="str">
        <f>IF(AND('Mapa de Riesgos'!$Y$43="Alta",'Mapa de Riesgos'!$AA$43="Catastrófico"),CONCATENATE("R5C",'Mapa de Riesgos'!$O$43),"")</f>
        <v/>
      </c>
      <c r="AL20" s="56" t="str">
        <f>IF(AND('Mapa de Riesgos'!$Y$44="Alta",'Mapa de Riesgos'!$AA$44="Catastrófico"),CONCATENATE("R5C",'Mapa de Riesgos'!$O$44),"")</f>
        <v/>
      </c>
      <c r="AM20" s="57" t="str">
        <f>IF(AND('Mapa de Riesgos'!$Y$45="Alta",'Mapa de Riesgos'!$AA$45="Catastrófico"),CONCATENATE("R5C",'Mapa de Riesgos'!$O$45),"")</f>
        <v/>
      </c>
      <c r="AN20" s="83"/>
      <c r="AO20" s="482"/>
      <c r="AP20" s="483"/>
      <c r="AQ20" s="483"/>
      <c r="AR20" s="483"/>
      <c r="AS20" s="483"/>
      <c r="AT20" s="484"/>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31"/>
      <c r="C21" s="431"/>
      <c r="D21" s="432"/>
      <c r="E21" s="472"/>
      <c r="F21" s="473"/>
      <c r="G21" s="473"/>
      <c r="H21" s="473"/>
      <c r="I21" s="473"/>
      <c r="J21" s="67" t="str">
        <f>IF(AND('Mapa de Riesgos'!$Y$46="Alta",'Mapa de Riesgos'!$AA$46="Leve"),CONCATENATE("R6C",'Mapa de Riesgos'!$O$46),"")</f>
        <v/>
      </c>
      <c r="K21" s="68" t="str">
        <f>IF(AND('Mapa de Riesgos'!$Y$47="Alta",'Mapa de Riesgos'!$AA$47="Leve"),CONCATENATE("R6C",'Mapa de Riesgos'!$O$47),"")</f>
        <v/>
      </c>
      <c r="L21" s="68" t="str">
        <f>IF(AND('Mapa de Riesgos'!$Y$48="Alta",'Mapa de Riesgos'!$AA$48="Leve"),CONCATENATE("R6C",'Mapa de Riesgos'!$O$48),"")</f>
        <v/>
      </c>
      <c r="M21" s="68" t="str">
        <f>IF(AND('Mapa de Riesgos'!$Y$49="Alta",'Mapa de Riesgos'!$AA$49="Leve"),CONCATENATE("R6C",'Mapa de Riesgos'!$O$49),"")</f>
        <v/>
      </c>
      <c r="N21" s="68" t="str">
        <f>IF(AND('Mapa de Riesgos'!$Y$50="Alta",'Mapa de Riesgos'!$AA$50="Leve"),CONCATENATE("R6C",'Mapa de Riesgos'!$O$50),"")</f>
        <v/>
      </c>
      <c r="O21" s="69" t="str">
        <f>IF(AND('Mapa de Riesgos'!$Y$51="Alta",'Mapa de Riesgos'!$AA$51="Leve"),CONCATENATE("R6C",'Mapa de Riesgos'!$O$51),"")</f>
        <v/>
      </c>
      <c r="P21" s="67" t="str">
        <f>IF(AND('Mapa de Riesgos'!$Y$46="Alta",'Mapa de Riesgos'!$AA$46="Menor"),CONCATENATE("R6C",'Mapa de Riesgos'!$O$46),"")</f>
        <v/>
      </c>
      <c r="Q21" s="68" t="str">
        <f>IF(AND('Mapa de Riesgos'!$Y$47="Alta",'Mapa de Riesgos'!$AA$47="Menor"),CONCATENATE("R6C",'Mapa de Riesgos'!$O$47),"")</f>
        <v/>
      </c>
      <c r="R21" s="68" t="str">
        <f>IF(AND('Mapa de Riesgos'!$Y$48="Alta",'Mapa de Riesgos'!$AA$48="Menor"),CONCATENATE("R6C",'Mapa de Riesgos'!$O$48),"")</f>
        <v/>
      </c>
      <c r="S21" s="68" t="str">
        <f>IF(AND('Mapa de Riesgos'!$Y$49="Alta",'Mapa de Riesgos'!$AA$49="Menor"),CONCATENATE("R6C",'Mapa de Riesgos'!$O$49),"")</f>
        <v/>
      </c>
      <c r="T21" s="68" t="str">
        <f>IF(AND('Mapa de Riesgos'!$Y$50="Alta",'Mapa de Riesgos'!$AA$50="Menor"),CONCATENATE("R6C",'Mapa de Riesgos'!$O$50),"")</f>
        <v/>
      </c>
      <c r="U21" s="69" t="str">
        <f>IF(AND('Mapa de Riesgos'!$Y$51="Alta",'Mapa de Riesgos'!$AA$51="Menor"),CONCATENATE("R6C",'Mapa de Riesgos'!$O$51),"")</f>
        <v/>
      </c>
      <c r="V21" s="52" t="str">
        <f>IF(AND('Mapa de Riesgos'!$Y$46="Alta",'Mapa de Riesgos'!$AA$46="Moderado"),CONCATENATE("R6C",'Mapa de Riesgos'!$O$46),"")</f>
        <v/>
      </c>
      <c r="W21" s="53" t="str">
        <f>IF(AND('Mapa de Riesgos'!$Y$47="Alta",'Mapa de Riesgos'!$AA$47="Moderado"),CONCATENATE("R6C",'Mapa de Riesgos'!$O$47),"")</f>
        <v/>
      </c>
      <c r="X21" s="53" t="str">
        <f>IF(AND('Mapa de Riesgos'!$Y$48="Alta",'Mapa de Riesgos'!$AA$48="Moderado"),CONCATENATE("R6C",'Mapa de Riesgos'!$O$48),"")</f>
        <v/>
      </c>
      <c r="Y21" s="53" t="str">
        <f>IF(AND('Mapa de Riesgos'!$Y$49="Alta",'Mapa de Riesgos'!$AA$49="Moderado"),CONCATENATE("R6C",'Mapa de Riesgos'!$O$49),"")</f>
        <v/>
      </c>
      <c r="Z21" s="53" t="str">
        <f>IF(AND('Mapa de Riesgos'!$Y$50="Alta",'Mapa de Riesgos'!$AA$50="Moderado"),CONCATENATE("R6C",'Mapa de Riesgos'!$O$50),"")</f>
        <v/>
      </c>
      <c r="AA21" s="54" t="str">
        <f>IF(AND('Mapa de Riesgos'!$Y$51="Alta",'Mapa de Riesgos'!$AA$51="Moderado"),CONCATENATE("R6C",'Mapa de Riesgos'!$O$51),"")</f>
        <v/>
      </c>
      <c r="AB21" s="52" t="str">
        <f>IF(AND('Mapa de Riesgos'!$Y$46="Alta",'Mapa de Riesgos'!$AA$46="Mayor"),CONCATENATE("R6C",'Mapa de Riesgos'!$O$46),"")</f>
        <v/>
      </c>
      <c r="AC21" s="53" t="str">
        <f>IF(AND('Mapa de Riesgos'!$Y$47="Alta",'Mapa de Riesgos'!$AA$47="Mayor"),CONCATENATE("R6C",'Mapa de Riesgos'!$O$47),"")</f>
        <v/>
      </c>
      <c r="AD21" s="53" t="str">
        <f>IF(AND('Mapa de Riesgos'!$Y$48="Alta",'Mapa de Riesgos'!$AA$48="Mayor"),CONCATENATE("R6C",'Mapa de Riesgos'!$O$48),"")</f>
        <v/>
      </c>
      <c r="AE21" s="53" t="str">
        <f>IF(AND('Mapa de Riesgos'!$Y$49="Alta",'Mapa de Riesgos'!$AA$49="Mayor"),CONCATENATE("R6C",'Mapa de Riesgos'!$O$49),"")</f>
        <v/>
      </c>
      <c r="AF21" s="53" t="str">
        <f>IF(AND('Mapa de Riesgos'!$Y$50="Alta",'Mapa de Riesgos'!$AA$50="Mayor"),CONCATENATE("R6C",'Mapa de Riesgos'!$O$50),"")</f>
        <v/>
      </c>
      <c r="AG21" s="54" t="str">
        <f>IF(AND('Mapa de Riesgos'!$Y$51="Alta",'Mapa de Riesgos'!$AA$51="Mayor"),CONCATENATE("R6C",'Mapa de Riesgos'!$O$51),"")</f>
        <v/>
      </c>
      <c r="AH21" s="55" t="str">
        <f>IF(AND('Mapa de Riesgos'!$Y$46="Alta",'Mapa de Riesgos'!$AA$46="Catastrófico"),CONCATENATE("R6C",'Mapa de Riesgos'!$O$46),"")</f>
        <v/>
      </c>
      <c r="AI21" s="56" t="str">
        <f>IF(AND('Mapa de Riesgos'!$Y$47="Alta",'Mapa de Riesgos'!$AA$47="Catastrófico"),CONCATENATE("R6C",'Mapa de Riesgos'!$O$47),"")</f>
        <v/>
      </c>
      <c r="AJ21" s="56" t="str">
        <f>IF(AND('Mapa de Riesgos'!$Y$48="Alta",'Mapa de Riesgos'!$AA$48="Catastrófico"),CONCATENATE("R6C",'Mapa de Riesgos'!$O$48),"")</f>
        <v/>
      </c>
      <c r="AK21" s="56" t="str">
        <f>IF(AND('Mapa de Riesgos'!$Y$49="Alta",'Mapa de Riesgos'!$AA$49="Catastrófico"),CONCATENATE("R6C",'Mapa de Riesgos'!$O$49),"")</f>
        <v/>
      </c>
      <c r="AL21" s="56" t="str">
        <f>IF(AND('Mapa de Riesgos'!$Y$50="Alta",'Mapa de Riesgos'!$AA$50="Catastrófico"),CONCATENATE("R6C",'Mapa de Riesgos'!$O$50),"")</f>
        <v/>
      </c>
      <c r="AM21" s="57" t="str">
        <f>IF(AND('Mapa de Riesgos'!$Y$51="Alta",'Mapa de Riesgos'!$AA$51="Catastrófico"),CONCATENATE("R6C",'Mapa de Riesgos'!$O$51),"")</f>
        <v/>
      </c>
      <c r="AN21" s="83"/>
      <c r="AO21" s="482"/>
      <c r="AP21" s="483"/>
      <c r="AQ21" s="483"/>
      <c r="AR21" s="483"/>
      <c r="AS21" s="483"/>
      <c r="AT21" s="484"/>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31"/>
      <c r="C22" s="431"/>
      <c r="D22" s="432"/>
      <c r="E22" s="472"/>
      <c r="F22" s="473"/>
      <c r="G22" s="473"/>
      <c r="H22" s="473"/>
      <c r="I22" s="473"/>
      <c r="J22" s="67" t="str">
        <f>IF(AND('Mapa de Riesgos'!$Y$52="Alta",'Mapa de Riesgos'!$AA$52="Leve"),CONCATENATE("R7C",'Mapa de Riesgos'!$O$52),"")</f>
        <v/>
      </c>
      <c r="K22" s="68" t="str">
        <f>IF(AND('Mapa de Riesgos'!$Y$53="Alta",'Mapa de Riesgos'!$AA$53="Leve"),CONCATENATE("R7C",'Mapa de Riesgos'!$O$53),"")</f>
        <v/>
      </c>
      <c r="L22" s="68" t="str">
        <f>IF(AND('Mapa de Riesgos'!$Y$54="Alta",'Mapa de Riesgos'!$AA$54="Leve"),CONCATENATE("R7C",'Mapa de Riesgos'!$O$54),"")</f>
        <v/>
      </c>
      <c r="M22" s="68" t="str">
        <f>IF(AND('Mapa de Riesgos'!$Y$55="Alta",'Mapa de Riesgos'!$AA$55="Leve"),CONCATENATE("R7C",'Mapa de Riesgos'!$O$55),"")</f>
        <v/>
      </c>
      <c r="N22" s="68" t="str">
        <f>IF(AND('Mapa de Riesgos'!$Y$56="Alta",'Mapa de Riesgos'!$AA$56="Leve"),CONCATENATE("R7C",'Mapa de Riesgos'!$O$56),"")</f>
        <v/>
      </c>
      <c r="O22" s="69" t="str">
        <f>IF(AND('Mapa de Riesgos'!$Y$57="Alta",'Mapa de Riesgos'!$AA$57="Leve"),CONCATENATE("R7C",'Mapa de Riesgos'!$O$57),"")</f>
        <v/>
      </c>
      <c r="P22" s="67" t="str">
        <f>IF(AND('Mapa de Riesgos'!$Y$52="Alta",'Mapa de Riesgos'!$AA$52="Menor"),CONCATENATE("R7C",'Mapa de Riesgos'!$O$52),"")</f>
        <v/>
      </c>
      <c r="Q22" s="68" t="str">
        <f>IF(AND('Mapa de Riesgos'!$Y$53="Alta",'Mapa de Riesgos'!$AA$53="Menor"),CONCATENATE("R7C",'Mapa de Riesgos'!$O$53),"")</f>
        <v/>
      </c>
      <c r="R22" s="68" t="str">
        <f>IF(AND('Mapa de Riesgos'!$Y$54="Alta",'Mapa de Riesgos'!$AA$54="Menor"),CONCATENATE("R7C",'Mapa de Riesgos'!$O$54),"")</f>
        <v/>
      </c>
      <c r="S22" s="68" t="str">
        <f>IF(AND('Mapa de Riesgos'!$Y$55="Alta",'Mapa de Riesgos'!$AA$55="Menor"),CONCATENATE("R7C",'Mapa de Riesgos'!$O$55),"")</f>
        <v/>
      </c>
      <c r="T22" s="68" t="str">
        <f>IF(AND('Mapa de Riesgos'!$Y$56="Alta",'Mapa de Riesgos'!$AA$56="Menor"),CONCATENATE("R7C",'Mapa de Riesgos'!$O$56),"")</f>
        <v/>
      </c>
      <c r="U22" s="69" t="str">
        <f>IF(AND('Mapa de Riesgos'!$Y$57="Alta",'Mapa de Riesgos'!$AA$57="Menor"),CONCATENATE("R7C",'Mapa de Riesgos'!$O$57),"")</f>
        <v/>
      </c>
      <c r="V22" s="52" t="str">
        <f>IF(AND('Mapa de Riesgos'!$Y$52="Alta",'Mapa de Riesgos'!$AA$52="Moderado"),CONCATENATE("R7C",'Mapa de Riesgos'!$O$52),"")</f>
        <v/>
      </c>
      <c r="W22" s="53" t="str">
        <f>IF(AND('Mapa de Riesgos'!$Y$53="Alta",'Mapa de Riesgos'!$AA$53="Moderado"),CONCATENATE("R7C",'Mapa de Riesgos'!$O$53),"")</f>
        <v/>
      </c>
      <c r="X22" s="53" t="str">
        <f>IF(AND('Mapa de Riesgos'!$Y$54="Alta",'Mapa de Riesgos'!$AA$54="Moderado"),CONCATENATE("R7C",'Mapa de Riesgos'!$O$54),"")</f>
        <v/>
      </c>
      <c r="Y22" s="53" t="str">
        <f>IF(AND('Mapa de Riesgos'!$Y$55="Alta",'Mapa de Riesgos'!$AA$55="Moderado"),CONCATENATE("R7C",'Mapa de Riesgos'!$O$55),"")</f>
        <v/>
      </c>
      <c r="Z22" s="53" t="str">
        <f>IF(AND('Mapa de Riesgos'!$Y$56="Alta",'Mapa de Riesgos'!$AA$56="Moderado"),CONCATENATE("R7C",'Mapa de Riesgos'!$O$56),"")</f>
        <v/>
      </c>
      <c r="AA22" s="54" t="str">
        <f>IF(AND('Mapa de Riesgos'!$Y$57="Alta",'Mapa de Riesgos'!$AA$57="Moderado"),CONCATENATE("R7C",'Mapa de Riesgos'!$O$57),"")</f>
        <v/>
      </c>
      <c r="AB22" s="52" t="str">
        <f>IF(AND('Mapa de Riesgos'!$Y$52="Alta",'Mapa de Riesgos'!$AA$52="Mayor"),CONCATENATE("R7C",'Mapa de Riesgos'!$O$52),"")</f>
        <v/>
      </c>
      <c r="AC22" s="53" t="str">
        <f>IF(AND('Mapa de Riesgos'!$Y$53="Alta",'Mapa de Riesgos'!$AA$53="Mayor"),CONCATENATE("R7C",'Mapa de Riesgos'!$O$53),"")</f>
        <v/>
      </c>
      <c r="AD22" s="53" t="str">
        <f>IF(AND('Mapa de Riesgos'!$Y$54="Alta",'Mapa de Riesgos'!$AA$54="Mayor"),CONCATENATE("R7C",'Mapa de Riesgos'!$O$54),"")</f>
        <v/>
      </c>
      <c r="AE22" s="53" t="str">
        <f>IF(AND('Mapa de Riesgos'!$Y$55="Alta",'Mapa de Riesgos'!$AA$55="Mayor"),CONCATENATE("R7C",'Mapa de Riesgos'!$O$55),"")</f>
        <v/>
      </c>
      <c r="AF22" s="53" t="str">
        <f>IF(AND('Mapa de Riesgos'!$Y$56="Alta",'Mapa de Riesgos'!$AA$56="Mayor"),CONCATENATE("R7C",'Mapa de Riesgos'!$O$56),"")</f>
        <v/>
      </c>
      <c r="AG22" s="54" t="str">
        <f>IF(AND('Mapa de Riesgos'!$Y$57="Alta",'Mapa de Riesgos'!$AA$57="Mayor"),CONCATENATE("R7C",'Mapa de Riesgos'!$O$57),"")</f>
        <v/>
      </c>
      <c r="AH22" s="55" t="str">
        <f>IF(AND('Mapa de Riesgos'!$Y$52="Alta",'Mapa de Riesgos'!$AA$52="Catastrófico"),CONCATENATE("R7C",'Mapa de Riesgos'!$O$52),"")</f>
        <v/>
      </c>
      <c r="AI22" s="56" t="str">
        <f>IF(AND('Mapa de Riesgos'!$Y$53="Alta",'Mapa de Riesgos'!$AA$53="Catastrófico"),CONCATENATE("R7C",'Mapa de Riesgos'!$O$53),"")</f>
        <v/>
      </c>
      <c r="AJ22" s="56" t="str">
        <f>IF(AND('Mapa de Riesgos'!$Y$54="Alta",'Mapa de Riesgos'!$AA$54="Catastrófico"),CONCATENATE("R7C",'Mapa de Riesgos'!$O$54),"")</f>
        <v/>
      </c>
      <c r="AK22" s="56" t="str">
        <f>IF(AND('Mapa de Riesgos'!$Y$55="Alta",'Mapa de Riesgos'!$AA$55="Catastrófico"),CONCATENATE("R7C",'Mapa de Riesgos'!$O$55),"")</f>
        <v/>
      </c>
      <c r="AL22" s="56" t="str">
        <f>IF(AND('Mapa de Riesgos'!$Y$56="Alta",'Mapa de Riesgos'!$AA$56="Catastrófico"),CONCATENATE("R7C",'Mapa de Riesgos'!$O$56),"")</f>
        <v/>
      </c>
      <c r="AM22" s="57" t="str">
        <f>IF(AND('Mapa de Riesgos'!$Y$57="Alta",'Mapa de Riesgos'!$AA$57="Catastrófico"),CONCATENATE("R7C",'Mapa de Riesgos'!$O$57),"")</f>
        <v/>
      </c>
      <c r="AN22" s="83"/>
      <c r="AO22" s="482"/>
      <c r="AP22" s="483"/>
      <c r="AQ22" s="483"/>
      <c r="AR22" s="483"/>
      <c r="AS22" s="483"/>
      <c r="AT22" s="484"/>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31"/>
      <c r="C23" s="431"/>
      <c r="D23" s="432"/>
      <c r="E23" s="472"/>
      <c r="F23" s="473"/>
      <c r="G23" s="473"/>
      <c r="H23" s="473"/>
      <c r="I23" s="473"/>
      <c r="J23" s="67" t="str">
        <f>IF(AND('Mapa de Riesgos'!$Y$58="Alta",'Mapa de Riesgos'!$AA$58="Leve"),CONCATENATE("R8C",'Mapa de Riesgos'!$O$58),"")</f>
        <v/>
      </c>
      <c r="K23" s="68" t="str">
        <f>IF(AND('Mapa de Riesgos'!$Y$59="Alta",'Mapa de Riesgos'!$AA$59="Leve"),CONCATENATE("R8C",'Mapa de Riesgos'!$O$59),"")</f>
        <v/>
      </c>
      <c r="L23" s="68" t="str">
        <f>IF(AND('Mapa de Riesgos'!$Y$60="Alta",'Mapa de Riesgos'!$AA$60="Leve"),CONCATENATE("R8C",'Mapa de Riesgos'!$O$60),"")</f>
        <v/>
      </c>
      <c r="M23" s="68" t="str">
        <f>IF(AND('Mapa de Riesgos'!$Y$61="Alta",'Mapa de Riesgos'!$AA$61="Leve"),CONCATENATE("R8C",'Mapa de Riesgos'!$O$61),"")</f>
        <v/>
      </c>
      <c r="N23" s="68" t="str">
        <f>IF(AND('Mapa de Riesgos'!$Y$62="Alta",'Mapa de Riesgos'!$AA$62="Leve"),CONCATENATE("R8C",'Mapa de Riesgos'!$O$62),"")</f>
        <v/>
      </c>
      <c r="O23" s="69" t="str">
        <f>IF(AND('Mapa de Riesgos'!$Y$63="Alta",'Mapa de Riesgos'!$AA$63="Leve"),CONCATENATE("R8C",'Mapa de Riesgos'!$O$63),"")</f>
        <v/>
      </c>
      <c r="P23" s="67" t="str">
        <f>IF(AND('Mapa de Riesgos'!$Y$58="Alta",'Mapa de Riesgos'!$AA$58="Menor"),CONCATENATE("R8C",'Mapa de Riesgos'!$O$58),"")</f>
        <v/>
      </c>
      <c r="Q23" s="68" t="str">
        <f>IF(AND('Mapa de Riesgos'!$Y$59="Alta",'Mapa de Riesgos'!$AA$59="Menor"),CONCATENATE("R8C",'Mapa de Riesgos'!$O$59),"")</f>
        <v/>
      </c>
      <c r="R23" s="68" t="str">
        <f>IF(AND('Mapa de Riesgos'!$Y$60="Alta",'Mapa de Riesgos'!$AA$60="Menor"),CONCATENATE("R8C",'Mapa de Riesgos'!$O$60),"")</f>
        <v/>
      </c>
      <c r="S23" s="68" t="str">
        <f>IF(AND('Mapa de Riesgos'!$Y$61="Alta",'Mapa de Riesgos'!$AA$61="Menor"),CONCATENATE("R8C",'Mapa de Riesgos'!$O$61),"")</f>
        <v/>
      </c>
      <c r="T23" s="68" t="str">
        <f>IF(AND('Mapa de Riesgos'!$Y$62="Alta",'Mapa de Riesgos'!$AA$62="Menor"),CONCATENATE("R8C",'Mapa de Riesgos'!$O$62),"")</f>
        <v/>
      </c>
      <c r="U23" s="69" t="str">
        <f>IF(AND('Mapa de Riesgos'!$Y$63="Alta",'Mapa de Riesgos'!$AA$63="Menor"),CONCATENATE("R8C",'Mapa de Riesgos'!$O$63),"")</f>
        <v/>
      </c>
      <c r="V23" s="52" t="str">
        <f>IF(AND('Mapa de Riesgos'!$Y$58="Alta",'Mapa de Riesgos'!$AA$58="Moderado"),CONCATENATE("R8C",'Mapa de Riesgos'!$O$58),"")</f>
        <v/>
      </c>
      <c r="W23" s="53" t="str">
        <f>IF(AND('Mapa de Riesgos'!$Y$59="Alta",'Mapa de Riesgos'!$AA$59="Moderado"),CONCATENATE("R8C",'Mapa de Riesgos'!$O$59),"")</f>
        <v/>
      </c>
      <c r="X23" s="53" t="str">
        <f>IF(AND('Mapa de Riesgos'!$Y$60="Alta",'Mapa de Riesgos'!$AA$60="Moderado"),CONCATENATE("R8C",'Mapa de Riesgos'!$O$60),"")</f>
        <v/>
      </c>
      <c r="Y23" s="53" t="str">
        <f>IF(AND('Mapa de Riesgos'!$Y$61="Alta",'Mapa de Riesgos'!$AA$61="Moderado"),CONCATENATE("R8C",'Mapa de Riesgos'!$O$61),"")</f>
        <v/>
      </c>
      <c r="Z23" s="53" t="str">
        <f>IF(AND('Mapa de Riesgos'!$Y$62="Alta",'Mapa de Riesgos'!$AA$62="Moderado"),CONCATENATE("R8C",'Mapa de Riesgos'!$O$62),"")</f>
        <v/>
      </c>
      <c r="AA23" s="54" t="str">
        <f>IF(AND('Mapa de Riesgos'!$Y$63="Alta",'Mapa de Riesgos'!$AA$63="Moderado"),CONCATENATE("R8C",'Mapa de Riesgos'!$O$63),"")</f>
        <v/>
      </c>
      <c r="AB23" s="52" t="str">
        <f>IF(AND('Mapa de Riesgos'!$Y$58="Alta",'Mapa de Riesgos'!$AA$58="Mayor"),CONCATENATE("R8C",'Mapa de Riesgos'!$O$58),"")</f>
        <v/>
      </c>
      <c r="AC23" s="53" t="str">
        <f>IF(AND('Mapa de Riesgos'!$Y$59="Alta",'Mapa de Riesgos'!$AA$59="Mayor"),CONCATENATE("R8C",'Mapa de Riesgos'!$O$59),"")</f>
        <v/>
      </c>
      <c r="AD23" s="53" t="str">
        <f>IF(AND('Mapa de Riesgos'!$Y$60="Alta",'Mapa de Riesgos'!$AA$60="Mayor"),CONCATENATE("R8C",'Mapa de Riesgos'!$O$60),"")</f>
        <v/>
      </c>
      <c r="AE23" s="53" t="str">
        <f>IF(AND('Mapa de Riesgos'!$Y$61="Alta",'Mapa de Riesgos'!$AA$61="Mayor"),CONCATENATE("R8C",'Mapa de Riesgos'!$O$61),"")</f>
        <v/>
      </c>
      <c r="AF23" s="53" t="str">
        <f>IF(AND('Mapa de Riesgos'!$Y$62="Alta",'Mapa de Riesgos'!$AA$62="Mayor"),CONCATENATE("R8C",'Mapa de Riesgos'!$O$62),"")</f>
        <v/>
      </c>
      <c r="AG23" s="54" t="str">
        <f>IF(AND('Mapa de Riesgos'!$Y$63="Alta",'Mapa de Riesgos'!$AA$63="Mayor"),CONCATENATE("R8C",'Mapa de Riesgos'!$O$63),"")</f>
        <v/>
      </c>
      <c r="AH23" s="55" t="str">
        <f>IF(AND('Mapa de Riesgos'!$Y$58="Alta",'Mapa de Riesgos'!$AA$58="Catastrófico"),CONCATENATE("R8C",'Mapa de Riesgos'!$O$58),"")</f>
        <v/>
      </c>
      <c r="AI23" s="56" t="str">
        <f>IF(AND('Mapa de Riesgos'!$Y$59="Alta",'Mapa de Riesgos'!$AA$59="Catastrófico"),CONCATENATE("R8C",'Mapa de Riesgos'!$O$59),"")</f>
        <v/>
      </c>
      <c r="AJ23" s="56" t="str">
        <f>IF(AND('Mapa de Riesgos'!$Y$60="Alta",'Mapa de Riesgos'!$AA$60="Catastrófico"),CONCATENATE("R8C",'Mapa de Riesgos'!$O$60),"")</f>
        <v/>
      </c>
      <c r="AK23" s="56" t="str">
        <f>IF(AND('Mapa de Riesgos'!$Y$61="Alta",'Mapa de Riesgos'!$AA$61="Catastrófico"),CONCATENATE("R8C",'Mapa de Riesgos'!$O$61),"")</f>
        <v/>
      </c>
      <c r="AL23" s="56" t="str">
        <f>IF(AND('Mapa de Riesgos'!$Y$62="Alta",'Mapa de Riesgos'!$AA$62="Catastrófico"),CONCATENATE("R8C",'Mapa de Riesgos'!$O$62),"")</f>
        <v/>
      </c>
      <c r="AM23" s="57" t="str">
        <f>IF(AND('Mapa de Riesgos'!$Y$63="Alta",'Mapa de Riesgos'!$AA$63="Catastrófico"),CONCATENATE("R8C",'Mapa de Riesgos'!$O$63),"")</f>
        <v/>
      </c>
      <c r="AN23" s="83"/>
      <c r="AO23" s="482"/>
      <c r="AP23" s="483"/>
      <c r="AQ23" s="483"/>
      <c r="AR23" s="483"/>
      <c r="AS23" s="483"/>
      <c r="AT23" s="484"/>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31"/>
      <c r="C24" s="431"/>
      <c r="D24" s="432"/>
      <c r="E24" s="472"/>
      <c r="F24" s="473"/>
      <c r="G24" s="473"/>
      <c r="H24" s="473"/>
      <c r="I24" s="473"/>
      <c r="J24" s="67" t="str">
        <f>IF(AND('Mapa de Riesgos'!$Y$64="Alta",'Mapa de Riesgos'!$AA$64="Leve"),CONCATENATE("R9C",'Mapa de Riesgos'!$O$64),"")</f>
        <v/>
      </c>
      <c r="K24" s="68" t="str">
        <f>IF(AND('Mapa de Riesgos'!$Y$65="Alta",'Mapa de Riesgos'!$AA$65="Leve"),CONCATENATE("R9C",'Mapa de Riesgos'!$O$65),"")</f>
        <v/>
      </c>
      <c r="L24" s="68" t="str">
        <f>IF(AND('Mapa de Riesgos'!$Y$66="Alta",'Mapa de Riesgos'!$AA$66="Leve"),CONCATENATE("R9C",'Mapa de Riesgos'!$O$66),"")</f>
        <v/>
      </c>
      <c r="M24" s="68" t="str">
        <f>IF(AND('Mapa de Riesgos'!$Y$67="Alta",'Mapa de Riesgos'!$AA$67="Leve"),CONCATENATE("R9C",'Mapa de Riesgos'!$O$67),"")</f>
        <v/>
      </c>
      <c r="N24" s="68" t="str">
        <f>IF(AND('Mapa de Riesgos'!$Y$68="Alta",'Mapa de Riesgos'!$AA$68="Leve"),CONCATENATE("R9C",'Mapa de Riesgos'!$O$68),"")</f>
        <v/>
      </c>
      <c r="O24" s="69" t="str">
        <f>IF(AND('Mapa de Riesgos'!$Y$69="Alta",'Mapa de Riesgos'!$AA$69="Leve"),CONCATENATE("R9C",'Mapa de Riesgos'!$O$69),"")</f>
        <v/>
      </c>
      <c r="P24" s="67" t="str">
        <f>IF(AND('Mapa de Riesgos'!$Y$64="Alta",'Mapa de Riesgos'!$AA$64="Menor"),CONCATENATE("R9C",'Mapa de Riesgos'!$O$64),"")</f>
        <v/>
      </c>
      <c r="Q24" s="68" t="str">
        <f>IF(AND('Mapa de Riesgos'!$Y$65="Alta",'Mapa de Riesgos'!$AA$65="Menor"),CONCATENATE("R9C",'Mapa de Riesgos'!$O$65),"")</f>
        <v/>
      </c>
      <c r="R24" s="68" t="str">
        <f>IF(AND('Mapa de Riesgos'!$Y$66="Alta",'Mapa de Riesgos'!$AA$66="Menor"),CONCATENATE("R9C",'Mapa de Riesgos'!$O$66),"")</f>
        <v/>
      </c>
      <c r="S24" s="68" t="str">
        <f>IF(AND('Mapa de Riesgos'!$Y$67="Alta",'Mapa de Riesgos'!$AA$67="Menor"),CONCATENATE("R9C",'Mapa de Riesgos'!$O$67),"")</f>
        <v/>
      </c>
      <c r="T24" s="68" t="str">
        <f>IF(AND('Mapa de Riesgos'!$Y$68="Alta",'Mapa de Riesgos'!$AA$68="Menor"),CONCATENATE("R9C",'Mapa de Riesgos'!$O$68),"")</f>
        <v/>
      </c>
      <c r="U24" s="69" t="str">
        <f>IF(AND('Mapa de Riesgos'!$Y$69="Alta",'Mapa de Riesgos'!$AA$69="Menor"),CONCATENATE("R9C",'Mapa de Riesgos'!$O$69),"")</f>
        <v/>
      </c>
      <c r="V24" s="52" t="str">
        <f>IF(AND('Mapa de Riesgos'!$Y$64="Alta",'Mapa de Riesgos'!$AA$64="Moderado"),CONCATENATE("R9C",'Mapa de Riesgos'!$O$64),"")</f>
        <v/>
      </c>
      <c r="W24" s="53" t="str">
        <f>IF(AND('Mapa de Riesgos'!$Y$65="Alta",'Mapa de Riesgos'!$AA$65="Moderado"),CONCATENATE("R9C",'Mapa de Riesgos'!$O$65),"")</f>
        <v/>
      </c>
      <c r="X24" s="53" t="str">
        <f>IF(AND('Mapa de Riesgos'!$Y$66="Alta",'Mapa de Riesgos'!$AA$66="Moderado"),CONCATENATE("R9C",'Mapa de Riesgos'!$O$66),"")</f>
        <v/>
      </c>
      <c r="Y24" s="53" t="str">
        <f>IF(AND('Mapa de Riesgos'!$Y$67="Alta",'Mapa de Riesgos'!$AA$67="Moderado"),CONCATENATE("R9C",'Mapa de Riesgos'!$O$67),"")</f>
        <v/>
      </c>
      <c r="Z24" s="53" t="str">
        <f>IF(AND('Mapa de Riesgos'!$Y$68="Alta",'Mapa de Riesgos'!$AA$68="Moderado"),CONCATENATE("R9C",'Mapa de Riesgos'!$O$68),"")</f>
        <v/>
      </c>
      <c r="AA24" s="54" t="str">
        <f>IF(AND('Mapa de Riesgos'!$Y$69="Alta",'Mapa de Riesgos'!$AA$69="Moderado"),CONCATENATE("R9C",'Mapa de Riesgos'!$O$69),"")</f>
        <v/>
      </c>
      <c r="AB24" s="52" t="str">
        <f>IF(AND('Mapa de Riesgos'!$Y$64="Alta",'Mapa de Riesgos'!$AA$64="Mayor"),CONCATENATE("R9C",'Mapa de Riesgos'!$O$64),"")</f>
        <v/>
      </c>
      <c r="AC24" s="53" t="str">
        <f>IF(AND('Mapa de Riesgos'!$Y$65="Alta",'Mapa de Riesgos'!$AA$65="Mayor"),CONCATENATE("R9C",'Mapa de Riesgos'!$O$65),"")</f>
        <v/>
      </c>
      <c r="AD24" s="53" t="str">
        <f>IF(AND('Mapa de Riesgos'!$Y$66="Alta",'Mapa de Riesgos'!$AA$66="Mayor"),CONCATENATE("R9C",'Mapa de Riesgos'!$O$66),"")</f>
        <v/>
      </c>
      <c r="AE24" s="53" t="str">
        <f>IF(AND('Mapa de Riesgos'!$Y$67="Alta",'Mapa de Riesgos'!$AA$67="Mayor"),CONCATENATE("R9C",'Mapa de Riesgos'!$O$67),"")</f>
        <v/>
      </c>
      <c r="AF24" s="53" t="str">
        <f>IF(AND('Mapa de Riesgos'!$Y$68="Alta",'Mapa de Riesgos'!$AA$68="Mayor"),CONCATENATE("R9C",'Mapa de Riesgos'!$O$68),"")</f>
        <v/>
      </c>
      <c r="AG24" s="54" t="str">
        <f>IF(AND('Mapa de Riesgos'!$Y$69="Alta",'Mapa de Riesgos'!$AA$69="Mayor"),CONCATENATE("R9C",'Mapa de Riesgos'!$O$69),"")</f>
        <v/>
      </c>
      <c r="AH24" s="55" t="str">
        <f>IF(AND('Mapa de Riesgos'!$Y$64="Alta",'Mapa de Riesgos'!$AA$64="Catastrófico"),CONCATENATE("R9C",'Mapa de Riesgos'!$O$64),"")</f>
        <v/>
      </c>
      <c r="AI24" s="56" t="str">
        <f>IF(AND('Mapa de Riesgos'!$Y$65="Alta",'Mapa de Riesgos'!$AA$65="Catastrófico"),CONCATENATE("R9C",'Mapa de Riesgos'!$O$65),"")</f>
        <v/>
      </c>
      <c r="AJ24" s="56" t="str">
        <f>IF(AND('Mapa de Riesgos'!$Y$66="Alta",'Mapa de Riesgos'!$AA$66="Catastrófico"),CONCATENATE("R9C",'Mapa de Riesgos'!$O$66),"")</f>
        <v/>
      </c>
      <c r="AK24" s="56" t="str">
        <f>IF(AND('Mapa de Riesgos'!$Y$67="Alta",'Mapa de Riesgos'!$AA$67="Catastrófico"),CONCATENATE("R9C",'Mapa de Riesgos'!$O$67),"")</f>
        <v/>
      </c>
      <c r="AL24" s="56" t="str">
        <f>IF(AND('Mapa de Riesgos'!$Y$68="Alta",'Mapa de Riesgos'!$AA$68="Catastrófico"),CONCATENATE("R9C",'Mapa de Riesgos'!$O$68),"")</f>
        <v/>
      </c>
      <c r="AM24" s="57" t="str">
        <f>IF(AND('Mapa de Riesgos'!$Y$69="Alta",'Mapa de Riesgos'!$AA$69="Catastrófico"),CONCATENATE("R9C",'Mapa de Riesgos'!$O$69),"")</f>
        <v/>
      </c>
      <c r="AN24" s="83"/>
      <c r="AO24" s="482"/>
      <c r="AP24" s="483"/>
      <c r="AQ24" s="483"/>
      <c r="AR24" s="483"/>
      <c r="AS24" s="483"/>
      <c r="AT24" s="484"/>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31"/>
      <c r="C25" s="431"/>
      <c r="D25" s="432"/>
      <c r="E25" s="475"/>
      <c r="F25" s="476"/>
      <c r="G25" s="476"/>
      <c r="H25" s="476"/>
      <c r="I25" s="476"/>
      <c r="J25" s="70" t="str">
        <f>IF(AND('Mapa de Riesgos'!$Y$70="Alta",'Mapa de Riesgos'!$AA$70="Leve"),CONCATENATE("R10C",'Mapa de Riesgos'!$O$70),"")</f>
        <v/>
      </c>
      <c r="K25" s="71" t="str">
        <f>IF(AND('Mapa de Riesgos'!$Y$71="Alta",'Mapa de Riesgos'!$AA$71="Leve"),CONCATENATE("R10C",'Mapa de Riesgos'!$O$71),"")</f>
        <v/>
      </c>
      <c r="L25" s="71" t="str">
        <f>IF(AND('Mapa de Riesgos'!$Y$72="Alta",'Mapa de Riesgos'!$AA$72="Leve"),CONCATENATE("R10C",'Mapa de Riesgos'!$O$72),"")</f>
        <v/>
      </c>
      <c r="M25" s="71" t="str">
        <f>IF(AND('Mapa de Riesgos'!$Y$73="Alta",'Mapa de Riesgos'!$AA$73="Leve"),CONCATENATE("R10C",'Mapa de Riesgos'!$O$73),"")</f>
        <v/>
      </c>
      <c r="N25" s="71" t="str">
        <f>IF(AND('Mapa de Riesgos'!$Y$74="Alta",'Mapa de Riesgos'!$AA$74="Leve"),CONCATENATE("R10C",'Mapa de Riesgos'!$O$74),"")</f>
        <v/>
      </c>
      <c r="O25" s="72" t="str">
        <f>IF(AND('Mapa de Riesgos'!$Y$75="Alta",'Mapa de Riesgos'!$AA$75="Leve"),CONCATENATE("R10C",'Mapa de Riesgos'!$O$75),"")</f>
        <v/>
      </c>
      <c r="P25" s="70" t="str">
        <f>IF(AND('Mapa de Riesgos'!$Y$70="Alta",'Mapa de Riesgos'!$AA$70="Menor"),CONCATENATE("R10C",'Mapa de Riesgos'!$O$70),"")</f>
        <v/>
      </c>
      <c r="Q25" s="71" t="str">
        <f>IF(AND('Mapa de Riesgos'!$Y$71="Alta",'Mapa de Riesgos'!$AA$71="Menor"),CONCATENATE("R10C",'Mapa de Riesgos'!$O$71),"")</f>
        <v/>
      </c>
      <c r="R25" s="71" t="str">
        <f>IF(AND('Mapa de Riesgos'!$Y$72="Alta",'Mapa de Riesgos'!$AA$72="Menor"),CONCATENATE("R10C",'Mapa de Riesgos'!$O$72),"")</f>
        <v/>
      </c>
      <c r="S25" s="71" t="str">
        <f>IF(AND('Mapa de Riesgos'!$Y$73="Alta",'Mapa de Riesgos'!$AA$73="Menor"),CONCATENATE("R10C",'Mapa de Riesgos'!$O$73),"")</f>
        <v/>
      </c>
      <c r="T25" s="71" t="str">
        <f>IF(AND('Mapa de Riesgos'!$Y$74="Alta",'Mapa de Riesgos'!$AA$74="Menor"),CONCATENATE("R10C",'Mapa de Riesgos'!$O$74),"")</f>
        <v/>
      </c>
      <c r="U25" s="72" t="str">
        <f>IF(AND('Mapa de Riesgos'!$Y$75="Alta",'Mapa de Riesgos'!$AA$75="Menor"),CONCATENATE("R10C",'Mapa de Riesgos'!$O$75),"")</f>
        <v/>
      </c>
      <c r="V25" s="58" t="str">
        <f>IF(AND('Mapa de Riesgos'!$Y$70="Alta",'Mapa de Riesgos'!$AA$70="Moderado"),CONCATENATE("R10C",'Mapa de Riesgos'!$O$70),"")</f>
        <v/>
      </c>
      <c r="W25" s="59" t="str">
        <f>IF(AND('Mapa de Riesgos'!$Y$71="Alta",'Mapa de Riesgos'!$AA$71="Moderado"),CONCATENATE("R10C",'Mapa de Riesgos'!$O$71),"")</f>
        <v/>
      </c>
      <c r="X25" s="59" t="str">
        <f>IF(AND('Mapa de Riesgos'!$Y$72="Alta",'Mapa de Riesgos'!$AA$72="Moderado"),CONCATENATE("R10C",'Mapa de Riesgos'!$O$72),"")</f>
        <v/>
      </c>
      <c r="Y25" s="59" t="str">
        <f>IF(AND('Mapa de Riesgos'!$Y$73="Alta",'Mapa de Riesgos'!$AA$73="Moderado"),CONCATENATE("R10C",'Mapa de Riesgos'!$O$73),"")</f>
        <v/>
      </c>
      <c r="Z25" s="59" t="str">
        <f>IF(AND('Mapa de Riesgos'!$Y$74="Alta",'Mapa de Riesgos'!$AA$74="Moderado"),CONCATENATE("R10C",'Mapa de Riesgos'!$O$74),"")</f>
        <v/>
      </c>
      <c r="AA25" s="60" t="str">
        <f>IF(AND('Mapa de Riesgos'!$Y$75="Alta",'Mapa de Riesgos'!$AA$75="Moderado"),CONCATENATE("R10C",'Mapa de Riesgos'!$O$75),"")</f>
        <v/>
      </c>
      <c r="AB25" s="58" t="str">
        <f>IF(AND('Mapa de Riesgos'!$Y$70="Alta",'Mapa de Riesgos'!$AA$70="Mayor"),CONCATENATE("R10C",'Mapa de Riesgos'!$O$70),"")</f>
        <v/>
      </c>
      <c r="AC25" s="59" t="str">
        <f>IF(AND('Mapa de Riesgos'!$Y$71="Alta",'Mapa de Riesgos'!$AA$71="Mayor"),CONCATENATE("R10C",'Mapa de Riesgos'!$O$71),"")</f>
        <v/>
      </c>
      <c r="AD25" s="59" t="str">
        <f>IF(AND('Mapa de Riesgos'!$Y$72="Alta",'Mapa de Riesgos'!$AA$72="Mayor"),CONCATENATE("R10C",'Mapa de Riesgos'!$O$72),"")</f>
        <v/>
      </c>
      <c r="AE25" s="59" t="str">
        <f>IF(AND('Mapa de Riesgos'!$Y$73="Alta",'Mapa de Riesgos'!$AA$73="Mayor"),CONCATENATE("R10C",'Mapa de Riesgos'!$O$73),"")</f>
        <v/>
      </c>
      <c r="AF25" s="59" t="str">
        <f>IF(AND('Mapa de Riesgos'!$Y$74="Alta",'Mapa de Riesgos'!$AA$74="Mayor"),CONCATENATE("R10C",'Mapa de Riesgos'!$O$74),"")</f>
        <v/>
      </c>
      <c r="AG25" s="60" t="str">
        <f>IF(AND('Mapa de Riesgos'!$Y$75="Alta",'Mapa de Riesgos'!$AA$75="Mayor"),CONCATENATE("R10C",'Mapa de Riesgos'!$O$75),"")</f>
        <v/>
      </c>
      <c r="AH25" s="61" t="str">
        <f>IF(AND('Mapa de Riesgos'!$Y$70="Alta",'Mapa de Riesgos'!$AA$70="Catastrófico"),CONCATENATE("R10C",'Mapa de Riesgos'!$O$70),"")</f>
        <v/>
      </c>
      <c r="AI25" s="62" t="str">
        <f>IF(AND('Mapa de Riesgos'!$Y$71="Alta",'Mapa de Riesgos'!$AA$71="Catastrófico"),CONCATENATE("R10C",'Mapa de Riesgos'!$O$71),"")</f>
        <v/>
      </c>
      <c r="AJ25" s="62" t="str">
        <f>IF(AND('Mapa de Riesgos'!$Y$72="Alta",'Mapa de Riesgos'!$AA$72="Catastrófico"),CONCATENATE("R10C",'Mapa de Riesgos'!$O$72),"")</f>
        <v/>
      </c>
      <c r="AK25" s="62" t="str">
        <f>IF(AND('Mapa de Riesgos'!$Y$73="Alta",'Mapa de Riesgos'!$AA$73="Catastrófico"),CONCATENATE("R10C",'Mapa de Riesgos'!$O$73),"")</f>
        <v/>
      </c>
      <c r="AL25" s="62" t="str">
        <f>IF(AND('Mapa de Riesgos'!$Y$74="Alta",'Mapa de Riesgos'!$AA$74="Catastrófico"),CONCATENATE("R10C",'Mapa de Riesgos'!$O$74),"")</f>
        <v/>
      </c>
      <c r="AM25" s="63" t="str">
        <f>IF(AND('Mapa de Riesgos'!$Y$75="Alta",'Mapa de Riesgos'!$AA$75="Catastrófico"),CONCATENATE("R10C",'Mapa de Riesgos'!$O$75),"")</f>
        <v/>
      </c>
      <c r="AN25" s="83"/>
      <c r="AO25" s="485"/>
      <c r="AP25" s="486"/>
      <c r="AQ25" s="486"/>
      <c r="AR25" s="486"/>
      <c r="AS25" s="486"/>
      <c r="AT25" s="487"/>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31"/>
      <c r="C26" s="431"/>
      <c r="D26" s="432"/>
      <c r="E26" s="469" t="s">
        <v>259</v>
      </c>
      <c r="F26" s="470"/>
      <c r="G26" s="470"/>
      <c r="H26" s="470"/>
      <c r="I26" s="471"/>
      <c r="J26" s="64" t="str">
        <f>IF(AND('Mapa de Riesgos'!$Y$12="Media",'Mapa de Riesgos'!$AA$12="Leve"),CONCATENATE("R1C",'Mapa de Riesgos'!$O$12),"")</f>
        <v/>
      </c>
      <c r="K26" s="65" t="str">
        <f>IF(AND('Mapa de Riesgos'!$Y$15="Media",'Mapa de Riesgos'!$AA$15="Leve"),CONCATENATE("R1C",'Mapa de Riesgos'!$O$15),"")</f>
        <v/>
      </c>
      <c r="L26" s="65" t="str">
        <f>IF(AND('Mapa de Riesgos'!$Y$16="Media",'Mapa de Riesgos'!$AA$16="Leve"),CONCATENATE("R1C",'Mapa de Riesgos'!$O$16),"")</f>
        <v/>
      </c>
      <c r="M26" s="65" t="str">
        <f>IF(AND('Mapa de Riesgos'!$Y$17="Media",'Mapa de Riesgos'!$AA$17="Leve"),CONCATENATE("R1C",'Mapa de Riesgos'!$O$17),"")</f>
        <v/>
      </c>
      <c r="N26" s="65" t="str">
        <f>IF(AND('Mapa de Riesgos'!$Y$18="Media",'Mapa de Riesgos'!$AA$18="Leve"),CONCATENATE("R1C",'Mapa de Riesgos'!$O$18),"")</f>
        <v/>
      </c>
      <c r="O26" s="66" t="str">
        <f>IF(AND('Mapa de Riesgos'!$Y$19="Media",'Mapa de Riesgos'!$AA$19="Leve"),CONCATENATE("R1C",'Mapa de Riesgos'!$O$19),"")</f>
        <v/>
      </c>
      <c r="P26" s="64" t="str">
        <f>IF(AND('Mapa de Riesgos'!$Y$12="Media",'Mapa de Riesgos'!$AA$12="Menor"),CONCATENATE("R1C",'Mapa de Riesgos'!$O$12),"")</f>
        <v/>
      </c>
      <c r="Q26" s="65" t="str">
        <f>IF(AND('Mapa de Riesgos'!$Y$15="Media",'Mapa de Riesgos'!$AA$15="Menor"),CONCATENATE("R1C",'Mapa de Riesgos'!$O$15),"")</f>
        <v/>
      </c>
      <c r="R26" s="65" t="str">
        <f>IF(AND('Mapa de Riesgos'!$Y$16="Media",'Mapa de Riesgos'!$AA$16="Menor"),CONCATENATE("R1C",'Mapa de Riesgos'!$O$16),"")</f>
        <v/>
      </c>
      <c r="S26" s="65" t="str">
        <f>IF(AND('Mapa de Riesgos'!$Y$17="Media",'Mapa de Riesgos'!$AA$17="Menor"),CONCATENATE("R1C",'Mapa de Riesgos'!$O$17),"")</f>
        <v/>
      </c>
      <c r="T26" s="65" t="str">
        <f>IF(AND('Mapa de Riesgos'!$Y$18="Media",'Mapa de Riesgos'!$AA$18="Menor"),CONCATENATE("R1C",'Mapa de Riesgos'!$O$18),"")</f>
        <v/>
      </c>
      <c r="U26" s="66" t="str">
        <f>IF(AND('Mapa de Riesgos'!$Y$19="Media",'Mapa de Riesgos'!$AA$19="Menor"),CONCATENATE("R1C",'Mapa de Riesgos'!$O$19),"")</f>
        <v/>
      </c>
      <c r="V26" s="64" t="str">
        <f>IF(AND('Mapa de Riesgos'!$Y$12="Media",'Mapa de Riesgos'!$AA$12="Moderado"),CONCATENATE("R1C",'Mapa de Riesgos'!$O$12),"")</f>
        <v/>
      </c>
      <c r="W26" s="65" t="str">
        <f>IF(AND('Mapa de Riesgos'!$Y$15="Media",'Mapa de Riesgos'!$AA$15="Moderado"),CONCATENATE("R1C",'Mapa de Riesgos'!$O$15),"")</f>
        <v/>
      </c>
      <c r="X26" s="65" t="str">
        <f>IF(AND('Mapa de Riesgos'!$Y$16="Media",'Mapa de Riesgos'!$AA$16="Moderado"),CONCATENATE("R1C",'Mapa de Riesgos'!$O$16),"")</f>
        <v/>
      </c>
      <c r="Y26" s="65" t="str">
        <f>IF(AND('Mapa de Riesgos'!$Y$17="Media",'Mapa de Riesgos'!$AA$17="Moderado"),CONCATENATE("R1C",'Mapa de Riesgos'!$O$17),"")</f>
        <v/>
      </c>
      <c r="Z26" s="65" t="str">
        <f>IF(AND('Mapa de Riesgos'!$Y$18="Media",'Mapa de Riesgos'!$AA$18="Moderado"),CONCATENATE("R1C",'Mapa de Riesgos'!$O$18),"")</f>
        <v/>
      </c>
      <c r="AA26" s="66" t="str">
        <f>IF(AND('Mapa de Riesgos'!$Y$19="Media",'Mapa de Riesgos'!$AA$19="Moderado"),CONCATENATE("R1C",'Mapa de Riesgos'!$O$19),"")</f>
        <v/>
      </c>
      <c r="AB26" s="46" t="str">
        <f>IF(AND('Mapa de Riesgos'!$Y$12="Media",'Mapa de Riesgos'!$AA$12="Mayor"),CONCATENATE("R1C",'Mapa de Riesgos'!$O$12),"")</f>
        <v/>
      </c>
      <c r="AC26" s="47" t="str">
        <f>IF(AND('Mapa de Riesgos'!$Y$15="Media",'Mapa de Riesgos'!$AA$15="Mayor"),CONCATENATE("R1C",'Mapa de Riesgos'!$O$15),"")</f>
        <v/>
      </c>
      <c r="AD26" s="47" t="str">
        <f>IF(AND('Mapa de Riesgos'!$Y$16="Media",'Mapa de Riesgos'!$AA$16="Mayor"),CONCATENATE("R1C",'Mapa de Riesgos'!$O$16),"")</f>
        <v/>
      </c>
      <c r="AE26" s="47" t="str">
        <f>IF(AND('Mapa de Riesgos'!$Y$17="Media",'Mapa de Riesgos'!$AA$17="Mayor"),CONCATENATE("R1C",'Mapa de Riesgos'!$O$17),"")</f>
        <v/>
      </c>
      <c r="AF26" s="47" t="str">
        <f>IF(AND('Mapa de Riesgos'!$Y$18="Media",'Mapa de Riesgos'!$AA$18="Mayor"),CONCATENATE("R1C",'Mapa de Riesgos'!$O$18),"")</f>
        <v/>
      </c>
      <c r="AG26" s="48" t="str">
        <f>IF(AND('Mapa de Riesgos'!$Y$19="Media",'Mapa de Riesgos'!$AA$19="Mayor"),CONCATENATE("R1C",'Mapa de Riesgos'!$O$19),"")</f>
        <v/>
      </c>
      <c r="AH26" s="49" t="str">
        <f>IF(AND('Mapa de Riesgos'!$Y$12="Media",'Mapa de Riesgos'!$AA$12="Catastrófico"),CONCATENATE("R1C",'Mapa de Riesgos'!$O$12),"")</f>
        <v/>
      </c>
      <c r="AI26" s="50" t="str">
        <f>IF(AND('Mapa de Riesgos'!$Y$15="Media",'Mapa de Riesgos'!$AA$15="Catastrófico"),CONCATENATE("R1C",'Mapa de Riesgos'!$O$15),"")</f>
        <v/>
      </c>
      <c r="AJ26" s="50" t="str">
        <f>IF(AND('Mapa de Riesgos'!$Y$16="Media",'Mapa de Riesgos'!$AA$16="Catastrófico"),CONCATENATE("R1C",'Mapa de Riesgos'!$O$16),"")</f>
        <v/>
      </c>
      <c r="AK26" s="50" t="str">
        <f>IF(AND('Mapa de Riesgos'!$Y$17="Media",'Mapa de Riesgos'!$AA$17="Catastrófico"),CONCATENATE("R1C",'Mapa de Riesgos'!$O$17),"")</f>
        <v/>
      </c>
      <c r="AL26" s="50" t="str">
        <f>IF(AND('Mapa de Riesgos'!$Y$18="Media",'Mapa de Riesgos'!$AA$18="Catastrófico"),CONCATENATE("R1C",'Mapa de Riesgos'!$O$18),"")</f>
        <v/>
      </c>
      <c r="AM26" s="51" t="str">
        <f>IF(AND('Mapa de Riesgos'!$Y$19="Media",'Mapa de Riesgos'!$AA$19="Catastrófico"),CONCATENATE("R1C",'Mapa de Riesgos'!$O$19),"")</f>
        <v/>
      </c>
      <c r="AN26" s="83"/>
      <c r="AO26" s="509" t="s">
        <v>260</v>
      </c>
      <c r="AP26" s="510"/>
      <c r="AQ26" s="510"/>
      <c r="AR26" s="510"/>
      <c r="AS26" s="510"/>
      <c r="AT26" s="511"/>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31"/>
      <c r="C27" s="431"/>
      <c r="D27" s="432"/>
      <c r="E27" s="488"/>
      <c r="F27" s="473"/>
      <c r="G27" s="473"/>
      <c r="H27" s="473"/>
      <c r="I27" s="474"/>
      <c r="J27" s="67" t="str">
        <f>IF(AND('Mapa de Riesgos'!$Y$20="Media",'Mapa de Riesgos'!$AA$20="Leve"),CONCATENATE("R2C",'Mapa de Riesgos'!$O$20),"")</f>
        <v/>
      </c>
      <c r="K27" s="68" t="str">
        <f>IF(AND('Mapa de Riesgos'!$Y$21="Media",'Mapa de Riesgos'!$AA$21="Leve"),CONCATENATE("R2C",'Mapa de Riesgos'!$O$21),"")</f>
        <v/>
      </c>
      <c r="L27" s="68" t="str">
        <f>IF(AND('Mapa de Riesgos'!$Y$23="Media",'Mapa de Riesgos'!$AA$23="Leve"),CONCATENATE("R2C",'Mapa de Riesgos'!$O$23),"")</f>
        <v/>
      </c>
      <c r="M27" s="68" t="str">
        <f>IF(AND('Mapa de Riesgos'!$Y$24="Media",'Mapa de Riesgos'!$AA$24="Leve"),CONCATENATE("R2C",'Mapa de Riesgos'!$O$24),"")</f>
        <v/>
      </c>
      <c r="N27" s="68" t="str">
        <f>IF(AND('Mapa de Riesgos'!$Y$25="Media",'Mapa de Riesgos'!$AA$25="Leve"),CONCATENATE("R2C",'Mapa de Riesgos'!$O$25),"")</f>
        <v/>
      </c>
      <c r="O27" s="69" t="str">
        <f>IF(AND('Mapa de Riesgos'!$Y$26="Media",'Mapa de Riesgos'!$AA$26="Leve"),CONCATENATE("R2C",'Mapa de Riesgos'!$O$26),"")</f>
        <v/>
      </c>
      <c r="P27" s="67" t="str">
        <f>IF(AND('Mapa de Riesgos'!$Y$20="Media",'Mapa de Riesgos'!$AA$20="Menor"),CONCATENATE("R2C",'Mapa de Riesgos'!$O$20),"")</f>
        <v/>
      </c>
      <c r="Q27" s="68" t="str">
        <f>IF(AND('Mapa de Riesgos'!$Y$21="Media",'Mapa de Riesgos'!$AA$21="Menor"),CONCATENATE("R2C",'Mapa de Riesgos'!$O$21),"")</f>
        <v/>
      </c>
      <c r="R27" s="68" t="str">
        <f>IF(AND('Mapa de Riesgos'!$Y$23="Media",'Mapa de Riesgos'!$AA$23="Menor"),CONCATENATE("R2C",'Mapa de Riesgos'!$O$23),"")</f>
        <v/>
      </c>
      <c r="S27" s="68" t="str">
        <f>IF(AND('Mapa de Riesgos'!$Y$24="Media",'Mapa de Riesgos'!$AA$24="Menor"),CONCATENATE("R2C",'Mapa de Riesgos'!$O$24),"")</f>
        <v/>
      </c>
      <c r="T27" s="68" t="str">
        <f>IF(AND('Mapa de Riesgos'!$Y$25="Media",'Mapa de Riesgos'!$AA$25="Menor"),CONCATENATE("R2C",'Mapa de Riesgos'!$O$25),"")</f>
        <v/>
      </c>
      <c r="U27" s="69" t="str">
        <f>IF(AND('Mapa de Riesgos'!$Y$26="Media",'Mapa de Riesgos'!$AA$26="Menor"),CONCATENATE("R2C",'Mapa de Riesgos'!$O$26),"")</f>
        <v/>
      </c>
      <c r="V27" s="67" t="str">
        <f>IF(AND('Mapa de Riesgos'!$Y$20="Media",'Mapa de Riesgos'!$AA$20="Moderado"),CONCATENATE("R2C",'Mapa de Riesgos'!$O$20),"")</f>
        <v/>
      </c>
      <c r="W27" s="68" t="str">
        <f>IF(AND('Mapa de Riesgos'!$Y$21="Media",'Mapa de Riesgos'!$AA$21="Moderado"),CONCATENATE("R2C",'Mapa de Riesgos'!$O$21),"")</f>
        <v/>
      </c>
      <c r="X27" s="68" t="str">
        <f>IF(AND('Mapa de Riesgos'!$Y$23="Media",'Mapa de Riesgos'!$AA$23="Moderado"),CONCATENATE("R2C",'Mapa de Riesgos'!$O$23),"")</f>
        <v/>
      </c>
      <c r="Y27" s="68" t="str">
        <f>IF(AND('Mapa de Riesgos'!$Y$24="Media",'Mapa de Riesgos'!$AA$24="Moderado"),CONCATENATE("R2C",'Mapa de Riesgos'!$O$24),"")</f>
        <v/>
      </c>
      <c r="Z27" s="68" t="str">
        <f>IF(AND('Mapa de Riesgos'!$Y$25="Media",'Mapa de Riesgos'!$AA$25="Moderado"),CONCATENATE("R2C",'Mapa de Riesgos'!$O$25),"")</f>
        <v/>
      </c>
      <c r="AA27" s="69" t="str">
        <f>IF(AND('Mapa de Riesgos'!$Y$26="Media",'Mapa de Riesgos'!$AA$26="Moderado"),CONCATENATE("R2C",'Mapa de Riesgos'!$O$26),"")</f>
        <v/>
      </c>
      <c r="AB27" s="52" t="str">
        <f>IF(AND('Mapa de Riesgos'!$Y$20="Media",'Mapa de Riesgos'!$AA$20="Mayor"),CONCATENATE("R2C",'Mapa de Riesgos'!$O$20),"")</f>
        <v/>
      </c>
      <c r="AC27" s="53" t="str">
        <f>IF(AND('Mapa de Riesgos'!$Y$21="Media",'Mapa de Riesgos'!$AA$21="Mayor"),CONCATENATE("R2C",'Mapa de Riesgos'!$O$21),"")</f>
        <v/>
      </c>
      <c r="AD27" s="53" t="str">
        <f>IF(AND('Mapa de Riesgos'!$Y$23="Media",'Mapa de Riesgos'!$AA$23="Mayor"),CONCATENATE("R2C",'Mapa de Riesgos'!$O$23),"")</f>
        <v/>
      </c>
      <c r="AE27" s="53" t="str">
        <f>IF(AND('Mapa de Riesgos'!$Y$24="Media",'Mapa de Riesgos'!$AA$24="Mayor"),CONCATENATE("R2C",'Mapa de Riesgos'!$O$24),"")</f>
        <v/>
      </c>
      <c r="AF27" s="53" t="str">
        <f>IF(AND('Mapa de Riesgos'!$Y$25="Media",'Mapa de Riesgos'!$AA$25="Mayor"),CONCATENATE("R2C",'Mapa de Riesgos'!$O$25),"")</f>
        <v/>
      </c>
      <c r="AG27" s="54" t="str">
        <f>IF(AND('Mapa de Riesgos'!$Y$26="Media",'Mapa de Riesgos'!$AA$26="Mayor"),CONCATENATE("R2C",'Mapa de Riesgos'!$O$26),"")</f>
        <v/>
      </c>
      <c r="AH27" s="55" t="str">
        <f>IF(AND('Mapa de Riesgos'!$Y$20="Media",'Mapa de Riesgos'!$AA$20="Catastrófico"),CONCATENATE("R2C",'Mapa de Riesgos'!$O$20),"")</f>
        <v/>
      </c>
      <c r="AI27" s="56" t="str">
        <f>IF(AND('Mapa de Riesgos'!$Y$21="Media",'Mapa de Riesgos'!$AA$21="Catastrófico"),CONCATENATE("R2C",'Mapa de Riesgos'!$O$21),"")</f>
        <v/>
      </c>
      <c r="AJ27" s="56" t="str">
        <f>IF(AND('Mapa de Riesgos'!$Y$23="Media",'Mapa de Riesgos'!$AA$23="Catastrófico"),CONCATENATE("R2C",'Mapa de Riesgos'!$O$23),"")</f>
        <v/>
      </c>
      <c r="AK27" s="56" t="str">
        <f>IF(AND('Mapa de Riesgos'!$Y$24="Media",'Mapa de Riesgos'!$AA$24="Catastrófico"),CONCATENATE("R2C",'Mapa de Riesgos'!$O$24),"")</f>
        <v/>
      </c>
      <c r="AL27" s="56" t="str">
        <f>IF(AND('Mapa de Riesgos'!$Y$25="Media",'Mapa de Riesgos'!$AA$25="Catastrófico"),CONCATENATE("R2C",'Mapa de Riesgos'!$O$25),"")</f>
        <v/>
      </c>
      <c r="AM27" s="57" t="str">
        <f>IF(AND('Mapa de Riesgos'!$Y$26="Media",'Mapa de Riesgos'!$AA$26="Catastrófico"),CONCATENATE("R2C",'Mapa de Riesgos'!$O$26),"")</f>
        <v/>
      </c>
      <c r="AN27" s="83"/>
      <c r="AO27" s="512"/>
      <c r="AP27" s="513"/>
      <c r="AQ27" s="513"/>
      <c r="AR27" s="513"/>
      <c r="AS27" s="513"/>
      <c r="AT27" s="514"/>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31"/>
      <c r="C28" s="431"/>
      <c r="D28" s="432"/>
      <c r="E28" s="472"/>
      <c r="F28" s="473"/>
      <c r="G28" s="473"/>
      <c r="H28" s="473"/>
      <c r="I28" s="474"/>
      <c r="J28" s="67" t="str">
        <f>IF(AND('Mapa de Riesgos'!$Y$27="Media",'Mapa de Riesgos'!$AA$27="Leve"),CONCATENATE("R3C",'Mapa de Riesgos'!$O$27),"")</f>
        <v/>
      </c>
      <c r="K28" s="68" t="str">
        <f>IF(AND('Mapa de Riesgos'!$Y$29="Media",'Mapa de Riesgos'!$AA$29="Leve"),CONCATENATE("R3C",'Mapa de Riesgos'!$O$29),"")</f>
        <v/>
      </c>
      <c r="L28" s="68" t="str">
        <f>IF(AND('Mapa de Riesgos'!$Y$30="Media",'Mapa de Riesgos'!$AA$30="Leve"),CONCATENATE("R3C",'Mapa de Riesgos'!$O$30),"")</f>
        <v/>
      </c>
      <c r="M28" s="68" t="str">
        <f>IF(AND('Mapa de Riesgos'!$Y$31="Media",'Mapa de Riesgos'!$AA$31="Leve"),CONCATENATE("R3C",'Mapa de Riesgos'!$O$31),"")</f>
        <v/>
      </c>
      <c r="N28" s="68" t="str">
        <f>IF(AND('Mapa de Riesgos'!$Y$32="Media",'Mapa de Riesgos'!$AA$32="Leve"),CONCATENATE("R3C",'Mapa de Riesgos'!$O$32),"")</f>
        <v/>
      </c>
      <c r="O28" s="69" t="str">
        <f>IF(AND('Mapa de Riesgos'!$Y$33="Media",'Mapa de Riesgos'!$AA$33="Leve"),CONCATENATE("R3C",'Mapa de Riesgos'!$O$33),"")</f>
        <v/>
      </c>
      <c r="P28" s="67" t="str">
        <f>IF(AND('Mapa de Riesgos'!$Y$27="Media",'Mapa de Riesgos'!$AA$27="Menor"),CONCATENATE("R3C",'Mapa de Riesgos'!$O$27),"")</f>
        <v/>
      </c>
      <c r="Q28" s="68" t="str">
        <f>IF(AND('Mapa de Riesgos'!$Y$29="Media",'Mapa de Riesgos'!$AA$29="Menor"),CONCATENATE("R3C",'Mapa de Riesgos'!$O$29),"")</f>
        <v/>
      </c>
      <c r="R28" s="68" t="str">
        <f>IF(AND('Mapa de Riesgos'!$Y$30="Media",'Mapa de Riesgos'!$AA$30="Menor"),CONCATENATE("R3C",'Mapa de Riesgos'!$O$30),"")</f>
        <v/>
      </c>
      <c r="S28" s="68" t="str">
        <f>IF(AND('Mapa de Riesgos'!$Y$31="Media",'Mapa de Riesgos'!$AA$31="Menor"),CONCATENATE("R3C",'Mapa de Riesgos'!$O$31),"")</f>
        <v/>
      </c>
      <c r="T28" s="68" t="str">
        <f>IF(AND('Mapa de Riesgos'!$Y$32="Media",'Mapa de Riesgos'!$AA$32="Menor"),CONCATENATE("R3C",'Mapa de Riesgos'!$O$32),"")</f>
        <v/>
      </c>
      <c r="U28" s="69" t="str">
        <f>IF(AND('Mapa de Riesgos'!$Y$33="Media",'Mapa de Riesgos'!$AA$33="Menor"),CONCATENATE("R3C",'Mapa de Riesgos'!$O$33),"")</f>
        <v/>
      </c>
      <c r="V28" s="67" t="str">
        <f>IF(AND('Mapa de Riesgos'!$Y$27="Media",'Mapa de Riesgos'!$AA$27="Moderado"),CONCATENATE("R3C",'Mapa de Riesgos'!$O$27),"")</f>
        <v/>
      </c>
      <c r="W28" s="68" t="str">
        <f>IF(AND('Mapa de Riesgos'!$Y$29="Media",'Mapa de Riesgos'!$AA$29="Moderado"),CONCATENATE("R3C",'Mapa de Riesgos'!$O$29),"")</f>
        <v/>
      </c>
      <c r="X28" s="68" t="str">
        <f>IF(AND('Mapa de Riesgos'!$Y$30="Media",'Mapa de Riesgos'!$AA$30="Moderado"),CONCATENATE("R3C",'Mapa de Riesgos'!$O$30),"")</f>
        <v/>
      </c>
      <c r="Y28" s="68" t="str">
        <f>IF(AND('Mapa de Riesgos'!$Y$31="Media",'Mapa de Riesgos'!$AA$31="Moderado"),CONCATENATE("R3C",'Mapa de Riesgos'!$O$31),"")</f>
        <v/>
      </c>
      <c r="Z28" s="68" t="str">
        <f>IF(AND('Mapa de Riesgos'!$Y$32="Media",'Mapa de Riesgos'!$AA$32="Moderado"),CONCATENATE("R3C",'Mapa de Riesgos'!$O$32),"")</f>
        <v/>
      </c>
      <c r="AA28" s="69" t="str">
        <f>IF(AND('Mapa de Riesgos'!$Y$33="Media",'Mapa de Riesgos'!$AA$33="Moderado"),CONCATENATE("R3C",'Mapa de Riesgos'!$O$33),"")</f>
        <v/>
      </c>
      <c r="AB28" s="52" t="str">
        <f>IF(AND('Mapa de Riesgos'!$Y$27="Media",'Mapa de Riesgos'!$AA$27="Mayor"),CONCATENATE("R3C",'Mapa de Riesgos'!$O$27),"")</f>
        <v/>
      </c>
      <c r="AC28" s="53" t="str">
        <f>IF(AND('Mapa de Riesgos'!$Y$29="Media",'Mapa de Riesgos'!$AA$29="Mayor"),CONCATENATE("R3C",'Mapa de Riesgos'!$O$29),"")</f>
        <v/>
      </c>
      <c r="AD28" s="53" t="str">
        <f>IF(AND('Mapa de Riesgos'!$Y$30="Media",'Mapa de Riesgos'!$AA$30="Mayor"),CONCATENATE("R3C",'Mapa de Riesgos'!$O$30),"")</f>
        <v/>
      </c>
      <c r="AE28" s="53" t="str">
        <f>IF(AND('Mapa de Riesgos'!$Y$31="Media",'Mapa de Riesgos'!$AA$31="Mayor"),CONCATENATE("R3C",'Mapa de Riesgos'!$O$31),"")</f>
        <v/>
      </c>
      <c r="AF28" s="53" t="str">
        <f>IF(AND('Mapa de Riesgos'!$Y$32="Media",'Mapa de Riesgos'!$AA$32="Mayor"),CONCATENATE("R3C",'Mapa de Riesgos'!$O$32),"")</f>
        <v/>
      </c>
      <c r="AG28" s="54" t="str">
        <f>IF(AND('Mapa de Riesgos'!$Y$33="Media",'Mapa de Riesgos'!$AA$33="Mayor"),CONCATENATE("R3C",'Mapa de Riesgos'!$O$33),"")</f>
        <v/>
      </c>
      <c r="AH28" s="55" t="str">
        <f>IF(AND('Mapa de Riesgos'!$Y$27="Media",'Mapa de Riesgos'!$AA$27="Catastrófico"),CONCATENATE("R3C",'Mapa de Riesgos'!$O$27),"")</f>
        <v/>
      </c>
      <c r="AI28" s="56" t="str">
        <f>IF(AND('Mapa de Riesgos'!$Y$29="Media",'Mapa de Riesgos'!$AA$29="Catastrófico"),CONCATENATE("R3C",'Mapa de Riesgos'!$O$29),"")</f>
        <v/>
      </c>
      <c r="AJ28" s="56" t="str">
        <f>IF(AND('Mapa de Riesgos'!$Y$30="Media",'Mapa de Riesgos'!$AA$30="Catastrófico"),CONCATENATE("R3C",'Mapa de Riesgos'!$O$30),"")</f>
        <v/>
      </c>
      <c r="AK28" s="56" t="str">
        <f>IF(AND('Mapa de Riesgos'!$Y$31="Media",'Mapa de Riesgos'!$AA$31="Catastrófico"),CONCATENATE("R3C",'Mapa de Riesgos'!$O$31),"")</f>
        <v/>
      </c>
      <c r="AL28" s="56" t="str">
        <f>IF(AND('Mapa de Riesgos'!$Y$32="Media",'Mapa de Riesgos'!$AA$32="Catastrófico"),CONCATENATE("R3C",'Mapa de Riesgos'!$O$32),"")</f>
        <v/>
      </c>
      <c r="AM28" s="57" t="str">
        <f>IF(AND('Mapa de Riesgos'!$Y$33="Media",'Mapa de Riesgos'!$AA$33="Catastrófico"),CONCATENATE("R3C",'Mapa de Riesgos'!$O$33),"")</f>
        <v/>
      </c>
      <c r="AN28" s="83"/>
      <c r="AO28" s="512"/>
      <c r="AP28" s="513"/>
      <c r="AQ28" s="513"/>
      <c r="AR28" s="513"/>
      <c r="AS28" s="513"/>
      <c r="AT28" s="514"/>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31"/>
      <c r="C29" s="431"/>
      <c r="D29" s="432"/>
      <c r="E29" s="472"/>
      <c r="F29" s="473"/>
      <c r="G29" s="473"/>
      <c r="H29" s="473"/>
      <c r="I29" s="474"/>
      <c r="J29" s="67" t="str">
        <f>IF(AND('Mapa de Riesgos'!$Y$34="Media",'Mapa de Riesgos'!$AA$34="Leve"),CONCATENATE("R4C",'Mapa de Riesgos'!$O$34),"")</f>
        <v/>
      </c>
      <c r="K29" s="68" t="str">
        <f>IF(AND('Mapa de Riesgos'!$Y$35="Media",'Mapa de Riesgos'!$AA$35="Leve"),CONCATENATE("R4C",'Mapa de Riesgos'!$O$35),"")</f>
        <v/>
      </c>
      <c r="L29" s="68" t="str">
        <f>IF(AND('Mapa de Riesgos'!$Y$36="Media",'Mapa de Riesgos'!$AA$36="Leve"),CONCATENATE("R4C",'Mapa de Riesgos'!$O$36),"")</f>
        <v/>
      </c>
      <c r="M29" s="68" t="str">
        <f>IF(AND('Mapa de Riesgos'!$Y$37="Media",'Mapa de Riesgos'!$AA$37="Leve"),CONCATENATE("R4C",'Mapa de Riesgos'!$O$37),"")</f>
        <v/>
      </c>
      <c r="N29" s="68" t="str">
        <f>IF(AND('Mapa de Riesgos'!$Y$38="Media",'Mapa de Riesgos'!$AA$38="Leve"),CONCATENATE("R4C",'Mapa de Riesgos'!$O$38),"")</f>
        <v/>
      </c>
      <c r="O29" s="69" t="str">
        <f>IF(AND('Mapa de Riesgos'!$Y$39="Media",'Mapa de Riesgos'!$AA$39="Leve"),CONCATENATE("R4C",'Mapa de Riesgos'!$O$39),"")</f>
        <v/>
      </c>
      <c r="P29" s="67" t="str">
        <f>IF(AND('Mapa de Riesgos'!$Y$34="Media",'Mapa de Riesgos'!$AA$34="Menor"),CONCATENATE("R4C",'Mapa de Riesgos'!$O$34),"")</f>
        <v/>
      </c>
      <c r="Q29" s="68" t="str">
        <f>IF(AND('Mapa de Riesgos'!$Y$35="Media",'Mapa de Riesgos'!$AA$35="Menor"),CONCATENATE("R4C",'Mapa de Riesgos'!$O$35),"")</f>
        <v/>
      </c>
      <c r="R29" s="68" t="str">
        <f>IF(AND('Mapa de Riesgos'!$Y$36="Media",'Mapa de Riesgos'!$AA$36="Menor"),CONCATENATE("R4C",'Mapa de Riesgos'!$O$36),"")</f>
        <v/>
      </c>
      <c r="S29" s="68" t="str">
        <f>IF(AND('Mapa de Riesgos'!$Y$37="Media",'Mapa de Riesgos'!$AA$37="Menor"),CONCATENATE("R4C",'Mapa de Riesgos'!$O$37),"")</f>
        <v/>
      </c>
      <c r="T29" s="68" t="str">
        <f>IF(AND('Mapa de Riesgos'!$Y$38="Media",'Mapa de Riesgos'!$AA$38="Menor"),CONCATENATE("R4C",'Mapa de Riesgos'!$O$38),"")</f>
        <v/>
      </c>
      <c r="U29" s="69" t="str">
        <f>IF(AND('Mapa de Riesgos'!$Y$39="Media",'Mapa de Riesgos'!$AA$39="Menor"),CONCATENATE("R4C",'Mapa de Riesgos'!$O$39),"")</f>
        <v/>
      </c>
      <c r="V29" s="67" t="str">
        <f>IF(AND('Mapa de Riesgos'!$Y$34="Media",'Mapa de Riesgos'!$AA$34="Moderado"),CONCATENATE("R4C",'Mapa de Riesgos'!$O$34),"")</f>
        <v/>
      </c>
      <c r="W29" s="68" t="str">
        <f>IF(AND('Mapa de Riesgos'!$Y$35="Media",'Mapa de Riesgos'!$AA$35="Moderado"),CONCATENATE("R4C",'Mapa de Riesgos'!$O$35),"")</f>
        <v/>
      </c>
      <c r="X29" s="68" t="str">
        <f>IF(AND('Mapa de Riesgos'!$Y$36="Media",'Mapa de Riesgos'!$AA$36="Moderado"),CONCATENATE("R4C",'Mapa de Riesgos'!$O$36),"")</f>
        <v/>
      </c>
      <c r="Y29" s="68" t="str">
        <f>IF(AND('Mapa de Riesgos'!$Y$37="Media",'Mapa de Riesgos'!$AA$37="Moderado"),CONCATENATE("R4C",'Mapa de Riesgos'!$O$37),"")</f>
        <v/>
      </c>
      <c r="Z29" s="68" t="str">
        <f>IF(AND('Mapa de Riesgos'!$Y$38="Media",'Mapa de Riesgos'!$AA$38="Moderado"),CONCATENATE("R4C",'Mapa de Riesgos'!$O$38),"")</f>
        <v/>
      </c>
      <c r="AA29" s="69" t="str">
        <f>IF(AND('Mapa de Riesgos'!$Y$39="Media",'Mapa de Riesgos'!$AA$39="Moderado"),CONCATENATE("R4C",'Mapa de Riesgos'!$O$39),"")</f>
        <v/>
      </c>
      <c r="AB29" s="52" t="str">
        <f>IF(AND('Mapa de Riesgos'!$Y$34="Media",'Mapa de Riesgos'!$AA$34="Mayor"),CONCATENATE("R4C",'Mapa de Riesgos'!$O$34),"")</f>
        <v/>
      </c>
      <c r="AC29" s="53" t="str">
        <f>IF(AND('Mapa de Riesgos'!$Y$35="Media",'Mapa de Riesgos'!$AA$35="Mayor"),CONCATENATE("R4C",'Mapa de Riesgos'!$O$35),"")</f>
        <v/>
      </c>
      <c r="AD29" s="53" t="str">
        <f>IF(AND('Mapa de Riesgos'!$Y$36="Media",'Mapa de Riesgos'!$AA$36="Mayor"),CONCATENATE("R4C",'Mapa de Riesgos'!$O$36),"")</f>
        <v/>
      </c>
      <c r="AE29" s="53" t="str">
        <f>IF(AND('Mapa de Riesgos'!$Y$37="Media",'Mapa de Riesgos'!$AA$37="Mayor"),CONCATENATE("R4C",'Mapa de Riesgos'!$O$37),"")</f>
        <v/>
      </c>
      <c r="AF29" s="53" t="str">
        <f>IF(AND('Mapa de Riesgos'!$Y$38="Media",'Mapa de Riesgos'!$AA$38="Mayor"),CONCATENATE("R4C",'Mapa de Riesgos'!$O$38),"")</f>
        <v/>
      </c>
      <c r="AG29" s="54" t="str">
        <f>IF(AND('Mapa de Riesgos'!$Y$39="Media",'Mapa de Riesgos'!$AA$39="Mayor"),CONCATENATE("R4C",'Mapa de Riesgos'!$O$39),"")</f>
        <v/>
      </c>
      <c r="AH29" s="55" t="str">
        <f>IF(AND('Mapa de Riesgos'!$Y$34="Media",'Mapa de Riesgos'!$AA$34="Catastrófico"),CONCATENATE("R4C",'Mapa de Riesgos'!$O$34),"")</f>
        <v/>
      </c>
      <c r="AI29" s="56" t="str">
        <f>IF(AND('Mapa de Riesgos'!$Y$35="Media",'Mapa de Riesgos'!$AA$35="Catastrófico"),CONCATENATE("R4C",'Mapa de Riesgos'!$O$35),"")</f>
        <v/>
      </c>
      <c r="AJ29" s="56" t="str">
        <f>IF(AND('Mapa de Riesgos'!$Y$36="Media",'Mapa de Riesgos'!$AA$36="Catastrófico"),CONCATENATE("R4C",'Mapa de Riesgos'!$O$36),"")</f>
        <v/>
      </c>
      <c r="AK29" s="56" t="str">
        <f>IF(AND('Mapa de Riesgos'!$Y$37="Media",'Mapa de Riesgos'!$AA$37="Catastrófico"),CONCATENATE("R4C",'Mapa de Riesgos'!$O$37),"")</f>
        <v/>
      </c>
      <c r="AL29" s="56" t="str">
        <f>IF(AND('Mapa de Riesgos'!$Y$38="Media",'Mapa de Riesgos'!$AA$38="Catastrófico"),CONCATENATE("R4C",'Mapa de Riesgos'!$O$38),"")</f>
        <v/>
      </c>
      <c r="AM29" s="57" t="str">
        <f>IF(AND('Mapa de Riesgos'!$Y$39="Media",'Mapa de Riesgos'!$AA$39="Catastrófico"),CONCATENATE("R4C",'Mapa de Riesgos'!$O$39),"")</f>
        <v/>
      </c>
      <c r="AN29" s="83"/>
      <c r="AO29" s="512"/>
      <c r="AP29" s="513"/>
      <c r="AQ29" s="513"/>
      <c r="AR29" s="513"/>
      <c r="AS29" s="513"/>
      <c r="AT29" s="514"/>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31"/>
      <c r="C30" s="431"/>
      <c r="D30" s="432"/>
      <c r="E30" s="472"/>
      <c r="F30" s="473"/>
      <c r="G30" s="473"/>
      <c r="H30" s="473"/>
      <c r="I30" s="474"/>
      <c r="J30" s="67" t="str">
        <f>IF(AND('Mapa de Riesgos'!$Y$40="Media",'Mapa de Riesgos'!$AA$40="Leve"),CONCATENATE("R5C",'Mapa de Riesgos'!$O$40),"")</f>
        <v/>
      </c>
      <c r="K30" s="68" t="str">
        <f>IF(AND('Mapa de Riesgos'!$Y$41="Media",'Mapa de Riesgos'!$AA$41="Leve"),CONCATENATE("R5C",'Mapa de Riesgos'!$O$41),"")</f>
        <v/>
      </c>
      <c r="L30" s="68" t="str">
        <f>IF(AND('Mapa de Riesgos'!$Y$42="Media",'Mapa de Riesgos'!$AA$42="Leve"),CONCATENATE("R5C",'Mapa de Riesgos'!$O$42),"")</f>
        <v/>
      </c>
      <c r="M30" s="68" t="str">
        <f>IF(AND('Mapa de Riesgos'!$Y$43="Media",'Mapa de Riesgos'!$AA$43="Leve"),CONCATENATE("R5C",'Mapa de Riesgos'!$O$43),"")</f>
        <v/>
      </c>
      <c r="N30" s="68" t="str">
        <f>IF(AND('Mapa de Riesgos'!$Y$44="Media",'Mapa de Riesgos'!$AA$44="Leve"),CONCATENATE("R5C",'Mapa de Riesgos'!$O$44),"")</f>
        <v/>
      </c>
      <c r="O30" s="69" t="str">
        <f>IF(AND('Mapa de Riesgos'!$Y$45="Media",'Mapa de Riesgos'!$AA$45="Leve"),CONCATENATE("R5C",'Mapa de Riesgos'!$O$45),"")</f>
        <v/>
      </c>
      <c r="P30" s="67" t="str">
        <f>IF(AND('Mapa de Riesgos'!$Y$40="Media",'Mapa de Riesgos'!$AA$40="Menor"),CONCATENATE("R5C",'Mapa de Riesgos'!$O$40),"")</f>
        <v/>
      </c>
      <c r="Q30" s="68" t="str">
        <f>IF(AND('Mapa de Riesgos'!$Y$41="Media",'Mapa de Riesgos'!$AA$41="Menor"),CONCATENATE("R5C",'Mapa de Riesgos'!$O$41),"")</f>
        <v/>
      </c>
      <c r="R30" s="68" t="str">
        <f>IF(AND('Mapa de Riesgos'!$Y$42="Media",'Mapa de Riesgos'!$AA$42="Menor"),CONCATENATE("R5C",'Mapa de Riesgos'!$O$42),"")</f>
        <v/>
      </c>
      <c r="S30" s="68" t="str">
        <f>IF(AND('Mapa de Riesgos'!$Y$43="Media",'Mapa de Riesgos'!$AA$43="Menor"),CONCATENATE("R5C",'Mapa de Riesgos'!$O$43),"")</f>
        <v/>
      </c>
      <c r="T30" s="68" t="str">
        <f>IF(AND('Mapa de Riesgos'!$Y$44="Media",'Mapa de Riesgos'!$AA$44="Menor"),CONCATENATE("R5C",'Mapa de Riesgos'!$O$44),"")</f>
        <v/>
      </c>
      <c r="U30" s="69" t="str">
        <f>IF(AND('Mapa de Riesgos'!$Y$45="Media",'Mapa de Riesgos'!$AA$45="Menor"),CONCATENATE("R5C",'Mapa de Riesgos'!$O$45),"")</f>
        <v/>
      </c>
      <c r="V30" s="67" t="str">
        <f>IF(AND('Mapa de Riesgos'!$Y$40="Media",'Mapa de Riesgos'!$AA$40="Moderado"),CONCATENATE("R5C",'Mapa de Riesgos'!$O$40),"")</f>
        <v/>
      </c>
      <c r="W30" s="68" t="str">
        <f>IF(AND('Mapa de Riesgos'!$Y$41="Media",'Mapa de Riesgos'!$AA$41="Moderado"),CONCATENATE("R5C",'Mapa de Riesgos'!$O$41),"")</f>
        <v/>
      </c>
      <c r="X30" s="68" t="str">
        <f>IF(AND('Mapa de Riesgos'!$Y$42="Media",'Mapa de Riesgos'!$AA$42="Moderado"),CONCATENATE("R5C",'Mapa de Riesgos'!$O$42),"")</f>
        <v/>
      </c>
      <c r="Y30" s="68" t="str">
        <f>IF(AND('Mapa de Riesgos'!$Y$43="Media",'Mapa de Riesgos'!$AA$43="Moderado"),CONCATENATE("R5C",'Mapa de Riesgos'!$O$43),"")</f>
        <v/>
      </c>
      <c r="Z30" s="68" t="str">
        <f>IF(AND('Mapa de Riesgos'!$Y$44="Media",'Mapa de Riesgos'!$AA$44="Moderado"),CONCATENATE("R5C",'Mapa de Riesgos'!$O$44),"")</f>
        <v/>
      </c>
      <c r="AA30" s="69" t="str">
        <f>IF(AND('Mapa de Riesgos'!$Y$45="Media",'Mapa de Riesgos'!$AA$45="Moderado"),CONCATENATE("R5C",'Mapa de Riesgos'!$O$45),"")</f>
        <v/>
      </c>
      <c r="AB30" s="52" t="str">
        <f>IF(AND('Mapa de Riesgos'!$Y$40="Media",'Mapa de Riesgos'!$AA$40="Mayor"),CONCATENATE("R5C",'Mapa de Riesgos'!$O$40),"")</f>
        <v/>
      </c>
      <c r="AC30" s="53" t="str">
        <f>IF(AND('Mapa de Riesgos'!$Y$41="Media",'Mapa de Riesgos'!$AA$41="Mayor"),CONCATENATE("R5C",'Mapa de Riesgos'!$O$41),"")</f>
        <v/>
      </c>
      <c r="AD30" s="53" t="str">
        <f>IF(AND('Mapa de Riesgos'!$Y$42="Media",'Mapa de Riesgos'!$AA$42="Mayor"),CONCATENATE("R5C",'Mapa de Riesgos'!$O$42),"")</f>
        <v/>
      </c>
      <c r="AE30" s="53" t="str">
        <f>IF(AND('Mapa de Riesgos'!$Y$43="Media",'Mapa de Riesgos'!$AA$43="Mayor"),CONCATENATE("R5C",'Mapa de Riesgos'!$O$43),"")</f>
        <v/>
      </c>
      <c r="AF30" s="53" t="str">
        <f>IF(AND('Mapa de Riesgos'!$Y$44="Media",'Mapa de Riesgos'!$AA$44="Mayor"),CONCATENATE("R5C",'Mapa de Riesgos'!$O$44),"")</f>
        <v/>
      </c>
      <c r="AG30" s="54" t="str">
        <f>IF(AND('Mapa de Riesgos'!$Y$45="Media",'Mapa de Riesgos'!$AA$45="Mayor"),CONCATENATE("R5C",'Mapa de Riesgos'!$O$45),"")</f>
        <v/>
      </c>
      <c r="AH30" s="55" t="str">
        <f>IF(AND('Mapa de Riesgos'!$Y$40="Media",'Mapa de Riesgos'!$AA$40="Catastrófico"),CONCATENATE("R5C",'Mapa de Riesgos'!$O$40),"")</f>
        <v/>
      </c>
      <c r="AI30" s="56" t="str">
        <f>IF(AND('Mapa de Riesgos'!$Y$41="Media",'Mapa de Riesgos'!$AA$41="Catastrófico"),CONCATENATE("R5C",'Mapa de Riesgos'!$O$41),"")</f>
        <v/>
      </c>
      <c r="AJ30" s="56" t="str">
        <f>IF(AND('Mapa de Riesgos'!$Y$42="Media",'Mapa de Riesgos'!$AA$42="Catastrófico"),CONCATENATE("R5C",'Mapa de Riesgos'!$O$42),"")</f>
        <v/>
      </c>
      <c r="AK30" s="56" t="str">
        <f>IF(AND('Mapa de Riesgos'!$Y$43="Media",'Mapa de Riesgos'!$AA$43="Catastrófico"),CONCATENATE("R5C",'Mapa de Riesgos'!$O$43),"")</f>
        <v/>
      </c>
      <c r="AL30" s="56" t="str">
        <f>IF(AND('Mapa de Riesgos'!$Y$44="Media",'Mapa de Riesgos'!$AA$44="Catastrófico"),CONCATENATE("R5C",'Mapa de Riesgos'!$O$44),"")</f>
        <v/>
      </c>
      <c r="AM30" s="57" t="str">
        <f>IF(AND('Mapa de Riesgos'!$Y$45="Media",'Mapa de Riesgos'!$AA$45="Catastrófico"),CONCATENATE("R5C",'Mapa de Riesgos'!$O$45),"")</f>
        <v/>
      </c>
      <c r="AN30" s="83"/>
      <c r="AO30" s="512"/>
      <c r="AP30" s="513"/>
      <c r="AQ30" s="513"/>
      <c r="AR30" s="513"/>
      <c r="AS30" s="513"/>
      <c r="AT30" s="514"/>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31"/>
      <c r="C31" s="431"/>
      <c r="D31" s="432"/>
      <c r="E31" s="472"/>
      <c r="F31" s="473"/>
      <c r="G31" s="473"/>
      <c r="H31" s="473"/>
      <c r="I31" s="474"/>
      <c r="J31" s="67" t="str">
        <f>IF(AND('Mapa de Riesgos'!$Y$46="Media",'Mapa de Riesgos'!$AA$46="Leve"),CONCATENATE("R6C",'Mapa de Riesgos'!$O$46),"")</f>
        <v/>
      </c>
      <c r="K31" s="68" t="str">
        <f>IF(AND('Mapa de Riesgos'!$Y$47="Media",'Mapa de Riesgos'!$AA$47="Leve"),CONCATENATE("R6C",'Mapa de Riesgos'!$O$47),"")</f>
        <v/>
      </c>
      <c r="L31" s="68" t="str">
        <f>IF(AND('Mapa de Riesgos'!$Y$48="Media",'Mapa de Riesgos'!$AA$48="Leve"),CONCATENATE("R6C",'Mapa de Riesgos'!$O$48),"")</f>
        <v/>
      </c>
      <c r="M31" s="68" t="str">
        <f>IF(AND('Mapa de Riesgos'!$Y$49="Media",'Mapa de Riesgos'!$AA$49="Leve"),CONCATENATE("R6C",'Mapa de Riesgos'!$O$49),"")</f>
        <v/>
      </c>
      <c r="N31" s="68" t="str">
        <f>IF(AND('Mapa de Riesgos'!$Y$50="Media",'Mapa de Riesgos'!$AA$50="Leve"),CONCATENATE("R6C",'Mapa de Riesgos'!$O$50),"")</f>
        <v/>
      </c>
      <c r="O31" s="69" t="str">
        <f>IF(AND('Mapa de Riesgos'!$Y$51="Media",'Mapa de Riesgos'!$AA$51="Leve"),CONCATENATE("R6C",'Mapa de Riesgos'!$O$51),"")</f>
        <v/>
      </c>
      <c r="P31" s="67" t="str">
        <f>IF(AND('Mapa de Riesgos'!$Y$46="Media",'Mapa de Riesgos'!$AA$46="Menor"),CONCATENATE("R6C",'Mapa de Riesgos'!$O$46),"")</f>
        <v/>
      </c>
      <c r="Q31" s="68" t="str">
        <f>IF(AND('Mapa de Riesgos'!$Y$47="Media",'Mapa de Riesgos'!$AA$47="Menor"),CONCATENATE("R6C",'Mapa de Riesgos'!$O$47),"")</f>
        <v/>
      </c>
      <c r="R31" s="68" t="str">
        <f>IF(AND('Mapa de Riesgos'!$Y$48="Media",'Mapa de Riesgos'!$AA$48="Menor"),CONCATENATE("R6C",'Mapa de Riesgos'!$O$48),"")</f>
        <v/>
      </c>
      <c r="S31" s="68" t="str">
        <f>IF(AND('Mapa de Riesgos'!$Y$49="Media",'Mapa de Riesgos'!$AA$49="Menor"),CONCATENATE("R6C",'Mapa de Riesgos'!$O$49),"")</f>
        <v/>
      </c>
      <c r="T31" s="68" t="str">
        <f>IF(AND('Mapa de Riesgos'!$Y$50="Media",'Mapa de Riesgos'!$AA$50="Menor"),CONCATENATE("R6C",'Mapa de Riesgos'!$O$50),"")</f>
        <v/>
      </c>
      <c r="U31" s="69" t="str">
        <f>IF(AND('Mapa de Riesgos'!$Y$51="Media",'Mapa de Riesgos'!$AA$51="Menor"),CONCATENATE("R6C",'Mapa de Riesgos'!$O$51),"")</f>
        <v/>
      </c>
      <c r="V31" s="67" t="str">
        <f>IF(AND('Mapa de Riesgos'!$Y$46="Media",'Mapa de Riesgos'!$AA$46="Moderado"),CONCATENATE("R6C",'Mapa de Riesgos'!$O$46),"")</f>
        <v/>
      </c>
      <c r="W31" s="68" t="str">
        <f>IF(AND('Mapa de Riesgos'!$Y$47="Media",'Mapa de Riesgos'!$AA$47="Moderado"),CONCATENATE("R6C",'Mapa de Riesgos'!$O$47),"")</f>
        <v/>
      </c>
      <c r="X31" s="68" t="str">
        <f>IF(AND('Mapa de Riesgos'!$Y$48="Media",'Mapa de Riesgos'!$AA$48="Moderado"),CONCATENATE("R6C",'Mapa de Riesgos'!$O$48),"")</f>
        <v/>
      </c>
      <c r="Y31" s="68" t="str">
        <f>IF(AND('Mapa de Riesgos'!$Y$49="Media",'Mapa de Riesgos'!$AA$49="Moderado"),CONCATENATE("R6C",'Mapa de Riesgos'!$O$49),"")</f>
        <v/>
      </c>
      <c r="Z31" s="68" t="str">
        <f>IF(AND('Mapa de Riesgos'!$Y$50="Media",'Mapa de Riesgos'!$AA$50="Moderado"),CONCATENATE("R6C",'Mapa de Riesgos'!$O$50),"")</f>
        <v/>
      </c>
      <c r="AA31" s="69" t="str">
        <f>IF(AND('Mapa de Riesgos'!$Y$51="Media",'Mapa de Riesgos'!$AA$51="Moderado"),CONCATENATE("R6C",'Mapa de Riesgos'!$O$51),"")</f>
        <v/>
      </c>
      <c r="AB31" s="52" t="str">
        <f>IF(AND('Mapa de Riesgos'!$Y$46="Media",'Mapa de Riesgos'!$AA$46="Mayor"),CONCATENATE("R6C",'Mapa de Riesgos'!$O$46),"")</f>
        <v/>
      </c>
      <c r="AC31" s="53" t="str">
        <f>IF(AND('Mapa de Riesgos'!$Y$47="Media",'Mapa de Riesgos'!$AA$47="Mayor"),CONCATENATE("R6C",'Mapa de Riesgos'!$O$47),"")</f>
        <v/>
      </c>
      <c r="AD31" s="53" t="str">
        <f>IF(AND('Mapa de Riesgos'!$Y$48="Media",'Mapa de Riesgos'!$AA$48="Mayor"),CONCATENATE("R6C",'Mapa de Riesgos'!$O$48),"")</f>
        <v/>
      </c>
      <c r="AE31" s="53" t="str">
        <f>IF(AND('Mapa de Riesgos'!$Y$49="Media",'Mapa de Riesgos'!$AA$49="Mayor"),CONCATENATE("R6C",'Mapa de Riesgos'!$O$49),"")</f>
        <v/>
      </c>
      <c r="AF31" s="53" t="str">
        <f>IF(AND('Mapa de Riesgos'!$Y$50="Media",'Mapa de Riesgos'!$AA$50="Mayor"),CONCATENATE("R6C",'Mapa de Riesgos'!$O$50),"")</f>
        <v/>
      </c>
      <c r="AG31" s="54" t="str">
        <f>IF(AND('Mapa de Riesgos'!$Y$51="Media",'Mapa de Riesgos'!$AA$51="Mayor"),CONCATENATE("R6C",'Mapa de Riesgos'!$O$51),"")</f>
        <v/>
      </c>
      <c r="AH31" s="55" t="str">
        <f>IF(AND('Mapa de Riesgos'!$Y$46="Media",'Mapa de Riesgos'!$AA$46="Catastrófico"),CONCATENATE("R6C",'Mapa de Riesgos'!$O$46),"")</f>
        <v/>
      </c>
      <c r="AI31" s="56" t="str">
        <f>IF(AND('Mapa de Riesgos'!$Y$47="Media",'Mapa de Riesgos'!$AA$47="Catastrófico"),CONCATENATE("R6C",'Mapa de Riesgos'!$O$47),"")</f>
        <v/>
      </c>
      <c r="AJ31" s="56" t="str">
        <f>IF(AND('Mapa de Riesgos'!$Y$48="Media",'Mapa de Riesgos'!$AA$48="Catastrófico"),CONCATENATE("R6C",'Mapa de Riesgos'!$O$48),"")</f>
        <v/>
      </c>
      <c r="AK31" s="56" t="str">
        <f>IF(AND('Mapa de Riesgos'!$Y$49="Media",'Mapa de Riesgos'!$AA$49="Catastrófico"),CONCATENATE("R6C",'Mapa de Riesgos'!$O$49),"")</f>
        <v/>
      </c>
      <c r="AL31" s="56" t="str">
        <f>IF(AND('Mapa de Riesgos'!$Y$50="Media",'Mapa de Riesgos'!$AA$50="Catastrófico"),CONCATENATE("R6C",'Mapa de Riesgos'!$O$50),"")</f>
        <v/>
      </c>
      <c r="AM31" s="57" t="str">
        <f>IF(AND('Mapa de Riesgos'!$Y$51="Media",'Mapa de Riesgos'!$AA$51="Catastrófico"),CONCATENATE("R6C",'Mapa de Riesgos'!$O$51),"")</f>
        <v/>
      </c>
      <c r="AN31" s="83"/>
      <c r="AO31" s="512"/>
      <c r="AP31" s="513"/>
      <c r="AQ31" s="513"/>
      <c r="AR31" s="513"/>
      <c r="AS31" s="513"/>
      <c r="AT31" s="514"/>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31"/>
      <c r="C32" s="431"/>
      <c r="D32" s="432"/>
      <c r="E32" s="472"/>
      <c r="F32" s="473"/>
      <c r="G32" s="473"/>
      <c r="H32" s="473"/>
      <c r="I32" s="474"/>
      <c r="J32" s="67" t="str">
        <f>IF(AND('Mapa de Riesgos'!$Y$52="Media",'Mapa de Riesgos'!$AA$52="Leve"),CONCATENATE("R7C",'Mapa de Riesgos'!$O$52),"")</f>
        <v/>
      </c>
      <c r="K32" s="68" t="str">
        <f>IF(AND('Mapa de Riesgos'!$Y$53="Media",'Mapa de Riesgos'!$AA$53="Leve"),CONCATENATE("R7C",'Mapa de Riesgos'!$O$53),"")</f>
        <v/>
      </c>
      <c r="L32" s="68" t="str">
        <f>IF(AND('Mapa de Riesgos'!$Y$54="Media",'Mapa de Riesgos'!$AA$54="Leve"),CONCATENATE("R7C",'Mapa de Riesgos'!$O$54),"")</f>
        <v/>
      </c>
      <c r="M32" s="68" t="str">
        <f>IF(AND('Mapa de Riesgos'!$Y$55="Media",'Mapa de Riesgos'!$AA$55="Leve"),CONCATENATE("R7C",'Mapa de Riesgos'!$O$55),"")</f>
        <v/>
      </c>
      <c r="N32" s="68" t="str">
        <f>IF(AND('Mapa de Riesgos'!$Y$56="Media",'Mapa de Riesgos'!$AA$56="Leve"),CONCATENATE("R7C",'Mapa de Riesgos'!$O$56),"")</f>
        <v/>
      </c>
      <c r="O32" s="69" t="str">
        <f>IF(AND('Mapa de Riesgos'!$Y$57="Media",'Mapa de Riesgos'!$AA$57="Leve"),CONCATENATE("R7C",'Mapa de Riesgos'!$O$57),"")</f>
        <v/>
      </c>
      <c r="P32" s="67" t="str">
        <f>IF(AND('Mapa de Riesgos'!$Y$52="Media",'Mapa de Riesgos'!$AA$52="Menor"),CONCATENATE("R7C",'Mapa de Riesgos'!$O$52),"")</f>
        <v/>
      </c>
      <c r="Q32" s="68" t="str">
        <f>IF(AND('Mapa de Riesgos'!$Y$53="Media",'Mapa de Riesgos'!$AA$53="Menor"),CONCATENATE("R7C",'Mapa de Riesgos'!$O$53),"")</f>
        <v/>
      </c>
      <c r="R32" s="68" t="str">
        <f>IF(AND('Mapa de Riesgos'!$Y$54="Media",'Mapa de Riesgos'!$AA$54="Menor"),CONCATENATE("R7C",'Mapa de Riesgos'!$O$54),"")</f>
        <v/>
      </c>
      <c r="S32" s="68" t="str">
        <f>IF(AND('Mapa de Riesgos'!$Y$55="Media",'Mapa de Riesgos'!$AA$55="Menor"),CONCATENATE("R7C",'Mapa de Riesgos'!$O$55),"")</f>
        <v/>
      </c>
      <c r="T32" s="68" t="str">
        <f>IF(AND('Mapa de Riesgos'!$Y$56="Media",'Mapa de Riesgos'!$AA$56="Menor"),CONCATENATE("R7C",'Mapa de Riesgos'!$O$56),"")</f>
        <v/>
      </c>
      <c r="U32" s="69" t="str">
        <f>IF(AND('Mapa de Riesgos'!$Y$57="Media",'Mapa de Riesgos'!$AA$57="Menor"),CONCATENATE("R7C",'Mapa de Riesgos'!$O$57),"")</f>
        <v/>
      </c>
      <c r="V32" s="67" t="str">
        <f>IF(AND('Mapa de Riesgos'!$Y$52="Media",'Mapa de Riesgos'!$AA$52="Moderado"),CONCATENATE("R7C",'Mapa de Riesgos'!$O$52),"")</f>
        <v/>
      </c>
      <c r="W32" s="68" t="str">
        <f>IF(AND('Mapa de Riesgos'!$Y$53="Media",'Mapa de Riesgos'!$AA$53="Moderado"),CONCATENATE("R7C",'Mapa de Riesgos'!$O$53),"")</f>
        <v/>
      </c>
      <c r="X32" s="68" t="str">
        <f>IF(AND('Mapa de Riesgos'!$Y$54="Media",'Mapa de Riesgos'!$AA$54="Moderado"),CONCATENATE("R7C",'Mapa de Riesgos'!$O$54),"")</f>
        <v/>
      </c>
      <c r="Y32" s="68" t="str">
        <f>IF(AND('Mapa de Riesgos'!$Y$55="Media",'Mapa de Riesgos'!$AA$55="Moderado"),CONCATENATE("R7C",'Mapa de Riesgos'!$O$55),"")</f>
        <v/>
      </c>
      <c r="Z32" s="68" t="str">
        <f>IF(AND('Mapa de Riesgos'!$Y$56="Media",'Mapa de Riesgos'!$AA$56="Moderado"),CONCATENATE("R7C",'Mapa de Riesgos'!$O$56),"")</f>
        <v/>
      </c>
      <c r="AA32" s="69" t="str">
        <f>IF(AND('Mapa de Riesgos'!$Y$57="Media",'Mapa de Riesgos'!$AA$57="Moderado"),CONCATENATE("R7C",'Mapa de Riesgos'!$O$57),"")</f>
        <v/>
      </c>
      <c r="AB32" s="52" t="str">
        <f>IF(AND('Mapa de Riesgos'!$Y$52="Media",'Mapa de Riesgos'!$AA$52="Mayor"),CONCATENATE("R7C",'Mapa de Riesgos'!$O$52),"")</f>
        <v/>
      </c>
      <c r="AC32" s="53" t="str">
        <f>IF(AND('Mapa de Riesgos'!$Y$53="Media",'Mapa de Riesgos'!$AA$53="Mayor"),CONCATENATE("R7C",'Mapa de Riesgos'!$O$53),"")</f>
        <v/>
      </c>
      <c r="AD32" s="53" t="str">
        <f>IF(AND('Mapa de Riesgos'!$Y$54="Media",'Mapa de Riesgos'!$AA$54="Mayor"),CONCATENATE("R7C",'Mapa de Riesgos'!$O$54),"")</f>
        <v/>
      </c>
      <c r="AE32" s="53" t="str">
        <f>IF(AND('Mapa de Riesgos'!$Y$55="Media",'Mapa de Riesgos'!$AA$55="Mayor"),CONCATENATE("R7C",'Mapa de Riesgos'!$O$55),"")</f>
        <v/>
      </c>
      <c r="AF32" s="53" t="str">
        <f>IF(AND('Mapa de Riesgos'!$Y$56="Media",'Mapa de Riesgos'!$AA$56="Mayor"),CONCATENATE("R7C",'Mapa de Riesgos'!$O$56),"")</f>
        <v/>
      </c>
      <c r="AG32" s="54" t="str">
        <f>IF(AND('Mapa de Riesgos'!$Y$57="Media",'Mapa de Riesgos'!$AA$57="Mayor"),CONCATENATE("R7C",'Mapa de Riesgos'!$O$57),"")</f>
        <v/>
      </c>
      <c r="AH32" s="55" t="str">
        <f>IF(AND('Mapa de Riesgos'!$Y$52="Media",'Mapa de Riesgos'!$AA$52="Catastrófico"),CONCATENATE("R7C",'Mapa de Riesgos'!$O$52),"")</f>
        <v/>
      </c>
      <c r="AI32" s="56" t="str">
        <f>IF(AND('Mapa de Riesgos'!$Y$53="Media",'Mapa de Riesgos'!$AA$53="Catastrófico"),CONCATENATE("R7C",'Mapa de Riesgos'!$O$53),"")</f>
        <v/>
      </c>
      <c r="AJ32" s="56" t="str">
        <f>IF(AND('Mapa de Riesgos'!$Y$54="Media",'Mapa de Riesgos'!$AA$54="Catastrófico"),CONCATENATE("R7C",'Mapa de Riesgos'!$O$54),"")</f>
        <v/>
      </c>
      <c r="AK32" s="56" t="str">
        <f>IF(AND('Mapa de Riesgos'!$Y$55="Media",'Mapa de Riesgos'!$AA$55="Catastrófico"),CONCATENATE("R7C",'Mapa de Riesgos'!$O$55),"")</f>
        <v/>
      </c>
      <c r="AL32" s="56" t="str">
        <f>IF(AND('Mapa de Riesgos'!$Y$56="Media",'Mapa de Riesgos'!$AA$56="Catastrófico"),CONCATENATE("R7C",'Mapa de Riesgos'!$O$56),"")</f>
        <v/>
      </c>
      <c r="AM32" s="57" t="str">
        <f>IF(AND('Mapa de Riesgos'!$Y$57="Media",'Mapa de Riesgos'!$AA$57="Catastrófico"),CONCATENATE("R7C",'Mapa de Riesgos'!$O$57),"")</f>
        <v/>
      </c>
      <c r="AN32" s="83"/>
      <c r="AO32" s="512"/>
      <c r="AP32" s="513"/>
      <c r="AQ32" s="513"/>
      <c r="AR32" s="513"/>
      <c r="AS32" s="513"/>
      <c r="AT32" s="514"/>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31"/>
      <c r="C33" s="431"/>
      <c r="D33" s="432"/>
      <c r="E33" s="472"/>
      <c r="F33" s="473"/>
      <c r="G33" s="473"/>
      <c r="H33" s="473"/>
      <c r="I33" s="474"/>
      <c r="J33" s="67" t="str">
        <f>IF(AND('Mapa de Riesgos'!$Y$58="Media",'Mapa de Riesgos'!$AA$58="Leve"),CONCATENATE("R8C",'Mapa de Riesgos'!$O$58),"")</f>
        <v/>
      </c>
      <c r="K33" s="68" t="str">
        <f>IF(AND('Mapa de Riesgos'!$Y$59="Media",'Mapa de Riesgos'!$AA$59="Leve"),CONCATENATE("R8C",'Mapa de Riesgos'!$O$59),"")</f>
        <v/>
      </c>
      <c r="L33" s="68" t="str">
        <f>IF(AND('Mapa de Riesgos'!$Y$60="Media",'Mapa de Riesgos'!$AA$60="Leve"),CONCATENATE("R8C",'Mapa de Riesgos'!$O$60),"")</f>
        <v/>
      </c>
      <c r="M33" s="68" t="str">
        <f>IF(AND('Mapa de Riesgos'!$Y$61="Media",'Mapa de Riesgos'!$AA$61="Leve"),CONCATENATE("R8C",'Mapa de Riesgos'!$O$61),"")</f>
        <v/>
      </c>
      <c r="N33" s="68" t="str">
        <f>IF(AND('Mapa de Riesgos'!$Y$62="Media",'Mapa de Riesgos'!$AA$62="Leve"),CONCATENATE("R8C",'Mapa de Riesgos'!$O$62),"")</f>
        <v/>
      </c>
      <c r="O33" s="69" t="str">
        <f>IF(AND('Mapa de Riesgos'!$Y$63="Media",'Mapa de Riesgos'!$AA$63="Leve"),CONCATENATE("R8C",'Mapa de Riesgos'!$O$63),"")</f>
        <v/>
      </c>
      <c r="P33" s="67" t="str">
        <f>IF(AND('Mapa de Riesgos'!$Y$58="Media",'Mapa de Riesgos'!$AA$58="Menor"),CONCATENATE("R8C",'Mapa de Riesgos'!$O$58),"")</f>
        <v/>
      </c>
      <c r="Q33" s="68" t="str">
        <f>IF(AND('Mapa de Riesgos'!$Y$59="Media",'Mapa de Riesgos'!$AA$59="Menor"),CONCATENATE("R8C",'Mapa de Riesgos'!$O$59),"")</f>
        <v/>
      </c>
      <c r="R33" s="68" t="str">
        <f>IF(AND('Mapa de Riesgos'!$Y$60="Media",'Mapa de Riesgos'!$AA$60="Menor"),CONCATENATE("R8C",'Mapa de Riesgos'!$O$60),"")</f>
        <v/>
      </c>
      <c r="S33" s="68" t="str">
        <f>IF(AND('Mapa de Riesgos'!$Y$61="Media",'Mapa de Riesgos'!$AA$61="Menor"),CONCATENATE("R8C",'Mapa de Riesgos'!$O$61),"")</f>
        <v/>
      </c>
      <c r="T33" s="68" t="str">
        <f>IF(AND('Mapa de Riesgos'!$Y$62="Media",'Mapa de Riesgos'!$AA$62="Menor"),CONCATENATE("R8C",'Mapa de Riesgos'!$O$62),"")</f>
        <v/>
      </c>
      <c r="U33" s="69" t="str">
        <f>IF(AND('Mapa de Riesgos'!$Y$63="Media",'Mapa de Riesgos'!$AA$63="Menor"),CONCATENATE("R8C",'Mapa de Riesgos'!$O$63),"")</f>
        <v/>
      </c>
      <c r="V33" s="67" t="str">
        <f>IF(AND('Mapa de Riesgos'!$Y$58="Media",'Mapa de Riesgos'!$AA$58="Moderado"),CONCATENATE("R8C",'Mapa de Riesgos'!$O$58),"")</f>
        <v/>
      </c>
      <c r="W33" s="68" t="str">
        <f>IF(AND('Mapa de Riesgos'!$Y$59="Media",'Mapa de Riesgos'!$AA$59="Moderado"),CONCATENATE("R8C",'Mapa de Riesgos'!$O$59),"")</f>
        <v/>
      </c>
      <c r="X33" s="68" t="str">
        <f>IF(AND('Mapa de Riesgos'!$Y$60="Media",'Mapa de Riesgos'!$AA$60="Moderado"),CONCATENATE("R8C",'Mapa de Riesgos'!$O$60),"")</f>
        <v/>
      </c>
      <c r="Y33" s="68" t="str">
        <f>IF(AND('Mapa de Riesgos'!$Y$61="Media",'Mapa de Riesgos'!$AA$61="Moderado"),CONCATENATE("R8C",'Mapa de Riesgos'!$O$61),"")</f>
        <v/>
      </c>
      <c r="Z33" s="68" t="str">
        <f>IF(AND('Mapa de Riesgos'!$Y$62="Media",'Mapa de Riesgos'!$AA$62="Moderado"),CONCATENATE("R8C",'Mapa de Riesgos'!$O$62),"")</f>
        <v/>
      </c>
      <c r="AA33" s="69" t="str">
        <f>IF(AND('Mapa de Riesgos'!$Y$63="Media",'Mapa de Riesgos'!$AA$63="Moderado"),CONCATENATE("R8C",'Mapa de Riesgos'!$O$63),"")</f>
        <v/>
      </c>
      <c r="AB33" s="52" t="str">
        <f>IF(AND('Mapa de Riesgos'!$Y$58="Media",'Mapa de Riesgos'!$AA$58="Mayor"),CONCATENATE("R8C",'Mapa de Riesgos'!$O$58),"")</f>
        <v/>
      </c>
      <c r="AC33" s="53" t="str">
        <f>IF(AND('Mapa de Riesgos'!$Y$59="Media",'Mapa de Riesgos'!$AA$59="Mayor"),CONCATENATE("R8C",'Mapa de Riesgos'!$O$59),"")</f>
        <v/>
      </c>
      <c r="AD33" s="53" t="str">
        <f>IF(AND('Mapa de Riesgos'!$Y$60="Media",'Mapa de Riesgos'!$AA$60="Mayor"),CONCATENATE("R8C",'Mapa de Riesgos'!$O$60),"")</f>
        <v/>
      </c>
      <c r="AE33" s="53" t="str">
        <f>IF(AND('Mapa de Riesgos'!$Y$61="Media",'Mapa de Riesgos'!$AA$61="Mayor"),CONCATENATE("R8C",'Mapa de Riesgos'!$O$61),"")</f>
        <v/>
      </c>
      <c r="AF33" s="53" t="str">
        <f>IF(AND('Mapa de Riesgos'!$Y$62="Media",'Mapa de Riesgos'!$AA$62="Mayor"),CONCATENATE("R8C",'Mapa de Riesgos'!$O$62),"")</f>
        <v/>
      </c>
      <c r="AG33" s="54" t="str">
        <f>IF(AND('Mapa de Riesgos'!$Y$63="Media",'Mapa de Riesgos'!$AA$63="Mayor"),CONCATENATE("R8C",'Mapa de Riesgos'!$O$63),"")</f>
        <v/>
      </c>
      <c r="AH33" s="55" t="str">
        <f>IF(AND('Mapa de Riesgos'!$Y$58="Media",'Mapa de Riesgos'!$AA$58="Catastrófico"),CONCATENATE("R8C",'Mapa de Riesgos'!$O$58),"")</f>
        <v/>
      </c>
      <c r="AI33" s="56" t="str">
        <f>IF(AND('Mapa de Riesgos'!$Y$59="Media",'Mapa de Riesgos'!$AA$59="Catastrófico"),CONCATENATE("R8C",'Mapa de Riesgos'!$O$59),"")</f>
        <v/>
      </c>
      <c r="AJ33" s="56" t="str">
        <f>IF(AND('Mapa de Riesgos'!$Y$60="Media",'Mapa de Riesgos'!$AA$60="Catastrófico"),CONCATENATE("R8C",'Mapa de Riesgos'!$O$60),"")</f>
        <v/>
      </c>
      <c r="AK33" s="56" t="str">
        <f>IF(AND('Mapa de Riesgos'!$Y$61="Media",'Mapa de Riesgos'!$AA$61="Catastrófico"),CONCATENATE("R8C",'Mapa de Riesgos'!$O$61),"")</f>
        <v/>
      </c>
      <c r="AL33" s="56" t="str">
        <f>IF(AND('Mapa de Riesgos'!$Y$62="Media",'Mapa de Riesgos'!$AA$62="Catastrófico"),CONCATENATE("R8C",'Mapa de Riesgos'!$O$62),"")</f>
        <v/>
      </c>
      <c r="AM33" s="57" t="str">
        <f>IF(AND('Mapa de Riesgos'!$Y$63="Media",'Mapa de Riesgos'!$AA$63="Catastrófico"),CONCATENATE("R8C",'Mapa de Riesgos'!$O$63),"")</f>
        <v/>
      </c>
      <c r="AN33" s="83"/>
      <c r="AO33" s="512"/>
      <c r="AP33" s="513"/>
      <c r="AQ33" s="513"/>
      <c r="AR33" s="513"/>
      <c r="AS33" s="513"/>
      <c r="AT33" s="514"/>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31"/>
      <c r="C34" s="431"/>
      <c r="D34" s="432"/>
      <c r="E34" s="472"/>
      <c r="F34" s="473"/>
      <c r="G34" s="473"/>
      <c r="H34" s="473"/>
      <c r="I34" s="474"/>
      <c r="J34" s="67" t="str">
        <f>IF(AND('Mapa de Riesgos'!$Y$64="Media",'Mapa de Riesgos'!$AA$64="Leve"),CONCATENATE("R9C",'Mapa de Riesgos'!$O$64),"")</f>
        <v/>
      </c>
      <c r="K34" s="68" t="str">
        <f>IF(AND('Mapa de Riesgos'!$Y$65="Media",'Mapa de Riesgos'!$AA$65="Leve"),CONCATENATE("R9C",'Mapa de Riesgos'!$O$65),"")</f>
        <v/>
      </c>
      <c r="L34" s="68" t="str">
        <f>IF(AND('Mapa de Riesgos'!$Y$66="Media",'Mapa de Riesgos'!$AA$66="Leve"),CONCATENATE("R9C",'Mapa de Riesgos'!$O$66),"")</f>
        <v/>
      </c>
      <c r="M34" s="68" t="str">
        <f>IF(AND('Mapa de Riesgos'!$Y$67="Media",'Mapa de Riesgos'!$AA$67="Leve"),CONCATENATE("R9C",'Mapa de Riesgos'!$O$67),"")</f>
        <v/>
      </c>
      <c r="N34" s="68" t="str">
        <f>IF(AND('Mapa de Riesgos'!$Y$68="Media",'Mapa de Riesgos'!$AA$68="Leve"),CONCATENATE("R9C",'Mapa de Riesgos'!$O$68),"")</f>
        <v/>
      </c>
      <c r="O34" s="69" t="str">
        <f>IF(AND('Mapa de Riesgos'!$Y$69="Media",'Mapa de Riesgos'!$AA$69="Leve"),CONCATENATE("R9C",'Mapa de Riesgos'!$O$69),"")</f>
        <v/>
      </c>
      <c r="P34" s="67" t="str">
        <f>IF(AND('Mapa de Riesgos'!$Y$64="Media",'Mapa de Riesgos'!$AA$64="Menor"),CONCATENATE("R9C",'Mapa de Riesgos'!$O$64),"")</f>
        <v/>
      </c>
      <c r="Q34" s="68" t="str">
        <f>IF(AND('Mapa de Riesgos'!$Y$65="Media",'Mapa de Riesgos'!$AA$65="Menor"),CONCATENATE("R9C",'Mapa de Riesgos'!$O$65),"")</f>
        <v/>
      </c>
      <c r="R34" s="68" t="str">
        <f>IF(AND('Mapa de Riesgos'!$Y$66="Media",'Mapa de Riesgos'!$AA$66="Menor"),CONCATENATE("R9C",'Mapa de Riesgos'!$O$66),"")</f>
        <v/>
      </c>
      <c r="S34" s="68" t="str">
        <f>IF(AND('Mapa de Riesgos'!$Y$67="Media",'Mapa de Riesgos'!$AA$67="Menor"),CONCATENATE("R9C",'Mapa de Riesgos'!$O$67),"")</f>
        <v/>
      </c>
      <c r="T34" s="68" t="str">
        <f>IF(AND('Mapa de Riesgos'!$Y$68="Media",'Mapa de Riesgos'!$AA$68="Menor"),CONCATENATE("R9C",'Mapa de Riesgos'!$O$68),"")</f>
        <v/>
      </c>
      <c r="U34" s="69" t="str">
        <f>IF(AND('Mapa de Riesgos'!$Y$69="Media",'Mapa de Riesgos'!$AA$69="Menor"),CONCATENATE("R9C",'Mapa de Riesgos'!$O$69),"")</f>
        <v/>
      </c>
      <c r="V34" s="67" t="str">
        <f>IF(AND('Mapa de Riesgos'!$Y$64="Media",'Mapa de Riesgos'!$AA$64="Moderado"),CONCATENATE("R9C",'Mapa de Riesgos'!$O$64),"")</f>
        <v/>
      </c>
      <c r="W34" s="68" t="str">
        <f>IF(AND('Mapa de Riesgos'!$Y$65="Media",'Mapa de Riesgos'!$AA$65="Moderado"),CONCATENATE("R9C",'Mapa de Riesgos'!$O$65),"")</f>
        <v/>
      </c>
      <c r="X34" s="68" t="str">
        <f>IF(AND('Mapa de Riesgos'!$Y$66="Media",'Mapa de Riesgos'!$AA$66="Moderado"),CONCATENATE("R9C",'Mapa de Riesgos'!$O$66),"")</f>
        <v/>
      </c>
      <c r="Y34" s="68" t="str">
        <f>IF(AND('Mapa de Riesgos'!$Y$67="Media",'Mapa de Riesgos'!$AA$67="Moderado"),CONCATENATE("R9C",'Mapa de Riesgos'!$O$67),"")</f>
        <v/>
      </c>
      <c r="Z34" s="68" t="str">
        <f>IF(AND('Mapa de Riesgos'!$Y$68="Media",'Mapa de Riesgos'!$AA$68="Moderado"),CONCATENATE("R9C",'Mapa de Riesgos'!$O$68),"")</f>
        <v/>
      </c>
      <c r="AA34" s="69" t="str">
        <f>IF(AND('Mapa de Riesgos'!$Y$69="Media",'Mapa de Riesgos'!$AA$69="Moderado"),CONCATENATE("R9C",'Mapa de Riesgos'!$O$69),"")</f>
        <v/>
      </c>
      <c r="AB34" s="52" t="str">
        <f>IF(AND('Mapa de Riesgos'!$Y$64="Media",'Mapa de Riesgos'!$AA$64="Mayor"),CONCATENATE("R9C",'Mapa de Riesgos'!$O$64),"")</f>
        <v/>
      </c>
      <c r="AC34" s="53" t="str">
        <f>IF(AND('Mapa de Riesgos'!$Y$65="Media",'Mapa de Riesgos'!$AA$65="Mayor"),CONCATENATE("R9C",'Mapa de Riesgos'!$O$65),"")</f>
        <v/>
      </c>
      <c r="AD34" s="53" t="str">
        <f>IF(AND('Mapa de Riesgos'!$Y$66="Media",'Mapa de Riesgos'!$AA$66="Mayor"),CONCATENATE("R9C",'Mapa de Riesgos'!$O$66),"")</f>
        <v/>
      </c>
      <c r="AE34" s="53" t="str">
        <f>IF(AND('Mapa de Riesgos'!$Y$67="Media",'Mapa de Riesgos'!$AA$67="Mayor"),CONCATENATE("R9C",'Mapa de Riesgos'!$O$67),"")</f>
        <v/>
      </c>
      <c r="AF34" s="53" t="str">
        <f>IF(AND('Mapa de Riesgos'!$Y$68="Media",'Mapa de Riesgos'!$AA$68="Mayor"),CONCATENATE("R9C",'Mapa de Riesgos'!$O$68),"")</f>
        <v/>
      </c>
      <c r="AG34" s="54" t="str">
        <f>IF(AND('Mapa de Riesgos'!$Y$69="Media",'Mapa de Riesgos'!$AA$69="Mayor"),CONCATENATE("R9C",'Mapa de Riesgos'!$O$69),"")</f>
        <v/>
      </c>
      <c r="AH34" s="55" t="str">
        <f>IF(AND('Mapa de Riesgos'!$Y$64="Media",'Mapa de Riesgos'!$AA$64="Catastrófico"),CONCATENATE("R9C",'Mapa de Riesgos'!$O$64),"")</f>
        <v/>
      </c>
      <c r="AI34" s="56" t="str">
        <f>IF(AND('Mapa de Riesgos'!$Y$65="Media",'Mapa de Riesgos'!$AA$65="Catastrófico"),CONCATENATE("R9C",'Mapa de Riesgos'!$O$65),"")</f>
        <v/>
      </c>
      <c r="AJ34" s="56" t="str">
        <f>IF(AND('Mapa de Riesgos'!$Y$66="Media",'Mapa de Riesgos'!$AA$66="Catastrófico"),CONCATENATE("R9C",'Mapa de Riesgos'!$O$66),"")</f>
        <v/>
      </c>
      <c r="AK34" s="56" t="str">
        <f>IF(AND('Mapa de Riesgos'!$Y$67="Media",'Mapa de Riesgos'!$AA$67="Catastrófico"),CONCATENATE("R9C",'Mapa de Riesgos'!$O$67),"")</f>
        <v/>
      </c>
      <c r="AL34" s="56" t="str">
        <f>IF(AND('Mapa de Riesgos'!$Y$68="Media",'Mapa de Riesgos'!$AA$68="Catastrófico"),CONCATENATE("R9C",'Mapa de Riesgos'!$O$68),"")</f>
        <v/>
      </c>
      <c r="AM34" s="57" t="str">
        <f>IF(AND('Mapa de Riesgos'!$Y$69="Media",'Mapa de Riesgos'!$AA$69="Catastrófico"),CONCATENATE("R9C",'Mapa de Riesgos'!$O$69),"")</f>
        <v/>
      </c>
      <c r="AN34" s="83"/>
      <c r="AO34" s="512"/>
      <c r="AP34" s="513"/>
      <c r="AQ34" s="513"/>
      <c r="AR34" s="513"/>
      <c r="AS34" s="513"/>
      <c r="AT34" s="514"/>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31"/>
      <c r="C35" s="431"/>
      <c r="D35" s="432"/>
      <c r="E35" s="475"/>
      <c r="F35" s="476"/>
      <c r="G35" s="476"/>
      <c r="H35" s="476"/>
      <c r="I35" s="477"/>
      <c r="J35" s="67" t="str">
        <f>IF(AND('Mapa de Riesgos'!$Y$70="Media",'Mapa de Riesgos'!$AA$70="Leve"),CONCATENATE("R10C",'Mapa de Riesgos'!$O$70),"")</f>
        <v/>
      </c>
      <c r="K35" s="68" t="str">
        <f>IF(AND('Mapa de Riesgos'!$Y$71="Media",'Mapa de Riesgos'!$AA$71="Leve"),CONCATENATE("R10C",'Mapa de Riesgos'!$O$71),"")</f>
        <v/>
      </c>
      <c r="L35" s="68" t="str">
        <f>IF(AND('Mapa de Riesgos'!$Y$72="Media",'Mapa de Riesgos'!$AA$72="Leve"),CONCATENATE("R10C",'Mapa de Riesgos'!$O$72),"")</f>
        <v/>
      </c>
      <c r="M35" s="68" t="str">
        <f>IF(AND('Mapa de Riesgos'!$Y$73="Media",'Mapa de Riesgos'!$AA$73="Leve"),CONCATENATE("R10C",'Mapa de Riesgos'!$O$73),"")</f>
        <v/>
      </c>
      <c r="N35" s="68" t="str">
        <f>IF(AND('Mapa de Riesgos'!$Y$74="Media",'Mapa de Riesgos'!$AA$74="Leve"),CONCATENATE("R10C",'Mapa de Riesgos'!$O$74),"")</f>
        <v/>
      </c>
      <c r="O35" s="69" t="str">
        <f>IF(AND('Mapa de Riesgos'!$Y$75="Media",'Mapa de Riesgos'!$AA$75="Leve"),CONCATENATE("R10C",'Mapa de Riesgos'!$O$75),"")</f>
        <v/>
      </c>
      <c r="P35" s="67" t="str">
        <f>IF(AND('Mapa de Riesgos'!$Y$70="Media",'Mapa de Riesgos'!$AA$70="Menor"),CONCATENATE("R10C",'Mapa de Riesgos'!$O$70),"")</f>
        <v/>
      </c>
      <c r="Q35" s="68" t="str">
        <f>IF(AND('Mapa de Riesgos'!$Y$71="Media",'Mapa de Riesgos'!$AA$71="Menor"),CONCATENATE("R10C",'Mapa de Riesgos'!$O$71),"")</f>
        <v/>
      </c>
      <c r="R35" s="68" t="str">
        <f>IF(AND('Mapa de Riesgos'!$Y$72="Media",'Mapa de Riesgos'!$AA$72="Menor"),CONCATENATE("R10C",'Mapa de Riesgos'!$O$72),"")</f>
        <v/>
      </c>
      <c r="S35" s="68" t="str">
        <f>IF(AND('Mapa de Riesgos'!$Y$73="Media",'Mapa de Riesgos'!$AA$73="Menor"),CONCATENATE("R10C",'Mapa de Riesgos'!$O$73),"")</f>
        <v/>
      </c>
      <c r="T35" s="68" t="str">
        <f>IF(AND('Mapa de Riesgos'!$Y$74="Media",'Mapa de Riesgos'!$AA$74="Menor"),CONCATENATE("R10C",'Mapa de Riesgos'!$O$74),"")</f>
        <v/>
      </c>
      <c r="U35" s="69" t="str">
        <f>IF(AND('Mapa de Riesgos'!$Y$75="Media",'Mapa de Riesgos'!$AA$75="Menor"),CONCATENATE("R10C",'Mapa de Riesgos'!$O$75),"")</f>
        <v/>
      </c>
      <c r="V35" s="67" t="str">
        <f>IF(AND('Mapa de Riesgos'!$Y$70="Media",'Mapa de Riesgos'!$AA$70="Moderado"),CONCATENATE("R10C",'Mapa de Riesgos'!$O$70),"")</f>
        <v/>
      </c>
      <c r="W35" s="68" t="str">
        <f>IF(AND('Mapa de Riesgos'!$Y$71="Media",'Mapa de Riesgos'!$AA$71="Moderado"),CONCATENATE("R10C",'Mapa de Riesgos'!$O$71),"")</f>
        <v/>
      </c>
      <c r="X35" s="68" t="str">
        <f>IF(AND('Mapa de Riesgos'!$Y$72="Media",'Mapa de Riesgos'!$AA$72="Moderado"),CONCATENATE("R10C",'Mapa de Riesgos'!$O$72),"")</f>
        <v/>
      </c>
      <c r="Y35" s="68" t="str">
        <f>IF(AND('Mapa de Riesgos'!$Y$73="Media",'Mapa de Riesgos'!$AA$73="Moderado"),CONCATENATE("R10C",'Mapa de Riesgos'!$O$73),"")</f>
        <v/>
      </c>
      <c r="Z35" s="68" t="str">
        <f>IF(AND('Mapa de Riesgos'!$Y$74="Media",'Mapa de Riesgos'!$AA$74="Moderado"),CONCATENATE("R10C",'Mapa de Riesgos'!$O$74),"")</f>
        <v/>
      </c>
      <c r="AA35" s="69" t="str">
        <f>IF(AND('Mapa de Riesgos'!$Y$75="Media",'Mapa de Riesgos'!$AA$75="Moderado"),CONCATENATE("R10C",'Mapa de Riesgos'!$O$75),"")</f>
        <v/>
      </c>
      <c r="AB35" s="58" t="str">
        <f>IF(AND('Mapa de Riesgos'!$Y$70="Media",'Mapa de Riesgos'!$AA$70="Mayor"),CONCATENATE("R10C",'Mapa de Riesgos'!$O$70),"")</f>
        <v/>
      </c>
      <c r="AC35" s="59" t="str">
        <f>IF(AND('Mapa de Riesgos'!$Y$71="Media",'Mapa de Riesgos'!$AA$71="Mayor"),CONCATENATE("R10C",'Mapa de Riesgos'!$O$71),"")</f>
        <v/>
      </c>
      <c r="AD35" s="59" t="str">
        <f>IF(AND('Mapa de Riesgos'!$Y$72="Media",'Mapa de Riesgos'!$AA$72="Mayor"),CONCATENATE("R10C",'Mapa de Riesgos'!$O$72),"")</f>
        <v/>
      </c>
      <c r="AE35" s="59" t="str">
        <f>IF(AND('Mapa de Riesgos'!$Y$73="Media",'Mapa de Riesgos'!$AA$73="Mayor"),CONCATENATE("R10C",'Mapa de Riesgos'!$O$73),"")</f>
        <v/>
      </c>
      <c r="AF35" s="59" t="str">
        <f>IF(AND('Mapa de Riesgos'!$Y$74="Media",'Mapa de Riesgos'!$AA$74="Mayor"),CONCATENATE("R10C",'Mapa de Riesgos'!$O$74),"")</f>
        <v/>
      </c>
      <c r="AG35" s="60" t="str">
        <f>IF(AND('Mapa de Riesgos'!$Y$75="Media",'Mapa de Riesgos'!$AA$75="Mayor"),CONCATENATE("R10C",'Mapa de Riesgos'!$O$75),"")</f>
        <v/>
      </c>
      <c r="AH35" s="61" t="str">
        <f>IF(AND('Mapa de Riesgos'!$Y$70="Media",'Mapa de Riesgos'!$AA$70="Catastrófico"),CONCATENATE("R10C",'Mapa de Riesgos'!$O$70),"")</f>
        <v/>
      </c>
      <c r="AI35" s="62" t="str">
        <f>IF(AND('Mapa de Riesgos'!$Y$71="Media",'Mapa de Riesgos'!$AA$71="Catastrófico"),CONCATENATE("R10C",'Mapa de Riesgos'!$O$71),"")</f>
        <v/>
      </c>
      <c r="AJ35" s="62" t="str">
        <f>IF(AND('Mapa de Riesgos'!$Y$72="Media",'Mapa de Riesgos'!$AA$72="Catastrófico"),CONCATENATE("R10C",'Mapa de Riesgos'!$O$72),"")</f>
        <v/>
      </c>
      <c r="AK35" s="62" t="str">
        <f>IF(AND('Mapa de Riesgos'!$Y$73="Media",'Mapa de Riesgos'!$AA$73="Catastrófico"),CONCATENATE("R10C",'Mapa de Riesgos'!$O$73),"")</f>
        <v/>
      </c>
      <c r="AL35" s="62" t="str">
        <f>IF(AND('Mapa de Riesgos'!$Y$74="Media",'Mapa de Riesgos'!$AA$74="Catastrófico"),CONCATENATE("R10C",'Mapa de Riesgos'!$O$74),"")</f>
        <v/>
      </c>
      <c r="AM35" s="63" t="str">
        <f>IF(AND('Mapa de Riesgos'!$Y$75="Media",'Mapa de Riesgos'!$AA$75="Catastrófico"),CONCATENATE("R10C",'Mapa de Riesgos'!$O$75),"")</f>
        <v/>
      </c>
      <c r="AN35" s="83"/>
      <c r="AO35" s="515"/>
      <c r="AP35" s="516"/>
      <c r="AQ35" s="516"/>
      <c r="AR35" s="516"/>
      <c r="AS35" s="516"/>
      <c r="AT35" s="517"/>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31"/>
      <c r="C36" s="431"/>
      <c r="D36" s="432"/>
      <c r="E36" s="469" t="s">
        <v>261</v>
      </c>
      <c r="F36" s="470"/>
      <c r="G36" s="470"/>
      <c r="H36" s="470"/>
      <c r="I36" s="470"/>
      <c r="J36" s="73" t="str">
        <f>IF(AND('Mapa de Riesgos'!$Y$12="Baja",'Mapa de Riesgos'!$AA$12="Leve"),CONCATENATE("R1C",'Mapa de Riesgos'!$O$12),"")</f>
        <v/>
      </c>
      <c r="K36" s="74" t="str">
        <f>IF(AND('Mapa de Riesgos'!$Y$15="Baja",'Mapa de Riesgos'!$AA$15="Leve"),CONCATENATE("R1C",'Mapa de Riesgos'!$O$15),"")</f>
        <v/>
      </c>
      <c r="L36" s="74" t="str">
        <f>IF(AND('Mapa de Riesgos'!$Y$16="Baja",'Mapa de Riesgos'!$AA$16="Leve"),CONCATENATE("R1C",'Mapa de Riesgos'!$O$16),"")</f>
        <v/>
      </c>
      <c r="M36" s="74" t="str">
        <f>IF(AND('Mapa de Riesgos'!$Y$17="Baja",'Mapa de Riesgos'!$AA$17="Leve"),CONCATENATE("R1C",'Mapa de Riesgos'!$O$17),"")</f>
        <v/>
      </c>
      <c r="N36" s="74" t="str">
        <f>IF(AND('Mapa de Riesgos'!$Y$18="Baja",'Mapa de Riesgos'!$AA$18="Leve"),CONCATENATE("R1C",'Mapa de Riesgos'!$O$18),"")</f>
        <v/>
      </c>
      <c r="O36" s="75" t="str">
        <f>IF(AND('Mapa de Riesgos'!$Y$19="Baja",'Mapa de Riesgos'!$AA$19="Leve"),CONCATENATE("R1C",'Mapa de Riesgos'!$O$19),"")</f>
        <v/>
      </c>
      <c r="P36" s="64" t="str">
        <f>IF(AND('Mapa de Riesgos'!$Y$12="Baja",'Mapa de Riesgos'!$AA$12="Menor"),CONCATENATE("R1C",'Mapa de Riesgos'!$O$12),"")</f>
        <v/>
      </c>
      <c r="Q36" s="65" t="str">
        <f>IF(AND('Mapa de Riesgos'!$Y$15="Baja",'Mapa de Riesgos'!$AA$15="Menor"),CONCATENATE("R1C",'Mapa de Riesgos'!$O$15),"")</f>
        <v/>
      </c>
      <c r="R36" s="65" t="str">
        <f>IF(AND('Mapa de Riesgos'!$Y$16="Baja",'Mapa de Riesgos'!$AA$16="Menor"),CONCATENATE("R1C",'Mapa de Riesgos'!$O$16),"")</f>
        <v/>
      </c>
      <c r="S36" s="65" t="str">
        <f>IF(AND('Mapa de Riesgos'!$Y$17="Baja",'Mapa de Riesgos'!$AA$17="Menor"),CONCATENATE("R1C",'Mapa de Riesgos'!$O$17),"")</f>
        <v/>
      </c>
      <c r="T36" s="65" t="str">
        <f>IF(AND('Mapa de Riesgos'!$Y$18="Baja",'Mapa de Riesgos'!$AA$18="Menor"),CONCATENATE("R1C",'Mapa de Riesgos'!$O$18),"")</f>
        <v/>
      </c>
      <c r="U36" s="66" t="str">
        <f>IF(AND('Mapa de Riesgos'!$Y$19="Baja",'Mapa de Riesgos'!$AA$19="Menor"),CONCATENATE("R1C",'Mapa de Riesgos'!$O$19),"")</f>
        <v/>
      </c>
      <c r="V36" s="64" t="str">
        <f>IF(AND('Mapa de Riesgos'!$Y$12="Baja",'Mapa de Riesgos'!$AA$12="Moderado"),CONCATENATE("R1C",'Mapa de Riesgos'!$O$12),"")</f>
        <v>R1C1</v>
      </c>
      <c r="W36" s="65" t="str">
        <f>IF(AND('Mapa de Riesgos'!$Y$15="Baja",'Mapa de Riesgos'!$AA$15="Moderado"),CONCATENATE("R1C",'Mapa de Riesgos'!$O$15),"")</f>
        <v/>
      </c>
      <c r="X36" s="65" t="str">
        <f>IF(AND('Mapa de Riesgos'!$Y$16="Baja",'Mapa de Riesgos'!$AA$16="Moderado"),CONCATENATE("R1C",'Mapa de Riesgos'!$O$16),"")</f>
        <v/>
      </c>
      <c r="Y36" s="65" t="str">
        <f>IF(AND('Mapa de Riesgos'!$Y$17="Baja",'Mapa de Riesgos'!$AA$17="Moderado"),CONCATENATE("R1C",'Mapa de Riesgos'!$O$17),"")</f>
        <v/>
      </c>
      <c r="Z36" s="65" t="str">
        <f>IF(AND('Mapa de Riesgos'!$Y$18="Baja",'Mapa de Riesgos'!$AA$18="Moderado"),CONCATENATE("R1C",'Mapa de Riesgos'!$O$18),"")</f>
        <v/>
      </c>
      <c r="AA36" s="66" t="str">
        <f>IF(AND('Mapa de Riesgos'!$Y$19="Baja",'Mapa de Riesgos'!$AA$19="Moderado"),CONCATENATE("R1C",'Mapa de Riesgos'!$O$19),"")</f>
        <v/>
      </c>
      <c r="AB36" s="46" t="str">
        <f>IF(AND('Mapa de Riesgos'!$Y$12="Baja",'Mapa de Riesgos'!$AA$12="Mayor"),CONCATENATE("R1C",'Mapa de Riesgos'!$O$12),"")</f>
        <v/>
      </c>
      <c r="AC36" s="47" t="str">
        <f>IF(AND('Mapa de Riesgos'!$Y$15="Baja",'Mapa de Riesgos'!$AA$15="Mayor"),CONCATENATE("R1C",'Mapa de Riesgos'!$O$15),"")</f>
        <v/>
      </c>
      <c r="AD36" s="47" t="str">
        <f>IF(AND('Mapa de Riesgos'!$Y$16="Baja",'Mapa de Riesgos'!$AA$16="Mayor"),CONCATENATE("R1C",'Mapa de Riesgos'!$O$16),"")</f>
        <v/>
      </c>
      <c r="AE36" s="47" t="str">
        <f>IF(AND('Mapa de Riesgos'!$Y$17="Baja",'Mapa de Riesgos'!$AA$17="Mayor"),CONCATENATE("R1C",'Mapa de Riesgos'!$O$17),"")</f>
        <v/>
      </c>
      <c r="AF36" s="47" t="str">
        <f>IF(AND('Mapa de Riesgos'!$Y$18="Baja",'Mapa de Riesgos'!$AA$18="Mayor"),CONCATENATE("R1C",'Mapa de Riesgos'!$O$18),"")</f>
        <v/>
      </c>
      <c r="AG36" s="48" t="str">
        <f>IF(AND('Mapa de Riesgos'!$Y$19="Baja",'Mapa de Riesgos'!$AA$19="Mayor"),CONCATENATE("R1C",'Mapa de Riesgos'!$O$19),"")</f>
        <v/>
      </c>
      <c r="AH36" s="49" t="str">
        <f>IF(AND('Mapa de Riesgos'!$Y$12="Baja",'Mapa de Riesgos'!$AA$12="Catastrófico"),CONCATENATE("R1C",'Mapa de Riesgos'!$O$12),"")</f>
        <v/>
      </c>
      <c r="AI36" s="50" t="str">
        <f>IF(AND('Mapa de Riesgos'!$Y$15="Baja",'Mapa de Riesgos'!$AA$15="Catastrófico"),CONCATENATE("R1C",'Mapa de Riesgos'!$O$15),"")</f>
        <v/>
      </c>
      <c r="AJ36" s="50" t="str">
        <f>IF(AND('Mapa de Riesgos'!$Y$16="Baja",'Mapa de Riesgos'!$AA$16="Catastrófico"),CONCATENATE("R1C",'Mapa de Riesgos'!$O$16),"")</f>
        <v/>
      </c>
      <c r="AK36" s="50" t="str">
        <f>IF(AND('Mapa de Riesgos'!$Y$17="Baja",'Mapa de Riesgos'!$AA$17="Catastrófico"),CONCATENATE("R1C",'Mapa de Riesgos'!$O$17),"")</f>
        <v/>
      </c>
      <c r="AL36" s="50" t="str">
        <f>IF(AND('Mapa de Riesgos'!$Y$18="Baja",'Mapa de Riesgos'!$AA$18="Catastrófico"),CONCATENATE("R1C",'Mapa de Riesgos'!$O$18),"")</f>
        <v/>
      </c>
      <c r="AM36" s="51" t="str">
        <f>IF(AND('Mapa de Riesgos'!$Y$19="Baja",'Mapa de Riesgos'!$AA$19="Catastrófico"),CONCATENATE("R1C",'Mapa de Riesgos'!$O$19),"")</f>
        <v/>
      </c>
      <c r="AN36" s="83"/>
      <c r="AO36" s="500" t="s">
        <v>262</v>
      </c>
      <c r="AP36" s="501"/>
      <c r="AQ36" s="501"/>
      <c r="AR36" s="501"/>
      <c r="AS36" s="501"/>
      <c r="AT36" s="502"/>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31"/>
      <c r="C37" s="431"/>
      <c r="D37" s="432"/>
      <c r="E37" s="488"/>
      <c r="F37" s="473"/>
      <c r="G37" s="473"/>
      <c r="H37" s="473"/>
      <c r="I37" s="473"/>
      <c r="J37" s="76" t="str">
        <f>IF(AND('Mapa de Riesgos'!$Y$20="Baja",'Mapa de Riesgos'!$AA$20="Leve"),CONCATENATE("R2C",'Mapa de Riesgos'!$O$20),"")</f>
        <v/>
      </c>
      <c r="K37" s="77" t="str">
        <f>IF(AND('Mapa de Riesgos'!$Y$21="Baja",'Mapa de Riesgos'!$AA$21="Leve"),CONCATENATE("R2C",'Mapa de Riesgos'!$O$21),"")</f>
        <v/>
      </c>
      <c r="L37" s="77" t="str">
        <f>IF(AND('Mapa de Riesgos'!$Y$23="Baja",'Mapa de Riesgos'!$AA$23="Leve"),CONCATENATE("R2C",'Mapa de Riesgos'!$O$23),"")</f>
        <v/>
      </c>
      <c r="M37" s="77" t="str">
        <f>IF(AND('Mapa de Riesgos'!$Y$24="Baja",'Mapa de Riesgos'!$AA$24="Leve"),CONCATENATE("R2C",'Mapa de Riesgos'!$O$24),"")</f>
        <v/>
      </c>
      <c r="N37" s="77" t="str">
        <f>IF(AND('Mapa de Riesgos'!$Y$25="Baja",'Mapa de Riesgos'!$AA$25="Leve"),CONCATENATE("R2C",'Mapa de Riesgos'!$O$25),"")</f>
        <v/>
      </c>
      <c r="O37" s="78" t="str">
        <f>IF(AND('Mapa de Riesgos'!$Y$26="Baja",'Mapa de Riesgos'!$AA$26="Leve"),CONCATENATE("R2C",'Mapa de Riesgos'!$O$26),"")</f>
        <v/>
      </c>
      <c r="P37" s="67" t="str">
        <f>IF(AND('Mapa de Riesgos'!$Y$20="Baja",'Mapa de Riesgos'!$AA$20="Menor"),CONCATENATE("R2C",'Mapa de Riesgos'!$O$20),"")</f>
        <v/>
      </c>
      <c r="Q37" s="68" t="str">
        <f>IF(AND('Mapa de Riesgos'!$Y$21="Baja",'Mapa de Riesgos'!$AA$21="Menor"),CONCATENATE("R2C",'Mapa de Riesgos'!$O$21),"")</f>
        <v/>
      </c>
      <c r="R37" s="68" t="str">
        <f>IF(AND('Mapa de Riesgos'!$Y$23="Baja",'Mapa de Riesgos'!$AA$23="Menor"),CONCATENATE("R2C",'Mapa de Riesgos'!$O$23),"")</f>
        <v/>
      </c>
      <c r="S37" s="68" t="str">
        <f>IF(AND('Mapa de Riesgos'!$Y$24="Baja",'Mapa de Riesgos'!$AA$24="Menor"),CONCATENATE("R2C",'Mapa de Riesgos'!$O$24),"")</f>
        <v/>
      </c>
      <c r="T37" s="68" t="str">
        <f>IF(AND('Mapa de Riesgos'!$Y$25="Baja",'Mapa de Riesgos'!$AA$25="Menor"),CONCATENATE("R2C",'Mapa de Riesgos'!$O$25),"")</f>
        <v/>
      </c>
      <c r="U37" s="69" t="str">
        <f>IF(AND('Mapa de Riesgos'!$Y$26="Baja",'Mapa de Riesgos'!$AA$26="Menor"),CONCATENATE("R2C",'Mapa de Riesgos'!$O$26),"")</f>
        <v/>
      </c>
      <c r="V37" s="67" t="str">
        <f>IF(AND('Mapa de Riesgos'!$Y$20="Baja",'Mapa de Riesgos'!$AA$20="Moderado"),CONCATENATE("R2C",'Mapa de Riesgos'!$O$20),"")</f>
        <v/>
      </c>
      <c r="W37" s="68" t="str">
        <f>IF(AND('Mapa de Riesgos'!$Y$21="Baja",'Mapa de Riesgos'!$AA$21="Moderado"),CONCATENATE("R2C",'Mapa de Riesgos'!$O$21),"")</f>
        <v/>
      </c>
      <c r="X37" s="68" t="str">
        <f>IF(AND('Mapa de Riesgos'!$Y$23="Baja",'Mapa de Riesgos'!$AA$23="Moderado"),CONCATENATE("R2C",'Mapa de Riesgos'!$O$23),"")</f>
        <v/>
      </c>
      <c r="Y37" s="68" t="str">
        <f>IF(AND('Mapa de Riesgos'!$Y$24="Baja",'Mapa de Riesgos'!$AA$24="Moderado"),CONCATENATE("R2C",'Mapa de Riesgos'!$O$24),"")</f>
        <v/>
      </c>
      <c r="Z37" s="68" t="str">
        <f>IF(AND('Mapa de Riesgos'!$Y$25="Baja",'Mapa de Riesgos'!$AA$25="Moderado"),CONCATENATE("R2C",'Mapa de Riesgos'!$O$25),"")</f>
        <v/>
      </c>
      <c r="AA37" s="69" t="str">
        <f>IF(AND('Mapa de Riesgos'!$Y$26="Baja",'Mapa de Riesgos'!$AA$26="Moderado"),CONCATENATE("R2C",'Mapa de Riesgos'!$O$26),"")</f>
        <v/>
      </c>
      <c r="AB37" s="52" t="str">
        <f>IF(AND('Mapa de Riesgos'!$Y$20="Baja",'Mapa de Riesgos'!$AA$20="Mayor"),CONCATENATE("R2C",'Mapa de Riesgos'!$O$20),"")</f>
        <v>R2C1</v>
      </c>
      <c r="AC37" s="53" t="str">
        <f>IF(AND('Mapa de Riesgos'!$Y$21="Baja",'Mapa de Riesgos'!$AA$21="Mayor"),CONCATENATE("R2C",'Mapa de Riesgos'!$O$21),"")</f>
        <v/>
      </c>
      <c r="AD37" s="53" t="str">
        <f>IF(AND('Mapa de Riesgos'!$Y$23="Baja",'Mapa de Riesgos'!$AA$23="Mayor"),CONCATENATE("R2C",'Mapa de Riesgos'!$O$23),"")</f>
        <v/>
      </c>
      <c r="AE37" s="53" t="str">
        <f>IF(AND('Mapa de Riesgos'!$Y$24="Baja",'Mapa de Riesgos'!$AA$24="Mayor"),CONCATENATE("R2C",'Mapa de Riesgos'!$O$24),"")</f>
        <v/>
      </c>
      <c r="AF37" s="53" t="str">
        <f>IF(AND('Mapa de Riesgos'!$Y$25="Baja",'Mapa de Riesgos'!$AA$25="Mayor"),CONCATENATE("R2C",'Mapa de Riesgos'!$O$25),"")</f>
        <v/>
      </c>
      <c r="AG37" s="54" t="str">
        <f>IF(AND('Mapa de Riesgos'!$Y$26="Baja",'Mapa de Riesgos'!$AA$26="Mayor"),CONCATENATE("R2C",'Mapa de Riesgos'!$O$26),"")</f>
        <v/>
      </c>
      <c r="AH37" s="55" t="str">
        <f>IF(AND('Mapa de Riesgos'!$Y$20="Baja",'Mapa de Riesgos'!$AA$20="Catastrófico"),CONCATENATE("R2C",'Mapa de Riesgos'!$O$20),"")</f>
        <v/>
      </c>
      <c r="AI37" s="56" t="str">
        <f>IF(AND('Mapa de Riesgos'!$Y$21="Baja",'Mapa de Riesgos'!$AA$21="Catastrófico"),CONCATENATE("R2C",'Mapa de Riesgos'!$O$21),"")</f>
        <v/>
      </c>
      <c r="AJ37" s="56" t="str">
        <f>IF(AND('Mapa de Riesgos'!$Y$23="Baja",'Mapa de Riesgos'!$AA$23="Catastrófico"),CONCATENATE("R2C",'Mapa de Riesgos'!$O$23),"")</f>
        <v/>
      </c>
      <c r="AK37" s="56" t="str">
        <f>IF(AND('Mapa de Riesgos'!$Y$24="Baja",'Mapa de Riesgos'!$AA$24="Catastrófico"),CONCATENATE("R2C",'Mapa de Riesgos'!$O$24),"")</f>
        <v/>
      </c>
      <c r="AL37" s="56" t="str">
        <f>IF(AND('Mapa de Riesgos'!$Y$25="Baja",'Mapa de Riesgos'!$AA$25="Catastrófico"),CONCATENATE("R2C",'Mapa de Riesgos'!$O$25),"")</f>
        <v/>
      </c>
      <c r="AM37" s="57" t="str">
        <f>IF(AND('Mapa de Riesgos'!$Y$26="Baja",'Mapa de Riesgos'!$AA$26="Catastrófico"),CONCATENATE("R2C",'Mapa de Riesgos'!$O$26),"")</f>
        <v/>
      </c>
      <c r="AN37" s="83"/>
      <c r="AO37" s="503"/>
      <c r="AP37" s="504"/>
      <c r="AQ37" s="504"/>
      <c r="AR37" s="504"/>
      <c r="AS37" s="504"/>
      <c r="AT37" s="505"/>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31"/>
      <c r="C38" s="431"/>
      <c r="D38" s="432"/>
      <c r="E38" s="472"/>
      <c r="F38" s="473"/>
      <c r="G38" s="473"/>
      <c r="H38" s="473"/>
      <c r="I38" s="473"/>
      <c r="J38" s="76" t="str">
        <f>IF(AND('Mapa de Riesgos'!$Y$27="Baja",'Mapa de Riesgos'!$AA$27="Leve"),CONCATENATE("R3C",'Mapa de Riesgos'!$O$27),"")</f>
        <v/>
      </c>
      <c r="K38" s="77" t="str">
        <f>IF(AND('Mapa de Riesgos'!$Y$29="Baja",'Mapa de Riesgos'!$AA$29="Leve"),CONCATENATE("R3C",'Mapa de Riesgos'!$O$29),"")</f>
        <v/>
      </c>
      <c r="L38" s="77" t="str">
        <f>IF(AND('Mapa de Riesgos'!$Y$30="Baja",'Mapa de Riesgos'!$AA$30="Leve"),CONCATENATE("R3C",'Mapa de Riesgos'!$O$30),"")</f>
        <v/>
      </c>
      <c r="M38" s="77" t="str">
        <f>IF(AND('Mapa de Riesgos'!$Y$31="Baja",'Mapa de Riesgos'!$AA$31="Leve"),CONCATENATE("R3C",'Mapa de Riesgos'!$O$31),"")</f>
        <v/>
      </c>
      <c r="N38" s="77" t="str">
        <f>IF(AND('Mapa de Riesgos'!$Y$32="Baja",'Mapa de Riesgos'!$AA$32="Leve"),CONCATENATE("R3C",'Mapa de Riesgos'!$O$32),"")</f>
        <v/>
      </c>
      <c r="O38" s="78" t="str">
        <f>IF(AND('Mapa de Riesgos'!$Y$33="Baja",'Mapa de Riesgos'!$AA$33="Leve"),CONCATENATE("R3C",'Mapa de Riesgos'!$O$33),"")</f>
        <v/>
      </c>
      <c r="P38" s="67" t="str">
        <f>IF(AND('Mapa de Riesgos'!$Y$27="Baja",'Mapa de Riesgos'!$AA$27="Menor"),CONCATENATE("R3C",'Mapa de Riesgos'!$O$27),"")</f>
        <v/>
      </c>
      <c r="Q38" s="68" t="str">
        <f>IF(AND('Mapa de Riesgos'!$Y$29="Baja",'Mapa de Riesgos'!$AA$29="Menor"),CONCATENATE("R3C",'Mapa de Riesgos'!$O$29),"")</f>
        <v/>
      </c>
      <c r="R38" s="68" t="str">
        <f>IF(AND('Mapa de Riesgos'!$Y$30="Baja",'Mapa de Riesgos'!$AA$30="Menor"),CONCATENATE("R3C",'Mapa de Riesgos'!$O$30),"")</f>
        <v/>
      </c>
      <c r="S38" s="68" t="str">
        <f>IF(AND('Mapa de Riesgos'!$Y$31="Baja",'Mapa de Riesgos'!$AA$31="Menor"),CONCATENATE("R3C",'Mapa de Riesgos'!$O$31),"")</f>
        <v/>
      </c>
      <c r="T38" s="68" t="str">
        <f>IF(AND('Mapa de Riesgos'!$Y$32="Baja",'Mapa de Riesgos'!$AA$32="Menor"),CONCATENATE("R3C",'Mapa de Riesgos'!$O$32),"")</f>
        <v/>
      </c>
      <c r="U38" s="69" t="str">
        <f>IF(AND('Mapa de Riesgos'!$Y$33="Baja",'Mapa de Riesgos'!$AA$33="Menor"),CONCATENATE("R3C",'Mapa de Riesgos'!$O$33),"")</f>
        <v/>
      </c>
      <c r="V38" s="67" t="str">
        <f>IF(AND('Mapa de Riesgos'!$Y$27="Baja",'Mapa de Riesgos'!$AA$27="Moderado"),CONCATENATE("R3C",'Mapa de Riesgos'!$O$27),"")</f>
        <v>R3C1</v>
      </c>
      <c r="W38" s="68" t="str">
        <f>IF(AND('Mapa de Riesgos'!$Y$29="Baja",'Mapa de Riesgos'!$AA$29="Moderado"),CONCATENATE("R3C",'Mapa de Riesgos'!$O$29),"")</f>
        <v/>
      </c>
      <c r="X38" s="68" t="str">
        <f>IF(AND('Mapa de Riesgos'!$Y$30="Baja",'Mapa de Riesgos'!$AA$30="Moderado"),CONCATENATE("R3C",'Mapa de Riesgos'!$O$30),"")</f>
        <v/>
      </c>
      <c r="Y38" s="68" t="str">
        <f>IF(AND('Mapa de Riesgos'!$Y$31="Baja",'Mapa de Riesgos'!$AA$31="Moderado"),CONCATENATE("R3C",'Mapa de Riesgos'!$O$31),"")</f>
        <v/>
      </c>
      <c r="Z38" s="68" t="str">
        <f>IF(AND('Mapa de Riesgos'!$Y$32="Baja",'Mapa de Riesgos'!$AA$32="Moderado"),CONCATENATE("R3C",'Mapa de Riesgos'!$O$32),"")</f>
        <v/>
      </c>
      <c r="AA38" s="69" t="str">
        <f>IF(AND('Mapa de Riesgos'!$Y$33="Baja",'Mapa de Riesgos'!$AA$33="Moderado"),CONCATENATE("R3C",'Mapa de Riesgos'!$O$33),"")</f>
        <v/>
      </c>
      <c r="AB38" s="52" t="str">
        <f>IF(AND('Mapa de Riesgos'!$Y$27="Baja",'Mapa de Riesgos'!$AA$27="Mayor"),CONCATENATE("R3C",'Mapa de Riesgos'!$O$27),"")</f>
        <v/>
      </c>
      <c r="AC38" s="53" t="str">
        <f>IF(AND('Mapa de Riesgos'!$Y$29="Baja",'Mapa de Riesgos'!$AA$29="Mayor"),CONCATENATE("R3C",'Mapa de Riesgos'!$O$29),"")</f>
        <v/>
      </c>
      <c r="AD38" s="53" t="str">
        <f>IF(AND('Mapa de Riesgos'!$Y$30="Baja",'Mapa de Riesgos'!$AA$30="Mayor"),CONCATENATE("R3C",'Mapa de Riesgos'!$O$30),"")</f>
        <v/>
      </c>
      <c r="AE38" s="53" t="str">
        <f>IF(AND('Mapa de Riesgos'!$Y$31="Baja",'Mapa de Riesgos'!$AA$31="Mayor"),CONCATENATE("R3C",'Mapa de Riesgos'!$O$31),"")</f>
        <v/>
      </c>
      <c r="AF38" s="53" t="str">
        <f>IF(AND('Mapa de Riesgos'!$Y$32="Baja",'Mapa de Riesgos'!$AA$32="Mayor"),CONCATENATE("R3C",'Mapa de Riesgos'!$O$32),"")</f>
        <v/>
      </c>
      <c r="AG38" s="54" t="str">
        <f>IF(AND('Mapa de Riesgos'!$Y$33="Baja",'Mapa de Riesgos'!$AA$33="Mayor"),CONCATENATE("R3C",'Mapa de Riesgos'!$O$33),"")</f>
        <v/>
      </c>
      <c r="AH38" s="55" t="str">
        <f>IF(AND('Mapa de Riesgos'!$Y$27="Baja",'Mapa de Riesgos'!$AA$27="Catastrófico"),CONCATENATE("R3C",'Mapa de Riesgos'!$O$27),"")</f>
        <v/>
      </c>
      <c r="AI38" s="56" t="str">
        <f>IF(AND('Mapa de Riesgos'!$Y$29="Baja",'Mapa de Riesgos'!$AA$29="Catastrófico"),CONCATENATE("R3C",'Mapa de Riesgos'!$O$29),"")</f>
        <v/>
      </c>
      <c r="AJ38" s="56" t="str">
        <f>IF(AND('Mapa de Riesgos'!$Y$30="Baja",'Mapa de Riesgos'!$AA$30="Catastrófico"),CONCATENATE("R3C",'Mapa de Riesgos'!$O$30),"")</f>
        <v/>
      </c>
      <c r="AK38" s="56" t="str">
        <f>IF(AND('Mapa de Riesgos'!$Y$31="Baja",'Mapa de Riesgos'!$AA$31="Catastrófico"),CONCATENATE("R3C",'Mapa de Riesgos'!$O$31),"")</f>
        <v/>
      </c>
      <c r="AL38" s="56" t="str">
        <f>IF(AND('Mapa de Riesgos'!$Y$32="Baja",'Mapa de Riesgos'!$AA$32="Catastrófico"),CONCATENATE("R3C",'Mapa de Riesgos'!$O$32),"")</f>
        <v/>
      </c>
      <c r="AM38" s="57" t="str">
        <f>IF(AND('Mapa de Riesgos'!$Y$33="Baja",'Mapa de Riesgos'!$AA$33="Catastrófico"),CONCATENATE("R3C",'Mapa de Riesgos'!$O$33),"")</f>
        <v/>
      </c>
      <c r="AN38" s="83"/>
      <c r="AO38" s="503"/>
      <c r="AP38" s="504"/>
      <c r="AQ38" s="504"/>
      <c r="AR38" s="504"/>
      <c r="AS38" s="504"/>
      <c r="AT38" s="505"/>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31"/>
      <c r="C39" s="431"/>
      <c r="D39" s="432"/>
      <c r="E39" s="472"/>
      <c r="F39" s="473"/>
      <c r="G39" s="473"/>
      <c r="H39" s="473"/>
      <c r="I39" s="473"/>
      <c r="J39" s="76" t="str">
        <f>IF(AND('Mapa de Riesgos'!$Y$34="Baja",'Mapa de Riesgos'!$AA$34="Leve"),CONCATENATE("R4C",'Mapa de Riesgos'!$O$34),"")</f>
        <v/>
      </c>
      <c r="K39" s="77" t="str">
        <f>IF(AND('Mapa de Riesgos'!$Y$35="Baja",'Mapa de Riesgos'!$AA$35="Leve"),CONCATENATE("R4C",'Mapa de Riesgos'!$O$35),"")</f>
        <v/>
      </c>
      <c r="L39" s="77" t="str">
        <f>IF(AND('Mapa de Riesgos'!$Y$36="Baja",'Mapa de Riesgos'!$AA$36="Leve"),CONCATENATE("R4C",'Mapa de Riesgos'!$O$36),"")</f>
        <v/>
      </c>
      <c r="M39" s="77" t="str">
        <f>IF(AND('Mapa de Riesgos'!$Y$37="Baja",'Mapa de Riesgos'!$AA$37="Leve"),CONCATENATE("R4C",'Mapa de Riesgos'!$O$37),"")</f>
        <v/>
      </c>
      <c r="N39" s="77" t="str">
        <f>IF(AND('Mapa de Riesgos'!$Y$38="Baja",'Mapa de Riesgos'!$AA$38="Leve"),CONCATENATE("R4C",'Mapa de Riesgos'!$O$38),"")</f>
        <v/>
      </c>
      <c r="O39" s="78" t="str">
        <f>IF(AND('Mapa de Riesgos'!$Y$39="Baja",'Mapa de Riesgos'!$AA$39="Leve"),CONCATENATE("R4C",'Mapa de Riesgos'!$O$39),"")</f>
        <v/>
      </c>
      <c r="P39" s="67" t="str">
        <f>IF(AND('Mapa de Riesgos'!$Y$34="Baja",'Mapa de Riesgos'!$AA$34="Menor"),CONCATENATE("R4C",'Mapa de Riesgos'!$O$34),"")</f>
        <v/>
      </c>
      <c r="Q39" s="68" t="str">
        <f>IF(AND('Mapa de Riesgos'!$Y$35="Baja",'Mapa de Riesgos'!$AA$35="Menor"),CONCATENATE("R4C",'Mapa de Riesgos'!$O$35),"")</f>
        <v/>
      </c>
      <c r="R39" s="68" t="str">
        <f>IF(AND('Mapa de Riesgos'!$Y$36="Baja",'Mapa de Riesgos'!$AA$36="Menor"),CONCATENATE("R4C",'Mapa de Riesgos'!$O$36),"")</f>
        <v/>
      </c>
      <c r="S39" s="68" t="str">
        <f>IF(AND('Mapa de Riesgos'!$Y$37="Baja",'Mapa de Riesgos'!$AA$37="Menor"),CONCATENATE("R4C",'Mapa de Riesgos'!$O$37),"")</f>
        <v/>
      </c>
      <c r="T39" s="68" t="str">
        <f>IF(AND('Mapa de Riesgos'!$Y$38="Baja",'Mapa de Riesgos'!$AA$38="Menor"),CONCATENATE("R4C",'Mapa de Riesgos'!$O$38),"")</f>
        <v/>
      </c>
      <c r="U39" s="69" t="str">
        <f>IF(AND('Mapa de Riesgos'!$Y$39="Baja",'Mapa de Riesgos'!$AA$39="Menor"),CONCATENATE("R4C",'Mapa de Riesgos'!$O$39),"")</f>
        <v/>
      </c>
      <c r="V39" s="67" t="str">
        <f>IF(AND('Mapa de Riesgos'!$Y$34="Baja",'Mapa de Riesgos'!$AA$34="Moderado"),CONCATENATE("R4C",'Mapa de Riesgos'!$O$34),"")</f>
        <v>R4C1</v>
      </c>
      <c r="W39" s="68" t="str">
        <f>IF(AND('Mapa de Riesgos'!$Y$35="Baja",'Mapa de Riesgos'!$AA$35="Moderado"),CONCATENATE("R4C",'Mapa de Riesgos'!$O$35),"")</f>
        <v/>
      </c>
      <c r="X39" s="68" t="str">
        <f>IF(AND('Mapa de Riesgos'!$Y$36="Baja",'Mapa de Riesgos'!$AA$36="Moderado"),CONCATENATE("R4C",'Mapa de Riesgos'!$O$36),"")</f>
        <v/>
      </c>
      <c r="Y39" s="68" t="str">
        <f>IF(AND('Mapa de Riesgos'!$Y$37="Baja",'Mapa de Riesgos'!$AA$37="Moderado"),CONCATENATE("R4C",'Mapa de Riesgos'!$O$37),"")</f>
        <v/>
      </c>
      <c r="Z39" s="68" t="str">
        <f>IF(AND('Mapa de Riesgos'!$Y$38="Baja",'Mapa de Riesgos'!$AA$38="Moderado"),CONCATENATE("R4C",'Mapa de Riesgos'!$O$38),"")</f>
        <v/>
      </c>
      <c r="AA39" s="69" t="str">
        <f>IF(AND('Mapa de Riesgos'!$Y$39="Baja",'Mapa de Riesgos'!$AA$39="Moderado"),CONCATENATE("R4C",'Mapa de Riesgos'!$O$39),"")</f>
        <v/>
      </c>
      <c r="AB39" s="52" t="str">
        <f>IF(AND('Mapa de Riesgos'!$Y$34="Baja",'Mapa de Riesgos'!$AA$34="Mayor"),CONCATENATE("R4C",'Mapa de Riesgos'!$O$34),"")</f>
        <v/>
      </c>
      <c r="AC39" s="53" t="str">
        <f>IF(AND('Mapa de Riesgos'!$Y$35="Baja",'Mapa de Riesgos'!$AA$35="Mayor"),CONCATENATE("R4C",'Mapa de Riesgos'!$O$35),"")</f>
        <v/>
      </c>
      <c r="AD39" s="53" t="str">
        <f>IF(AND('Mapa de Riesgos'!$Y$36="Baja",'Mapa de Riesgos'!$AA$36="Mayor"),CONCATENATE("R4C",'Mapa de Riesgos'!$O$36),"")</f>
        <v/>
      </c>
      <c r="AE39" s="53" t="str">
        <f>IF(AND('Mapa de Riesgos'!$Y$37="Baja",'Mapa de Riesgos'!$AA$37="Mayor"),CONCATENATE("R4C",'Mapa de Riesgos'!$O$37),"")</f>
        <v/>
      </c>
      <c r="AF39" s="53" t="str">
        <f>IF(AND('Mapa de Riesgos'!$Y$38="Baja",'Mapa de Riesgos'!$AA$38="Mayor"),CONCATENATE("R4C",'Mapa de Riesgos'!$O$38),"")</f>
        <v/>
      </c>
      <c r="AG39" s="54" t="str">
        <f>IF(AND('Mapa de Riesgos'!$Y$39="Baja",'Mapa de Riesgos'!$AA$39="Mayor"),CONCATENATE("R4C",'Mapa de Riesgos'!$O$39),"")</f>
        <v/>
      </c>
      <c r="AH39" s="55" t="str">
        <f>IF(AND('Mapa de Riesgos'!$Y$34="Baja",'Mapa de Riesgos'!$AA$34="Catastrófico"),CONCATENATE("R4C",'Mapa de Riesgos'!$O$34),"")</f>
        <v/>
      </c>
      <c r="AI39" s="56" t="str">
        <f>IF(AND('Mapa de Riesgos'!$Y$35="Baja",'Mapa de Riesgos'!$AA$35="Catastrófico"),CONCATENATE("R4C",'Mapa de Riesgos'!$O$35),"")</f>
        <v/>
      </c>
      <c r="AJ39" s="56" t="str">
        <f>IF(AND('Mapa de Riesgos'!$Y$36="Baja",'Mapa de Riesgos'!$AA$36="Catastrófico"),CONCATENATE("R4C",'Mapa de Riesgos'!$O$36),"")</f>
        <v/>
      </c>
      <c r="AK39" s="56" t="str">
        <f>IF(AND('Mapa de Riesgos'!$Y$37="Baja",'Mapa de Riesgos'!$AA$37="Catastrófico"),CONCATENATE("R4C",'Mapa de Riesgos'!$O$37),"")</f>
        <v/>
      </c>
      <c r="AL39" s="56" t="str">
        <f>IF(AND('Mapa de Riesgos'!$Y$38="Baja",'Mapa de Riesgos'!$AA$38="Catastrófico"),CONCATENATE("R4C",'Mapa de Riesgos'!$O$38),"")</f>
        <v/>
      </c>
      <c r="AM39" s="57" t="str">
        <f>IF(AND('Mapa de Riesgos'!$Y$39="Baja",'Mapa de Riesgos'!$AA$39="Catastrófico"),CONCATENATE("R4C",'Mapa de Riesgos'!$O$39),"")</f>
        <v/>
      </c>
      <c r="AN39" s="83"/>
      <c r="AO39" s="503"/>
      <c r="AP39" s="504"/>
      <c r="AQ39" s="504"/>
      <c r="AR39" s="504"/>
      <c r="AS39" s="504"/>
      <c r="AT39" s="505"/>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31"/>
      <c r="C40" s="431"/>
      <c r="D40" s="432"/>
      <c r="E40" s="472"/>
      <c r="F40" s="473"/>
      <c r="G40" s="473"/>
      <c r="H40" s="473"/>
      <c r="I40" s="473"/>
      <c r="J40" s="76" t="str">
        <f>IF(AND('Mapa de Riesgos'!$Y$40="Baja",'Mapa de Riesgos'!$AA$40="Leve"),CONCATENATE("R5C",'Mapa de Riesgos'!$O$40),"")</f>
        <v/>
      </c>
      <c r="K40" s="77" t="str">
        <f>IF(AND('Mapa de Riesgos'!$Y$41="Baja",'Mapa de Riesgos'!$AA$41="Leve"),CONCATENATE("R5C",'Mapa de Riesgos'!$O$41),"")</f>
        <v/>
      </c>
      <c r="L40" s="77" t="str">
        <f>IF(AND('Mapa de Riesgos'!$Y$42="Baja",'Mapa de Riesgos'!$AA$42="Leve"),CONCATENATE("R5C",'Mapa de Riesgos'!$O$42),"")</f>
        <v/>
      </c>
      <c r="M40" s="77" t="str">
        <f>IF(AND('Mapa de Riesgos'!$Y$43="Baja",'Mapa de Riesgos'!$AA$43="Leve"),CONCATENATE("R5C",'Mapa de Riesgos'!$O$43),"")</f>
        <v/>
      </c>
      <c r="N40" s="77" t="str">
        <f>IF(AND('Mapa de Riesgos'!$Y$44="Baja",'Mapa de Riesgos'!$AA$44="Leve"),CONCATENATE("R5C",'Mapa de Riesgos'!$O$44),"")</f>
        <v/>
      </c>
      <c r="O40" s="78" t="str">
        <f>IF(AND('Mapa de Riesgos'!$Y$45="Baja",'Mapa de Riesgos'!$AA$45="Leve"),CONCATENATE("R5C",'Mapa de Riesgos'!$O$45),"")</f>
        <v/>
      </c>
      <c r="P40" s="67" t="str">
        <f>IF(AND('Mapa de Riesgos'!$Y$40="Baja",'Mapa de Riesgos'!$AA$40="Menor"),CONCATENATE("R5C",'Mapa de Riesgos'!$O$40),"")</f>
        <v/>
      </c>
      <c r="Q40" s="68" t="str">
        <f>IF(AND('Mapa de Riesgos'!$Y$41="Baja",'Mapa de Riesgos'!$AA$41="Menor"),CONCATENATE("R5C",'Mapa de Riesgos'!$O$41),"")</f>
        <v/>
      </c>
      <c r="R40" s="68" t="str">
        <f>IF(AND('Mapa de Riesgos'!$Y$42="Baja",'Mapa de Riesgos'!$AA$42="Menor"),CONCATENATE("R5C",'Mapa de Riesgos'!$O$42),"")</f>
        <v/>
      </c>
      <c r="S40" s="68" t="str">
        <f>IF(AND('Mapa de Riesgos'!$Y$43="Baja",'Mapa de Riesgos'!$AA$43="Menor"),CONCATENATE("R5C",'Mapa de Riesgos'!$O$43),"")</f>
        <v/>
      </c>
      <c r="T40" s="68" t="str">
        <f>IF(AND('Mapa de Riesgos'!$Y$44="Baja",'Mapa de Riesgos'!$AA$44="Menor"),CONCATENATE("R5C",'Mapa de Riesgos'!$O$44),"")</f>
        <v/>
      </c>
      <c r="U40" s="69" t="str">
        <f>IF(AND('Mapa de Riesgos'!$Y$45="Baja",'Mapa de Riesgos'!$AA$45="Menor"),CONCATENATE("R5C",'Mapa de Riesgos'!$O$45),"")</f>
        <v/>
      </c>
      <c r="V40" s="67" t="str">
        <f>IF(AND('Mapa de Riesgos'!$Y$40="Baja",'Mapa de Riesgos'!$AA$40="Moderado"),CONCATENATE("R5C",'Mapa de Riesgos'!$O$40),"")</f>
        <v>R5C1</v>
      </c>
      <c r="W40" s="68" t="str">
        <f>IF(AND('Mapa de Riesgos'!$Y$41="Baja",'Mapa de Riesgos'!$AA$41="Moderado"),CONCATENATE("R5C",'Mapa de Riesgos'!$O$41),"")</f>
        <v/>
      </c>
      <c r="X40" s="68" t="str">
        <f>IF(AND('Mapa de Riesgos'!$Y$42="Baja",'Mapa de Riesgos'!$AA$42="Moderado"),CONCATENATE("R5C",'Mapa de Riesgos'!$O$42),"")</f>
        <v/>
      </c>
      <c r="Y40" s="68" t="str">
        <f>IF(AND('Mapa de Riesgos'!$Y$43="Baja",'Mapa de Riesgos'!$AA$43="Moderado"),CONCATENATE("R5C",'Mapa de Riesgos'!$O$43),"")</f>
        <v/>
      </c>
      <c r="Z40" s="68" t="str">
        <f>IF(AND('Mapa de Riesgos'!$Y$44="Baja",'Mapa de Riesgos'!$AA$44="Moderado"),CONCATENATE("R5C",'Mapa de Riesgos'!$O$44),"")</f>
        <v/>
      </c>
      <c r="AA40" s="69" t="str">
        <f>IF(AND('Mapa de Riesgos'!$Y$45="Baja",'Mapa de Riesgos'!$AA$45="Moderado"),CONCATENATE("R5C",'Mapa de Riesgos'!$O$45),"")</f>
        <v/>
      </c>
      <c r="AB40" s="52" t="str">
        <f>IF(AND('Mapa de Riesgos'!$Y$40="Baja",'Mapa de Riesgos'!$AA$40="Mayor"),CONCATENATE("R5C",'Mapa de Riesgos'!$O$40),"")</f>
        <v/>
      </c>
      <c r="AC40" s="53" t="str">
        <f>IF(AND('Mapa de Riesgos'!$Y$41="Baja",'Mapa de Riesgos'!$AA$41="Mayor"),CONCATENATE("R5C",'Mapa de Riesgos'!$O$41),"")</f>
        <v/>
      </c>
      <c r="AD40" s="53" t="str">
        <f>IF(AND('Mapa de Riesgos'!$Y$42="Baja",'Mapa de Riesgos'!$AA$42="Mayor"),CONCATENATE("R5C",'Mapa de Riesgos'!$O$42),"")</f>
        <v/>
      </c>
      <c r="AE40" s="53" t="str">
        <f>IF(AND('Mapa de Riesgos'!$Y$43="Baja",'Mapa de Riesgos'!$AA$43="Mayor"),CONCATENATE("R5C",'Mapa de Riesgos'!$O$43),"")</f>
        <v/>
      </c>
      <c r="AF40" s="53" t="str">
        <f>IF(AND('Mapa de Riesgos'!$Y$44="Baja",'Mapa de Riesgos'!$AA$44="Mayor"),CONCATENATE("R5C",'Mapa de Riesgos'!$O$44),"")</f>
        <v/>
      </c>
      <c r="AG40" s="54" t="str">
        <f>IF(AND('Mapa de Riesgos'!$Y$45="Baja",'Mapa de Riesgos'!$AA$45="Mayor"),CONCATENATE("R5C",'Mapa de Riesgos'!$O$45),"")</f>
        <v/>
      </c>
      <c r="AH40" s="55" t="str">
        <f>IF(AND('Mapa de Riesgos'!$Y$40="Baja",'Mapa de Riesgos'!$AA$40="Catastrófico"),CONCATENATE("R5C",'Mapa de Riesgos'!$O$40),"")</f>
        <v/>
      </c>
      <c r="AI40" s="56" t="str">
        <f>IF(AND('Mapa de Riesgos'!$Y$41="Baja",'Mapa de Riesgos'!$AA$41="Catastrófico"),CONCATENATE("R5C",'Mapa de Riesgos'!$O$41),"")</f>
        <v/>
      </c>
      <c r="AJ40" s="56" t="str">
        <f>IF(AND('Mapa de Riesgos'!$Y$42="Baja",'Mapa de Riesgos'!$AA$42="Catastrófico"),CONCATENATE("R5C",'Mapa de Riesgos'!$O$42),"")</f>
        <v/>
      </c>
      <c r="AK40" s="56" t="str">
        <f>IF(AND('Mapa de Riesgos'!$Y$43="Baja",'Mapa de Riesgos'!$AA$43="Catastrófico"),CONCATENATE("R5C",'Mapa de Riesgos'!$O$43),"")</f>
        <v/>
      </c>
      <c r="AL40" s="56" t="str">
        <f>IF(AND('Mapa de Riesgos'!$Y$44="Baja",'Mapa de Riesgos'!$AA$44="Catastrófico"),CONCATENATE("R5C",'Mapa de Riesgos'!$O$44),"")</f>
        <v/>
      </c>
      <c r="AM40" s="57" t="str">
        <f>IF(AND('Mapa de Riesgos'!$Y$45="Baja",'Mapa de Riesgos'!$AA$45="Catastrófico"),CONCATENATE("R5C",'Mapa de Riesgos'!$O$45),"")</f>
        <v/>
      </c>
      <c r="AN40" s="83"/>
      <c r="AO40" s="503"/>
      <c r="AP40" s="504"/>
      <c r="AQ40" s="504"/>
      <c r="AR40" s="504"/>
      <c r="AS40" s="504"/>
      <c r="AT40" s="505"/>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31"/>
      <c r="C41" s="431"/>
      <c r="D41" s="432"/>
      <c r="E41" s="472"/>
      <c r="F41" s="473"/>
      <c r="G41" s="473"/>
      <c r="H41" s="473"/>
      <c r="I41" s="473"/>
      <c r="J41" s="76" t="str">
        <f>IF(AND('Mapa de Riesgos'!$Y$46="Baja",'Mapa de Riesgos'!$AA$46="Leve"),CONCATENATE("R6C",'Mapa de Riesgos'!$O$46),"")</f>
        <v/>
      </c>
      <c r="K41" s="77" t="str">
        <f>IF(AND('Mapa de Riesgos'!$Y$47="Baja",'Mapa de Riesgos'!$AA$47="Leve"),CONCATENATE("R6C",'Mapa de Riesgos'!$O$47),"")</f>
        <v/>
      </c>
      <c r="L41" s="77" t="str">
        <f>IF(AND('Mapa de Riesgos'!$Y$48="Baja",'Mapa de Riesgos'!$AA$48="Leve"),CONCATENATE("R6C",'Mapa de Riesgos'!$O$48),"")</f>
        <v/>
      </c>
      <c r="M41" s="77" t="str">
        <f>IF(AND('Mapa de Riesgos'!$Y$49="Baja",'Mapa de Riesgos'!$AA$49="Leve"),CONCATENATE("R6C",'Mapa de Riesgos'!$O$49),"")</f>
        <v/>
      </c>
      <c r="N41" s="77" t="str">
        <f>IF(AND('Mapa de Riesgos'!$Y$50="Baja",'Mapa de Riesgos'!$AA$50="Leve"),CONCATENATE("R6C",'Mapa de Riesgos'!$O$50),"")</f>
        <v/>
      </c>
      <c r="O41" s="78" t="str">
        <f>IF(AND('Mapa de Riesgos'!$Y$51="Baja",'Mapa de Riesgos'!$AA$51="Leve"),CONCATENATE("R6C",'Mapa de Riesgos'!$O$51),"")</f>
        <v/>
      </c>
      <c r="P41" s="67" t="str">
        <f>IF(AND('Mapa de Riesgos'!$Y$46="Baja",'Mapa de Riesgos'!$AA$46="Menor"),CONCATENATE("R6C",'Mapa de Riesgos'!$O$46),"")</f>
        <v/>
      </c>
      <c r="Q41" s="68" t="str">
        <f>IF(AND('Mapa de Riesgos'!$Y$47="Baja",'Mapa de Riesgos'!$AA$47="Menor"),CONCATENATE("R6C",'Mapa de Riesgos'!$O$47),"")</f>
        <v/>
      </c>
      <c r="R41" s="68" t="str">
        <f>IF(AND('Mapa de Riesgos'!$Y$48="Baja",'Mapa de Riesgos'!$AA$48="Menor"),CONCATENATE("R6C",'Mapa de Riesgos'!$O$48),"")</f>
        <v/>
      </c>
      <c r="S41" s="68" t="str">
        <f>IF(AND('Mapa de Riesgos'!$Y$49="Baja",'Mapa de Riesgos'!$AA$49="Menor"),CONCATENATE("R6C",'Mapa de Riesgos'!$O$49),"")</f>
        <v/>
      </c>
      <c r="T41" s="68" t="str">
        <f>IF(AND('Mapa de Riesgos'!$Y$50="Baja",'Mapa de Riesgos'!$AA$50="Menor"),CONCATENATE("R6C",'Mapa de Riesgos'!$O$50),"")</f>
        <v/>
      </c>
      <c r="U41" s="69" t="str">
        <f>IF(AND('Mapa de Riesgos'!$Y$51="Baja",'Mapa de Riesgos'!$AA$51="Menor"),CONCATENATE("R6C",'Mapa de Riesgos'!$O$51),"")</f>
        <v/>
      </c>
      <c r="V41" s="67" t="str">
        <f>IF(AND('Mapa de Riesgos'!$Y$46="Baja",'Mapa de Riesgos'!$AA$46="Moderado"),CONCATENATE("R6C",'Mapa de Riesgos'!$O$46),"")</f>
        <v>R6C1</v>
      </c>
      <c r="W41" s="68" t="str">
        <f>IF(AND('Mapa de Riesgos'!$Y$47="Baja",'Mapa de Riesgos'!$AA$47="Moderado"),CONCATENATE("R6C",'Mapa de Riesgos'!$O$47),"")</f>
        <v/>
      </c>
      <c r="X41" s="68" t="str">
        <f>IF(AND('Mapa de Riesgos'!$Y$48="Baja",'Mapa de Riesgos'!$AA$48="Moderado"),CONCATENATE("R6C",'Mapa de Riesgos'!$O$48),"")</f>
        <v/>
      </c>
      <c r="Y41" s="68" t="str">
        <f>IF(AND('Mapa de Riesgos'!$Y$49="Baja",'Mapa de Riesgos'!$AA$49="Moderado"),CONCATENATE("R6C",'Mapa de Riesgos'!$O$49),"")</f>
        <v/>
      </c>
      <c r="Z41" s="68" t="str">
        <f>IF(AND('Mapa de Riesgos'!$Y$50="Baja",'Mapa de Riesgos'!$AA$50="Moderado"),CONCATENATE("R6C",'Mapa de Riesgos'!$O$50),"")</f>
        <v/>
      </c>
      <c r="AA41" s="69" t="str">
        <f>IF(AND('Mapa de Riesgos'!$Y$51="Baja",'Mapa de Riesgos'!$AA$51="Moderado"),CONCATENATE("R6C",'Mapa de Riesgos'!$O$51),"")</f>
        <v/>
      </c>
      <c r="AB41" s="52" t="str">
        <f>IF(AND('Mapa de Riesgos'!$Y$46="Baja",'Mapa de Riesgos'!$AA$46="Mayor"),CONCATENATE("R6C",'Mapa de Riesgos'!$O$46),"")</f>
        <v/>
      </c>
      <c r="AC41" s="53" t="str">
        <f>IF(AND('Mapa de Riesgos'!$Y$47="Baja",'Mapa de Riesgos'!$AA$47="Mayor"),CONCATENATE("R6C",'Mapa de Riesgos'!$O$47),"")</f>
        <v/>
      </c>
      <c r="AD41" s="53" t="str">
        <f>IF(AND('Mapa de Riesgos'!$Y$48="Baja",'Mapa de Riesgos'!$AA$48="Mayor"),CONCATENATE("R6C",'Mapa de Riesgos'!$O$48),"")</f>
        <v/>
      </c>
      <c r="AE41" s="53" t="str">
        <f>IF(AND('Mapa de Riesgos'!$Y$49="Baja",'Mapa de Riesgos'!$AA$49="Mayor"),CONCATENATE("R6C",'Mapa de Riesgos'!$O$49),"")</f>
        <v/>
      </c>
      <c r="AF41" s="53" t="str">
        <f>IF(AND('Mapa de Riesgos'!$Y$50="Baja",'Mapa de Riesgos'!$AA$50="Mayor"),CONCATENATE("R6C",'Mapa de Riesgos'!$O$50),"")</f>
        <v/>
      </c>
      <c r="AG41" s="54" t="str">
        <f>IF(AND('Mapa de Riesgos'!$Y$51="Baja",'Mapa de Riesgos'!$AA$51="Mayor"),CONCATENATE("R6C",'Mapa de Riesgos'!$O$51),"")</f>
        <v/>
      </c>
      <c r="AH41" s="55" t="str">
        <f>IF(AND('Mapa de Riesgos'!$Y$46="Baja",'Mapa de Riesgos'!$AA$46="Catastrófico"),CONCATENATE("R6C",'Mapa de Riesgos'!$O$46),"")</f>
        <v/>
      </c>
      <c r="AI41" s="56" t="str">
        <f>IF(AND('Mapa de Riesgos'!$Y$47="Baja",'Mapa de Riesgos'!$AA$47="Catastrófico"),CONCATENATE("R6C",'Mapa de Riesgos'!$O$47),"")</f>
        <v/>
      </c>
      <c r="AJ41" s="56" t="str">
        <f>IF(AND('Mapa de Riesgos'!$Y$48="Baja",'Mapa de Riesgos'!$AA$48="Catastrófico"),CONCATENATE("R6C",'Mapa de Riesgos'!$O$48),"")</f>
        <v/>
      </c>
      <c r="AK41" s="56" t="str">
        <f>IF(AND('Mapa de Riesgos'!$Y$49="Baja",'Mapa de Riesgos'!$AA$49="Catastrófico"),CONCATENATE("R6C",'Mapa de Riesgos'!$O$49),"")</f>
        <v/>
      </c>
      <c r="AL41" s="56" t="str">
        <f>IF(AND('Mapa de Riesgos'!$Y$50="Baja",'Mapa de Riesgos'!$AA$50="Catastrófico"),CONCATENATE("R6C",'Mapa de Riesgos'!$O$50),"")</f>
        <v/>
      </c>
      <c r="AM41" s="57" t="str">
        <f>IF(AND('Mapa de Riesgos'!$Y$51="Baja",'Mapa de Riesgos'!$AA$51="Catastrófico"),CONCATENATE("R6C",'Mapa de Riesgos'!$O$51),"")</f>
        <v/>
      </c>
      <c r="AN41" s="83"/>
      <c r="AO41" s="503"/>
      <c r="AP41" s="504"/>
      <c r="AQ41" s="504"/>
      <c r="AR41" s="504"/>
      <c r="AS41" s="504"/>
      <c r="AT41" s="505"/>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31"/>
      <c r="C42" s="431"/>
      <c r="D42" s="432"/>
      <c r="E42" s="472"/>
      <c r="F42" s="473"/>
      <c r="G42" s="473"/>
      <c r="H42" s="473"/>
      <c r="I42" s="473"/>
      <c r="J42" s="76" t="str">
        <f>IF(AND('Mapa de Riesgos'!$Y$52="Baja",'Mapa de Riesgos'!$AA$52="Leve"),CONCATENATE("R7C",'Mapa de Riesgos'!$O$52),"")</f>
        <v/>
      </c>
      <c r="K42" s="77" t="str">
        <f>IF(AND('Mapa de Riesgos'!$Y$53="Baja",'Mapa de Riesgos'!$AA$53="Leve"),CONCATENATE("R7C",'Mapa de Riesgos'!$O$53),"")</f>
        <v/>
      </c>
      <c r="L42" s="77" t="str">
        <f>IF(AND('Mapa de Riesgos'!$Y$54="Baja",'Mapa de Riesgos'!$AA$54="Leve"),CONCATENATE("R7C",'Mapa de Riesgos'!$O$54),"")</f>
        <v/>
      </c>
      <c r="M42" s="77" t="str">
        <f>IF(AND('Mapa de Riesgos'!$Y$55="Baja",'Mapa de Riesgos'!$AA$55="Leve"),CONCATENATE("R7C",'Mapa de Riesgos'!$O$55),"")</f>
        <v/>
      </c>
      <c r="N42" s="77" t="str">
        <f>IF(AND('Mapa de Riesgos'!$Y$56="Baja",'Mapa de Riesgos'!$AA$56="Leve"),CONCATENATE("R7C",'Mapa de Riesgos'!$O$56),"")</f>
        <v/>
      </c>
      <c r="O42" s="78" t="str">
        <f>IF(AND('Mapa de Riesgos'!$Y$57="Baja",'Mapa de Riesgos'!$AA$57="Leve"),CONCATENATE("R7C",'Mapa de Riesgos'!$O$57),"")</f>
        <v/>
      </c>
      <c r="P42" s="67" t="str">
        <f>IF(AND('Mapa de Riesgos'!$Y$52="Baja",'Mapa de Riesgos'!$AA$52="Menor"),CONCATENATE("R7C",'Mapa de Riesgos'!$O$52),"")</f>
        <v/>
      </c>
      <c r="Q42" s="68" t="str">
        <f>IF(AND('Mapa de Riesgos'!$Y$53="Baja",'Mapa de Riesgos'!$AA$53="Menor"),CONCATENATE("R7C",'Mapa de Riesgos'!$O$53),"")</f>
        <v/>
      </c>
      <c r="R42" s="68" t="str">
        <f>IF(AND('Mapa de Riesgos'!$Y$54="Baja",'Mapa de Riesgos'!$AA$54="Menor"),CONCATENATE("R7C",'Mapa de Riesgos'!$O$54),"")</f>
        <v/>
      </c>
      <c r="S42" s="68" t="str">
        <f>IF(AND('Mapa de Riesgos'!$Y$55="Baja",'Mapa de Riesgos'!$AA$55="Menor"),CONCATENATE("R7C",'Mapa de Riesgos'!$O$55),"")</f>
        <v/>
      </c>
      <c r="T42" s="68" t="str">
        <f>IF(AND('Mapa de Riesgos'!$Y$56="Baja",'Mapa de Riesgos'!$AA$56="Menor"),CONCATENATE("R7C",'Mapa de Riesgos'!$O$56),"")</f>
        <v/>
      </c>
      <c r="U42" s="69" t="str">
        <f>IF(AND('Mapa de Riesgos'!$Y$57="Baja",'Mapa de Riesgos'!$AA$57="Menor"),CONCATENATE("R7C",'Mapa de Riesgos'!$O$57),"")</f>
        <v/>
      </c>
      <c r="V42" s="67" t="str">
        <f>IF(AND('Mapa de Riesgos'!$Y$52="Baja",'Mapa de Riesgos'!$AA$52="Moderado"),CONCATENATE("R7C",'Mapa de Riesgos'!$O$52),"")</f>
        <v>R7C1</v>
      </c>
      <c r="W42" s="68" t="str">
        <f>IF(AND('Mapa de Riesgos'!$Y$53="Baja",'Mapa de Riesgos'!$AA$53="Moderado"),CONCATENATE("R7C",'Mapa de Riesgos'!$O$53),"")</f>
        <v/>
      </c>
      <c r="X42" s="68" t="str">
        <f>IF(AND('Mapa de Riesgos'!$Y$54="Baja",'Mapa de Riesgos'!$AA$54="Moderado"),CONCATENATE("R7C",'Mapa de Riesgos'!$O$54),"")</f>
        <v/>
      </c>
      <c r="Y42" s="68" t="str">
        <f>IF(AND('Mapa de Riesgos'!$Y$55="Baja",'Mapa de Riesgos'!$AA$55="Moderado"),CONCATENATE("R7C",'Mapa de Riesgos'!$O$55),"")</f>
        <v/>
      </c>
      <c r="Z42" s="68" t="str">
        <f>IF(AND('Mapa de Riesgos'!$Y$56="Baja",'Mapa de Riesgos'!$AA$56="Moderado"),CONCATENATE("R7C",'Mapa de Riesgos'!$O$56),"")</f>
        <v/>
      </c>
      <c r="AA42" s="69" t="str">
        <f>IF(AND('Mapa de Riesgos'!$Y$57="Baja",'Mapa de Riesgos'!$AA$57="Moderado"),CONCATENATE("R7C",'Mapa de Riesgos'!$O$57),"")</f>
        <v/>
      </c>
      <c r="AB42" s="52" t="str">
        <f>IF(AND('Mapa de Riesgos'!$Y$52="Baja",'Mapa de Riesgos'!$AA$52="Mayor"),CONCATENATE("R7C",'Mapa de Riesgos'!$O$52),"")</f>
        <v/>
      </c>
      <c r="AC42" s="53" t="str">
        <f>IF(AND('Mapa de Riesgos'!$Y$53="Baja",'Mapa de Riesgos'!$AA$53="Mayor"),CONCATENATE("R7C",'Mapa de Riesgos'!$O$53),"")</f>
        <v/>
      </c>
      <c r="AD42" s="53" t="str">
        <f>IF(AND('Mapa de Riesgos'!$Y$54="Baja",'Mapa de Riesgos'!$AA$54="Mayor"),CONCATENATE("R7C",'Mapa de Riesgos'!$O$54),"")</f>
        <v/>
      </c>
      <c r="AE42" s="53" t="str">
        <f>IF(AND('Mapa de Riesgos'!$Y$55="Baja",'Mapa de Riesgos'!$AA$55="Mayor"),CONCATENATE("R7C",'Mapa de Riesgos'!$O$55),"")</f>
        <v/>
      </c>
      <c r="AF42" s="53" t="str">
        <f>IF(AND('Mapa de Riesgos'!$Y$56="Baja",'Mapa de Riesgos'!$AA$56="Mayor"),CONCATENATE("R7C",'Mapa de Riesgos'!$O$56),"")</f>
        <v/>
      </c>
      <c r="AG42" s="54" t="str">
        <f>IF(AND('Mapa de Riesgos'!$Y$57="Baja",'Mapa de Riesgos'!$AA$57="Mayor"),CONCATENATE("R7C",'Mapa de Riesgos'!$O$57),"")</f>
        <v/>
      </c>
      <c r="AH42" s="55" t="str">
        <f>IF(AND('Mapa de Riesgos'!$Y$52="Baja",'Mapa de Riesgos'!$AA$52="Catastrófico"),CONCATENATE("R7C",'Mapa de Riesgos'!$O$52),"")</f>
        <v/>
      </c>
      <c r="AI42" s="56" t="str">
        <f>IF(AND('Mapa de Riesgos'!$Y$53="Baja",'Mapa de Riesgos'!$AA$53="Catastrófico"),CONCATENATE("R7C",'Mapa de Riesgos'!$O$53),"")</f>
        <v/>
      </c>
      <c r="AJ42" s="56" t="str">
        <f>IF(AND('Mapa de Riesgos'!$Y$54="Baja",'Mapa de Riesgos'!$AA$54="Catastrófico"),CONCATENATE("R7C",'Mapa de Riesgos'!$O$54),"")</f>
        <v/>
      </c>
      <c r="AK42" s="56" t="str">
        <f>IF(AND('Mapa de Riesgos'!$Y$55="Baja",'Mapa de Riesgos'!$AA$55="Catastrófico"),CONCATENATE("R7C",'Mapa de Riesgos'!$O$55),"")</f>
        <v/>
      </c>
      <c r="AL42" s="56" t="str">
        <f>IF(AND('Mapa de Riesgos'!$Y$56="Baja",'Mapa de Riesgos'!$AA$56="Catastrófico"),CONCATENATE("R7C",'Mapa de Riesgos'!$O$56),"")</f>
        <v/>
      </c>
      <c r="AM42" s="57" t="str">
        <f>IF(AND('Mapa de Riesgos'!$Y$57="Baja",'Mapa de Riesgos'!$AA$57="Catastrófico"),CONCATENATE("R7C",'Mapa de Riesgos'!$O$57),"")</f>
        <v/>
      </c>
      <c r="AN42" s="83"/>
      <c r="AO42" s="503"/>
      <c r="AP42" s="504"/>
      <c r="AQ42" s="504"/>
      <c r="AR42" s="504"/>
      <c r="AS42" s="504"/>
      <c r="AT42" s="505"/>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31"/>
      <c r="C43" s="431"/>
      <c r="D43" s="432"/>
      <c r="E43" s="472"/>
      <c r="F43" s="473"/>
      <c r="G43" s="473"/>
      <c r="H43" s="473"/>
      <c r="I43" s="473"/>
      <c r="J43" s="76" t="str">
        <f>IF(AND('Mapa de Riesgos'!$Y$58="Baja",'Mapa de Riesgos'!$AA$58="Leve"),CONCATENATE("R8C",'Mapa de Riesgos'!$O$58),"")</f>
        <v/>
      </c>
      <c r="K43" s="77" t="str">
        <f>IF(AND('Mapa de Riesgos'!$Y$59="Baja",'Mapa de Riesgos'!$AA$59="Leve"),CONCATENATE("R8C",'Mapa de Riesgos'!$O$59),"")</f>
        <v/>
      </c>
      <c r="L43" s="77" t="str">
        <f>IF(AND('Mapa de Riesgos'!$Y$60="Baja",'Mapa de Riesgos'!$AA$60="Leve"),CONCATENATE("R8C",'Mapa de Riesgos'!$O$60),"")</f>
        <v/>
      </c>
      <c r="M43" s="77" t="str">
        <f>IF(AND('Mapa de Riesgos'!$Y$61="Baja",'Mapa de Riesgos'!$AA$61="Leve"),CONCATENATE("R8C",'Mapa de Riesgos'!$O$61),"")</f>
        <v/>
      </c>
      <c r="N43" s="77" t="str">
        <f>IF(AND('Mapa de Riesgos'!$Y$62="Baja",'Mapa de Riesgos'!$AA$62="Leve"),CONCATENATE("R8C",'Mapa de Riesgos'!$O$62),"")</f>
        <v/>
      </c>
      <c r="O43" s="78" t="str">
        <f>IF(AND('Mapa de Riesgos'!$Y$63="Baja",'Mapa de Riesgos'!$AA$63="Leve"),CONCATENATE("R8C",'Mapa de Riesgos'!$O$63),"")</f>
        <v/>
      </c>
      <c r="P43" s="67" t="str">
        <f>IF(AND('Mapa de Riesgos'!$Y$58="Baja",'Mapa de Riesgos'!$AA$58="Menor"),CONCATENATE("R8C",'Mapa de Riesgos'!$O$58),"")</f>
        <v/>
      </c>
      <c r="Q43" s="68" t="str">
        <f>IF(AND('Mapa de Riesgos'!$Y$59="Baja",'Mapa de Riesgos'!$AA$59="Menor"),CONCATENATE("R8C",'Mapa de Riesgos'!$O$59),"")</f>
        <v/>
      </c>
      <c r="R43" s="68" t="str">
        <f>IF(AND('Mapa de Riesgos'!$Y$60="Baja",'Mapa de Riesgos'!$AA$60="Menor"),CONCATENATE("R8C",'Mapa de Riesgos'!$O$60),"")</f>
        <v/>
      </c>
      <c r="S43" s="68" t="str">
        <f>IF(AND('Mapa de Riesgos'!$Y$61="Baja",'Mapa de Riesgos'!$AA$61="Menor"),CONCATENATE("R8C",'Mapa de Riesgos'!$O$61),"")</f>
        <v/>
      </c>
      <c r="T43" s="68" t="str">
        <f>IF(AND('Mapa de Riesgos'!$Y$62="Baja",'Mapa de Riesgos'!$AA$62="Menor"),CONCATENATE("R8C",'Mapa de Riesgos'!$O$62),"")</f>
        <v/>
      </c>
      <c r="U43" s="69" t="str">
        <f>IF(AND('Mapa de Riesgos'!$Y$63="Baja",'Mapa de Riesgos'!$AA$63="Menor"),CONCATENATE("R8C",'Mapa de Riesgos'!$O$63),"")</f>
        <v/>
      </c>
      <c r="V43" s="67" t="str">
        <f>IF(AND('Mapa de Riesgos'!$Y$58="Baja",'Mapa de Riesgos'!$AA$58="Moderado"),CONCATENATE("R8C",'Mapa de Riesgos'!$O$58),"")</f>
        <v>R8C1</v>
      </c>
      <c r="W43" s="68" t="str">
        <f>IF(AND('Mapa de Riesgos'!$Y$59="Baja",'Mapa de Riesgos'!$AA$59="Moderado"),CONCATENATE("R8C",'Mapa de Riesgos'!$O$59),"")</f>
        <v/>
      </c>
      <c r="X43" s="68" t="str">
        <f>IF(AND('Mapa de Riesgos'!$Y$60="Baja",'Mapa de Riesgos'!$AA$60="Moderado"),CONCATENATE("R8C",'Mapa de Riesgos'!$O$60),"")</f>
        <v/>
      </c>
      <c r="Y43" s="68" t="str">
        <f>IF(AND('Mapa de Riesgos'!$Y$61="Baja",'Mapa de Riesgos'!$AA$61="Moderado"),CONCATENATE("R8C",'Mapa de Riesgos'!$O$61),"")</f>
        <v/>
      </c>
      <c r="Z43" s="68" t="str">
        <f>IF(AND('Mapa de Riesgos'!$Y$62="Baja",'Mapa de Riesgos'!$AA$62="Moderado"),CONCATENATE("R8C",'Mapa de Riesgos'!$O$62),"")</f>
        <v/>
      </c>
      <c r="AA43" s="69" t="str">
        <f>IF(AND('Mapa de Riesgos'!$Y$63="Baja",'Mapa de Riesgos'!$AA$63="Moderado"),CONCATENATE("R8C",'Mapa de Riesgos'!$O$63),"")</f>
        <v/>
      </c>
      <c r="AB43" s="52" t="str">
        <f>IF(AND('Mapa de Riesgos'!$Y$58="Baja",'Mapa de Riesgos'!$AA$58="Mayor"),CONCATENATE("R8C",'Mapa de Riesgos'!$O$58),"")</f>
        <v/>
      </c>
      <c r="AC43" s="53" t="str">
        <f>IF(AND('Mapa de Riesgos'!$Y$59="Baja",'Mapa de Riesgos'!$AA$59="Mayor"),CONCATENATE("R8C",'Mapa de Riesgos'!$O$59),"")</f>
        <v/>
      </c>
      <c r="AD43" s="53" t="str">
        <f>IF(AND('Mapa de Riesgos'!$Y$60="Baja",'Mapa de Riesgos'!$AA$60="Mayor"),CONCATENATE("R8C",'Mapa de Riesgos'!$O$60),"")</f>
        <v/>
      </c>
      <c r="AE43" s="53" t="str">
        <f>IF(AND('Mapa de Riesgos'!$Y$61="Baja",'Mapa de Riesgos'!$AA$61="Mayor"),CONCATENATE("R8C",'Mapa de Riesgos'!$O$61),"")</f>
        <v/>
      </c>
      <c r="AF43" s="53" t="str">
        <f>IF(AND('Mapa de Riesgos'!$Y$62="Baja",'Mapa de Riesgos'!$AA$62="Mayor"),CONCATENATE("R8C",'Mapa de Riesgos'!$O$62),"")</f>
        <v/>
      </c>
      <c r="AG43" s="54" t="str">
        <f>IF(AND('Mapa de Riesgos'!$Y$63="Baja",'Mapa de Riesgos'!$AA$63="Mayor"),CONCATENATE("R8C",'Mapa de Riesgos'!$O$63),"")</f>
        <v/>
      </c>
      <c r="AH43" s="55" t="str">
        <f>IF(AND('Mapa de Riesgos'!$Y$58="Baja",'Mapa de Riesgos'!$AA$58="Catastrófico"),CONCATENATE("R8C",'Mapa de Riesgos'!$O$58),"")</f>
        <v/>
      </c>
      <c r="AI43" s="56" t="str">
        <f>IF(AND('Mapa de Riesgos'!$Y$59="Baja",'Mapa de Riesgos'!$AA$59="Catastrófico"),CONCATENATE("R8C",'Mapa de Riesgos'!$O$59),"")</f>
        <v/>
      </c>
      <c r="AJ43" s="56" t="str">
        <f>IF(AND('Mapa de Riesgos'!$Y$60="Baja",'Mapa de Riesgos'!$AA$60="Catastrófico"),CONCATENATE("R8C",'Mapa de Riesgos'!$O$60),"")</f>
        <v/>
      </c>
      <c r="AK43" s="56" t="str">
        <f>IF(AND('Mapa de Riesgos'!$Y$61="Baja",'Mapa de Riesgos'!$AA$61="Catastrófico"),CONCATENATE("R8C",'Mapa de Riesgos'!$O$61),"")</f>
        <v/>
      </c>
      <c r="AL43" s="56" t="str">
        <f>IF(AND('Mapa de Riesgos'!$Y$62="Baja",'Mapa de Riesgos'!$AA$62="Catastrófico"),CONCATENATE("R8C",'Mapa de Riesgos'!$O$62),"")</f>
        <v/>
      </c>
      <c r="AM43" s="57" t="str">
        <f>IF(AND('Mapa de Riesgos'!$Y$63="Baja",'Mapa de Riesgos'!$AA$63="Catastrófico"),CONCATENATE("R8C",'Mapa de Riesgos'!$O$63),"")</f>
        <v/>
      </c>
      <c r="AN43" s="83"/>
      <c r="AO43" s="503"/>
      <c r="AP43" s="504"/>
      <c r="AQ43" s="504"/>
      <c r="AR43" s="504"/>
      <c r="AS43" s="504"/>
      <c r="AT43" s="505"/>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31"/>
      <c r="C44" s="431"/>
      <c r="D44" s="432"/>
      <c r="E44" s="472"/>
      <c r="F44" s="473"/>
      <c r="G44" s="473"/>
      <c r="H44" s="473"/>
      <c r="I44" s="473"/>
      <c r="J44" s="76" t="str">
        <f>IF(AND('Mapa de Riesgos'!$Y$64="Baja",'Mapa de Riesgos'!$AA$64="Leve"),CONCATENATE("R9C",'Mapa de Riesgos'!$O$64),"")</f>
        <v/>
      </c>
      <c r="K44" s="77" t="str">
        <f>IF(AND('Mapa de Riesgos'!$Y$65="Baja",'Mapa de Riesgos'!$AA$65="Leve"),CONCATENATE("R9C",'Mapa de Riesgos'!$O$65),"")</f>
        <v/>
      </c>
      <c r="L44" s="77" t="str">
        <f>IF(AND('Mapa de Riesgos'!$Y$66="Baja",'Mapa de Riesgos'!$AA$66="Leve"),CONCATENATE("R9C",'Mapa de Riesgos'!$O$66),"")</f>
        <v/>
      </c>
      <c r="M44" s="77" t="str">
        <f>IF(AND('Mapa de Riesgos'!$Y$67="Baja",'Mapa de Riesgos'!$AA$67="Leve"),CONCATENATE("R9C",'Mapa de Riesgos'!$O$67),"")</f>
        <v/>
      </c>
      <c r="N44" s="77" t="str">
        <f>IF(AND('Mapa de Riesgos'!$Y$68="Baja",'Mapa de Riesgos'!$AA$68="Leve"),CONCATENATE("R9C",'Mapa de Riesgos'!$O$68),"")</f>
        <v/>
      </c>
      <c r="O44" s="78" t="str">
        <f>IF(AND('Mapa de Riesgos'!$Y$69="Baja",'Mapa de Riesgos'!$AA$69="Leve"),CONCATENATE("R9C",'Mapa de Riesgos'!$O$69),"")</f>
        <v/>
      </c>
      <c r="P44" s="67" t="str">
        <f>IF(AND('Mapa de Riesgos'!$Y$64="Baja",'Mapa de Riesgos'!$AA$64="Menor"),CONCATENATE("R9C",'Mapa de Riesgos'!$O$64),"")</f>
        <v/>
      </c>
      <c r="Q44" s="68" t="str">
        <f>IF(AND('Mapa de Riesgos'!$Y$65="Baja",'Mapa de Riesgos'!$AA$65="Menor"),CONCATENATE("R9C",'Mapa de Riesgos'!$O$65),"")</f>
        <v/>
      </c>
      <c r="R44" s="68" t="str">
        <f>IF(AND('Mapa de Riesgos'!$Y$66="Baja",'Mapa de Riesgos'!$AA$66="Menor"),CONCATENATE("R9C",'Mapa de Riesgos'!$O$66),"")</f>
        <v/>
      </c>
      <c r="S44" s="68" t="str">
        <f>IF(AND('Mapa de Riesgos'!$Y$67="Baja",'Mapa de Riesgos'!$AA$67="Menor"),CONCATENATE("R9C",'Mapa de Riesgos'!$O$67),"")</f>
        <v/>
      </c>
      <c r="T44" s="68" t="str">
        <f>IF(AND('Mapa de Riesgos'!$Y$68="Baja",'Mapa de Riesgos'!$AA$68="Menor"),CONCATENATE("R9C",'Mapa de Riesgos'!$O$68),"")</f>
        <v/>
      </c>
      <c r="U44" s="69" t="str">
        <f>IF(AND('Mapa de Riesgos'!$Y$69="Baja",'Mapa de Riesgos'!$AA$69="Menor"),CONCATENATE("R9C",'Mapa de Riesgos'!$O$69),"")</f>
        <v/>
      </c>
      <c r="V44" s="67" t="str">
        <f>IF(AND('Mapa de Riesgos'!$Y$64="Baja",'Mapa de Riesgos'!$AA$64="Moderado"),CONCATENATE("R9C",'Mapa de Riesgos'!$O$64),"")</f>
        <v/>
      </c>
      <c r="W44" s="68" t="str">
        <f>IF(AND('Mapa de Riesgos'!$Y$65="Baja",'Mapa de Riesgos'!$AA$65="Moderado"),CONCATENATE("R9C",'Mapa de Riesgos'!$O$65),"")</f>
        <v/>
      </c>
      <c r="X44" s="68" t="str">
        <f>IF(AND('Mapa de Riesgos'!$Y$66="Baja",'Mapa de Riesgos'!$AA$66="Moderado"),CONCATENATE("R9C",'Mapa de Riesgos'!$O$66),"")</f>
        <v/>
      </c>
      <c r="Y44" s="68" t="str">
        <f>IF(AND('Mapa de Riesgos'!$Y$67="Baja",'Mapa de Riesgos'!$AA$67="Moderado"),CONCATENATE("R9C",'Mapa de Riesgos'!$O$67),"")</f>
        <v/>
      </c>
      <c r="Z44" s="68" t="str">
        <f>IF(AND('Mapa de Riesgos'!$Y$68="Baja",'Mapa de Riesgos'!$AA$68="Moderado"),CONCATENATE("R9C",'Mapa de Riesgos'!$O$68),"")</f>
        <v/>
      </c>
      <c r="AA44" s="69" t="str">
        <f>IF(AND('Mapa de Riesgos'!$Y$69="Baja",'Mapa de Riesgos'!$AA$69="Moderado"),CONCATENATE("R9C",'Mapa de Riesgos'!$O$69),"")</f>
        <v/>
      </c>
      <c r="AB44" s="52" t="str">
        <f>IF(AND('Mapa de Riesgos'!$Y$64="Baja",'Mapa de Riesgos'!$AA$64="Mayor"),CONCATENATE("R9C",'Mapa de Riesgos'!$O$64),"")</f>
        <v/>
      </c>
      <c r="AC44" s="53" t="str">
        <f>IF(AND('Mapa de Riesgos'!$Y$65="Baja",'Mapa de Riesgos'!$AA$65="Mayor"),CONCATENATE("R9C",'Mapa de Riesgos'!$O$65),"")</f>
        <v/>
      </c>
      <c r="AD44" s="53" t="str">
        <f>IF(AND('Mapa de Riesgos'!$Y$66="Baja",'Mapa de Riesgos'!$AA$66="Mayor"),CONCATENATE("R9C",'Mapa de Riesgos'!$O$66),"")</f>
        <v/>
      </c>
      <c r="AE44" s="53" t="str">
        <f>IF(AND('Mapa de Riesgos'!$Y$67="Baja",'Mapa de Riesgos'!$AA$67="Mayor"),CONCATENATE("R9C",'Mapa de Riesgos'!$O$67),"")</f>
        <v/>
      </c>
      <c r="AF44" s="53" t="str">
        <f>IF(AND('Mapa de Riesgos'!$Y$68="Baja",'Mapa de Riesgos'!$AA$68="Mayor"),CONCATENATE("R9C",'Mapa de Riesgos'!$O$68),"")</f>
        <v/>
      </c>
      <c r="AG44" s="54" t="str">
        <f>IF(AND('Mapa de Riesgos'!$Y$69="Baja",'Mapa de Riesgos'!$AA$69="Mayor"),CONCATENATE("R9C",'Mapa de Riesgos'!$O$69),"")</f>
        <v/>
      </c>
      <c r="AH44" s="55" t="str">
        <f>IF(AND('Mapa de Riesgos'!$Y$64="Baja",'Mapa de Riesgos'!$AA$64="Catastrófico"),CONCATENATE("R9C",'Mapa de Riesgos'!$O$64),"")</f>
        <v/>
      </c>
      <c r="AI44" s="56" t="str">
        <f>IF(AND('Mapa de Riesgos'!$Y$65="Baja",'Mapa de Riesgos'!$AA$65="Catastrófico"),CONCATENATE("R9C",'Mapa de Riesgos'!$O$65),"")</f>
        <v/>
      </c>
      <c r="AJ44" s="56" t="str">
        <f>IF(AND('Mapa de Riesgos'!$Y$66="Baja",'Mapa de Riesgos'!$AA$66="Catastrófico"),CONCATENATE("R9C",'Mapa de Riesgos'!$O$66),"")</f>
        <v/>
      </c>
      <c r="AK44" s="56" t="str">
        <f>IF(AND('Mapa de Riesgos'!$Y$67="Baja",'Mapa de Riesgos'!$AA$67="Catastrófico"),CONCATENATE("R9C",'Mapa de Riesgos'!$O$67),"")</f>
        <v/>
      </c>
      <c r="AL44" s="56" t="str">
        <f>IF(AND('Mapa de Riesgos'!$Y$68="Baja",'Mapa de Riesgos'!$AA$68="Catastrófico"),CONCATENATE("R9C",'Mapa de Riesgos'!$O$68),"")</f>
        <v/>
      </c>
      <c r="AM44" s="57" t="str">
        <f>IF(AND('Mapa de Riesgos'!$Y$69="Baja",'Mapa de Riesgos'!$AA$69="Catastrófico"),CONCATENATE("R9C",'Mapa de Riesgos'!$O$69),"")</f>
        <v/>
      </c>
      <c r="AN44" s="83"/>
      <c r="AO44" s="503"/>
      <c r="AP44" s="504"/>
      <c r="AQ44" s="504"/>
      <c r="AR44" s="504"/>
      <c r="AS44" s="504"/>
      <c r="AT44" s="505"/>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31"/>
      <c r="C45" s="431"/>
      <c r="D45" s="432"/>
      <c r="E45" s="475"/>
      <c r="F45" s="476"/>
      <c r="G45" s="476"/>
      <c r="H45" s="476"/>
      <c r="I45" s="476"/>
      <c r="J45" s="79" t="str">
        <f>IF(AND('Mapa de Riesgos'!$Y$70="Baja",'Mapa de Riesgos'!$AA$70="Leve"),CONCATENATE("R10C",'Mapa de Riesgos'!$O$70),"")</f>
        <v/>
      </c>
      <c r="K45" s="80" t="str">
        <f>IF(AND('Mapa de Riesgos'!$Y$71="Baja",'Mapa de Riesgos'!$AA$71="Leve"),CONCATENATE("R10C",'Mapa de Riesgos'!$O$71),"")</f>
        <v/>
      </c>
      <c r="L45" s="80" t="str">
        <f>IF(AND('Mapa de Riesgos'!$Y$72="Baja",'Mapa de Riesgos'!$AA$72="Leve"),CONCATENATE("R10C",'Mapa de Riesgos'!$O$72),"")</f>
        <v/>
      </c>
      <c r="M45" s="80" t="str">
        <f>IF(AND('Mapa de Riesgos'!$Y$73="Baja",'Mapa de Riesgos'!$AA$73="Leve"),CONCATENATE("R10C",'Mapa de Riesgos'!$O$73),"")</f>
        <v/>
      </c>
      <c r="N45" s="80" t="str">
        <f>IF(AND('Mapa de Riesgos'!$Y$74="Baja",'Mapa de Riesgos'!$AA$74="Leve"),CONCATENATE("R10C",'Mapa de Riesgos'!$O$74),"")</f>
        <v/>
      </c>
      <c r="O45" s="81" t="str">
        <f>IF(AND('Mapa de Riesgos'!$Y$75="Baja",'Mapa de Riesgos'!$AA$75="Leve"),CONCATENATE("R10C",'Mapa de Riesgos'!$O$75),"")</f>
        <v/>
      </c>
      <c r="P45" s="67" t="str">
        <f>IF(AND('Mapa de Riesgos'!$Y$70="Baja",'Mapa de Riesgos'!$AA$70="Menor"),CONCATENATE("R10C",'Mapa de Riesgos'!$O$70),"")</f>
        <v/>
      </c>
      <c r="Q45" s="68" t="str">
        <f>IF(AND('Mapa de Riesgos'!$Y$71="Baja",'Mapa de Riesgos'!$AA$71="Menor"),CONCATENATE("R10C",'Mapa de Riesgos'!$O$71),"")</f>
        <v/>
      </c>
      <c r="R45" s="68" t="str">
        <f>IF(AND('Mapa de Riesgos'!$Y$72="Baja",'Mapa de Riesgos'!$AA$72="Menor"),CONCATENATE("R10C",'Mapa de Riesgos'!$O$72),"")</f>
        <v/>
      </c>
      <c r="S45" s="68" t="str">
        <f>IF(AND('Mapa de Riesgos'!$Y$73="Baja",'Mapa de Riesgos'!$AA$73="Menor"),CONCATENATE("R10C",'Mapa de Riesgos'!$O$73),"")</f>
        <v/>
      </c>
      <c r="T45" s="68" t="str">
        <f>IF(AND('Mapa de Riesgos'!$Y$74="Baja",'Mapa de Riesgos'!$AA$74="Menor"),CONCATENATE("R10C",'Mapa de Riesgos'!$O$74),"")</f>
        <v/>
      </c>
      <c r="U45" s="69" t="str">
        <f>IF(AND('Mapa de Riesgos'!$Y$75="Baja",'Mapa de Riesgos'!$AA$75="Menor"),CONCATENATE("R10C",'Mapa de Riesgos'!$O$75),"")</f>
        <v/>
      </c>
      <c r="V45" s="70" t="str">
        <f>IF(AND('Mapa de Riesgos'!$Y$70="Baja",'Mapa de Riesgos'!$AA$70="Moderado"),CONCATENATE("R10C",'Mapa de Riesgos'!$O$70),"")</f>
        <v/>
      </c>
      <c r="W45" s="71" t="str">
        <f>IF(AND('Mapa de Riesgos'!$Y$71="Baja",'Mapa de Riesgos'!$AA$71="Moderado"),CONCATENATE("R10C",'Mapa de Riesgos'!$O$71),"")</f>
        <v/>
      </c>
      <c r="X45" s="71" t="str">
        <f>IF(AND('Mapa de Riesgos'!$Y$72="Baja",'Mapa de Riesgos'!$AA$72="Moderado"),CONCATENATE("R10C",'Mapa de Riesgos'!$O$72),"")</f>
        <v/>
      </c>
      <c r="Y45" s="71" t="str">
        <f>IF(AND('Mapa de Riesgos'!$Y$73="Baja",'Mapa de Riesgos'!$AA$73="Moderado"),CONCATENATE("R10C",'Mapa de Riesgos'!$O$73),"")</f>
        <v/>
      </c>
      <c r="Z45" s="71" t="str">
        <f>IF(AND('Mapa de Riesgos'!$Y$74="Baja",'Mapa de Riesgos'!$AA$74="Moderado"),CONCATENATE("R10C",'Mapa de Riesgos'!$O$74),"")</f>
        <v/>
      </c>
      <c r="AA45" s="72" t="str">
        <f>IF(AND('Mapa de Riesgos'!$Y$75="Baja",'Mapa de Riesgos'!$AA$75="Moderado"),CONCATENATE("R10C",'Mapa de Riesgos'!$O$75),"")</f>
        <v/>
      </c>
      <c r="AB45" s="58" t="str">
        <f>IF(AND('Mapa de Riesgos'!$Y$70="Baja",'Mapa de Riesgos'!$AA$70="Mayor"),CONCATENATE("R10C",'Mapa de Riesgos'!$O$70),"")</f>
        <v/>
      </c>
      <c r="AC45" s="59" t="str">
        <f>IF(AND('Mapa de Riesgos'!$Y$71="Baja",'Mapa de Riesgos'!$AA$71="Mayor"),CONCATENATE("R10C",'Mapa de Riesgos'!$O$71),"")</f>
        <v/>
      </c>
      <c r="AD45" s="59" t="str">
        <f>IF(AND('Mapa de Riesgos'!$Y$72="Baja",'Mapa de Riesgos'!$AA$72="Mayor"),CONCATENATE("R10C",'Mapa de Riesgos'!$O$72),"")</f>
        <v/>
      </c>
      <c r="AE45" s="59" t="str">
        <f>IF(AND('Mapa de Riesgos'!$Y$73="Baja",'Mapa de Riesgos'!$AA$73="Mayor"),CONCATENATE("R10C",'Mapa de Riesgos'!$O$73),"")</f>
        <v/>
      </c>
      <c r="AF45" s="59" t="str">
        <f>IF(AND('Mapa de Riesgos'!$Y$74="Baja",'Mapa de Riesgos'!$AA$74="Mayor"),CONCATENATE("R10C",'Mapa de Riesgos'!$O$74),"")</f>
        <v/>
      </c>
      <c r="AG45" s="60" t="str">
        <f>IF(AND('Mapa de Riesgos'!$Y$75="Baja",'Mapa de Riesgos'!$AA$75="Mayor"),CONCATENATE("R10C",'Mapa de Riesgos'!$O$75),"")</f>
        <v/>
      </c>
      <c r="AH45" s="61" t="str">
        <f>IF(AND('Mapa de Riesgos'!$Y$70="Baja",'Mapa de Riesgos'!$AA$70="Catastrófico"),CONCATENATE("R10C",'Mapa de Riesgos'!$O$70),"")</f>
        <v/>
      </c>
      <c r="AI45" s="62" t="str">
        <f>IF(AND('Mapa de Riesgos'!$Y$71="Baja",'Mapa de Riesgos'!$AA$71="Catastrófico"),CONCATENATE("R10C",'Mapa de Riesgos'!$O$71),"")</f>
        <v/>
      </c>
      <c r="AJ45" s="62" t="str">
        <f>IF(AND('Mapa de Riesgos'!$Y$72="Baja",'Mapa de Riesgos'!$AA$72="Catastrófico"),CONCATENATE("R10C",'Mapa de Riesgos'!$O$72),"")</f>
        <v/>
      </c>
      <c r="AK45" s="62" t="str">
        <f>IF(AND('Mapa de Riesgos'!$Y$73="Baja",'Mapa de Riesgos'!$AA$73="Catastrófico"),CONCATENATE("R10C",'Mapa de Riesgos'!$O$73),"")</f>
        <v/>
      </c>
      <c r="AL45" s="62" t="str">
        <f>IF(AND('Mapa de Riesgos'!$Y$74="Baja",'Mapa de Riesgos'!$AA$74="Catastrófico"),CONCATENATE("R10C",'Mapa de Riesgos'!$O$74),"")</f>
        <v/>
      </c>
      <c r="AM45" s="63" t="str">
        <f>IF(AND('Mapa de Riesgos'!$Y$75="Baja",'Mapa de Riesgos'!$AA$75="Catastrófico"),CONCATENATE("R10C",'Mapa de Riesgos'!$O$75),"")</f>
        <v/>
      </c>
      <c r="AN45" s="83"/>
      <c r="AO45" s="506"/>
      <c r="AP45" s="507"/>
      <c r="AQ45" s="507"/>
      <c r="AR45" s="507"/>
      <c r="AS45" s="507"/>
      <c r="AT45" s="508"/>
    </row>
    <row r="46" spans="1:80" ht="46.5" customHeight="1" x14ac:dyDescent="0.35">
      <c r="A46" s="83"/>
      <c r="B46" s="431"/>
      <c r="C46" s="431"/>
      <c r="D46" s="432"/>
      <c r="E46" s="469" t="s">
        <v>263</v>
      </c>
      <c r="F46" s="470"/>
      <c r="G46" s="470"/>
      <c r="H46" s="470"/>
      <c r="I46" s="471"/>
      <c r="J46" s="73" t="str">
        <f>IF(AND('Mapa de Riesgos'!$Y$12="Muy Baja",'Mapa de Riesgos'!$AA$12="Leve"),CONCATENATE("R1C",'Mapa de Riesgos'!$O$12),"")</f>
        <v/>
      </c>
      <c r="K46" s="74" t="str">
        <f>IF(AND('Mapa de Riesgos'!$Y$15="Muy Baja",'Mapa de Riesgos'!$AA$15="Leve"),CONCATENATE("R1C",'Mapa de Riesgos'!$O$15),"")</f>
        <v/>
      </c>
      <c r="L46" s="74" t="str">
        <f>IF(AND('Mapa de Riesgos'!$Y$16="Muy Baja",'Mapa de Riesgos'!$AA$16="Leve"),CONCATENATE("R1C",'Mapa de Riesgos'!$O$16),"")</f>
        <v/>
      </c>
      <c r="M46" s="74" t="str">
        <f>IF(AND('Mapa de Riesgos'!$Y$17="Muy Baja",'Mapa de Riesgos'!$AA$17="Leve"),CONCATENATE("R1C",'Mapa de Riesgos'!$O$17),"")</f>
        <v/>
      </c>
      <c r="N46" s="74" t="str">
        <f>IF(AND('Mapa de Riesgos'!$Y$18="Muy Baja",'Mapa de Riesgos'!$AA$18="Leve"),CONCATENATE("R1C",'Mapa de Riesgos'!$O$18),"")</f>
        <v/>
      </c>
      <c r="O46" s="75" t="str">
        <f>IF(AND('Mapa de Riesgos'!$Y$19="Muy Baja",'Mapa de Riesgos'!$AA$19="Leve"),CONCATENATE("R1C",'Mapa de Riesgos'!$O$19),"")</f>
        <v/>
      </c>
      <c r="P46" s="73" t="str">
        <f>IF(AND('Mapa de Riesgos'!$Y$12="Muy Baja",'Mapa de Riesgos'!$AA$12="Menor"),CONCATENATE("R1C",'Mapa de Riesgos'!$O$12),"")</f>
        <v/>
      </c>
      <c r="Q46" s="74" t="str">
        <f>IF(AND('Mapa de Riesgos'!$Y$15="Muy Baja",'Mapa de Riesgos'!$AA$15="Menor"),CONCATENATE("R1C",'Mapa de Riesgos'!$O$15),"")</f>
        <v/>
      </c>
      <c r="R46" s="74" t="str">
        <f>IF(AND('Mapa de Riesgos'!$Y$16="Muy Baja",'Mapa de Riesgos'!$AA$16="Menor"),CONCATENATE("R1C",'Mapa de Riesgos'!$O$16),"")</f>
        <v/>
      </c>
      <c r="S46" s="74" t="str">
        <f>IF(AND('Mapa de Riesgos'!$Y$17="Muy Baja",'Mapa de Riesgos'!$AA$17="Menor"),CONCATENATE("R1C",'Mapa de Riesgos'!$O$17),"")</f>
        <v/>
      </c>
      <c r="T46" s="74" t="str">
        <f>IF(AND('Mapa de Riesgos'!$Y$18="Muy Baja",'Mapa de Riesgos'!$AA$18="Menor"),CONCATENATE("R1C",'Mapa de Riesgos'!$O$18),"")</f>
        <v/>
      </c>
      <c r="U46" s="75" t="str">
        <f>IF(AND('Mapa de Riesgos'!$Y$19="Muy Baja",'Mapa de Riesgos'!$AA$19="Menor"),CONCATENATE("R1C",'Mapa de Riesgos'!$O$19),"")</f>
        <v/>
      </c>
      <c r="V46" s="64" t="str">
        <f>IF(AND('Mapa de Riesgos'!$Y$12="Muy Baja",'Mapa de Riesgos'!$AA$12="Moderado"),CONCATENATE("R1C",'Mapa de Riesgos'!$O$12),"")</f>
        <v/>
      </c>
      <c r="W46" s="82" t="str">
        <f>IF(AND('Mapa de Riesgos'!$Y$15="Muy Baja",'Mapa de Riesgos'!$AA$15="Moderado"),CONCATENATE("R1C",'Mapa de Riesgos'!$O$15),"")</f>
        <v/>
      </c>
      <c r="X46" s="65" t="str">
        <f>IF(AND('Mapa de Riesgos'!$Y$16="Muy Baja",'Mapa de Riesgos'!$AA$16="Moderado"),CONCATENATE("R1C",'Mapa de Riesgos'!$O$16),"")</f>
        <v/>
      </c>
      <c r="Y46" s="65" t="str">
        <f>IF(AND('Mapa de Riesgos'!$Y$17="Muy Baja",'Mapa de Riesgos'!$AA$17="Moderado"),CONCATENATE("R1C",'Mapa de Riesgos'!$O$17),"")</f>
        <v/>
      </c>
      <c r="Z46" s="65" t="str">
        <f>IF(AND('Mapa de Riesgos'!$Y$18="Muy Baja",'Mapa de Riesgos'!$AA$18="Moderado"),CONCATENATE("R1C",'Mapa de Riesgos'!$O$18),"")</f>
        <v/>
      </c>
      <c r="AA46" s="66" t="str">
        <f>IF(AND('Mapa de Riesgos'!$Y$19="Muy Baja",'Mapa de Riesgos'!$AA$19="Moderado"),CONCATENATE("R1C",'Mapa de Riesgos'!$O$19),"")</f>
        <v/>
      </c>
      <c r="AB46" s="46" t="str">
        <f>IF(AND('Mapa de Riesgos'!$Y$12="Muy Baja",'Mapa de Riesgos'!$AA$12="Mayor"),CONCATENATE("R1C",'Mapa de Riesgos'!$O$12),"")</f>
        <v/>
      </c>
      <c r="AC46" s="47" t="str">
        <f>IF(AND('Mapa de Riesgos'!$Y$15="Muy Baja",'Mapa de Riesgos'!$AA$15="Mayor"),CONCATENATE("R1C",'Mapa de Riesgos'!$O$15),"")</f>
        <v/>
      </c>
      <c r="AD46" s="47" t="str">
        <f>IF(AND('Mapa de Riesgos'!$Y$16="Muy Baja",'Mapa de Riesgos'!$AA$16="Mayor"),CONCATENATE("R1C",'Mapa de Riesgos'!$O$16),"")</f>
        <v/>
      </c>
      <c r="AE46" s="47" t="str">
        <f>IF(AND('Mapa de Riesgos'!$Y$17="Muy Baja",'Mapa de Riesgos'!$AA$17="Mayor"),CONCATENATE("R1C",'Mapa de Riesgos'!$O$17),"")</f>
        <v/>
      </c>
      <c r="AF46" s="47" t="str">
        <f>IF(AND('Mapa de Riesgos'!$Y$18="Muy Baja",'Mapa de Riesgos'!$AA$18="Mayor"),CONCATENATE("R1C",'Mapa de Riesgos'!$O$18),"")</f>
        <v/>
      </c>
      <c r="AG46" s="48" t="str">
        <f>IF(AND('Mapa de Riesgos'!$Y$19="Muy Baja",'Mapa de Riesgos'!$AA$19="Mayor"),CONCATENATE("R1C",'Mapa de Riesgos'!$O$19),"")</f>
        <v/>
      </c>
      <c r="AH46" s="49" t="str">
        <f>IF(AND('Mapa de Riesgos'!$Y$12="Muy Baja",'Mapa de Riesgos'!$AA$12="Catastrófico"),CONCATENATE("R1C",'Mapa de Riesgos'!$O$12),"")</f>
        <v/>
      </c>
      <c r="AI46" s="50" t="str">
        <f>IF(AND('Mapa de Riesgos'!$Y$15="Muy Baja",'Mapa de Riesgos'!$AA$15="Catastrófico"),CONCATENATE("R1C",'Mapa de Riesgos'!$O$15),"")</f>
        <v/>
      </c>
      <c r="AJ46" s="50" t="str">
        <f>IF(AND('Mapa de Riesgos'!$Y$16="Muy Baja",'Mapa de Riesgos'!$AA$16="Catastrófico"),CONCATENATE("R1C",'Mapa de Riesgos'!$O$16),"")</f>
        <v/>
      </c>
      <c r="AK46" s="50" t="str">
        <f>IF(AND('Mapa de Riesgos'!$Y$17="Muy Baja",'Mapa de Riesgos'!$AA$17="Catastrófico"),CONCATENATE("R1C",'Mapa de Riesgos'!$O$17),"")</f>
        <v/>
      </c>
      <c r="AL46" s="50" t="str">
        <f>IF(AND('Mapa de Riesgos'!$Y$18="Muy Baja",'Mapa de Riesgos'!$AA$18="Catastrófico"),CONCATENATE("R1C",'Mapa de Riesgos'!$O$18),"")</f>
        <v/>
      </c>
      <c r="AM46" s="51" t="str">
        <f>IF(AND('Mapa de Riesgos'!$Y$19="Muy Baja",'Mapa de Riesgos'!$AA$19="Catastrófico"),CONCATENATE("R1C",'Mapa de Riesgos'!$O$19),"")</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31"/>
      <c r="C47" s="431"/>
      <c r="D47" s="432"/>
      <c r="E47" s="488"/>
      <c r="F47" s="473"/>
      <c r="G47" s="473"/>
      <c r="H47" s="473"/>
      <c r="I47" s="474"/>
      <c r="J47" s="76" t="str">
        <f>IF(AND('Mapa de Riesgos'!$Y$20="Muy Baja",'Mapa de Riesgos'!$AA$20="Leve"),CONCATENATE("R2C",'Mapa de Riesgos'!$O$20),"")</f>
        <v/>
      </c>
      <c r="K47" s="77" t="str">
        <f>IF(AND('Mapa de Riesgos'!$Y$21="Muy Baja",'Mapa de Riesgos'!$AA$21="Leve"),CONCATENATE("R2C",'Mapa de Riesgos'!$O$21),"")</f>
        <v/>
      </c>
      <c r="L47" s="77" t="str">
        <f>IF(AND('Mapa de Riesgos'!$Y$23="Muy Baja",'Mapa de Riesgos'!$AA$23="Leve"),CONCATENATE("R2C",'Mapa de Riesgos'!$O$23),"")</f>
        <v/>
      </c>
      <c r="M47" s="77" t="str">
        <f>IF(AND('Mapa de Riesgos'!$Y$24="Muy Baja",'Mapa de Riesgos'!$AA$24="Leve"),CONCATENATE("R2C",'Mapa de Riesgos'!$O$24),"")</f>
        <v/>
      </c>
      <c r="N47" s="77" t="str">
        <f>IF(AND('Mapa de Riesgos'!$Y$25="Muy Baja",'Mapa de Riesgos'!$AA$25="Leve"),CONCATENATE("R2C",'Mapa de Riesgos'!$O$25),"")</f>
        <v/>
      </c>
      <c r="O47" s="78" t="str">
        <f>IF(AND('Mapa de Riesgos'!$Y$26="Muy Baja",'Mapa de Riesgos'!$AA$26="Leve"),CONCATENATE("R2C",'Mapa de Riesgos'!$O$26),"")</f>
        <v/>
      </c>
      <c r="P47" s="76" t="str">
        <f>IF(AND('Mapa de Riesgos'!$Y$20="Muy Baja",'Mapa de Riesgos'!$AA$20="Menor"),CONCATENATE("R2C",'Mapa de Riesgos'!$O$20),"")</f>
        <v/>
      </c>
      <c r="Q47" s="77" t="str">
        <f>IF(AND('Mapa de Riesgos'!$Y$21="Muy Baja",'Mapa de Riesgos'!$AA$21="Menor"),CONCATENATE("R2C",'Mapa de Riesgos'!$O$21),"")</f>
        <v/>
      </c>
      <c r="R47" s="77" t="str">
        <f>IF(AND('Mapa de Riesgos'!$Y$23="Muy Baja",'Mapa de Riesgos'!$AA$23="Menor"),CONCATENATE("R2C",'Mapa de Riesgos'!$O$23),"")</f>
        <v/>
      </c>
      <c r="S47" s="77" t="str">
        <f>IF(AND('Mapa de Riesgos'!$Y$24="Muy Baja",'Mapa de Riesgos'!$AA$24="Menor"),CONCATENATE("R2C",'Mapa de Riesgos'!$O$24),"")</f>
        <v/>
      </c>
      <c r="T47" s="77" t="str">
        <f>IF(AND('Mapa de Riesgos'!$Y$25="Muy Baja",'Mapa de Riesgos'!$AA$25="Menor"),CONCATENATE("R2C",'Mapa de Riesgos'!$O$25),"")</f>
        <v/>
      </c>
      <c r="U47" s="78" t="str">
        <f>IF(AND('Mapa de Riesgos'!$Y$26="Muy Baja",'Mapa de Riesgos'!$AA$26="Menor"),CONCATENATE("R2C",'Mapa de Riesgos'!$O$26),"")</f>
        <v/>
      </c>
      <c r="V47" s="67" t="str">
        <f>IF(AND('Mapa de Riesgos'!$Y$20="Muy Baja",'Mapa de Riesgos'!$AA$20="Moderado"),CONCATENATE("R2C",'Mapa de Riesgos'!$O$20),"")</f>
        <v/>
      </c>
      <c r="W47" s="68" t="str">
        <f>IF(AND('Mapa de Riesgos'!$Y$21="Muy Baja",'Mapa de Riesgos'!$AA$21="Moderado"),CONCATENATE("R2C",'Mapa de Riesgos'!$O$21),"")</f>
        <v/>
      </c>
      <c r="X47" s="68" t="str">
        <f>IF(AND('Mapa de Riesgos'!$Y$23="Muy Baja",'Mapa de Riesgos'!$AA$23="Moderado"),CONCATENATE("R2C",'Mapa de Riesgos'!$O$23),"")</f>
        <v/>
      </c>
      <c r="Y47" s="68" t="str">
        <f>IF(AND('Mapa de Riesgos'!$Y$24="Muy Baja",'Mapa de Riesgos'!$AA$24="Moderado"),CONCATENATE("R2C",'Mapa de Riesgos'!$O$24),"")</f>
        <v/>
      </c>
      <c r="Z47" s="68" t="str">
        <f>IF(AND('Mapa de Riesgos'!$Y$25="Muy Baja",'Mapa de Riesgos'!$AA$25="Moderado"),CONCATENATE("R2C",'Mapa de Riesgos'!$O$25),"")</f>
        <v/>
      </c>
      <c r="AA47" s="69" t="str">
        <f>IF(AND('Mapa de Riesgos'!$Y$26="Muy Baja",'Mapa de Riesgos'!$AA$26="Moderado"),CONCATENATE("R2C",'Mapa de Riesgos'!$O$26),"")</f>
        <v/>
      </c>
      <c r="AB47" s="52" t="str">
        <f>IF(AND('Mapa de Riesgos'!$Y$20="Muy Baja",'Mapa de Riesgos'!$AA$20="Mayor"),CONCATENATE("R2C",'Mapa de Riesgos'!$O$20),"")</f>
        <v/>
      </c>
      <c r="AC47" s="53" t="str">
        <f>IF(AND('Mapa de Riesgos'!$Y$21="Muy Baja",'Mapa de Riesgos'!$AA$21="Mayor"),CONCATENATE("R2C",'Mapa de Riesgos'!$O$21),"")</f>
        <v>R2C2</v>
      </c>
      <c r="AD47" s="53" t="str">
        <f>IF(AND('Mapa de Riesgos'!$Y$23="Muy Baja",'Mapa de Riesgos'!$AA$23="Mayor"),CONCATENATE("R2C",'Mapa de Riesgos'!$O$23),"")</f>
        <v/>
      </c>
      <c r="AE47" s="53" t="str">
        <f>IF(AND('Mapa de Riesgos'!$Y$24="Muy Baja",'Mapa de Riesgos'!$AA$24="Mayor"),CONCATENATE("R2C",'Mapa de Riesgos'!$O$24),"")</f>
        <v/>
      </c>
      <c r="AF47" s="53" t="str">
        <f>IF(AND('Mapa de Riesgos'!$Y$25="Muy Baja",'Mapa de Riesgos'!$AA$25="Mayor"),CONCATENATE("R2C",'Mapa de Riesgos'!$O$25),"")</f>
        <v/>
      </c>
      <c r="AG47" s="54" t="str">
        <f>IF(AND('Mapa de Riesgos'!$Y$26="Muy Baja",'Mapa de Riesgos'!$AA$26="Mayor"),CONCATENATE("R2C",'Mapa de Riesgos'!$O$26),"")</f>
        <v/>
      </c>
      <c r="AH47" s="55" t="str">
        <f>IF(AND('Mapa de Riesgos'!$Y$20="Muy Baja",'Mapa de Riesgos'!$AA$20="Catastrófico"),CONCATENATE("R2C",'Mapa de Riesgos'!$O$20),"")</f>
        <v/>
      </c>
      <c r="AI47" s="56" t="str">
        <f>IF(AND('Mapa de Riesgos'!$Y$21="Muy Baja",'Mapa de Riesgos'!$AA$21="Catastrófico"),CONCATENATE("R2C",'Mapa de Riesgos'!$O$21),"")</f>
        <v/>
      </c>
      <c r="AJ47" s="56" t="str">
        <f>IF(AND('Mapa de Riesgos'!$Y$23="Muy Baja",'Mapa de Riesgos'!$AA$23="Catastrófico"),CONCATENATE("R2C",'Mapa de Riesgos'!$O$23),"")</f>
        <v/>
      </c>
      <c r="AK47" s="56" t="str">
        <f>IF(AND('Mapa de Riesgos'!$Y$24="Muy Baja",'Mapa de Riesgos'!$AA$24="Catastrófico"),CONCATENATE("R2C",'Mapa de Riesgos'!$O$24),"")</f>
        <v/>
      </c>
      <c r="AL47" s="56" t="str">
        <f>IF(AND('Mapa de Riesgos'!$Y$25="Muy Baja",'Mapa de Riesgos'!$AA$25="Catastrófico"),CONCATENATE("R2C",'Mapa de Riesgos'!$O$25),"")</f>
        <v/>
      </c>
      <c r="AM47" s="57" t="str">
        <f>IF(AND('Mapa de Riesgos'!$Y$26="Muy Baja",'Mapa de Riesgos'!$AA$26="Catastrófico"),CONCATENATE("R2C",'Mapa de Riesgos'!$O$26),"")</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31"/>
      <c r="C48" s="431"/>
      <c r="D48" s="432"/>
      <c r="E48" s="488"/>
      <c r="F48" s="473"/>
      <c r="G48" s="473"/>
      <c r="H48" s="473"/>
      <c r="I48" s="474"/>
      <c r="J48" s="76" t="str">
        <f>IF(AND('Mapa de Riesgos'!$Y$27="Muy Baja",'Mapa de Riesgos'!$AA$27="Leve"),CONCATENATE("R3C",'Mapa de Riesgos'!$O$27),"")</f>
        <v/>
      </c>
      <c r="K48" s="77" t="str">
        <f>IF(AND('Mapa de Riesgos'!$Y$29="Muy Baja",'Mapa de Riesgos'!$AA$29="Leve"),CONCATENATE("R3C",'Mapa de Riesgos'!$O$29),"")</f>
        <v/>
      </c>
      <c r="L48" s="77" t="str">
        <f>IF(AND('Mapa de Riesgos'!$Y$30="Muy Baja",'Mapa de Riesgos'!$AA$30="Leve"),CONCATENATE("R3C",'Mapa de Riesgos'!$O$30),"")</f>
        <v/>
      </c>
      <c r="M48" s="77" t="str">
        <f>IF(AND('Mapa de Riesgos'!$Y$31="Muy Baja",'Mapa de Riesgos'!$AA$31="Leve"),CONCATENATE("R3C",'Mapa de Riesgos'!$O$31),"")</f>
        <v/>
      </c>
      <c r="N48" s="77" t="str">
        <f>IF(AND('Mapa de Riesgos'!$Y$32="Muy Baja",'Mapa de Riesgos'!$AA$32="Leve"),CONCATENATE("R3C",'Mapa de Riesgos'!$O$32),"")</f>
        <v/>
      </c>
      <c r="O48" s="78" t="str">
        <f>IF(AND('Mapa de Riesgos'!$Y$33="Muy Baja",'Mapa de Riesgos'!$AA$33="Leve"),CONCATENATE("R3C",'Mapa de Riesgos'!$O$33),"")</f>
        <v/>
      </c>
      <c r="P48" s="76" t="str">
        <f>IF(AND('Mapa de Riesgos'!$Y$27="Muy Baja",'Mapa de Riesgos'!$AA$27="Menor"),CONCATENATE("R3C",'Mapa de Riesgos'!$O$27),"")</f>
        <v/>
      </c>
      <c r="Q48" s="77" t="str">
        <f>IF(AND('Mapa de Riesgos'!$Y$29="Muy Baja",'Mapa de Riesgos'!$AA$29="Menor"),CONCATENATE("R3C",'Mapa de Riesgos'!$O$29),"")</f>
        <v/>
      </c>
      <c r="R48" s="77" t="str">
        <f>IF(AND('Mapa de Riesgos'!$Y$30="Muy Baja",'Mapa de Riesgos'!$AA$30="Menor"),CONCATENATE("R3C",'Mapa de Riesgos'!$O$30),"")</f>
        <v/>
      </c>
      <c r="S48" s="77" t="str">
        <f>IF(AND('Mapa de Riesgos'!$Y$31="Muy Baja",'Mapa de Riesgos'!$AA$31="Menor"),CONCATENATE("R3C",'Mapa de Riesgos'!$O$31),"")</f>
        <v/>
      </c>
      <c r="T48" s="77" t="str">
        <f>IF(AND('Mapa de Riesgos'!$Y$32="Muy Baja",'Mapa de Riesgos'!$AA$32="Menor"),CONCATENATE("R3C",'Mapa de Riesgos'!$O$32),"")</f>
        <v/>
      </c>
      <c r="U48" s="78" t="str">
        <f>IF(AND('Mapa de Riesgos'!$Y$33="Muy Baja",'Mapa de Riesgos'!$AA$33="Menor"),CONCATENATE("R3C",'Mapa de Riesgos'!$O$33),"")</f>
        <v/>
      </c>
      <c r="V48" s="67" t="str">
        <f>IF(AND('Mapa de Riesgos'!$Y$27="Muy Baja",'Mapa de Riesgos'!$AA$27="Moderado"),CONCATENATE("R3C",'Mapa de Riesgos'!$O$27),"")</f>
        <v/>
      </c>
      <c r="W48" s="68" t="str">
        <f>IF(AND('Mapa de Riesgos'!$Y$29="Muy Baja",'Mapa de Riesgos'!$AA$29="Moderado"),CONCATENATE("R3C",'Mapa de Riesgos'!$O$29),"")</f>
        <v/>
      </c>
      <c r="X48" s="68" t="str">
        <f>IF(AND('Mapa de Riesgos'!$Y$30="Muy Baja",'Mapa de Riesgos'!$AA$30="Moderado"),CONCATENATE("R3C",'Mapa de Riesgos'!$O$30),"")</f>
        <v/>
      </c>
      <c r="Y48" s="68" t="str">
        <f>IF(AND('Mapa de Riesgos'!$Y$31="Muy Baja",'Mapa de Riesgos'!$AA$31="Moderado"),CONCATENATE("R3C",'Mapa de Riesgos'!$O$31),"")</f>
        <v/>
      </c>
      <c r="Z48" s="68" t="str">
        <f>IF(AND('Mapa de Riesgos'!$Y$32="Muy Baja",'Mapa de Riesgos'!$AA$32="Moderado"),CONCATENATE("R3C",'Mapa de Riesgos'!$O$32),"")</f>
        <v/>
      </c>
      <c r="AA48" s="69" t="str">
        <f>IF(AND('Mapa de Riesgos'!$Y$33="Muy Baja",'Mapa de Riesgos'!$AA$33="Moderado"),CONCATENATE("R3C",'Mapa de Riesgos'!$O$33),"")</f>
        <v/>
      </c>
      <c r="AB48" s="52" t="str">
        <f>IF(AND('Mapa de Riesgos'!$Y$27="Muy Baja",'Mapa de Riesgos'!$AA$27="Mayor"),CONCATENATE("R3C",'Mapa de Riesgos'!$O$27),"")</f>
        <v/>
      </c>
      <c r="AC48" s="53" t="str">
        <f>IF(AND('Mapa de Riesgos'!$Y$29="Muy Baja",'Mapa de Riesgos'!$AA$29="Mayor"),CONCATENATE("R3C",'Mapa de Riesgos'!$O$29),"")</f>
        <v/>
      </c>
      <c r="AD48" s="53" t="str">
        <f>IF(AND('Mapa de Riesgos'!$Y$30="Muy Baja",'Mapa de Riesgos'!$AA$30="Mayor"),CONCATENATE("R3C",'Mapa de Riesgos'!$O$30),"")</f>
        <v/>
      </c>
      <c r="AE48" s="53" t="str">
        <f>IF(AND('Mapa de Riesgos'!$Y$31="Muy Baja",'Mapa de Riesgos'!$AA$31="Mayor"),CONCATENATE("R3C",'Mapa de Riesgos'!$O$31),"")</f>
        <v/>
      </c>
      <c r="AF48" s="53" t="str">
        <f>IF(AND('Mapa de Riesgos'!$Y$32="Muy Baja",'Mapa de Riesgos'!$AA$32="Mayor"),CONCATENATE("R3C",'Mapa de Riesgos'!$O$32),"")</f>
        <v/>
      </c>
      <c r="AG48" s="54" t="str">
        <f>IF(AND('Mapa de Riesgos'!$Y$33="Muy Baja",'Mapa de Riesgos'!$AA$33="Mayor"),CONCATENATE("R3C",'Mapa de Riesgos'!$O$33),"")</f>
        <v/>
      </c>
      <c r="AH48" s="55" t="str">
        <f>IF(AND('Mapa de Riesgos'!$Y$27="Muy Baja",'Mapa de Riesgos'!$AA$27="Catastrófico"),CONCATENATE("R3C",'Mapa de Riesgos'!$O$27),"")</f>
        <v/>
      </c>
      <c r="AI48" s="56" t="str">
        <f>IF(AND('Mapa de Riesgos'!$Y$29="Muy Baja",'Mapa de Riesgos'!$AA$29="Catastrófico"),CONCATENATE("R3C",'Mapa de Riesgos'!$O$29),"")</f>
        <v/>
      </c>
      <c r="AJ48" s="56" t="str">
        <f>IF(AND('Mapa de Riesgos'!$Y$30="Muy Baja",'Mapa de Riesgos'!$AA$30="Catastrófico"),CONCATENATE("R3C",'Mapa de Riesgos'!$O$30),"")</f>
        <v/>
      </c>
      <c r="AK48" s="56" t="str">
        <f>IF(AND('Mapa de Riesgos'!$Y$31="Muy Baja",'Mapa de Riesgos'!$AA$31="Catastrófico"),CONCATENATE("R3C",'Mapa de Riesgos'!$O$31),"")</f>
        <v/>
      </c>
      <c r="AL48" s="56" t="str">
        <f>IF(AND('Mapa de Riesgos'!$Y$32="Muy Baja",'Mapa de Riesgos'!$AA$32="Catastrófico"),CONCATENATE("R3C",'Mapa de Riesgos'!$O$32),"")</f>
        <v/>
      </c>
      <c r="AM48" s="57" t="str">
        <f>IF(AND('Mapa de Riesgos'!$Y$33="Muy Baja",'Mapa de Riesgos'!$AA$33="Catastrófico"),CONCATENATE("R3C",'Mapa de Riesgos'!$O$33),"")</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31"/>
      <c r="C49" s="431"/>
      <c r="D49" s="432"/>
      <c r="E49" s="472"/>
      <c r="F49" s="473"/>
      <c r="G49" s="473"/>
      <c r="H49" s="473"/>
      <c r="I49" s="474"/>
      <c r="J49" s="76" t="str">
        <f>IF(AND('Mapa de Riesgos'!$Y$34="Muy Baja",'Mapa de Riesgos'!$AA$34="Leve"),CONCATENATE("R4C",'Mapa de Riesgos'!$O$34),"")</f>
        <v/>
      </c>
      <c r="K49" s="77" t="str">
        <f>IF(AND('Mapa de Riesgos'!$Y$35="Muy Baja",'Mapa de Riesgos'!$AA$35="Leve"),CONCATENATE("R4C",'Mapa de Riesgos'!$O$35),"")</f>
        <v/>
      </c>
      <c r="L49" s="77" t="str">
        <f>IF(AND('Mapa de Riesgos'!$Y$36="Muy Baja",'Mapa de Riesgos'!$AA$36="Leve"),CONCATENATE("R4C",'Mapa de Riesgos'!$O$36),"")</f>
        <v/>
      </c>
      <c r="M49" s="77" t="str">
        <f>IF(AND('Mapa de Riesgos'!$Y$37="Muy Baja",'Mapa de Riesgos'!$AA$37="Leve"),CONCATENATE("R4C",'Mapa de Riesgos'!$O$37),"")</f>
        <v/>
      </c>
      <c r="N49" s="77" t="str">
        <f>IF(AND('Mapa de Riesgos'!$Y$38="Muy Baja",'Mapa de Riesgos'!$AA$38="Leve"),CONCATENATE("R4C",'Mapa de Riesgos'!$O$38),"")</f>
        <v/>
      </c>
      <c r="O49" s="78" t="str">
        <f>IF(AND('Mapa de Riesgos'!$Y$39="Muy Baja",'Mapa de Riesgos'!$AA$39="Leve"),CONCATENATE("R4C",'Mapa de Riesgos'!$O$39),"")</f>
        <v/>
      </c>
      <c r="P49" s="76" t="str">
        <f>IF(AND('Mapa de Riesgos'!$Y$34="Muy Baja",'Mapa de Riesgos'!$AA$34="Menor"),CONCATENATE("R4C",'Mapa de Riesgos'!$O$34),"")</f>
        <v/>
      </c>
      <c r="Q49" s="77" t="str">
        <f>IF(AND('Mapa de Riesgos'!$Y$35="Muy Baja",'Mapa de Riesgos'!$AA$35="Menor"),CONCATENATE("R4C",'Mapa de Riesgos'!$O$35),"")</f>
        <v/>
      </c>
      <c r="R49" s="77" t="str">
        <f>IF(AND('Mapa de Riesgos'!$Y$36="Muy Baja",'Mapa de Riesgos'!$AA$36="Menor"),CONCATENATE("R4C",'Mapa de Riesgos'!$O$36),"")</f>
        <v/>
      </c>
      <c r="S49" s="77" t="str">
        <f>IF(AND('Mapa de Riesgos'!$Y$37="Muy Baja",'Mapa de Riesgos'!$AA$37="Menor"),CONCATENATE("R4C",'Mapa de Riesgos'!$O$37),"")</f>
        <v/>
      </c>
      <c r="T49" s="77" t="str">
        <f>IF(AND('Mapa de Riesgos'!$Y$38="Muy Baja",'Mapa de Riesgos'!$AA$38="Menor"),CONCATENATE("R4C",'Mapa de Riesgos'!$O$38),"")</f>
        <v/>
      </c>
      <c r="U49" s="78" t="str">
        <f>IF(AND('Mapa de Riesgos'!$Y$39="Muy Baja",'Mapa de Riesgos'!$AA$39="Menor"),CONCATENATE("R4C",'Mapa de Riesgos'!$O$39),"")</f>
        <v/>
      </c>
      <c r="V49" s="67" t="str">
        <f>IF(AND('Mapa de Riesgos'!$Y$34="Muy Baja",'Mapa de Riesgos'!$AA$34="Moderado"),CONCATENATE("R4C",'Mapa de Riesgos'!$O$34),"")</f>
        <v/>
      </c>
      <c r="W49" s="68" t="str">
        <f>IF(AND('Mapa de Riesgos'!$Y$35="Muy Baja",'Mapa de Riesgos'!$AA$35="Moderado"),CONCATENATE("R4C",'Mapa de Riesgos'!$O$35),"")</f>
        <v/>
      </c>
      <c r="X49" s="68" t="str">
        <f>IF(AND('Mapa de Riesgos'!$Y$36="Muy Baja",'Mapa de Riesgos'!$AA$36="Moderado"),CONCATENATE("R4C",'Mapa de Riesgos'!$O$36),"")</f>
        <v/>
      </c>
      <c r="Y49" s="68" t="str">
        <f>IF(AND('Mapa de Riesgos'!$Y$37="Muy Baja",'Mapa de Riesgos'!$AA$37="Moderado"),CONCATENATE("R4C",'Mapa de Riesgos'!$O$37),"")</f>
        <v/>
      </c>
      <c r="Z49" s="68" t="str">
        <f>IF(AND('Mapa de Riesgos'!$Y$38="Muy Baja",'Mapa de Riesgos'!$AA$38="Moderado"),CONCATENATE("R4C",'Mapa de Riesgos'!$O$38),"")</f>
        <v/>
      </c>
      <c r="AA49" s="69" t="str">
        <f>IF(AND('Mapa de Riesgos'!$Y$39="Muy Baja",'Mapa de Riesgos'!$AA$39="Moderado"),CONCATENATE("R4C",'Mapa de Riesgos'!$O$39),"")</f>
        <v/>
      </c>
      <c r="AB49" s="52" t="str">
        <f>IF(AND('Mapa de Riesgos'!$Y$34="Muy Baja",'Mapa de Riesgos'!$AA$34="Mayor"),CONCATENATE("R4C",'Mapa de Riesgos'!$O$34),"")</f>
        <v/>
      </c>
      <c r="AC49" s="53" t="str">
        <f>IF(AND('Mapa de Riesgos'!$Y$35="Muy Baja",'Mapa de Riesgos'!$AA$35="Mayor"),CONCATENATE("R4C",'Mapa de Riesgos'!$O$35),"")</f>
        <v/>
      </c>
      <c r="AD49" s="53" t="str">
        <f>IF(AND('Mapa de Riesgos'!$Y$36="Muy Baja",'Mapa de Riesgos'!$AA$36="Mayor"),CONCATENATE("R4C",'Mapa de Riesgos'!$O$36),"")</f>
        <v/>
      </c>
      <c r="AE49" s="53" t="str">
        <f>IF(AND('Mapa de Riesgos'!$Y$37="Muy Baja",'Mapa de Riesgos'!$AA$37="Mayor"),CONCATENATE("R4C",'Mapa de Riesgos'!$O$37),"")</f>
        <v/>
      </c>
      <c r="AF49" s="53" t="str">
        <f>IF(AND('Mapa de Riesgos'!$Y$38="Muy Baja",'Mapa de Riesgos'!$AA$38="Mayor"),CONCATENATE("R4C",'Mapa de Riesgos'!$O$38),"")</f>
        <v/>
      </c>
      <c r="AG49" s="54" t="str">
        <f>IF(AND('Mapa de Riesgos'!$Y$39="Muy Baja",'Mapa de Riesgos'!$AA$39="Mayor"),CONCATENATE("R4C",'Mapa de Riesgos'!$O$39),"")</f>
        <v/>
      </c>
      <c r="AH49" s="55" t="str">
        <f>IF(AND('Mapa de Riesgos'!$Y$34="Muy Baja",'Mapa de Riesgos'!$AA$34="Catastrófico"),CONCATENATE("R4C",'Mapa de Riesgos'!$O$34),"")</f>
        <v/>
      </c>
      <c r="AI49" s="56" t="str">
        <f>IF(AND('Mapa de Riesgos'!$Y$35="Muy Baja",'Mapa de Riesgos'!$AA$35="Catastrófico"),CONCATENATE("R4C",'Mapa de Riesgos'!$O$35),"")</f>
        <v/>
      </c>
      <c r="AJ49" s="56" t="str">
        <f>IF(AND('Mapa de Riesgos'!$Y$36="Muy Baja",'Mapa de Riesgos'!$AA$36="Catastrófico"),CONCATENATE("R4C",'Mapa de Riesgos'!$O$36),"")</f>
        <v/>
      </c>
      <c r="AK49" s="56" t="str">
        <f>IF(AND('Mapa de Riesgos'!$Y$37="Muy Baja",'Mapa de Riesgos'!$AA$37="Catastrófico"),CONCATENATE("R4C",'Mapa de Riesgos'!$O$37),"")</f>
        <v/>
      </c>
      <c r="AL49" s="56" t="str">
        <f>IF(AND('Mapa de Riesgos'!$Y$38="Muy Baja",'Mapa de Riesgos'!$AA$38="Catastrófico"),CONCATENATE("R4C",'Mapa de Riesgos'!$O$38),"")</f>
        <v/>
      </c>
      <c r="AM49" s="57" t="str">
        <f>IF(AND('Mapa de Riesgos'!$Y$39="Muy Baja",'Mapa de Riesgos'!$AA$39="Catastrófico"),CONCATENATE("R4C",'Mapa de Riesgos'!$O$39),"")</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31"/>
      <c r="C50" s="431"/>
      <c r="D50" s="432"/>
      <c r="E50" s="472"/>
      <c r="F50" s="473"/>
      <c r="G50" s="473"/>
      <c r="H50" s="473"/>
      <c r="I50" s="474"/>
      <c r="J50" s="76" t="str">
        <f>IF(AND('Mapa de Riesgos'!$Y$40="Muy Baja",'Mapa de Riesgos'!$AA$40="Leve"),CONCATENATE("R5C",'Mapa de Riesgos'!$O$40),"")</f>
        <v/>
      </c>
      <c r="K50" s="77" t="str">
        <f>IF(AND('Mapa de Riesgos'!$Y$41="Muy Baja",'Mapa de Riesgos'!$AA$41="Leve"),CONCATENATE("R5C",'Mapa de Riesgos'!$O$41),"")</f>
        <v/>
      </c>
      <c r="L50" s="77" t="str">
        <f>IF(AND('Mapa de Riesgos'!$Y$42="Muy Baja",'Mapa de Riesgos'!$AA$42="Leve"),CONCATENATE("R5C",'Mapa de Riesgos'!$O$42),"")</f>
        <v/>
      </c>
      <c r="M50" s="77" t="str">
        <f>IF(AND('Mapa de Riesgos'!$Y$43="Muy Baja",'Mapa de Riesgos'!$AA$43="Leve"),CONCATENATE("R5C",'Mapa de Riesgos'!$O$43),"")</f>
        <v/>
      </c>
      <c r="N50" s="77" t="str">
        <f>IF(AND('Mapa de Riesgos'!$Y$44="Muy Baja",'Mapa de Riesgos'!$AA$44="Leve"),CONCATENATE("R5C",'Mapa de Riesgos'!$O$44),"")</f>
        <v/>
      </c>
      <c r="O50" s="78" t="str">
        <f>IF(AND('Mapa de Riesgos'!$Y$45="Muy Baja",'Mapa de Riesgos'!$AA$45="Leve"),CONCATENATE("R5C",'Mapa de Riesgos'!$O$45),"")</f>
        <v/>
      </c>
      <c r="P50" s="76" t="str">
        <f>IF(AND('Mapa de Riesgos'!$Y$40="Muy Baja",'Mapa de Riesgos'!$AA$40="Menor"),CONCATENATE("R5C",'Mapa de Riesgos'!$O$40),"")</f>
        <v/>
      </c>
      <c r="Q50" s="77" t="str">
        <f>IF(AND('Mapa de Riesgos'!$Y$41="Muy Baja",'Mapa de Riesgos'!$AA$41="Menor"),CONCATENATE("R5C",'Mapa de Riesgos'!$O$41),"")</f>
        <v/>
      </c>
      <c r="R50" s="77" t="str">
        <f>IF(AND('Mapa de Riesgos'!$Y$42="Muy Baja",'Mapa de Riesgos'!$AA$42="Menor"),CONCATENATE("R5C",'Mapa de Riesgos'!$O$42),"")</f>
        <v/>
      </c>
      <c r="S50" s="77" t="str">
        <f>IF(AND('Mapa de Riesgos'!$Y$43="Muy Baja",'Mapa de Riesgos'!$AA$43="Menor"),CONCATENATE("R5C",'Mapa de Riesgos'!$O$43),"")</f>
        <v/>
      </c>
      <c r="T50" s="77" t="str">
        <f>IF(AND('Mapa de Riesgos'!$Y$44="Muy Baja",'Mapa de Riesgos'!$AA$44="Menor"),CONCATENATE("R5C",'Mapa de Riesgos'!$O$44),"")</f>
        <v/>
      </c>
      <c r="U50" s="78" t="str">
        <f>IF(AND('Mapa de Riesgos'!$Y$45="Muy Baja",'Mapa de Riesgos'!$AA$45="Menor"),CONCATENATE("R5C",'Mapa de Riesgos'!$O$45),"")</f>
        <v/>
      </c>
      <c r="V50" s="67" t="str">
        <f>IF(AND('Mapa de Riesgos'!$Y$40="Muy Baja",'Mapa de Riesgos'!$AA$40="Moderado"),CONCATENATE("R5C",'Mapa de Riesgos'!$O$40),"")</f>
        <v/>
      </c>
      <c r="W50" s="68" t="str">
        <f>IF(AND('Mapa de Riesgos'!$Y$41="Muy Baja",'Mapa de Riesgos'!$AA$41="Moderado"),CONCATENATE("R5C",'Mapa de Riesgos'!$O$41),"")</f>
        <v/>
      </c>
      <c r="X50" s="68" t="str">
        <f>IF(AND('Mapa de Riesgos'!$Y$42="Muy Baja",'Mapa de Riesgos'!$AA$42="Moderado"),CONCATENATE("R5C",'Mapa de Riesgos'!$O$42),"")</f>
        <v/>
      </c>
      <c r="Y50" s="68" t="str">
        <f>IF(AND('Mapa de Riesgos'!$Y$43="Muy Baja",'Mapa de Riesgos'!$AA$43="Moderado"),CONCATENATE("R5C",'Mapa de Riesgos'!$O$43),"")</f>
        <v/>
      </c>
      <c r="Z50" s="68" t="str">
        <f>IF(AND('Mapa de Riesgos'!$Y$44="Muy Baja",'Mapa de Riesgos'!$AA$44="Moderado"),CONCATENATE("R5C",'Mapa de Riesgos'!$O$44),"")</f>
        <v/>
      </c>
      <c r="AA50" s="69" t="str">
        <f>IF(AND('Mapa de Riesgos'!$Y$45="Muy Baja",'Mapa de Riesgos'!$AA$45="Moderado"),CONCATENATE("R5C",'Mapa de Riesgos'!$O$45),"")</f>
        <v/>
      </c>
      <c r="AB50" s="52" t="str">
        <f>IF(AND('Mapa de Riesgos'!$Y$40="Muy Baja",'Mapa de Riesgos'!$AA$40="Mayor"),CONCATENATE("R5C",'Mapa de Riesgos'!$O$40),"")</f>
        <v/>
      </c>
      <c r="AC50" s="53" t="str">
        <f>IF(AND('Mapa de Riesgos'!$Y$41="Muy Baja",'Mapa de Riesgos'!$AA$41="Mayor"),CONCATENATE("R5C",'Mapa de Riesgos'!$O$41),"")</f>
        <v/>
      </c>
      <c r="AD50" s="53" t="str">
        <f>IF(AND('Mapa de Riesgos'!$Y$42="Muy Baja",'Mapa de Riesgos'!$AA$42="Mayor"),CONCATENATE("R5C",'Mapa de Riesgos'!$O$42),"")</f>
        <v/>
      </c>
      <c r="AE50" s="53" t="str">
        <f>IF(AND('Mapa de Riesgos'!$Y$43="Muy Baja",'Mapa de Riesgos'!$AA$43="Mayor"),CONCATENATE("R5C",'Mapa de Riesgos'!$O$43),"")</f>
        <v/>
      </c>
      <c r="AF50" s="53" t="str">
        <f>IF(AND('Mapa de Riesgos'!$Y$44="Muy Baja",'Mapa de Riesgos'!$AA$44="Mayor"),CONCATENATE("R5C",'Mapa de Riesgos'!$O$44),"")</f>
        <v/>
      </c>
      <c r="AG50" s="54" t="str">
        <f>IF(AND('Mapa de Riesgos'!$Y$45="Muy Baja",'Mapa de Riesgos'!$AA$45="Mayor"),CONCATENATE("R5C",'Mapa de Riesgos'!$O$45),"")</f>
        <v/>
      </c>
      <c r="AH50" s="55" t="str">
        <f>IF(AND('Mapa de Riesgos'!$Y$40="Muy Baja",'Mapa de Riesgos'!$AA$40="Catastrófico"),CONCATENATE("R5C",'Mapa de Riesgos'!$O$40),"")</f>
        <v/>
      </c>
      <c r="AI50" s="56" t="str">
        <f>IF(AND('Mapa de Riesgos'!$Y$41="Muy Baja",'Mapa de Riesgos'!$AA$41="Catastrófico"),CONCATENATE("R5C",'Mapa de Riesgos'!$O$41),"")</f>
        <v/>
      </c>
      <c r="AJ50" s="56" t="str">
        <f>IF(AND('Mapa de Riesgos'!$Y$42="Muy Baja",'Mapa de Riesgos'!$AA$42="Catastrófico"),CONCATENATE("R5C",'Mapa de Riesgos'!$O$42),"")</f>
        <v/>
      </c>
      <c r="AK50" s="56" t="str">
        <f>IF(AND('Mapa de Riesgos'!$Y$43="Muy Baja",'Mapa de Riesgos'!$AA$43="Catastrófico"),CONCATENATE("R5C",'Mapa de Riesgos'!$O$43),"")</f>
        <v/>
      </c>
      <c r="AL50" s="56" t="str">
        <f>IF(AND('Mapa de Riesgos'!$Y$44="Muy Baja",'Mapa de Riesgos'!$AA$44="Catastrófico"),CONCATENATE("R5C",'Mapa de Riesgos'!$O$44),"")</f>
        <v/>
      </c>
      <c r="AM50" s="57" t="str">
        <f>IF(AND('Mapa de Riesgos'!$Y$45="Muy Baja",'Mapa de Riesgos'!$AA$45="Catastrófico"),CONCATENATE("R5C",'Mapa de Riesgos'!$O$45),"")</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31"/>
      <c r="C51" s="431"/>
      <c r="D51" s="432"/>
      <c r="E51" s="472"/>
      <c r="F51" s="473"/>
      <c r="G51" s="473"/>
      <c r="H51" s="473"/>
      <c r="I51" s="474"/>
      <c r="J51" s="76" t="str">
        <f>IF(AND('Mapa de Riesgos'!$Y$46="Muy Baja",'Mapa de Riesgos'!$AA$46="Leve"),CONCATENATE("R6C",'Mapa de Riesgos'!$O$46),"")</f>
        <v/>
      </c>
      <c r="K51" s="77" t="str">
        <f>IF(AND('Mapa de Riesgos'!$Y$47="Muy Baja",'Mapa de Riesgos'!$AA$47="Leve"),CONCATENATE("R6C",'Mapa de Riesgos'!$O$47),"")</f>
        <v/>
      </c>
      <c r="L51" s="77" t="str">
        <f>IF(AND('Mapa de Riesgos'!$Y$48="Muy Baja",'Mapa de Riesgos'!$AA$48="Leve"),CONCATENATE("R6C",'Mapa de Riesgos'!$O$48),"")</f>
        <v/>
      </c>
      <c r="M51" s="77" t="str">
        <f>IF(AND('Mapa de Riesgos'!$Y$49="Muy Baja",'Mapa de Riesgos'!$AA$49="Leve"),CONCATENATE("R6C",'Mapa de Riesgos'!$O$49),"")</f>
        <v/>
      </c>
      <c r="N51" s="77" t="str">
        <f>IF(AND('Mapa de Riesgos'!$Y$50="Muy Baja",'Mapa de Riesgos'!$AA$50="Leve"),CONCATENATE("R6C",'Mapa de Riesgos'!$O$50),"")</f>
        <v/>
      </c>
      <c r="O51" s="78" t="str">
        <f>IF(AND('Mapa de Riesgos'!$Y$51="Muy Baja",'Mapa de Riesgos'!$AA$51="Leve"),CONCATENATE("R6C",'Mapa de Riesgos'!$O$51),"")</f>
        <v/>
      </c>
      <c r="P51" s="76" t="str">
        <f>IF(AND('Mapa de Riesgos'!$Y$46="Muy Baja",'Mapa de Riesgos'!$AA$46="Menor"),CONCATENATE("R6C",'Mapa de Riesgos'!$O$46),"")</f>
        <v/>
      </c>
      <c r="Q51" s="77" t="str">
        <f>IF(AND('Mapa de Riesgos'!$Y$47="Muy Baja",'Mapa de Riesgos'!$AA$47="Menor"),CONCATENATE("R6C",'Mapa de Riesgos'!$O$47),"")</f>
        <v/>
      </c>
      <c r="R51" s="77" t="str">
        <f>IF(AND('Mapa de Riesgos'!$Y$48="Muy Baja",'Mapa de Riesgos'!$AA$48="Menor"),CONCATENATE("R6C",'Mapa de Riesgos'!$O$48),"")</f>
        <v/>
      </c>
      <c r="S51" s="77" t="str">
        <f>IF(AND('Mapa de Riesgos'!$Y$49="Muy Baja",'Mapa de Riesgos'!$AA$49="Menor"),CONCATENATE("R6C",'Mapa de Riesgos'!$O$49),"")</f>
        <v/>
      </c>
      <c r="T51" s="77" t="str">
        <f>IF(AND('Mapa de Riesgos'!$Y$50="Muy Baja",'Mapa de Riesgos'!$AA$50="Menor"),CONCATENATE("R6C",'Mapa de Riesgos'!$O$50),"")</f>
        <v/>
      </c>
      <c r="U51" s="78" t="str">
        <f>IF(AND('Mapa de Riesgos'!$Y$51="Muy Baja",'Mapa de Riesgos'!$AA$51="Menor"),CONCATENATE("R6C",'Mapa de Riesgos'!$O$51),"")</f>
        <v/>
      </c>
      <c r="V51" s="67" t="str">
        <f>IF(AND('Mapa de Riesgos'!$Y$46="Muy Baja",'Mapa de Riesgos'!$AA$46="Moderado"),CONCATENATE("R6C",'Mapa de Riesgos'!$O$46),"")</f>
        <v/>
      </c>
      <c r="W51" s="68" t="str">
        <f>IF(AND('Mapa de Riesgos'!$Y$47="Muy Baja",'Mapa de Riesgos'!$AA$47="Moderado"),CONCATENATE("R6C",'Mapa de Riesgos'!$O$47),"")</f>
        <v/>
      </c>
      <c r="X51" s="68" t="str">
        <f>IF(AND('Mapa de Riesgos'!$Y$48="Muy Baja",'Mapa de Riesgos'!$AA$48="Moderado"),CONCATENATE("R6C",'Mapa de Riesgos'!$O$48),"")</f>
        <v/>
      </c>
      <c r="Y51" s="68" t="str">
        <f>IF(AND('Mapa de Riesgos'!$Y$49="Muy Baja",'Mapa de Riesgos'!$AA$49="Moderado"),CONCATENATE("R6C",'Mapa de Riesgos'!$O$49),"")</f>
        <v/>
      </c>
      <c r="Z51" s="68" t="str">
        <f>IF(AND('Mapa de Riesgos'!$Y$50="Muy Baja",'Mapa de Riesgos'!$AA$50="Moderado"),CONCATENATE("R6C",'Mapa de Riesgos'!$O$50),"")</f>
        <v/>
      </c>
      <c r="AA51" s="69" t="str">
        <f>IF(AND('Mapa de Riesgos'!$Y$51="Muy Baja",'Mapa de Riesgos'!$AA$51="Moderado"),CONCATENATE("R6C",'Mapa de Riesgos'!$O$51),"")</f>
        <v/>
      </c>
      <c r="AB51" s="52" t="str">
        <f>IF(AND('Mapa de Riesgos'!$Y$46="Muy Baja",'Mapa de Riesgos'!$AA$46="Mayor"),CONCATENATE("R6C",'Mapa de Riesgos'!$O$46),"")</f>
        <v/>
      </c>
      <c r="AC51" s="53" t="str">
        <f>IF(AND('Mapa de Riesgos'!$Y$47="Muy Baja",'Mapa de Riesgos'!$AA$47="Mayor"),CONCATENATE("R6C",'Mapa de Riesgos'!$O$47),"")</f>
        <v/>
      </c>
      <c r="AD51" s="53" t="str">
        <f>IF(AND('Mapa de Riesgos'!$Y$48="Muy Baja",'Mapa de Riesgos'!$AA$48="Mayor"),CONCATENATE("R6C",'Mapa de Riesgos'!$O$48),"")</f>
        <v/>
      </c>
      <c r="AE51" s="53" t="str">
        <f>IF(AND('Mapa de Riesgos'!$Y$49="Muy Baja",'Mapa de Riesgos'!$AA$49="Mayor"),CONCATENATE("R6C",'Mapa de Riesgos'!$O$49),"")</f>
        <v/>
      </c>
      <c r="AF51" s="53" t="str">
        <f>IF(AND('Mapa de Riesgos'!$Y$50="Muy Baja",'Mapa de Riesgos'!$AA$50="Mayor"),CONCATENATE("R6C",'Mapa de Riesgos'!$O$50),"")</f>
        <v/>
      </c>
      <c r="AG51" s="54" t="str">
        <f>IF(AND('Mapa de Riesgos'!$Y$51="Muy Baja",'Mapa de Riesgos'!$AA$51="Mayor"),CONCATENATE("R6C",'Mapa de Riesgos'!$O$51),"")</f>
        <v/>
      </c>
      <c r="AH51" s="55" t="str">
        <f>IF(AND('Mapa de Riesgos'!$Y$46="Muy Baja",'Mapa de Riesgos'!$AA$46="Catastrófico"),CONCATENATE("R6C",'Mapa de Riesgos'!$O$46),"")</f>
        <v/>
      </c>
      <c r="AI51" s="56" t="str">
        <f>IF(AND('Mapa de Riesgos'!$Y$47="Muy Baja",'Mapa de Riesgos'!$AA$47="Catastrófico"),CONCATENATE("R6C",'Mapa de Riesgos'!$O$47),"")</f>
        <v/>
      </c>
      <c r="AJ51" s="56" t="str">
        <f>IF(AND('Mapa de Riesgos'!$Y$48="Muy Baja",'Mapa de Riesgos'!$AA$48="Catastrófico"),CONCATENATE("R6C",'Mapa de Riesgos'!$O$48),"")</f>
        <v/>
      </c>
      <c r="AK51" s="56" t="str">
        <f>IF(AND('Mapa de Riesgos'!$Y$49="Muy Baja",'Mapa de Riesgos'!$AA$49="Catastrófico"),CONCATENATE("R6C",'Mapa de Riesgos'!$O$49),"")</f>
        <v/>
      </c>
      <c r="AL51" s="56" t="str">
        <f>IF(AND('Mapa de Riesgos'!$Y$50="Muy Baja",'Mapa de Riesgos'!$AA$50="Catastrófico"),CONCATENATE("R6C",'Mapa de Riesgos'!$O$50),"")</f>
        <v/>
      </c>
      <c r="AM51" s="57" t="str">
        <f>IF(AND('Mapa de Riesgos'!$Y$51="Muy Baja",'Mapa de Riesgos'!$AA$51="Catastrófico"),CONCATENATE("R6C",'Mapa de Riesgos'!$O$51),"")</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31"/>
      <c r="C52" s="431"/>
      <c r="D52" s="432"/>
      <c r="E52" s="472"/>
      <c r="F52" s="473"/>
      <c r="G52" s="473"/>
      <c r="H52" s="473"/>
      <c r="I52" s="474"/>
      <c r="J52" s="76" t="str">
        <f>IF(AND('Mapa de Riesgos'!$Y$52="Muy Baja",'Mapa de Riesgos'!$AA$52="Leve"),CONCATENATE("R7C",'Mapa de Riesgos'!$O$52),"")</f>
        <v/>
      </c>
      <c r="K52" s="77" t="str">
        <f>IF(AND('Mapa de Riesgos'!$Y$53="Muy Baja",'Mapa de Riesgos'!$AA$53="Leve"),CONCATENATE("R7C",'Mapa de Riesgos'!$O$53),"")</f>
        <v/>
      </c>
      <c r="L52" s="77" t="str">
        <f>IF(AND('Mapa de Riesgos'!$Y$54="Muy Baja",'Mapa de Riesgos'!$AA$54="Leve"),CONCATENATE("R7C",'Mapa de Riesgos'!$O$54),"")</f>
        <v/>
      </c>
      <c r="M52" s="77" t="str">
        <f>IF(AND('Mapa de Riesgos'!$Y$55="Muy Baja",'Mapa de Riesgos'!$AA$55="Leve"),CONCATENATE("R7C",'Mapa de Riesgos'!$O$55),"")</f>
        <v/>
      </c>
      <c r="N52" s="77" t="str">
        <f>IF(AND('Mapa de Riesgos'!$Y$56="Muy Baja",'Mapa de Riesgos'!$AA$56="Leve"),CONCATENATE("R7C",'Mapa de Riesgos'!$O$56),"")</f>
        <v/>
      </c>
      <c r="O52" s="78" t="str">
        <f>IF(AND('Mapa de Riesgos'!$Y$57="Muy Baja",'Mapa de Riesgos'!$AA$57="Leve"),CONCATENATE("R7C",'Mapa de Riesgos'!$O$57),"")</f>
        <v/>
      </c>
      <c r="P52" s="76" t="str">
        <f>IF(AND('Mapa de Riesgos'!$Y$52="Muy Baja",'Mapa de Riesgos'!$AA$52="Menor"),CONCATENATE("R7C",'Mapa de Riesgos'!$O$52),"")</f>
        <v/>
      </c>
      <c r="Q52" s="77" t="str">
        <f>IF(AND('Mapa de Riesgos'!$Y$53="Muy Baja",'Mapa de Riesgos'!$AA$53="Menor"),CONCATENATE("R7C",'Mapa de Riesgos'!$O$53),"")</f>
        <v/>
      </c>
      <c r="R52" s="77" t="str">
        <f>IF(AND('Mapa de Riesgos'!$Y$54="Muy Baja",'Mapa de Riesgos'!$AA$54="Menor"),CONCATENATE("R7C",'Mapa de Riesgos'!$O$54),"")</f>
        <v/>
      </c>
      <c r="S52" s="77" t="str">
        <f>IF(AND('Mapa de Riesgos'!$Y$55="Muy Baja",'Mapa de Riesgos'!$AA$55="Menor"),CONCATENATE("R7C",'Mapa de Riesgos'!$O$55),"")</f>
        <v/>
      </c>
      <c r="T52" s="77" t="str">
        <f>IF(AND('Mapa de Riesgos'!$Y$56="Muy Baja",'Mapa de Riesgos'!$AA$56="Menor"),CONCATENATE("R7C",'Mapa de Riesgos'!$O$56),"")</f>
        <v/>
      </c>
      <c r="U52" s="78" t="str">
        <f>IF(AND('Mapa de Riesgos'!$Y$57="Muy Baja",'Mapa de Riesgos'!$AA$57="Menor"),CONCATENATE("R7C",'Mapa de Riesgos'!$O$57),"")</f>
        <v/>
      </c>
      <c r="V52" s="67" t="str">
        <f>IF(AND('Mapa de Riesgos'!$Y$52="Muy Baja",'Mapa de Riesgos'!$AA$52="Moderado"),CONCATENATE("R7C",'Mapa de Riesgos'!$O$52),"")</f>
        <v/>
      </c>
      <c r="W52" s="68" t="str">
        <f>IF(AND('Mapa de Riesgos'!$Y$53="Muy Baja",'Mapa de Riesgos'!$AA$53="Moderado"),CONCATENATE("R7C",'Mapa de Riesgos'!$O$53),"")</f>
        <v/>
      </c>
      <c r="X52" s="68" t="str">
        <f>IF(AND('Mapa de Riesgos'!$Y$54="Muy Baja",'Mapa de Riesgos'!$AA$54="Moderado"),CONCATENATE("R7C",'Mapa de Riesgos'!$O$54),"")</f>
        <v/>
      </c>
      <c r="Y52" s="68" t="str">
        <f>IF(AND('Mapa de Riesgos'!$Y$55="Muy Baja",'Mapa de Riesgos'!$AA$55="Moderado"),CONCATENATE("R7C",'Mapa de Riesgos'!$O$55),"")</f>
        <v/>
      </c>
      <c r="Z52" s="68" t="str">
        <f>IF(AND('Mapa de Riesgos'!$Y$56="Muy Baja",'Mapa de Riesgos'!$AA$56="Moderado"),CONCATENATE("R7C",'Mapa de Riesgos'!$O$56),"")</f>
        <v/>
      </c>
      <c r="AA52" s="69" t="str">
        <f>IF(AND('Mapa de Riesgos'!$Y$57="Muy Baja",'Mapa de Riesgos'!$AA$57="Moderado"),CONCATENATE("R7C",'Mapa de Riesgos'!$O$57),"")</f>
        <v/>
      </c>
      <c r="AB52" s="52" t="str">
        <f>IF(AND('Mapa de Riesgos'!$Y$52="Muy Baja",'Mapa de Riesgos'!$AA$52="Mayor"),CONCATENATE("R7C",'Mapa de Riesgos'!$O$52),"")</f>
        <v/>
      </c>
      <c r="AC52" s="53" t="str">
        <f>IF(AND('Mapa de Riesgos'!$Y$53="Muy Baja",'Mapa de Riesgos'!$AA$53="Mayor"),CONCATENATE("R7C",'Mapa de Riesgos'!$O$53),"")</f>
        <v/>
      </c>
      <c r="AD52" s="53" t="str">
        <f>IF(AND('Mapa de Riesgos'!$Y$54="Muy Baja",'Mapa de Riesgos'!$AA$54="Mayor"),CONCATENATE("R7C",'Mapa de Riesgos'!$O$54),"")</f>
        <v/>
      </c>
      <c r="AE52" s="53" t="str">
        <f>IF(AND('Mapa de Riesgos'!$Y$55="Muy Baja",'Mapa de Riesgos'!$AA$55="Mayor"),CONCATENATE("R7C",'Mapa de Riesgos'!$O$55),"")</f>
        <v/>
      </c>
      <c r="AF52" s="53" t="str">
        <f>IF(AND('Mapa de Riesgos'!$Y$56="Muy Baja",'Mapa de Riesgos'!$AA$56="Mayor"),CONCATENATE("R7C",'Mapa de Riesgos'!$O$56),"")</f>
        <v/>
      </c>
      <c r="AG52" s="54" t="str">
        <f>IF(AND('Mapa de Riesgos'!$Y$57="Muy Baja",'Mapa de Riesgos'!$AA$57="Mayor"),CONCATENATE("R7C",'Mapa de Riesgos'!$O$57),"")</f>
        <v/>
      </c>
      <c r="AH52" s="55" t="str">
        <f>IF(AND('Mapa de Riesgos'!$Y$52="Muy Baja",'Mapa de Riesgos'!$AA$52="Catastrófico"),CONCATENATE("R7C",'Mapa de Riesgos'!$O$52),"")</f>
        <v/>
      </c>
      <c r="AI52" s="56" t="str">
        <f>IF(AND('Mapa de Riesgos'!$Y$53="Muy Baja",'Mapa de Riesgos'!$AA$53="Catastrófico"),CONCATENATE("R7C",'Mapa de Riesgos'!$O$53),"")</f>
        <v/>
      </c>
      <c r="AJ52" s="56" t="str">
        <f>IF(AND('Mapa de Riesgos'!$Y$54="Muy Baja",'Mapa de Riesgos'!$AA$54="Catastrófico"),CONCATENATE("R7C",'Mapa de Riesgos'!$O$54),"")</f>
        <v/>
      </c>
      <c r="AK52" s="56" t="str">
        <f>IF(AND('Mapa de Riesgos'!$Y$55="Muy Baja",'Mapa de Riesgos'!$AA$55="Catastrófico"),CONCATENATE("R7C",'Mapa de Riesgos'!$O$55),"")</f>
        <v/>
      </c>
      <c r="AL52" s="56" t="str">
        <f>IF(AND('Mapa de Riesgos'!$Y$56="Muy Baja",'Mapa de Riesgos'!$AA$56="Catastrófico"),CONCATENATE("R7C",'Mapa de Riesgos'!$O$56),"")</f>
        <v/>
      </c>
      <c r="AM52" s="57" t="str">
        <f>IF(AND('Mapa de Riesgos'!$Y$57="Muy Baja",'Mapa de Riesgos'!$AA$57="Catastrófico"),CONCATENATE("R7C",'Mapa de Riesgos'!$O$57),"")</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31"/>
      <c r="C53" s="431"/>
      <c r="D53" s="432"/>
      <c r="E53" s="472"/>
      <c r="F53" s="473"/>
      <c r="G53" s="473"/>
      <c r="H53" s="473"/>
      <c r="I53" s="474"/>
      <c r="J53" s="76" t="str">
        <f>IF(AND('Mapa de Riesgos'!$Y$58="Muy Baja",'Mapa de Riesgos'!$AA$58="Leve"),CONCATENATE("R8C",'Mapa de Riesgos'!$O$58),"")</f>
        <v/>
      </c>
      <c r="K53" s="77" t="str">
        <f>IF(AND('Mapa de Riesgos'!$Y$59="Muy Baja",'Mapa de Riesgos'!$AA$59="Leve"),CONCATENATE("R8C",'Mapa de Riesgos'!$O$59),"")</f>
        <v/>
      </c>
      <c r="L53" s="77" t="str">
        <f>IF(AND('Mapa de Riesgos'!$Y$60="Muy Baja",'Mapa de Riesgos'!$AA$60="Leve"),CONCATENATE("R8C",'Mapa de Riesgos'!$O$60),"")</f>
        <v/>
      </c>
      <c r="M53" s="77" t="str">
        <f>IF(AND('Mapa de Riesgos'!$Y$61="Muy Baja",'Mapa de Riesgos'!$AA$61="Leve"),CONCATENATE("R8C",'Mapa de Riesgos'!$O$61),"")</f>
        <v/>
      </c>
      <c r="N53" s="77" t="str">
        <f>IF(AND('Mapa de Riesgos'!$Y$62="Muy Baja",'Mapa de Riesgos'!$AA$62="Leve"),CONCATENATE("R8C",'Mapa de Riesgos'!$O$62),"")</f>
        <v/>
      </c>
      <c r="O53" s="78" t="str">
        <f>IF(AND('Mapa de Riesgos'!$Y$63="Muy Baja",'Mapa de Riesgos'!$AA$63="Leve"),CONCATENATE("R8C",'Mapa de Riesgos'!$O$63),"")</f>
        <v/>
      </c>
      <c r="P53" s="76" t="str">
        <f>IF(AND('Mapa de Riesgos'!$Y$58="Muy Baja",'Mapa de Riesgos'!$AA$58="Menor"),CONCATENATE("R8C",'Mapa de Riesgos'!$O$58),"")</f>
        <v/>
      </c>
      <c r="Q53" s="77" t="str">
        <f>IF(AND('Mapa de Riesgos'!$Y$59="Muy Baja",'Mapa de Riesgos'!$AA$59="Menor"),CONCATENATE("R8C",'Mapa de Riesgos'!$O$59),"")</f>
        <v/>
      </c>
      <c r="R53" s="77" t="str">
        <f>IF(AND('Mapa de Riesgos'!$Y$60="Muy Baja",'Mapa de Riesgos'!$AA$60="Menor"),CONCATENATE("R8C",'Mapa de Riesgos'!$O$60),"")</f>
        <v/>
      </c>
      <c r="S53" s="77" t="str">
        <f>IF(AND('Mapa de Riesgos'!$Y$61="Muy Baja",'Mapa de Riesgos'!$AA$61="Menor"),CONCATENATE("R8C",'Mapa de Riesgos'!$O$61),"")</f>
        <v/>
      </c>
      <c r="T53" s="77" t="str">
        <f>IF(AND('Mapa de Riesgos'!$Y$62="Muy Baja",'Mapa de Riesgos'!$AA$62="Menor"),CONCATENATE("R8C",'Mapa de Riesgos'!$O$62),"")</f>
        <v/>
      </c>
      <c r="U53" s="78" t="str">
        <f>IF(AND('Mapa de Riesgos'!$Y$63="Muy Baja",'Mapa de Riesgos'!$AA$63="Menor"),CONCATENATE("R8C",'Mapa de Riesgos'!$O$63),"")</f>
        <v/>
      </c>
      <c r="V53" s="67" t="str">
        <f>IF(AND('Mapa de Riesgos'!$Y$58="Muy Baja",'Mapa de Riesgos'!$AA$58="Moderado"),CONCATENATE("R8C",'Mapa de Riesgos'!$O$58),"")</f>
        <v/>
      </c>
      <c r="W53" s="68" t="str">
        <f>IF(AND('Mapa de Riesgos'!$Y$59="Muy Baja",'Mapa de Riesgos'!$AA$59="Moderado"),CONCATENATE("R8C",'Mapa de Riesgos'!$O$59),"")</f>
        <v/>
      </c>
      <c r="X53" s="68" t="str">
        <f>IF(AND('Mapa de Riesgos'!$Y$60="Muy Baja",'Mapa de Riesgos'!$AA$60="Moderado"),CONCATENATE("R8C",'Mapa de Riesgos'!$O$60),"")</f>
        <v/>
      </c>
      <c r="Y53" s="68" t="str">
        <f>IF(AND('Mapa de Riesgos'!$Y$61="Muy Baja",'Mapa de Riesgos'!$AA$61="Moderado"),CONCATENATE("R8C",'Mapa de Riesgos'!$O$61),"")</f>
        <v/>
      </c>
      <c r="Z53" s="68" t="str">
        <f>IF(AND('Mapa de Riesgos'!$Y$62="Muy Baja",'Mapa de Riesgos'!$AA$62="Moderado"),CONCATENATE("R8C",'Mapa de Riesgos'!$O$62),"")</f>
        <v/>
      </c>
      <c r="AA53" s="69" t="str">
        <f>IF(AND('Mapa de Riesgos'!$Y$63="Muy Baja",'Mapa de Riesgos'!$AA$63="Moderado"),CONCATENATE("R8C",'Mapa de Riesgos'!$O$63),"")</f>
        <v/>
      </c>
      <c r="AB53" s="52" t="str">
        <f>IF(AND('Mapa de Riesgos'!$Y$58="Muy Baja",'Mapa de Riesgos'!$AA$58="Mayor"),CONCATENATE("R8C",'Mapa de Riesgos'!$O$58),"")</f>
        <v/>
      </c>
      <c r="AC53" s="53" t="str">
        <f>IF(AND('Mapa de Riesgos'!$Y$59="Muy Baja",'Mapa de Riesgos'!$AA$59="Mayor"),CONCATENATE("R8C",'Mapa de Riesgos'!$O$59),"")</f>
        <v/>
      </c>
      <c r="AD53" s="53" t="str">
        <f>IF(AND('Mapa de Riesgos'!$Y$60="Muy Baja",'Mapa de Riesgos'!$AA$60="Mayor"),CONCATENATE("R8C",'Mapa de Riesgos'!$O$60),"")</f>
        <v/>
      </c>
      <c r="AE53" s="53" t="str">
        <f>IF(AND('Mapa de Riesgos'!$Y$61="Muy Baja",'Mapa de Riesgos'!$AA$61="Mayor"),CONCATENATE("R8C",'Mapa de Riesgos'!$O$61),"")</f>
        <v/>
      </c>
      <c r="AF53" s="53" t="str">
        <f>IF(AND('Mapa de Riesgos'!$Y$62="Muy Baja",'Mapa de Riesgos'!$AA$62="Mayor"),CONCATENATE("R8C",'Mapa de Riesgos'!$O$62),"")</f>
        <v/>
      </c>
      <c r="AG53" s="54" t="str">
        <f>IF(AND('Mapa de Riesgos'!$Y$63="Muy Baja",'Mapa de Riesgos'!$AA$63="Mayor"),CONCATENATE("R8C",'Mapa de Riesgos'!$O$63),"")</f>
        <v/>
      </c>
      <c r="AH53" s="55" t="str">
        <f>IF(AND('Mapa de Riesgos'!$Y$58="Muy Baja",'Mapa de Riesgos'!$AA$58="Catastrófico"),CONCATENATE("R8C",'Mapa de Riesgos'!$O$58),"")</f>
        <v/>
      </c>
      <c r="AI53" s="56" t="str">
        <f>IF(AND('Mapa de Riesgos'!$Y$59="Muy Baja",'Mapa de Riesgos'!$AA$59="Catastrófico"),CONCATENATE("R8C",'Mapa de Riesgos'!$O$59),"")</f>
        <v/>
      </c>
      <c r="AJ53" s="56" t="str">
        <f>IF(AND('Mapa de Riesgos'!$Y$60="Muy Baja",'Mapa de Riesgos'!$AA$60="Catastrófico"),CONCATENATE("R8C",'Mapa de Riesgos'!$O$60),"")</f>
        <v/>
      </c>
      <c r="AK53" s="56" t="str">
        <f>IF(AND('Mapa de Riesgos'!$Y$61="Muy Baja",'Mapa de Riesgos'!$AA$61="Catastrófico"),CONCATENATE("R8C",'Mapa de Riesgos'!$O$61),"")</f>
        <v/>
      </c>
      <c r="AL53" s="56" t="str">
        <f>IF(AND('Mapa de Riesgos'!$Y$62="Muy Baja",'Mapa de Riesgos'!$AA$62="Catastrófico"),CONCATENATE("R8C",'Mapa de Riesgos'!$O$62),"")</f>
        <v/>
      </c>
      <c r="AM53" s="57" t="str">
        <f>IF(AND('Mapa de Riesgos'!$Y$63="Muy Baja",'Mapa de Riesgos'!$AA$63="Catastrófico"),CONCATENATE("R8C",'Mapa de Riesgos'!$O$63),"")</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31"/>
      <c r="C54" s="431"/>
      <c r="D54" s="432"/>
      <c r="E54" s="472"/>
      <c r="F54" s="473"/>
      <c r="G54" s="473"/>
      <c r="H54" s="473"/>
      <c r="I54" s="474"/>
      <c r="J54" s="76" t="str">
        <f>IF(AND('Mapa de Riesgos'!$Y$64="Muy Baja",'Mapa de Riesgos'!$AA$64="Leve"),CONCATENATE("R9C",'Mapa de Riesgos'!$O$64),"")</f>
        <v/>
      </c>
      <c r="K54" s="77" t="str">
        <f>IF(AND('Mapa de Riesgos'!$Y$65="Muy Baja",'Mapa de Riesgos'!$AA$65="Leve"),CONCATENATE("R9C",'Mapa de Riesgos'!$O$65),"")</f>
        <v/>
      </c>
      <c r="L54" s="77" t="str">
        <f>IF(AND('Mapa de Riesgos'!$Y$66="Muy Baja",'Mapa de Riesgos'!$AA$66="Leve"),CONCATENATE("R9C",'Mapa de Riesgos'!$O$66),"")</f>
        <v/>
      </c>
      <c r="M54" s="77" t="str">
        <f>IF(AND('Mapa de Riesgos'!$Y$67="Muy Baja",'Mapa de Riesgos'!$AA$67="Leve"),CONCATENATE("R9C",'Mapa de Riesgos'!$O$67),"")</f>
        <v/>
      </c>
      <c r="N54" s="77" t="str">
        <f>IF(AND('Mapa de Riesgos'!$Y$68="Muy Baja",'Mapa de Riesgos'!$AA$68="Leve"),CONCATENATE("R9C",'Mapa de Riesgos'!$O$68),"")</f>
        <v/>
      </c>
      <c r="O54" s="78" t="str">
        <f>IF(AND('Mapa de Riesgos'!$Y$69="Muy Baja",'Mapa de Riesgos'!$AA$69="Leve"),CONCATENATE("R9C",'Mapa de Riesgos'!$O$69),"")</f>
        <v/>
      </c>
      <c r="P54" s="76" t="str">
        <f>IF(AND('Mapa de Riesgos'!$Y$64="Muy Baja",'Mapa de Riesgos'!$AA$64="Menor"),CONCATENATE("R9C",'Mapa de Riesgos'!$O$64),"")</f>
        <v/>
      </c>
      <c r="Q54" s="77" t="str">
        <f>IF(AND('Mapa de Riesgos'!$Y$65="Muy Baja",'Mapa de Riesgos'!$AA$65="Menor"),CONCATENATE("R9C",'Mapa de Riesgos'!$O$65),"")</f>
        <v/>
      </c>
      <c r="R54" s="77" t="str">
        <f>IF(AND('Mapa de Riesgos'!$Y$66="Muy Baja",'Mapa de Riesgos'!$AA$66="Menor"),CONCATENATE("R9C",'Mapa de Riesgos'!$O$66),"")</f>
        <v/>
      </c>
      <c r="S54" s="77" t="str">
        <f>IF(AND('Mapa de Riesgos'!$Y$67="Muy Baja",'Mapa de Riesgos'!$AA$67="Menor"),CONCATENATE("R9C",'Mapa de Riesgos'!$O$67),"")</f>
        <v/>
      </c>
      <c r="T54" s="77" t="str">
        <f>IF(AND('Mapa de Riesgos'!$Y$68="Muy Baja",'Mapa de Riesgos'!$AA$68="Menor"),CONCATENATE("R9C",'Mapa de Riesgos'!$O$68),"")</f>
        <v/>
      </c>
      <c r="U54" s="78" t="str">
        <f>IF(AND('Mapa de Riesgos'!$Y$69="Muy Baja",'Mapa de Riesgos'!$AA$69="Menor"),CONCATENATE("R9C",'Mapa de Riesgos'!$O$69),"")</f>
        <v/>
      </c>
      <c r="V54" s="67" t="str">
        <f>IF(AND('Mapa de Riesgos'!$Y$64="Muy Baja",'Mapa de Riesgos'!$AA$64="Moderado"),CONCATENATE("R9C",'Mapa de Riesgos'!$O$64),"")</f>
        <v/>
      </c>
      <c r="W54" s="68" t="str">
        <f>IF(AND('Mapa de Riesgos'!$Y$65="Muy Baja",'Mapa de Riesgos'!$AA$65="Moderado"),CONCATENATE("R9C",'Mapa de Riesgos'!$O$65),"")</f>
        <v/>
      </c>
      <c r="X54" s="68" t="str">
        <f>IF(AND('Mapa de Riesgos'!$Y$66="Muy Baja",'Mapa de Riesgos'!$AA$66="Moderado"),CONCATENATE("R9C",'Mapa de Riesgos'!$O$66),"")</f>
        <v/>
      </c>
      <c r="Y54" s="68" t="str">
        <f>IF(AND('Mapa de Riesgos'!$Y$67="Muy Baja",'Mapa de Riesgos'!$AA$67="Moderado"),CONCATENATE("R9C",'Mapa de Riesgos'!$O$67),"")</f>
        <v/>
      </c>
      <c r="Z54" s="68" t="str">
        <f>IF(AND('Mapa de Riesgos'!$Y$68="Muy Baja",'Mapa de Riesgos'!$AA$68="Moderado"),CONCATENATE("R9C",'Mapa de Riesgos'!$O$68),"")</f>
        <v/>
      </c>
      <c r="AA54" s="69" t="str">
        <f>IF(AND('Mapa de Riesgos'!$Y$69="Muy Baja",'Mapa de Riesgos'!$AA$69="Moderado"),CONCATENATE("R9C",'Mapa de Riesgos'!$O$69),"")</f>
        <v/>
      </c>
      <c r="AB54" s="52" t="str">
        <f>IF(AND('Mapa de Riesgos'!$Y$64="Muy Baja",'Mapa de Riesgos'!$AA$64="Mayor"),CONCATENATE("R9C",'Mapa de Riesgos'!$O$64),"")</f>
        <v/>
      </c>
      <c r="AC54" s="53" t="str">
        <f>IF(AND('Mapa de Riesgos'!$Y$65="Muy Baja",'Mapa de Riesgos'!$AA$65="Mayor"),CONCATENATE("R9C",'Mapa de Riesgos'!$O$65),"")</f>
        <v/>
      </c>
      <c r="AD54" s="53" t="str">
        <f>IF(AND('Mapa de Riesgos'!$Y$66="Muy Baja",'Mapa de Riesgos'!$AA$66="Mayor"),CONCATENATE("R9C",'Mapa de Riesgos'!$O$66),"")</f>
        <v/>
      </c>
      <c r="AE54" s="53" t="str">
        <f>IF(AND('Mapa de Riesgos'!$Y$67="Muy Baja",'Mapa de Riesgos'!$AA$67="Mayor"),CONCATENATE("R9C",'Mapa de Riesgos'!$O$67),"")</f>
        <v/>
      </c>
      <c r="AF54" s="53" t="str">
        <f>IF(AND('Mapa de Riesgos'!$Y$68="Muy Baja",'Mapa de Riesgos'!$AA$68="Mayor"),CONCATENATE("R9C",'Mapa de Riesgos'!$O$68),"")</f>
        <v/>
      </c>
      <c r="AG54" s="54" t="str">
        <f>IF(AND('Mapa de Riesgos'!$Y$69="Muy Baja",'Mapa de Riesgos'!$AA$69="Mayor"),CONCATENATE("R9C",'Mapa de Riesgos'!$O$69),"")</f>
        <v/>
      </c>
      <c r="AH54" s="55" t="str">
        <f>IF(AND('Mapa de Riesgos'!$Y$64="Muy Baja",'Mapa de Riesgos'!$AA$64="Catastrófico"),CONCATENATE("R9C",'Mapa de Riesgos'!$O$64),"")</f>
        <v/>
      </c>
      <c r="AI54" s="56" t="str">
        <f>IF(AND('Mapa de Riesgos'!$Y$65="Muy Baja",'Mapa de Riesgos'!$AA$65="Catastrófico"),CONCATENATE("R9C",'Mapa de Riesgos'!$O$65),"")</f>
        <v/>
      </c>
      <c r="AJ54" s="56" t="str">
        <f>IF(AND('Mapa de Riesgos'!$Y$66="Muy Baja",'Mapa de Riesgos'!$AA$66="Catastrófico"),CONCATENATE("R9C",'Mapa de Riesgos'!$O$66),"")</f>
        <v/>
      </c>
      <c r="AK54" s="56" t="str">
        <f>IF(AND('Mapa de Riesgos'!$Y$67="Muy Baja",'Mapa de Riesgos'!$AA$67="Catastrófico"),CONCATENATE("R9C",'Mapa de Riesgos'!$O$67),"")</f>
        <v/>
      </c>
      <c r="AL54" s="56" t="str">
        <f>IF(AND('Mapa de Riesgos'!$Y$68="Muy Baja",'Mapa de Riesgos'!$AA$68="Catastrófico"),CONCATENATE("R9C",'Mapa de Riesgos'!$O$68),"")</f>
        <v/>
      </c>
      <c r="AM54" s="57" t="str">
        <f>IF(AND('Mapa de Riesgos'!$Y$69="Muy Baja",'Mapa de Riesgos'!$AA$69="Catastrófico"),CONCATENATE("R9C",'Mapa de Riesgos'!$O$69),"")</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31"/>
      <c r="C55" s="431"/>
      <c r="D55" s="432"/>
      <c r="E55" s="475"/>
      <c r="F55" s="476"/>
      <c r="G55" s="476"/>
      <c r="H55" s="476"/>
      <c r="I55" s="477"/>
      <c r="J55" s="79" t="str">
        <f>IF(AND('Mapa de Riesgos'!$Y$70="Muy Baja",'Mapa de Riesgos'!$AA$70="Leve"),CONCATENATE("R10C",'Mapa de Riesgos'!$O$70),"")</f>
        <v/>
      </c>
      <c r="K55" s="80" t="str">
        <f>IF(AND('Mapa de Riesgos'!$Y$71="Muy Baja",'Mapa de Riesgos'!$AA$71="Leve"),CONCATENATE("R10C",'Mapa de Riesgos'!$O$71),"")</f>
        <v/>
      </c>
      <c r="L55" s="80" t="str">
        <f>IF(AND('Mapa de Riesgos'!$Y$72="Muy Baja",'Mapa de Riesgos'!$AA$72="Leve"),CONCATENATE("R10C",'Mapa de Riesgos'!$O$72),"")</f>
        <v/>
      </c>
      <c r="M55" s="80" t="str">
        <f>IF(AND('Mapa de Riesgos'!$Y$73="Muy Baja",'Mapa de Riesgos'!$AA$73="Leve"),CONCATENATE("R10C",'Mapa de Riesgos'!$O$73),"")</f>
        <v/>
      </c>
      <c r="N55" s="80" t="str">
        <f>IF(AND('Mapa de Riesgos'!$Y$74="Muy Baja",'Mapa de Riesgos'!$AA$74="Leve"),CONCATENATE("R10C",'Mapa de Riesgos'!$O$74),"")</f>
        <v/>
      </c>
      <c r="O55" s="81" t="str">
        <f>IF(AND('Mapa de Riesgos'!$Y$75="Muy Baja",'Mapa de Riesgos'!$AA$75="Leve"),CONCATENATE("R10C",'Mapa de Riesgos'!$O$75),"")</f>
        <v/>
      </c>
      <c r="P55" s="79" t="str">
        <f>IF(AND('Mapa de Riesgos'!$Y$70="Muy Baja",'Mapa de Riesgos'!$AA$70="Menor"),CONCATENATE("R10C",'Mapa de Riesgos'!$O$70),"")</f>
        <v/>
      </c>
      <c r="Q55" s="80" t="str">
        <f>IF(AND('Mapa de Riesgos'!$Y$71="Muy Baja",'Mapa de Riesgos'!$AA$71="Menor"),CONCATENATE("R10C",'Mapa de Riesgos'!$O$71),"")</f>
        <v/>
      </c>
      <c r="R55" s="80" t="str">
        <f>IF(AND('Mapa de Riesgos'!$Y$72="Muy Baja",'Mapa de Riesgos'!$AA$72="Menor"),CONCATENATE("R10C",'Mapa de Riesgos'!$O$72),"")</f>
        <v/>
      </c>
      <c r="S55" s="80" t="str">
        <f>IF(AND('Mapa de Riesgos'!$Y$73="Muy Baja",'Mapa de Riesgos'!$AA$73="Menor"),CONCATENATE("R10C",'Mapa de Riesgos'!$O$73),"")</f>
        <v/>
      </c>
      <c r="T55" s="80" t="str">
        <f>IF(AND('Mapa de Riesgos'!$Y$74="Muy Baja",'Mapa de Riesgos'!$AA$74="Menor"),CONCATENATE("R10C",'Mapa de Riesgos'!$O$74),"")</f>
        <v/>
      </c>
      <c r="U55" s="81" t="str">
        <f>IF(AND('Mapa de Riesgos'!$Y$75="Muy Baja",'Mapa de Riesgos'!$AA$75="Menor"),CONCATENATE("R10C",'Mapa de Riesgos'!$O$75),"")</f>
        <v/>
      </c>
      <c r="V55" s="70" t="str">
        <f>IF(AND('Mapa de Riesgos'!$Y$70="Muy Baja",'Mapa de Riesgos'!$AA$70="Moderado"),CONCATENATE("R10C",'Mapa de Riesgos'!$O$70),"")</f>
        <v/>
      </c>
      <c r="W55" s="71" t="str">
        <f>IF(AND('Mapa de Riesgos'!$Y$71="Muy Baja",'Mapa de Riesgos'!$AA$71="Moderado"),CONCATENATE("R10C",'Mapa de Riesgos'!$O$71),"")</f>
        <v/>
      </c>
      <c r="X55" s="71" t="str">
        <f>IF(AND('Mapa de Riesgos'!$Y$72="Muy Baja",'Mapa de Riesgos'!$AA$72="Moderado"),CONCATENATE("R10C",'Mapa de Riesgos'!$O$72),"")</f>
        <v/>
      </c>
      <c r="Y55" s="71" t="str">
        <f>IF(AND('Mapa de Riesgos'!$Y$73="Muy Baja",'Mapa de Riesgos'!$AA$73="Moderado"),CONCATENATE("R10C",'Mapa de Riesgos'!$O$73),"")</f>
        <v/>
      </c>
      <c r="Z55" s="71" t="str">
        <f>IF(AND('Mapa de Riesgos'!$Y$74="Muy Baja",'Mapa de Riesgos'!$AA$74="Moderado"),CONCATENATE("R10C",'Mapa de Riesgos'!$O$74),"")</f>
        <v/>
      </c>
      <c r="AA55" s="72" t="str">
        <f>IF(AND('Mapa de Riesgos'!$Y$75="Muy Baja",'Mapa de Riesgos'!$AA$75="Moderado"),CONCATENATE("R10C",'Mapa de Riesgos'!$O$75),"")</f>
        <v/>
      </c>
      <c r="AB55" s="58" t="str">
        <f>IF(AND('Mapa de Riesgos'!$Y$70="Muy Baja",'Mapa de Riesgos'!$AA$70="Mayor"),CONCATENATE("R10C",'Mapa de Riesgos'!$O$70),"")</f>
        <v/>
      </c>
      <c r="AC55" s="59" t="str">
        <f>IF(AND('Mapa de Riesgos'!$Y$71="Muy Baja",'Mapa de Riesgos'!$AA$71="Mayor"),CONCATENATE("R10C",'Mapa de Riesgos'!$O$71),"")</f>
        <v/>
      </c>
      <c r="AD55" s="59" t="str">
        <f>IF(AND('Mapa de Riesgos'!$Y$72="Muy Baja",'Mapa de Riesgos'!$AA$72="Mayor"),CONCATENATE("R10C",'Mapa de Riesgos'!$O$72),"")</f>
        <v/>
      </c>
      <c r="AE55" s="59" t="str">
        <f>IF(AND('Mapa de Riesgos'!$Y$73="Muy Baja",'Mapa de Riesgos'!$AA$73="Mayor"),CONCATENATE("R10C",'Mapa de Riesgos'!$O$73),"")</f>
        <v/>
      </c>
      <c r="AF55" s="59" t="str">
        <f>IF(AND('Mapa de Riesgos'!$Y$74="Muy Baja",'Mapa de Riesgos'!$AA$74="Mayor"),CONCATENATE("R10C",'Mapa de Riesgos'!$O$74),"")</f>
        <v/>
      </c>
      <c r="AG55" s="60" t="str">
        <f>IF(AND('Mapa de Riesgos'!$Y$75="Muy Baja",'Mapa de Riesgos'!$AA$75="Mayor"),CONCATENATE("R10C",'Mapa de Riesgos'!$O$75),"")</f>
        <v/>
      </c>
      <c r="AH55" s="61" t="str">
        <f>IF(AND('Mapa de Riesgos'!$Y$70="Muy Baja",'Mapa de Riesgos'!$AA$70="Catastrófico"),CONCATENATE("R10C",'Mapa de Riesgos'!$O$70),"")</f>
        <v/>
      </c>
      <c r="AI55" s="62" t="str">
        <f>IF(AND('Mapa de Riesgos'!$Y$71="Muy Baja",'Mapa de Riesgos'!$AA$71="Catastrófico"),CONCATENATE("R10C",'Mapa de Riesgos'!$O$71),"")</f>
        <v/>
      </c>
      <c r="AJ55" s="62" t="str">
        <f>IF(AND('Mapa de Riesgos'!$Y$72="Muy Baja",'Mapa de Riesgos'!$AA$72="Catastrófico"),CONCATENATE("R10C",'Mapa de Riesgos'!$O$72),"")</f>
        <v/>
      </c>
      <c r="AK55" s="62" t="str">
        <f>IF(AND('Mapa de Riesgos'!$Y$73="Muy Baja",'Mapa de Riesgos'!$AA$73="Catastrófico"),CONCATENATE("R10C",'Mapa de Riesgos'!$O$73),"")</f>
        <v/>
      </c>
      <c r="AL55" s="62" t="str">
        <f>IF(AND('Mapa de Riesgos'!$Y$74="Muy Baja",'Mapa de Riesgos'!$AA$74="Catastrófico"),CONCATENATE("R10C",'Mapa de Riesgos'!$O$74),"")</f>
        <v/>
      </c>
      <c r="AM55" s="63" t="str">
        <f>IF(AND('Mapa de Riesgos'!$Y$75="Muy Baja",'Mapa de Riesgos'!$AA$75="Catastrófico"),CONCATENATE("R10C",'Mapa de Riesgos'!$O$75),"")</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469" t="s">
        <v>264</v>
      </c>
      <c r="K56" s="470"/>
      <c r="L56" s="470"/>
      <c r="M56" s="470"/>
      <c r="N56" s="470"/>
      <c r="O56" s="471"/>
      <c r="P56" s="469" t="s">
        <v>265</v>
      </c>
      <c r="Q56" s="470"/>
      <c r="R56" s="470"/>
      <c r="S56" s="470"/>
      <c r="T56" s="470"/>
      <c r="U56" s="471"/>
      <c r="V56" s="469" t="s">
        <v>266</v>
      </c>
      <c r="W56" s="470"/>
      <c r="X56" s="470"/>
      <c r="Y56" s="470"/>
      <c r="Z56" s="470"/>
      <c r="AA56" s="471"/>
      <c r="AB56" s="469" t="s">
        <v>267</v>
      </c>
      <c r="AC56" s="478"/>
      <c r="AD56" s="470"/>
      <c r="AE56" s="470"/>
      <c r="AF56" s="470"/>
      <c r="AG56" s="471"/>
      <c r="AH56" s="469" t="s">
        <v>268</v>
      </c>
      <c r="AI56" s="470"/>
      <c r="AJ56" s="470"/>
      <c r="AK56" s="470"/>
      <c r="AL56" s="470"/>
      <c r="AM56" s="471"/>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472"/>
      <c r="K57" s="473"/>
      <c r="L57" s="473"/>
      <c r="M57" s="473"/>
      <c r="N57" s="473"/>
      <c r="O57" s="474"/>
      <c r="P57" s="472"/>
      <c r="Q57" s="473"/>
      <c r="R57" s="473"/>
      <c r="S57" s="473"/>
      <c r="T57" s="473"/>
      <c r="U57" s="474"/>
      <c r="V57" s="472"/>
      <c r="W57" s="473"/>
      <c r="X57" s="473"/>
      <c r="Y57" s="473"/>
      <c r="Z57" s="473"/>
      <c r="AA57" s="474"/>
      <c r="AB57" s="472"/>
      <c r="AC57" s="473"/>
      <c r="AD57" s="473"/>
      <c r="AE57" s="473"/>
      <c r="AF57" s="473"/>
      <c r="AG57" s="474"/>
      <c r="AH57" s="472"/>
      <c r="AI57" s="473"/>
      <c r="AJ57" s="473"/>
      <c r="AK57" s="473"/>
      <c r="AL57" s="473"/>
      <c r="AM57" s="474"/>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472"/>
      <c r="K58" s="473"/>
      <c r="L58" s="473"/>
      <c r="M58" s="473"/>
      <c r="N58" s="473"/>
      <c r="O58" s="474"/>
      <c r="P58" s="472"/>
      <c r="Q58" s="473"/>
      <c r="R58" s="473"/>
      <c r="S58" s="473"/>
      <c r="T58" s="473"/>
      <c r="U58" s="474"/>
      <c r="V58" s="472"/>
      <c r="W58" s="473"/>
      <c r="X58" s="473"/>
      <c r="Y58" s="473"/>
      <c r="Z58" s="473"/>
      <c r="AA58" s="474"/>
      <c r="AB58" s="472"/>
      <c r="AC58" s="473"/>
      <c r="AD58" s="473"/>
      <c r="AE58" s="473"/>
      <c r="AF58" s="473"/>
      <c r="AG58" s="474"/>
      <c r="AH58" s="472"/>
      <c r="AI58" s="473"/>
      <c r="AJ58" s="473"/>
      <c r="AK58" s="473"/>
      <c r="AL58" s="473"/>
      <c r="AM58" s="474"/>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472"/>
      <c r="K59" s="473"/>
      <c r="L59" s="473"/>
      <c r="M59" s="473"/>
      <c r="N59" s="473"/>
      <c r="O59" s="474"/>
      <c r="P59" s="472"/>
      <c r="Q59" s="473"/>
      <c r="R59" s="473"/>
      <c r="S59" s="473"/>
      <c r="T59" s="473"/>
      <c r="U59" s="474"/>
      <c r="V59" s="472"/>
      <c r="W59" s="473"/>
      <c r="X59" s="473"/>
      <c r="Y59" s="473"/>
      <c r="Z59" s="473"/>
      <c r="AA59" s="474"/>
      <c r="AB59" s="472"/>
      <c r="AC59" s="473"/>
      <c r="AD59" s="473"/>
      <c r="AE59" s="473"/>
      <c r="AF59" s="473"/>
      <c r="AG59" s="474"/>
      <c r="AH59" s="472"/>
      <c r="AI59" s="473"/>
      <c r="AJ59" s="473"/>
      <c r="AK59" s="473"/>
      <c r="AL59" s="473"/>
      <c r="AM59" s="474"/>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472"/>
      <c r="K60" s="473"/>
      <c r="L60" s="473"/>
      <c r="M60" s="473"/>
      <c r="N60" s="473"/>
      <c r="O60" s="474"/>
      <c r="P60" s="472"/>
      <c r="Q60" s="473"/>
      <c r="R60" s="473"/>
      <c r="S60" s="473"/>
      <c r="T60" s="473"/>
      <c r="U60" s="474"/>
      <c r="V60" s="472"/>
      <c r="W60" s="473"/>
      <c r="X60" s="473"/>
      <c r="Y60" s="473"/>
      <c r="Z60" s="473"/>
      <c r="AA60" s="474"/>
      <c r="AB60" s="472"/>
      <c r="AC60" s="473"/>
      <c r="AD60" s="473"/>
      <c r="AE60" s="473"/>
      <c r="AF60" s="473"/>
      <c r="AG60" s="474"/>
      <c r="AH60" s="472"/>
      <c r="AI60" s="473"/>
      <c r="AJ60" s="473"/>
      <c r="AK60" s="473"/>
      <c r="AL60" s="473"/>
      <c r="AM60" s="474"/>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475"/>
      <c r="K61" s="476"/>
      <c r="L61" s="476"/>
      <c r="M61" s="476"/>
      <c r="N61" s="476"/>
      <c r="O61" s="477"/>
      <c r="P61" s="475"/>
      <c r="Q61" s="476"/>
      <c r="R61" s="476"/>
      <c r="S61" s="476"/>
      <c r="T61" s="476"/>
      <c r="U61" s="477"/>
      <c r="V61" s="475"/>
      <c r="W61" s="476"/>
      <c r="X61" s="476"/>
      <c r="Y61" s="476"/>
      <c r="Z61" s="476"/>
      <c r="AA61" s="477"/>
      <c r="AB61" s="475"/>
      <c r="AC61" s="476"/>
      <c r="AD61" s="476"/>
      <c r="AE61" s="476"/>
      <c r="AF61" s="476"/>
      <c r="AG61" s="477"/>
      <c r="AH61" s="475"/>
      <c r="AI61" s="476"/>
      <c r="AJ61" s="476"/>
      <c r="AK61" s="476"/>
      <c r="AL61" s="476"/>
      <c r="AM61" s="477"/>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18" t="s">
        <v>270</v>
      </c>
      <c r="C1" s="518"/>
      <c r="D1" s="518"/>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271</v>
      </c>
      <c r="D3" s="12" t="s">
        <v>254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272</v>
      </c>
      <c r="C4" s="14" t="s">
        <v>273</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274</v>
      </c>
      <c r="C5" s="17" t="s">
        <v>275</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276</v>
      </c>
      <c r="C6" s="17" t="s">
        <v>277</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278</v>
      </c>
      <c r="C7" s="17" t="s">
        <v>279</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280</v>
      </c>
      <c r="C8" s="17" t="s">
        <v>281</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19" t="s">
        <v>282</v>
      </c>
      <c r="C1" s="519"/>
      <c r="D1" s="519"/>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283</v>
      </c>
      <c r="D3" s="36" t="s">
        <v>284</v>
      </c>
      <c r="E3" s="83"/>
      <c r="F3" s="83"/>
      <c r="G3" s="83"/>
      <c r="H3" s="83"/>
      <c r="I3" s="83"/>
      <c r="J3" s="83"/>
      <c r="K3" s="83"/>
      <c r="L3" s="83"/>
      <c r="M3" s="83"/>
      <c r="N3" s="83"/>
      <c r="O3" s="83"/>
      <c r="P3" s="83"/>
      <c r="Q3" s="83"/>
      <c r="R3" s="83"/>
      <c r="S3" s="83"/>
      <c r="T3" s="83"/>
      <c r="U3" s="83"/>
    </row>
    <row r="4" spans="1:21" ht="33.75" x14ac:dyDescent="0.25">
      <c r="A4" s="100" t="s">
        <v>285</v>
      </c>
      <c r="B4" s="39" t="s">
        <v>286</v>
      </c>
      <c r="C4" s="44" t="s">
        <v>287</v>
      </c>
      <c r="D4" s="37" t="s">
        <v>288</v>
      </c>
      <c r="E4" s="83"/>
      <c r="F4" s="83"/>
      <c r="G4" s="83"/>
      <c r="H4" s="83"/>
      <c r="I4" s="83"/>
      <c r="J4" s="83"/>
      <c r="K4" s="83"/>
      <c r="L4" s="83"/>
      <c r="M4" s="83"/>
      <c r="N4" s="83"/>
      <c r="O4" s="83"/>
      <c r="P4" s="83"/>
      <c r="Q4" s="83"/>
      <c r="R4" s="83"/>
      <c r="S4" s="83"/>
      <c r="T4" s="83"/>
      <c r="U4" s="83"/>
    </row>
    <row r="5" spans="1:21" ht="67.5" x14ac:dyDescent="0.25">
      <c r="A5" s="100" t="s">
        <v>289</v>
      </c>
      <c r="B5" s="40" t="s">
        <v>290</v>
      </c>
      <c r="C5" s="45" t="s">
        <v>291</v>
      </c>
      <c r="D5" s="38" t="s">
        <v>292</v>
      </c>
      <c r="E5" s="83"/>
      <c r="F5" s="83"/>
      <c r="G5" s="83"/>
      <c r="H5" s="83"/>
      <c r="I5" s="83"/>
      <c r="J5" s="83"/>
      <c r="K5" s="83"/>
      <c r="L5" s="83"/>
      <c r="M5" s="83"/>
      <c r="N5" s="83"/>
      <c r="O5" s="83"/>
      <c r="P5" s="83"/>
      <c r="Q5" s="83"/>
      <c r="R5" s="83"/>
      <c r="S5" s="83"/>
      <c r="T5" s="83"/>
      <c r="U5" s="83"/>
    </row>
    <row r="6" spans="1:21" ht="67.5" x14ac:dyDescent="0.25">
      <c r="A6" s="100" t="s">
        <v>260</v>
      </c>
      <c r="B6" s="41" t="s">
        <v>293</v>
      </c>
      <c r="C6" s="45" t="s">
        <v>294</v>
      </c>
      <c r="D6" s="38" t="s">
        <v>295</v>
      </c>
      <c r="E6" s="83"/>
      <c r="F6" s="83"/>
      <c r="G6" s="83"/>
      <c r="H6" s="83"/>
      <c r="I6" s="83"/>
      <c r="J6" s="83"/>
      <c r="K6" s="83"/>
      <c r="L6" s="83"/>
      <c r="M6" s="83"/>
      <c r="N6" s="83"/>
      <c r="O6" s="83"/>
      <c r="P6" s="83"/>
      <c r="Q6" s="83"/>
      <c r="R6" s="83"/>
      <c r="S6" s="83"/>
      <c r="T6" s="83"/>
      <c r="U6" s="83"/>
    </row>
    <row r="7" spans="1:21" ht="101.25" x14ac:dyDescent="0.25">
      <c r="A7" s="100" t="s">
        <v>296</v>
      </c>
      <c r="B7" s="42" t="s">
        <v>297</v>
      </c>
      <c r="C7" s="45" t="s">
        <v>298</v>
      </c>
      <c r="D7" s="38" t="s">
        <v>299</v>
      </c>
      <c r="E7" s="83"/>
      <c r="F7" s="83"/>
      <c r="G7" s="83"/>
      <c r="H7" s="83"/>
      <c r="I7" s="83"/>
      <c r="J7" s="83"/>
      <c r="K7" s="83"/>
      <c r="L7" s="83"/>
      <c r="M7" s="83"/>
      <c r="N7" s="83"/>
      <c r="O7" s="83"/>
      <c r="P7" s="83"/>
      <c r="Q7" s="83"/>
      <c r="R7" s="83"/>
      <c r="S7" s="83"/>
      <c r="T7" s="83"/>
      <c r="U7" s="83"/>
    </row>
    <row r="8" spans="1:21" ht="67.5" x14ac:dyDescent="0.25">
      <c r="A8" s="100" t="s">
        <v>300</v>
      </c>
      <c r="B8" s="43" t="s">
        <v>301</v>
      </c>
      <c r="C8" s="45" t="s">
        <v>302</v>
      </c>
      <c r="D8" s="38" t="s">
        <v>303</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304</v>
      </c>
      <c r="C11" s="100" t="s">
        <v>305</v>
      </c>
      <c r="D11" s="100" t="s">
        <v>306</v>
      </c>
      <c r="E11" s="83"/>
      <c r="F11" s="83"/>
      <c r="G11" s="83"/>
      <c r="H11" s="83"/>
      <c r="I11" s="83"/>
      <c r="J11" s="83"/>
      <c r="K11" s="83"/>
      <c r="L11" s="83"/>
      <c r="M11" s="83"/>
      <c r="N11" s="83"/>
      <c r="O11" s="83"/>
      <c r="P11" s="83"/>
      <c r="Q11" s="83"/>
      <c r="R11" s="83"/>
      <c r="S11" s="83"/>
      <c r="T11" s="83"/>
      <c r="U11" s="83"/>
    </row>
    <row r="12" spans="1:21" x14ac:dyDescent="0.25">
      <c r="A12" s="100"/>
      <c r="B12" s="100" t="s">
        <v>307</v>
      </c>
      <c r="C12" s="100" t="s">
        <v>308</v>
      </c>
      <c r="D12" s="100" t="s">
        <v>309</v>
      </c>
      <c r="E12" s="83"/>
      <c r="F12" s="83"/>
      <c r="G12" s="83"/>
      <c r="H12" s="83"/>
      <c r="I12" s="83"/>
      <c r="J12" s="83"/>
      <c r="K12" s="83"/>
      <c r="L12" s="83"/>
      <c r="M12" s="83"/>
      <c r="N12" s="83"/>
      <c r="O12" s="83"/>
      <c r="P12" s="83"/>
      <c r="Q12" s="83"/>
      <c r="R12" s="83"/>
      <c r="S12" s="83"/>
      <c r="T12" s="83"/>
      <c r="U12" s="83"/>
    </row>
    <row r="13" spans="1:21" x14ac:dyDescent="0.25">
      <c r="A13" s="100"/>
      <c r="B13" s="100"/>
      <c r="C13" s="100" t="s">
        <v>310</v>
      </c>
      <c r="D13" s="100" t="s">
        <v>191</v>
      </c>
      <c r="E13" s="83"/>
      <c r="F13" s="83"/>
      <c r="G13" s="83"/>
      <c r="H13" s="83"/>
      <c r="I13" s="83"/>
      <c r="J13" s="83"/>
      <c r="K13" s="83"/>
      <c r="L13" s="83"/>
      <c r="M13" s="83"/>
      <c r="N13" s="83"/>
      <c r="O13" s="83"/>
      <c r="P13" s="83"/>
      <c r="Q13" s="83"/>
      <c r="R13" s="83"/>
      <c r="S13" s="83"/>
      <c r="T13" s="83"/>
      <c r="U13" s="83"/>
    </row>
    <row r="14" spans="1:21" x14ac:dyDescent="0.25">
      <c r="A14" s="100"/>
      <c r="B14" s="100"/>
      <c r="C14" s="100" t="s">
        <v>311</v>
      </c>
      <c r="D14" s="100" t="s">
        <v>208</v>
      </c>
      <c r="E14" s="83"/>
      <c r="F14" s="83"/>
      <c r="G14" s="83"/>
      <c r="H14" s="83"/>
      <c r="I14" s="83"/>
      <c r="J14" s="83"/>
      <c r="K14" s="83"/>
      <c r="L14" s="83"/>
      <c r="M14" s="83"/>
      <c r="N14" s="83"/>
      <c r="O14" s="83"/>
      <c r="P14" s="83"/>
      <c r="Q14" s="83"/>
      <c r="R14" s="83"/>
      <c r="S14" s="83"/>
      <c r="T14" s="83"/>
      <c r="U14" s="83"/>
    </row>
    <row r="15" spans="1:21" x14ac:dyDescent="0.25">
      <c r="A15" s="100"/>
      <c r="B15" s="100"/>
      <c r="C15" s="100" t="s">
        <v>312</v>
      </c>
      <c r="D15" s="100" t="s">
        <v>313</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314</v>
      </c>
      <c r="C209" s="30" t="s">
        <v>315</v>
      </c>
      <c r="D209" s="33" t="s">
        <v>314</v>
      </c>
      <c r="E209" s="33" t="s">
        <v>315</v>
      </c>
    </row>
    <row r="210" spans="1:8" ht="21" x14ac:dyDescent="0.35">
      <c r="A210" s="83"/>
      <c r="B210" s="31" t="s">
        <v>316</v>
      </c>
      <c r="C210" s="31" t="s">
        <v>317</v>
      </c>
      <c r="D210" t="s">
        <v>316</v>
      </c>
      <c r="F210" t="str">
        <f>IF(NOT(ISBLANK(D210)),D210,IF(NOT(ISBLANK(E210)),"     "&amp;E210,FALSE))</f>
        <v>Afectación Económica o presupuestal</v>
      </c>
      <c r="G210" t="s">
        <v>316</v>
      </c>
      <c r="H210" t="str">
        <f>IF(NOT(ISERROR(MATCH(G210,_xlfn.ANCHORARRAY(B221),0))),F223&amp;"Por favor no seleccionar los criterios de impacto",G210)</f>
        <v>❌Por favor no seleccionar los criterios de impacto</v>
      </c>
    </row>
    <row r="211" spans="1:8" ht="21" x14ac:dyDescent="0.35">
      <c r="A211" s="83"/>
      <c r="B211" s="31" t="s">
        <v>316</v>
      </c>
      <c r="C211" s="31" t="s">
        <v>291</v>
      </c>
      <c r="E211" t="s">
        <v>317</v>
      </c>
      <c r="F211" t="str">
        <f t="shared" ref="F211:F221" si="0">IF(NOT(ISBLANK(D211)),D211,IF(NOT(ISBLANK(E211)),"     "&amp;E211,FALSE))</f>
        <v xml:space="preserve">     Afectación menor a 10 SMLMV .</v>
      </c>
    </row>
    <row r="212" spans="1:8" ht="21" x14ac:dyDescent="0.35">
      <c r="A212" s="83"/>
      <c r="B212" s="31" t="s">
        <v>316</v>
      </c>
      <c r="C212" s="31" t="s">
        <v>294</v>
      </c>
      <c r="E212" t="s">
        <v>291</v>
      </c>
      <c r="F212" t="str">
        <f t="shared" si="0"/>
        <v xml:space="preserve">     Entre 10 y 50 SMLMV </v>
      </c>
    </row>
    <row r="213" spans="1:8" ht="21" x14ac:dyDescent="0.35">
      <c r="A213" s="83"/>
      <c r="B213" s="31" t="s">
        <v>316</v>
      </c>
      <c r="C213" s="31" t="s">
        <v>298</v>
      </c>
      <c r="E213" t="s">
        <v>294</v>
      </c>
      <c r="F213" t="str">
        <f t="shared" si="0"/>
        <v xml:space="preserve">     Entre 50 y 100 SMLMV </v>
      </c>
    </row>
    <row r="214" spans="1:8" ht="21" x14ac:dyDescent="0.35">
      <c r="A214" s="83"/>
      <c r="B214" s="31" t="s">
        <v>316</v>
      </c>
      <c r="C214" s="31" t="s">
        <v>302</v>
      </c>
      <c r="E214" t="s">
        <v>298</v>
      </c>
      <c r="F214" t="str">
        <f t="shared" si="0"/>
        <v xml:space="preserve">     Entre 100 y 500 SMLMV </v>
      </c>
    </row>
    <row r="215" spans="1:8" ht="21" x14ac:dyDescent="0.35">
      <c r="A215" s="83"/>
      <c r="B215" s="31" t="s">
        <v>284</v>
      </c>
      <c r="C215" s="31" t="s">
        <v>288</v>
      </c>
      <c r="E215" t="s">
        <v>302</v>
      </c>
      <c r="F215" t="str">
        <f t="shared" si="0"/>
        <v xml:space="preserve">     Mayor a 500 SMLMV </v>
      </c>
    </row>
    <row r="216" spans="1:8" ht="21" x14ac:dyDescent="0.35">
      <c r="A216" s="83"/>
      <c r="B216" s="31" t="s">
        <v>284</v>
      </c>
      <c r="C216" s="31" t="s">
        <v>292</v>
      </c>
      <c r="D216" t="s">
        <v>284</v>
      </c>
      <c r="F216" t="str">
        <f t="shared" si="0"/>
        <v>Pérdida Reputacional</v>
      </c>
    </row>
    <row r="217" spans="1:8" ht="21" x14ac:dyDescent="0.35">
      <c r="A217" s="83"/>
      <c r="B217" s="31" t="s">
        <v>284</v>
      </c>
      <c r="C217" s="31" t="s">
        <v>295</v>
      </c>
      <c r="E217" t="s">
        <v>288</v>
      </c>
      <c r="F217" t="str">
        <f t="shared" si="0"/>
        <v xml:space="preserve">     El riesgo afecta la imagen de alguna área de la organización</v>
      </c>
    </row>
    <row r="218" spans="1:8" ht="21" x14ac:dyDescent="0.35">
      <c r="A218" s="83"/>
      <c r="B218" s="31" t="s">
        <v>284</v>
      </c>
      <c r="C218" s="31" t="s">
        <v>299</v>
      </c>
      <c r="E218" t="s">
        <v>292</v>
      </c>
      <c r="F218" t="str">
        <f t="shared" si="0"/>
        <v xml:space="preserve">     El riesgo afecta la imagen de la entidad internamente, de conocimiento general, nivel interno, de junta dircetiva y accionistas y/o de provedores</v>
      </c>
    </row>
    <row r="219" spans="1:8" ht="21" x14ac:dyDescent="0.35">
      <c r="A219" s="83"/>
      <c r="B219" s="31" t="s">
        <v>284</v>
      </c>
      <c r="C219" s="31" t="s">
        <v>303</v>
      </c>
      <c r="E219" t="s">
        <v>295</v>
      </c>
      <c r="F219" t="str">
        <f t="shared" si="0"/>
        <v xml:space="preserve">     El riesgo afecta la imagen de la entidad con algunos usuarios de relevancia frente al logro de los objetivos</v>
      </c>
    </row>
    <row r="220" spans="1:8" x14ac:dyDescent="0.25">
      <c r="A220" s="83"/>
      <c r="B220" s="32"/>
      <c r="C220" s="32"/>
      <c r="E220" t="s">
        <v>299</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303</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318</v>
      </c>
    </row>
    <row r="224" spans="1:8" x14ac:dyDescent="0.25">
      <c r="B224" s="22"/>
      <c r="C224" s="22"/>
      <c r="F224" s="35" t="s">
        <v>319</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20" t="s">
        <v>320</v>
      </c>
      <c r="C1" s="521"/>
      <c r="D1" s="521"/>
      <c r="E1" s="521"/>
      <c r="F1" s="522"/>
    </row>
    <row r="2" spans="2:6" ht="16.5" thickBot="1" x14ac:dyDescent="0.3">
      <c r="B2" s="86"/>
      <c r="C2" s="86"/>
      <c r="D2" s="86"/>
      <c r="E2" s="86"/>
      <c r="F2" s="86"/>
    </row>
    <row r="3" spans="2:6" ht="16.5" thickBot="1" x14ac:dyDescent="0.25">
      <c r="B3" s="524" t="s">
        <v>321</v>
      </c>
      <c r="C3" s="525"/>
      <c r="D3" s="525"/>
      <c r="E3" s="98" t="s">
        <v>322</v>
      </c>
      <c r="F3" s="99" t="s">
        <v>323</v>
      </c>
    </row>
    <row r="4" spans="2:6" ht="31.5" x14ac:dyDescent="0.2">
      <c r="B4" s="526" t="s">
        <v>324</v>
      </c>
      <c r="C4" s="528" t="s">
        <v>181</v>
      </c>
      <c r="D4" s="87" t="s">
        <v>193</v>
      </c>
      <c r="E4" s="88" t="s">
        <v>325</v>
      </c>
      <c r="F4" s="89">
        <v>0.25</v>
      </c>
    </row>
    <row r="5" spans="2:6" ht="47.25" x14ac:dyDescent="0.2">
      <c r="B5" s="527"/>
      <c r="C5" s="529"/>
      <c r="D5" s="90" t="s">
        <v>326</v>
      </c>
      <c r="E5" s="91" t="s">
        <v>327</v>
      </c>
      <c r="F5" s="92">
        <v>0.15</v>
      </c>
    </row>
    <row r="6" spans="2:6" ht="47.25" x14ac:dyDescent="0.2">
      <c r="B6" s="527"/>
      <c r="C6" s="529"/>
      <c r="D6" s="90" t="s">
        <v>328</v>
      </c>
      <c r="E6" s="91" t="s">
        <v>329</v>
      </c>
      <c r="F6" s="92">
        <v>0.1</v>
      </c>
    </row>
    <row r="7" spans="2:6" ht="63" x14ac:dyDescent="0.2">
      <c r="B7" s="527"/>
      <c r="C7" s="529" t="s">
        <v>182</v>
      </c>
      <c r="D7" s="90" t="s">
        <v>330</v>
      </c>
      <c r="E7" s="91" t="s">
        <v>331</v>
      </c>
      <c r="F7" s="92">
        <v>0.25</v>
      </c>
    </row>
    <row r="8" spans="2:6" ht="31.5" x14ac:dyDescent="0.2">
      <c r="B8" s="527"/>
      <c r="C8" s="529"/>
      <c r="D8" s="90" t="s">
        <v>194</v>
      </c>
      <c r="E8" s="91" t="s">
        <v>332</v>
      </c>
      <c r="F8" s="92">
        <v>0.15</v>
      </c>
    </row>
    <row r="9" spans="2:6" ht="47.25" x14ac:dyDescent="0.2">
      <c r="B9" s="527" t="s">
        <v>333</v>
      </c>
      <c r="C9" s="529" t="s">
        <v>184</v>
      </c>
      <c r="D9" s="90" t="s">
        <v>195</v>
      </c>
      <c r="E9" s="91" t="s">
        <v>334</v>
      </c>
      <c r="F9" s="93" t="s">
        <v>335</v>
      </c>
    </row>
    <row r="10" spans="2:6" ht="63" x14ac:dyDescent="0.2">
      <c r="B10" s="527"/>
      <c r="C10" s="529"/>
      <c r="D10" s="90" t="s">
        <v>336</v>
      </c>
      <c r="E10" s="91" t="s">
        <v>337</v>
      </c>
      <c r="F10" s="93" t="s">
        <v>335</v>
      </c>
    </row>
    <row r="11" spans="2:6" ht="47.25" x14ac:dyDescent="0.2">
      <c r="B11" s="527"/>
      <c r="C11" s="529" t="s">
        <v>185</v>
      </c>
      <c r="D11" s="90" t="s">
        <v>196</v>
      </c>
      <c r="E11" s="91" t="s">
        <v>338</v>
      </c>
      <c r="F11" s="93" t="s">
        <v>335</v>
      </c>
    </row>
    <row r="12" spans="2:6" ht="47.25" x14ac:dyDescent="0.2">
      <c r="B12" s="527"/>
      <c r="C12" s="529"/>
      <c r="D12" s="90" t="s">
        <v>339</v>
      </c>
      <c r="E12" s="91" t="s">
        <v>340</v>
      </c>
      <c r="F12" s="93" t="s">
        <v>335</v>
      </c>
    </row>
    <row r="13" spans="2:6" ht="31.5" x14ac:dyDescent="0.2">
      <c r="B13" s="527"/>
      <c r="C13" s="529" t="s">
        <v>186</v>
      </c>
      <c r="D13" s="90" t="s">
        <v>197</v>
      </c>
      <c r="E13" s="91" t="s">
        <v>341</v>
      </c>
      <c r="F13" s="93" t="s">
        <v>335</v>
      </c>
    </row>
    <row r="14" spans="2:6" ht="32.25" thickBot="1" x14ac:dyDescent="0.25">
      <c r="B14" s="530"/>
      <c r="C14" s="531"/>
      <c r="D14" s="94" t="s">
        <v>342</v>
      </c>
      <c r="E14" s="95" t="s">
        <v>343</v>
      </c>
      <c r="F14" s="96" t="s">
        <v>335</v>
      </c>
    </row>
    <row r="15" spans="2:6" ht="49.5" customHeight="1" x14ac:dyDescent="0.2">
      <c r="B15" s="523" t="s">
        <v>344</v>
      </c>
      <c r="C15" s="523"/>
      <c r="D15" s="523"/>
      <c r="E15" s="523"/>
      <c r="F15" s="523"/>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345</v>
      </c>
      <c r="E2" t="s">
        <v>346</v>
      </c>
    </row>
    <row r="3" spans="2:5" x14ac:dyDescent="0.25">
      <c r="B3" t="s">
        <v>347</v>
      </c>
      <c r="E3" t="s">
        <v>187</v>
      </c>
    </row>
    <row r="4" spans="2:5" x14ac:dyDescent="0.25">
      <c r="B4" t="s">
        <v>348</v>
      </c>
      <c r="E4" t="s">
        <v>218</v>
      </c>
    </row>
    <row r="5" spans="2:5" x14ac:dyDescent="0.25">
      <c r="B5" t="s">
        <v>198</v>
      </c>
    </row>
    <row r="8" spans="2:5" x14ac:dyDescent="0.25">
      <c r="B8" t="s">
        <v>349</v>
      </c>
    </row>
    <row r="9" spans="2:5" x14ac:dyDescent="0.25">
      <c r="B9" t="s">
        <v>350</v>
      </c>
    </row>
    <row r="10" spans="2:5" x14ac:dyDescent="0.25">
      <c r="B10" t="s">
        <v>351</v>
      </c>
    </row>
    <row r="13" spans="2:5" x14ac:dyDescent="0.25">
      <c r="B13" t="s">
        <v>352</v>
      </c>
    </row>
    <row r="14" spans="2:5" x14ac:dyDescent="0.25">
      <c r="B14" t="s">
        <v>190</v>
      </c>
    </row>
    <row r="15" spans="2:5" x14ac:dyDescent="0.25">
      <c r="B15" t="s">
        <v>353</v>
      </c>
    </row>
    <row r="16" spans="2:5" x14ac:dyDescent="0.25">
      <c r="B16" t="s">
        <v>354</v>
      </c>
    </row>
    <row r="17" spans="2:2" x14ac:dyDescent="0.25">
      <c r="B17" t="s">
        <v>355</v>
      </c>
    </row>
    <row r="18" spans="2:2" x14ac:dyDescent="0.25">
      <c r="B18" t="s">
        <v>356</v>
      </c>
    </row>
    <row r="19" spans="2:2" x14ac:dyDescent="0.25">
      <c r="B19" t="s">
        <v>357</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2025-04-24T21:46:54Z</dcterms:modified>
  <cp:category/>
  <cp:contentStatus/>
</cp:coreProperties>
</file>