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
    </mc:Choice>
  </mc:AlternateContent>
  <xr:revisionPtr revIDLastSave="0" documentId="13_ncr:1_{10F75ED6-2BA3-42A4-A701-DBCC102F7C19}"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sheetId="23"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 r:id="rId12"/>
    <externalReference r:id="rId13"/>
    <externalReference r:id="rId14"/>
  </externalReferences>
  <calcPr calcId="191028"/>
  <pivotCaches>
    <pivotCache cacheId="0"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1" i="1" l="1"/>
  <c r="Q31" i="1"/>
  <c r="T30" i="1"/>
  <c r="Q30" i="1"/>
  <c r="X31" i="1" s="1"/>
  <c r="T29" i="1"/>
  <c r="Q29" i="1"/>
  <c r="AB30" i="1" s="1"/>
  <c r="AA30" i="1" s="1"/>
  <c r="T28" i="1"/>
  <c r="Q28" i="1"/>
  <c r="AB29" i="1" s="1"/>
  <c r="AA29" i="1" s="1"/>
  <c r="T27" i="1"/>
  <c r="Q27" i="1"/>
  <c r="AB28" i="1" s="1"/>
  <c r="AA28" i="1" s="1"/>
  <c r="T22" i="1"/>
  <c r="Q22" i="1"/>
  <c r="T21" i="1"/>
  <c r="Q21" i="1"/>
  <c r="AB22" i="1" s="1"/>
  <c r="AA22" i="1" s="1"/>
  <c r="T37" i="1"/>
  <c r="Q37" i="1"/>
  <c r="T36" i="1"/>
  <c r="Q36" i="1"/>
  <c r="AB37" i="1" s="1"/>
  <c r="AA37" i="1" s="1"/>
  <c r="T35" i="1"/>
  <c r="Q35" i="1"/>
  <c r="AB36" i="1" s="1"/>
  <c r="AA36" i="1" s="1"/>
  <c r="T34" i="1"/>
  <c r="Q34" i="1"/>
  <c r="AB35" i="1" s="1"/>
  <c r="AA35" i="1" s="1"/>
  <c r="T33" i="1"/>
  <c r="Q33" i="1"/>
  <c r="T32" i="1"/>
  <c r="Q32" i="1"/>
  <c r="K32" i="1"/>
  <c r="L32" i="1" s="1"/>
  <c r="M32" i="1" s="1"/>
  <c r="H32" i="1"/>
  <c r="T26" i="1"/>
  <c r="Q26" i="1"/>
  <c r="K26" i="1"/>
  <c r="L26" i="1" s="1"/>
  <c r="H26" i="1"/>
  <c r="I26" i="1" s="1"/>
  <c r="K30" i="1"/>
  <c r="K37" i="1"/>
  <c r="K28" i="1"/>
  <c r="K34" i="1"/>
  <c r="K27" i="1"/>
  <c r="K33" i="1"/>
  <c r="K36" i="1"/>
  <c r="K31" i="1"/>
  <c r="K35" i="1"/>
  <c r="K29" i="1"/>
  <c r="Z31" i="1" l="1"/>
  <c r="Y31" i="1"/>
  <c r="X28" i="1"/>
  <c r="X30" i="1"/>
  <c r="AB31" i="1"/>
  <c r="AA31" i="1" s="1"/>
  <c r="X27" i="1"/>
  <c r="X29" i="1"/>
  <c r="AB27" i="1"/>
  <c r="AA27" i="1" s="1"/>
  <c r="X22" i="1"/>
  <c r="X21" i="1"/>
  <c r="AB21" i="1"/>
  <c r="AA21" i="1" s="1"/>
  <c r="AB34" i="1"/>
  <c r="AA34" i="1" s="1"/>
  <c r="N26" i="1"/>
  <c r="N32" i="1"/>
  <c r="AB32" i="1"/>
  <c r="AA32" i="1" s="1"/>
  <c r="M26" i="1"/>
  <c r="AB26" i="1" s="1"/>
  <c r="AA26" i="1" s="1"/>
  <c r="X26" i="1"/>
  <c r="I32" i="1"/>
  <c r="X33" i="1"/>
  <c r="AB33" i="1"/>
  <c r="AA33" i="1" s="1"/>
  <c r="X35" i="1"/>
  <c r="X37" i="1"/>
  <c r="X32" i="1"/>
  <c r="X34" i="1"/>
  <c r="X36" i="1"/>
  <c r="Z29" i="1" l="1"/>
  <c r="Y29" i="1"/>
  <c r="AC29" i="1" s="1"/>
  <c r="Z27" i="1"/>
  <c r="Y27" i="1"/>
  <c r="AC27" i="1" s="1"/>
  <c r="Z30" i="1"/>
  <c r="Y30" i="1"/>
  <c r="AC30" i="1" s="1"/>
  <c r="Z28" i="1"/>
  <c r="Y28" i="1"/>
  <c r="AC28" i="1" s="1"/>
  <c r="AC31" i="1"/>
  <c r="Z22" i="1"/>
  <c r="Y22" i="1"/>
  <c r="AC22" i="1" s="1"/>
  <c r="Z21" i="1"/>
  <c r="Y21" i="1"/>
  <c r="AC21" i="1" s="1"/>
  <c r="Z34" i="1"/>
  <c r="Y34" i="1"/>
  <c r="AC34" i="1" s="1"/>
  <c r="Y37" i="1"/>
  <c r="AC37" i="1" s="1"/>
  <c r="Z37" i="1"/>
  <c r="Z36" i="1"/>
  <c r="Y36" i="1"/>
  <c r="AC36" i="1" s="1"/>
  <c r="Z32" i="1"/>
  <c r="Y32" i="1"/>
  <c r="AC32" i="1" s="1"/>
  <c r="Y35" i="1"/>
  <c r="AC35" i="1" s="1"/>
  <c r="Z35" i="1"/>
  <c r="Y33" i="1"/>
  <c r="AC33" i="1" s="1"/>
  <c r="Z33" i="1"/>
  <c r="Y26" i="1"/>
  <c r="AC26" i="1" s="1"/>
  <c r="Z26" i="1"/>
  <c r="T25" i="1" l="1"/>
  <c r="Q25" i="1"/>
  <c r="T24" i="1"/>
  <c r="Q24" i="1"/>
  <c r="T23" i="1"/>
  <c r="Q23" i="1"/>
  <c r="T18" i="1"/>
  <c r="Q18" i="1"/>
  <c r="K18" i="1"/>
  <c r="L18" i="1" s="1"/>
  <c r="H18" i="1"/>
  <c r="H62" i="1"/>
  <c r="I62" i="1" s="1"/>
  <c r="T68" i="1"/>
  <c r="T62" i="1"/>
  <c r="Q63" i="1"/>
  <c r="T63" i="1"/>
  <c r="Q64" i="1"/>
  <c r="T64" i="1"/>
  <c r="Q65" i="1"/>
  <c r="T65" i="1"/>
  <c r="Q66" i="1"/>
  <c r="T66" i="1"/>
  <c r="Q67" i="1"/>
  <c r="T67" i="1"/>
  <c r="H68" i="1"/>
  <c r="I68" i="1" s="1"/>
  <c r="Q69" i="1"/>
  <c r="T69" i="1"/>
  <c r="Q70" i="1"/>
  <c r="T70" i="1"/>
  <c r="Q71" i="1"/>
  <c r="T71" i="1"/>
  <c r="Q72" i="1"/>
  <c r="T72" i="1"/>
  <c r="Q73" i="1"/>
  <c r="T73" i="1"/>
  <c r="K67" i="1"/>
  <c r="K69" i="1"/>
  <c r="K71" i="1"/>
  <c r="K73" i="1"/>
  <c r="K21" i="1"/>
  <c r="K70" i="1"/>
  <c r="K22" i="1"/>
  <c r="K72" i="1"/>
  <c r="K25" i="1"/>
  <c r="K23" i="1"/>
  <c r="K24" i="1"/>
  <c r="K64" i="1"/>
  <c r="K63" i="1"/>
  <c r="K65" i="1"/>
  <c r="K66" i="1"/>
  <c r="AB23" i="1" l="1"/>
  <c r="AA23" i="1" s="1"/>
  <c r="X23" i="1"/>
  <c r="Z23" i="1" s="1"/>
  <c r="AB24" i="1"/>
  <c r="AA24" i="1" s="1"/>
  <c r="X24" i="1"/>
  <c r="Z24" i="1" s="1"/>
  <c r="AB25" i="1"/>
  <c r="AA25" i="1" s="1"/>
  <c r="M18" i="1"/>
  <c r="AB18" i="1" s="1"/>
  <c r="AA18" i="1" s="1"/>
  <c r="N18" i="1"/>
  <c r="Y23" i="1"/>
  <c r="I18" i="1"/>
  <c r="X18" i="1" s="1"/>
  <c r="Y24" i="1"/>
  <c r="X25" i="1"/>
  <c r="AB66" i="1"/>
  <c r="AA66" i="1" s="1"/>
  <c r="X70" i="1"/>
  <c r="Y70" i="1" s="1"/>
  <c r="AB65" i="1"/>
  <c r="AA65" i="1" s="1"/>
  <c r="AB69" i="1"/>
  <c r="AA69" i="1" s="1"/>
  <c r="AB68" i="1"/>
  <c r="AA68" i="1" s="1"/>
  <c r="X68" i="1"/>
  <c r="Z68" i="1" s="1"/>
  <c r="X64" i="1"/>
  <c r="Z64" i="1" s="1"/>
  <c r="X73" i="1"/>
  <c r="Z73" i="1" s="1"/>
  <c r="X69" i="1"/>
  <c r="Z69" i="1" s="1"/>
  <c r="X67" i="1"/>
  <c r="Y67" i="1" s="1"/>
  <c r="X65" i="1"/>
  <c r="Z65" i="1" s="1"/>
  <c r="X72" i="1"/>
  <c r="Y72" i="1" s="1"/>
  <c r="AB70" i="1"/>
  <c r="AA70" i="1" s="1"/>
  <c r="X66" i="1"/>
  <c r="Y66" i="1" s="1"/>
  <c r="X71" i="1"/>
  <c r="Z71" i="1" s="1"/>
  <c r="X62" i="1"/>
  <c r="AB72" i="1"/>
  <c r="AA72" i="1" s="1"/>
  <c r="AB64" i="1"/>
  <c r="AA64" i="1" s="1"/>
  <c r="AB73" i="1"/>
  <c r="AA73" i="1" s="1"/>
  <c r="AB71" i="1"/>
  <c r="AA71" i="1" s="1"/>
  <c r="AB63" i="1"/>
  <c r="AA63" i="1" s="1"/>
  <c r="AB67" i="1"/>
  <c r="AA67" i="1" s="1"/>
  <c r="X63" i="1"/>
  <c r="AC24" i="1" l="1"/>
  <c r="AC23" i="1"/>
  <c r="Y25" i="1"/>
  <c r="AC25" i="1" s="1"/>
  <c r="Z25" i="1"/>
  <c r="Z18" i="1"/>
  <c r="Y18" i="1"/>
  <c r="AC18" i="1" s="1"/>
  <c r="Z70" i="1"/>
  <c r="AC67" i="1"/>
  <c r="AC70" i="1"/>
  <c r="Y65" i="1"/>
  <c r="AC65" i="1" s="1"/>
  <c r="AC66" i="1"/>
  <c r="Y64" i="1"/>
  <c r="AC64" i="1" s="1"/>
  <c r="Z67" i="1"/>
  <c r="Y71" i="1"/>
  <c r="AC71" i="1" s="1"/>
  <c r="Y68" i="1"/>
  <c r="AC68" i="1" s="1"/>
  <c r="Y73" i="1"/>
  <c r="AC73" i="1" s="1"/>
  <c r="Y69" i="1"/>
  <c r="AC69" i="1" s="1"/>
  <c r="Z66" i="1"/>
  <c r="Z72" i="1"/>
  <c r="Y62" i="1"/>
  <c r="Z62" i="1"/>
  <c r="AC72" i="1"/>
  <c r="Y63" i="1"/>
  <c r="AC63" i="1" s="1"/>
  <c r="Z63" i="1"/>
  <c r="T12" i="1" l="1"/>
  <c r="Q12" i="1"/>
  <c r="H12" i="1" l="1"/>
  <c r="I12" i="1" s="1"/>
  <c r="K42" i="1"/>
  <c r="K47" i="1"/>
  <c r="K39" i="1"/>
  <c r="K55" i="1"/>
  <c r="K54" i="1"/>
  <c r="K61" i="1"/>
  <c r="K46" i="1"/>
  <c r="K58" i="1"/>
  <c r="K43" i="1"/>
  <c r="K51" i="1"/>
  <c r="K45" i="1"/>
  <c r="K40" i="1"/>
  <c r="K59" i="1"/>
  <c r="K53" i="1"/>
  <c r="K57" i="1"/>
  <c r="K52" i="1"/>
  <c r="K48" i="1"/>
  <c r="K60" i="1"/>
  <c r="K49" i="1"/>
  <c r="K41" i="1"/>
  <c r="F221" i="13" l="1"/>
  <c r="F211" i="13"/>
  <c r="F212" i="13"/>
  <c r="F213" i="13"/>
  <c r="F214" i="13"/>
  <c r="F215" i="13"/>
  <c r="F216" i="13"/>
  <c r="F217" i="13"/>
  <c r="F218" i="13"/>
  <c r="F219" i="13"/>
  <c r="F220" i="13"/>
  <c r="F210" i="13"/>
  <c r="B221" i="13" a="1"/>
  <c r="K17" i="1"/>
  <c r="K13" i="1"/>
  <c r="K14" i="1"/>
  <c r="K15" i="1"/>
  <c r="K16" i="1"/>
  <c r="B221" i="13" l="1"/>
  <c r="Q51" i="1"/>
  <c r="Q45"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1" i="1" l="1"/>
  <c r="Q61" i="1"/>
  <c r="T60" i="1"/>
  <c r="Q60" i="1"/>
  <c r="T59" i="1"/>
  <c r="Q59" i="1"/>
  <c r="T58" i="1"/>
  <c r="Q58" i="1"/>
  <c r="T57" i="1"/>
  <c r="Q57" i="1"/>
  <c r="T56" i="1"/>
  <c r="H56" i="1"/>
  <c r="I56" i="1" s="1"/>
  <c r="T55" i="1"/>
  <c r="Q55" i="1"/>
  <c r="T54" i="1"/>
  <c r="Q54" i="1"/>
  <c r="T53" i="1"/>
  <c r="Q53" i="1"/>
  <c r="T52" i="1"/>
  <c r="Q52" i="1"/>
  <c r="T51" i="1"/>
  <c r="T50" i="1"/>
  <c r="Q50" i="1"/>
  <c r="H50" i="1"/>
  <c r="I50" i="1" s="1"/>
  <c r="T49" i="1"/>
  <c r="Q49" i="1"/>
  <c r="T48" i="1"/>
  <c r="Q48" i="1"/>
  <c r="T47" i="1"/>
  <c r="Q47" i="1"/>
  <c r="T46" i="1"/>
  <c r="Q46" i="1"/>
  <c r="T45" i="1"/>
  <c r="H44" i="1"/>
  <c r="I44" i="1" s="1"/>
  <c r="T43" i="1"/>
  <c r="Q43" i="1"/>
  <c r="T42" i="1"/>
  <c r="Q42" i="1"/>
  <c r="T41" i="1"/>
  <c r="Q41" i="1"/>
  <c r="T40" i="1"/>
  <c r="Q40" i="1"/>
  <c r="T39" i="1"/>
  <c r="Q39" i="1"/>
  <c r="I38" i="1"/>
  <c r="X56" i="1" l="1"/>
  <c r="X40" i="1"/>
  <c r="X48" i="1"/>
  <c r="X60" i="1"/>
  <c r="X42" i="1"/>
  <c r="X54" i="1"/>
  <c r="AB57" i="1"/>
  <c r="X58" i="1"/>
  <c r="X57" i="1"/>
  <c r="X53" i="1"/>
  <c r="X52" i="1"/>
  <c r="X55" i="1"/>
  <c r="X59" i="1"/>
  <c r="X61" i="1"/>
  <c r="X39" i="1"/>
  <c r="X38" i="1"/>
  <c r="X41" i="1"/>
  <c r="X43" i="1"/>
  <c r="X47" i="1"/>
  <c r="X46" i="1"/>
  <c r="X49" i="1"/>
  <c r="AB45" i="1"/>
  <c r="X45" i="1"/>
  <c r="X44" i="1"/>
  <c r="X50" i="1"/>
  <c r="AB39" i="1"/>
  <c r="AB54" i="1"/>
  <c r="AA54" i="1" s="1"/>
  <c r="AB55" i="1"/>
  <c r="AA55" i="1" s="1"/>
  <c r="Y56" i="1" l="1"/>
  <c r="Z56" i="1"/>
  <c r="Z57" i="1" s="1"/>
  <c r="Y55" i="1"/>
  <c r="Z55" i="1"/>
  <c r="Y54" i="1"/>
  <c r="Z54" i="1"/>
  <c r="Y50" i="1"/>
  <c r="Z50" i="1"/>
  <c r="X51" i="1" s="1"/>
  <c r="Y44" i="1"/>
  <c r="Z44" i="1"/>
  <c r="Z45" i="1" s="1"/>
  <c r="Y38" i="1"/>
  <c r="Z38" i="1"/>
  <c r="Y57" i="1" l="1"/>
  <c r="Y45" i="1"/>
  <c r="Y46" i="1"/>
  <c r="Z46" i="1"/>
  <c r="Z58" i="1"/>
  <c r="Y58"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4" i="1"/>
  <c r="AC55" i="1"/>
  <c r="T13" i="1"/>
  <c r="T16" i="1"/>
  <c r="T17" i="1"/>
  <c r="Y59" i="1" l="1"/>
  <c r="Z59" i="1"/>
  <c r="Y52" i="1"/>
  <c r="Z52" i="1"/>
  <c r="Y51" i="1"/>
  <c r="Z51" i="1"/>
  <c r="Y39" i="1"/>
  <c r="Z39" i="1"/>
  <c r="Y40" i="1" s="1"/>
  <c r="Z40" i="1" l="1"/>
  <c r="Z41" i="1" s="1"/>
  <c r="Y60" i="1"/>
  <c r="Z60" i="1"/>
  <c r="Y47" i="1"/>
  <c r="Z47" i="1"/>
  <c r="Y48" i="1" s="1"/>
  <c r="Y41" i="1"/>
  <c r="Y53" i="1"/>
  <c r="Z53" i="1"/>
  <c r="Y61" i="1" l="1"/>
  <c r="Z61" i="1"/>
  <c r="Z48" i="1"/>
  <c r="Y49" i="1" s="1"/>
  <c r="Z42" i="1"/>
  <c r="Y42" i="1"/>
  <c r="X12" i="1"/>
  <c r="Y12" i="1" s="1"/>
  <c r="Y43" i="1" l="1"/>
  <c r="Z43" i="1"/>
  <c r="Z49" i="1"/>
  <c r="Q13" i="1"/>
  <c r="Z12" i="1" l="1"/>
  <c r="X13" i="1" s="1"/>
  <c r="Y13" i="1" l="1"/>
  <c r="Z13" i="1" l="1"/>
  <c r="X16" i="1" l="1"/>
  <c r="Y16" i="1" l="1"/>
  <c r="Z16" i="1"/>
  <c r="X17" i="1" s="1"/>
  <c r="Y17" i="1" l="1"/>
  <c r="Z17" i="1"/>
  <c r="T38" i="18" l="1"/>
  <c r="AF22" i="18"/>
  <c r="N38" i="18"/>
  <c r="AF30" i="18"/>
  <c r="AL6" i="18"/>
  <c r="Z6" i="18"/>
  <c r="T14" i="18"/>
  <c r="T22" i="18"/>
  <c r="N6" i="18"/>
  <c r="AL30" i="18"/>
  <c r="Z22" i="18"/>
  <c r="Z14" i="18"/>
  <c r="Z30" i="18"/>
  <c r="AL38" i="18"/>
  <c r="AL14" i="18"/>
  <c r="AF6" i="18"/>
  <c r="AL22" i="18"/>
  <c r="T30" i="18"/>
  <c r="Z38" i="18"/>
  <c r="AF14" i="18"/>
  <c r="N30" i="18"/>
  <c r="N14" i="18"/>
  <c r="N22" i="18"/>
  <c r="AF38" i="18"/>
  <c r="T6"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D38" i="18"/>
  <c r="L30" i="18"/>
  <c r="AD30" i="18"/>
  <c r="AJ6" i="18"/>
  <c r="L14" i="18"/>
  <c r="L22" i="18"/>
  <c r="X6" i="18"/>
  <c r="L6" i="18"/>
  <c r="R38" i="18"/>
  <c r="AJ38" i="18"/>
  <c r="L38" i="18"/>
  <c r="AD6" i="18"/>
  <c r="R6" i="18"/>
  <c r="AJ30" i="18"/>
  <c r="R30" i="18"/>
  <c r="AD22" i="18"/>
  <c r="AJ14" i="18"/>
  <c r="AJ22" i="18"/>
  <c r="AD14" i="18"/>
  <c r="X38" i="18"/>
  <c r="X14" i="18"/>
  <c r="R22" i="18"/>
  <c r="X22" i="18"/>
  <c r="R14" i="18"/>
  <c r="X30" i="18"/>
  <c r="AB44" i="1" l="1"/>
  <c r="AA44" i="1" s="1"/>
  <c r="AB56" i="1"/>
  <c r="AA56" i="1" s="1"/>
  <c r="AB50" i="1"/>
  <c r="AB38" i="1"/>
  <c r="AA38" i="1" s="1"/>
  <c r="AA50" i="1" l="1"/>
  <c r="V22" i="19" s="1"/>
  <c r="AB51" i="1"/>
  <c r="P18" i="19"/>
  <c r="J47" i="19"/>
  <c r="J40" i="19"/>
  <c r="V30" i="19"/>
  <c r="AH20" i="19"/>
  <c r="J30" i="19"/>
  <c r="V20" i="19"/>
  <c r="AH10" i="19"/>
  <c r="P10" i="19"/>
  <c r="AB50" i="19"/>
  <c r="J50" i="19"/>
  <c r="AB40" i="19"/>
  <c r="P30" i="19"/>
  <c r="V50" i="19"/>
  <c r="P50" i="19"/>
  <c r="AB10" i="19"/>
  <c r="AH30" i="19"/>
  <c r="AH40" i="19"/>
  <c r="J10" i="19"/>
  <c r="AB20" i="19"/>
  <c r="AH50" i="19"/>
  <c r="AC38" i="1"/>
  <c r="V10" i="19"/>
  <c r="P20" i="19"/>
  <c r="J20" i="19"/>
  <c r="P40" i="19"/>
  <c r="V40" i="19"/>
  <c r="AB30" i="19"/>
  <c r="J11" i="19"/>
  <c r="V11" i="19"/>
  <c r="AB21" i="19"/>
  <c r="P31" i="19"/>
  <c r="J31" i="19"/>
  <c r="AB41" i="19"/>
  <c r="AC44" i="1"/>
  <c r="AH41" i="19"/>
  <c r="P41" i="19"/>
  <c r="J21" i="19"/>
  <c r="AB31" i="19"/>
  <c r="AB51" i="19"/>
  <c r="P21" i="19"/>
  <c r="V41" i="19"/>
  <c r="V31" i="19"/>
  <c r="AH21" i="19"/>
  <c r="AB11" i="19"/>
  <c r="P51" i="19"/>
  <c r="V21" i="19"/>
  <c r="AH31" i="19"/>
  <c r="V51" i="19"/>
  <c r="J51" i="19"/>
  <c r="AH51" i="19"/>
  <c r="AH11" i="19"/>
  <c r="J41" i="19"/>
  <c r="P11"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V27" i="19"/>
  <c r="P47" i="19"/>
  <c r="P17" i="19"/>
  <c r="AB17" i="19"/>
  <c r="J7" i="19"/>
  <c r="V37" i="19"/>
  <c r="AH17" i="19"/>
  <c r="P7" i="19"/>
  <c r="AC56"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38" i="19"/>
  <c r="AB48" i="19"/>
  <c r="AH38" i="19"/>
  <c r="V8" i="19"/>
  <c r="P48" i="19"/>
  <c r="AH48" i="19"/>
  <c r="AB18" i="19"/>
  <c r="AH18" i="19"/>
  <c r="J8" i="19"/>
  <c r="V18" i="19"/>
  <c r="J18" i="19"/>
  <c r="J38" i="19"/>
  <c r="AB40" i="1"/>
  <c r="AA39" i="1"/>
  <c r="AA45" i="1"/>
  <c r="AB46" i="1"/>
  <c r="AA46" i="1" s="1"/>
  <c r="AB47" i="1"/>
  <c r="AB52" i="1"/>
  <c r="AA52" i="1" s="1"/>
  <c r="AB53" i="1"/>
  <c r="AA53" i="1" s="1"/>
  <c r="AA51" i="1"/>
  <c r="AA57" i="1"/>
  <c r="AB58" i="1"/>
  <c r="P8" i="19" l="1"/>
  <c r="V48" i="19"/>
  <c r="AB38" i="19"/>
  <c r="AH28" i="19"/>
  <c r="V38" i="19"/>
  <c r="AB28" i="19"/>
  <c r="P28" i="19"/>
  <c r="AB8" i="19"/>
  <c r="V28" i="19"/>
  <c r="J48" i="19"/>
  <c r="J28" i="19"/>
  <c r="AH32" i="19"/>
  <c r="AB52" i="19"/>
  <c r="J32" i="19"/>
  <c r="V12" i="19"/>
  <c r="J42" i="19"/>
  <c r="J12" i="19"/>
  <c r="J22" i="19"/>
  <c r="AB12" i="19"/>
  <c r="AC50"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W27" i="19"/>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5"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2" i="1"/>
  <c r="AD12" i="19"/>
  <c r="AD32" i="19"/>
  <c r="AD22" i="19"/>
  <c r="X52" i="19"/>
  <c r="AD52" i="19"/>
  <c r="L42" i="19"/>
  <c r="R42" i="19"/>
  <c r="AJ21" i="19"/>
  <c r="AD31" i="19"/>
  <c r="R21" i="19"/>
  <c r="AD41" i="19"/>
  <c r="AJ11" i="19"/>
  <c r="AJ51" i="19"/>
  <c r="AC46" i="1"/>
  <c r="L41" i="19"/>
  <c r="AD11" i="19"/>
  <c r="L21" i="19"/>
  <c r="L11" i="19"/>
  <c r="X51" i="19"/>
  <c r="X21" i="19"/>
  <c r="R11" i="19"/>
  <c r="R31" i="19"/>
  <c r="AJ41" i="19"/>
  <c r="L31" i="19"/>
  <c r="R51" i="19"/>
  <c r="X31" i="19"/>
  <c r="X11" i="19"/>
  <c r="X41" i="19"/>
  <c r="AJ31" i="19"/>
  <c r="AD51" i="19"/>
  <c r="R41" i="19"/>
  <c r="AD21" i="19"/>
  <c r="L51" i="19"/>
  <c r="AA58" i="1"/>
  <c r="AB59" i="1"/>
  <c r="K42" i="19"/>
  <c r="AC32" i="19"/>
  <c r="W42" i="19"/>
  <c r="AI52" i="19"/>
  <c r="K22" i="19"/>
  <c r="Q32" i="19"/>
  <c r="AI12" i="19"/>
  <c r="AC52" i="19"/>
  <c r="Q42" i="19"/>
  <c r="AC42" i="19"/>
  <c r="K12" i="19"/>
  <c r="Q22" i="19"/>
  <c r="W52" i="19"/>
  <c r="AI42" i="19"/>
  <c r="W32" i="19"/>
  <c r="AI22" i="19"/>
  <c r="W12" i="19"/>
  <c r="AI32" i="19"/>
  <c r="AC12" i="19"/>
  <c r="Q12" i="19"/>
  <c r="Q52" i="19"/>
  <c r="AC51" i="1"/>
  <c r="K32" i="19"/>
  <c r="W22" i="19"/>
  <c r="K52" i="19"/>
  <c r="AC22" i="19"/>
  <c r="AC40" i="19"/>
  <c r="W10" i="19"/>
  <c r="AC50" i="19"/>
  <c r="Q10" i="19"/>
  <c r="Q30" i="19"/>
  <c r="W50" i="19"/>
  <c r="K40" i="19"/>
  <c r="Q50" i="19"/>
  <c r="W20" i="19"/>
  <c r="AC39" i="1"/>
  <c r="K10" i="19"/>
  <c r="Q40" i="19"/>
  <c r="K30" i="19"/>
  <c r="AI50" i="19"/>
  <c r="AI20" i="19"/>
  <c r="K50" i="19"/>
  <c r="AI40" i="19"/>
  <c r="W40" i="19"/>
  <c r="K20" i="19"/>
  <c r="AC10" i="19"/>
  <c r="AI10" i="19"/>
  <c r="AC20" i="19"/>
  <c r="AI30" i="19"/>
  <c r="AC30" i="19"/>
  <c r="W30" i="19"/>
  <c r="Q20"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7" i="1"/>
  <c r="Q33" i="19"/>
  <c r="AI23" i="19"/>
  <c r="K53" i="19"/>
  <c r="AC23" i="19"/>
  <c r="AC13" i="19"/>
  <c r="W23" i="19"/>
  <c r="W33" i="19"/>
  <c r="Q13" i="19"/>
  <c r="W13" i="19"/>
  <c r="AI13" i="19"/>
  <c r="Q43" i="19"/>
  <c r="Q23" i="19"/>
  <c r="W53" i="19"/>
  <c r="M12" i="19"/>
  <c r="AK42" i="19"/>
  <c r="AE32" i="19"/>
  <c r="AC53" i="1"/>
  <c r="M52" i="19"/>
  <c r="S12" i="19"/>
  <c r="M32" i="19"/>
  <c r="S52" i="19"/>
  <c r="Y52" i="19"/>
  <c r="Y42" i="19"/>
  <c r="AK12" i="19"/>
  <c r="S22" i="19"/>
  <c r="AE12" i="19"/>
  <c r="Y22" i="19"/>
  <c r="S32" i="19"/>
  <c r="AK52" i="19"/>
  <c r="M22" i="19"/>
  <c r="AK32" i="19"/>
  <c r="AE22" i="19"/>
  <c r="AE42" i="19"/>
  <c r="Y32" i="19"/>
  <c r="M42" i="19"/>
  <c r="Y12" i="19"/>
  <c r="AE52" i="19"/>
  <c r="AK22" i="19"/>
  <c r="S42" i="19"/>
  <c r="AA47" i="1"/>
  <c r="AB49" i="1"/>
  <c r="AA49" i="1" s="1"/>
  <c r="AB48" i="1"/>
  <c r="AA48" i="1" s="1"/>
  <c r="AA40" i="1"/>
  <c r="AB41"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W7" i="19"/>
  <c r="Q47" i="19"/>
  <c r="Q37" i="19"/>
  <c r="AC47" i="19"/>
  <c r="W17" i="19"/>
  <c r="AA16" i="1"/>
  <c r="AB17" i="1"/>
  <c r="AA17" i="1" s="1"/>
  <c r="R40" i="19"/>
  <c r="AD10" i="19"/>
  <c r="X40" i="19"/>
  <c r="AJ10" i="19"/>
  <c r="R50" i="19"/>
  <c r="X10" i="19"/>
  <c r="R30" i="19"/>
  <c r="AC40" i="1"/>
  <c r="L10" i="19"/>
  <c r="L50" i="19"/>
  <c r="AJ20" i="19"/>
  <c r="AJ40" i="19"/>
  <c r="AD30" i="19"/>
  <c r="R20" i="19"/>
  <c r="AD50" i="19"/>
  <c r="AJ30" i="19"/>
  <c r="AJ50" i="19"/>
  <c r="X30" i="19"/>
  <c r="AD20" i="19"/>
  <c r="L40" i="19"/>
  <c r="X50" i="19"/>
  <c r="X20" i="19"/>
  <c r="AD40" i="19"/>
  <c r="R10" i="19"/>
  <c r="L30" i="19"/>
  <c r="L20" i="19"/>
  <c r="AA59" i="1"/>
  <c r="AB60"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58" i="1"/>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8"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9" i="1"/>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1" i="1"/>
  <c r="AB42" i="1"/>
  <c r="AE11" i="19"/>
  <c r="Y41" i="19"/>
  <c r="M41" i="19"/>
  <c r="Y21" i="19"/>
  <c r="AK41" i="19"/>
  <c r="S31" i="19"/>
  <c r="M31" i="19"/>
  <c r="M51" i="19"/>
  <c r="Y51" i="19"/>
  <c r="AK21" i="19"/>
  <c r="AK31" i="19"/>
  <c r="Y11" i="19"/>
  <c r="AE41" i="19"/>
  <c r="AE21" i="19"/>
  <c r="S51" i="19"/>
  <c r="AE51" i="19"/>
  <c r="AK51" i="19"/>
  <c r="M21" i="19"/>
  <c r="AE31" i="19"/>
  <c r="AC47"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42" i="1" l="1"/>
  <c r="AB43" i="1"/>
  <c r="AA43"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1"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60" i="1"/>
  <c r="AB61" i="1"/>
  <c r="AA61"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9"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1"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0"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3"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42"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62" i="1" l="1"/>
  <c r="L62" i="1" s="1"/>
  <c r="K68" i="1"/>
  <c r="L68" i="1" s="1"/>
  <c r="K44" i="1"/>
  <c r="L44" i="1" s="1"/>
  <c r="K50" i="1"/>
  <c r="L50" i="1" s="1"/>
  <c r="K12" i="1"/>
  <c r="L12" i="1" s="1"/>
  <c r="K56" i="1"/>
  <c r="L56" i="1" s="1"/>
  <c r="K38" i="1"/>
  <c r="L38" i="1" s="1"/>
  <c r="M38" i="1" l="1"/>
  <c r="AD32" i="18"/>
  <c r="L16" i="18"/>
  <c r="AJ32" i="18"/>
  <c r="R40" i="18"/>
  <c r="AD24" i="18"/>
  <c r="R24" i="18"/>
  <c r="AD8" i="18"/>
  <c r="L40" i="18"/>
  <c r="L24" i="18"/>
  <c r="L8" i="18"/>
  <c r="X40" i="18"/>
  <c r="X16" i="18"/>
  <c r="X24" i="18"/>
  <c r="X32" i="18"/>
  <c r="R32" i="18"/>
  <c r="AJ40" i="18"/>
  <c r="AJ16" i="18"/>
  <c r="R16" i="18"/>
  <c r="R8" i="18"/>
  <c r="AD40" i="18"/>
  <c r="AJ8" i="18"/>
  <c r="N38" i="1"/>
  <c r="AJ24" i="18"/>
  <c r="L32" i="18"/>
  <c r="AD16" i="18"/>
  <c r="X8" i="18"/>
  <c r="R34" i="18"/>
  <c r="AJ26" i="18"/>
  <c r="X42" i="18"/>
  <c r="R18" i="18"/>
  <c r="L34" i="18"/>
  <c r="X34" i="18"/>
  <c r="AD34" i="18"/>
  <c r="AJ10" i="18"/>
  <c r="AJ42" i="18"/>
  <c r="AD26" i="18"/>
  <c r="AD10" i="18"/>
  <c r="AD42" i="18"/>
  <c r="R10" i="18"/>
  <c r="AJ34" i="18"/>
  <c r="X10" i="18"/>
  <c r="R26" i="18"/>
  <c r="AD18" i="18"/>
  <c r="M56" i="1"/>
  <c r="L10" i="18"/>
  <c r="L18" i="18"/>
  <c r="R42" i="18"/>
  <c r="L42" i="18"/>
  <c r="X26" i="18"/>
  <c r="L26" i="18"/>
  <c r="AJ18" i="18"/>
  <c r="X18" i="18"/>
  <c r="N56" i="1"/>
  <c r="M50" i="1"/>
  <c r="AH42" i="18"/>
  <c r="AB10" i="18"/>
  <c r="V18" i="18"/>
  <c r="J42" i="18"/>
  <c r="AB26" i="18"/>
  <c r="J18" i="18"/>
  <c r="AB34" i="18"/>
  <c r="P34" i="18"/>
  <c r="AH26" i="18"/>
  <c r="N50" i="1"/>
  <c r="AB42" i="18"/>
  <c r="AB18" i="18"/>
  <c r="V26" i="18"/>
  <c r="AH34" i="18"/>
  <c r="J26" i="18"/>
  <c r="P10" i="18"/>
  <c r="AH10" i="18"/>
  <c r="V34" i="18"/>
  <c r="P18" i="18"/>
  <c r="P42" i="18"/>
  <c r="AH18" i="18"/>
  <c r="V42" i="18"/>
  <c r="J34" i="18"/>
  <c r="P26" i="18"/>
  <c r="J10" i="18"/>
  <c r="V10" i="18"/>
  <c r="M68" i="1"/>
  <c r="N68" i="1"/>
  <c r="AB36" i="18"/>
  <c r="P28" i="18"/>
  <c r="P36" i="18"/>
  <c r="AH28" i="18"/>
  <c r="J12" i="18"/>
  <c r="P44" i="18"/>
  <c r="V28" i="18"/>
  <c r="J28" i="18"/>
  <c r="J44" i="18"/>
  <c r="AB12" i="18"/>
  <c r="AH44" i="18"/>
  <c r="P20" i="18"/>
  <c r="AB28" i="18"/>
  <c r="V12" i="18"/>
  <c r="AH20" i="18"/>
  <c r="AB20" i="18"/>
  <c r="AB44" i="18"/>
  <c r="AH36" i="18"/>
  <c r="V44" i="18"/>
  <c r="J36" i="18"/>
  <c r="AH12" i="18"/>
  <c r="J20" i="18"/>
  <c r="V36" i="18"/>
  <c r="P12" i="18"/>
  <c r="V20" i="18"/>
  <c r="AB38" i="18"/>
  <c r="P14" i="18"/>
  <c r="AB22" i="18"/>
  <c r="J38" i="18"/>
  <c r="P22" i="18"/>
  <c r="V22" i="18"/>
  <c r="V30" i="18"/>
  <c r="AH6" i="18"/>
  <c r="AB30" i="18"/>
  <c r="V14" i="18"/>
  <c r="AB14" i="18"/>
  <c r="V6" i="18"/>
  <c r="M12" i="1"/>
  <c r="AB12" i="1" s="1"/>
  <c r="J6" i="18"/>
  <c r="AH30" i="18"/>
  <c r="J30" i="18"/>
  <c r="J22" i="18"/>
  <c r="P38" i="18"/>
  <c r="V38" i="18"/>
  <c r="AB6" i="18"/>
  <c r="N12" i="1"/>
  <c r="AH14" i="18"/>
  <c r="P30" i="18"/>
  <c r="AH38" i="18"/>
  <c r="AH22" i="18"/>
  <c r="J14" i="18"/>
  <c r="P6" i="18"/>
  <c r="N24" i="18"/>
  <c r="AL40" i="18"/>
  <c r="AF24" i="18"/>
  <c r="Z16" i="18"/>
  <c r="T32" i="18"/>
  <c r="AL32" i="18"/>
  <c r="Z40" i="18"/>
  <c r="N40" i="18"/>
  <c r="M44" i="1"/>
  <c r="AL8" i="18"/>
  <c r="N16" i="18"/>
  <c r="Z24" i="18"/>
  <c r="N44" i="1"/>
  <c r="AF8" i="18"/>
  <c r="Z8" i="18"/>
  <c r="AL16" i="18"/>
  <c r="Z32" i="18"/>
  <c r="N8" i="18"/>
  <c r="N32" i="18"/>
  <c r="T8" i="18"/>
  <c r="AF32" i="18"/>
  <c r="T24" i="18"/>
  <c r="T16" i="18"/>
  <c r="AF16" i="18"/>
  <c r="T40" i="18"/>
  <c r="AL24" i="18"/>
  <c r="AF40" i="18"/>
  <c r="N62" i="1"/>
  <c r="M62" i="1"/>
  <c r="AB62" i="1" s="1"/>
  <c r="AA62" i="1" s="1"/>
  <c r="Z42" i="18"/>
  <c r="AF26" i="18"/>
  <c r="AF18" i="18"/>
  <c r="N34" i="18"/>
  <c r="T18" i="18"/>
  <c r="Z10" i="18"/>
  <c r="Z26" i="18"/>
  <c r="AF34" i="18"/>
  <c r="N18" i="18"/>
  <c r="AL34" i="18"/>
  <c r="AF10" i="18"/>
  <c r="AF42" i="18"/>
  <c r="T26" i="18"/>
  <c r="N42" i="18"/>
  <c r="T10" i="18"/>
  <c r="Z18" i="18"/>
  <c r="T42" i="18"/>
  <c r="N10" i="18"/>
  <c r="Z34" i="18"/>
  <c r="N26" i="18"/>
  <c r="T34" i="18"/>
  <c r="AL18" i="18"/>
  <c r="AL10" i="18"/>
  <c r="AL42" i="18"/>
  <c r="AL26" i="18"/>
  <c r="AC62" i="1" l="1"/>
  <c r="P54" i="19"/>
  <c r="AB14" i="19"/>
  <c r="AB54" i="19"/>
  <c r="V14" i="19"/>
  <c r="AH44" i="19"/>
  <c r="J14" i="19"/>
  <c r="V34" i="19"/>
  <c r="AB34" i="19"/>
  <c r="V24" i="19"/>
  <c r="V44" i="19"/>
  <c r="J34" i="19"/>
  <c r="J44" i="19"/>
  <c r="P44" i="19"/>
  <c r="AH14" i="19"/>
  <c r="AH34" i="19"/>
  <c r="J54" i="19"/>
  <c r="V54" i="19"/>
  <c r="AH24" i="19"/>
  <c r="AB44" i="19"/>
  <c r="P14" i="19"/>
  <c r="AB24" i="19"/>
  <c r="P34" i="19"/>
  <c r="P24" i="19"/>
  <c r="J24" i="19"/>
  <c r="AH54" i="19"/>
  <c r="AB13" i="1"/>
  <c r="AA13" i="1" s="1"/>
  <c r="AA12" i="1"/>
  <c r="AI6" i="19" l="1"/>
  <c r="AI36" i="19"/>
  <c r="K46" i="19"/>
  <c r="W16" i="19"/>
  <c r="AI16" i="19"/>
  <c r="AI26" i="19"/>
  <c r="AI46" i="19"/>
  <c r="K36" i="19"/>
  <c r="Q36" i="19"/>
  <c r="AC6" i="19"/>
  <c r="AC46" i="19"/>
  <c r="Q26" i="19"/>
  <c r="W6" i="19"/>
  <c r="AC13" i="1"/>
  <c r="W26" i="19"/>
  <c r="W36" i="19"/>
  <c r="Q46" i="19"/>
  <c r="Q6" i="19"/>
  <c r="K26" i="19"/>
  <c r="AC36" i="19"/>
  <c r="AC26" i="19"/>
  <c r="K6" i="19"/>
  <c r="W46" i="19"/>
  <c r="K16" i="19"/>
  <c r="AC16" i="19"/>
  <c r="Q16" i="19"/>
  <c r="AB36" i="19"/>
  <c r="P16" i="19"/>
  <c r="J6" i="19"/>
  <c r="V26" i="19"/>
  <c r="AB6" i="19"/>
  <c r="P6" i="19"/>
  <c r="P46" i="19"/>
  <c r="AH36" i="19"/>
  <c r="P36" i="19"/>
  <c r="AH6" i="19"/>
  <c r="AB26" i="19"/>
  <c r="P26" i="19"/>
  <c r="J36" i="19"/>
  <c r="AH16" i="19"/>
  <c r="V46" i="19"/>
  <c r="AB16" i="19"/>
  <c r="V16" i="19"/>
  <c r="J26" i="19"/>
  <c r="AH46" i="19"/>
  <c r="AH26" i="19"/>
  <c r="V36" i="19"/>
  <c r="V6" i="19"/>
  <c r="AB46" i="19"/>
  <c r="J16" i="19"/>
  <c r="AC12" i="1"/>
  <c r="J4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<sst xmlns="http://schemas.openxmlformats.org/spreadsheetml/2006/main" count="454" uniqueCount="303">
  <si>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</si>
  <si>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</si>
  <si>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</si>
  <si>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</si>
  <si>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</si>
  <si>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</si>
  <si>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</si>
  <si>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</si>
  <si>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</si>
  <si>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</si>
  <si>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</si>
  <si>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</si>
  <si>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</si>
  <si>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</si>
  <si>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</si>
  <si>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</si>
  <si>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</si>
  <si>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</si>
  <si>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</si>
  <si>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</si>
  <si>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</si>
  <si>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</si>
  <si>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</si>
  <si>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</si>
  <si>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</si>
  <si>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</si>
  <si>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</si>
  <si>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</si>
  <si>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</si>
  <si>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</si>
  <si>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</si>
  <si>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</si>
  <si>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</si>
  <si>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</si>
  <si>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</si>
  <si>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</si>
  <si>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</si>
  <si>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</si>
  <si>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</si>
  <si>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</si>
  <si>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</si>
  <si>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</si>
  <si>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</si>
  <si>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</si>
  <si>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</si>
  <si>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</si>
  <si>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</si>
  <si>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</si>
  <si>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</si>
  <si>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</si>
  <si>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</si>
  <si>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</si>
  <si>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</si>
  <si>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</si>
  <si>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</si>
  <si>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</si>
  <si>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</si>
  <si>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</si>
  <si>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</si>
  <si>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</si>
  <si>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</si>
  <si>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</si>
  <si>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</si>
  <si>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</si>
  <si>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</si>
  <si>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</si>
  <si>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</si>
  <si>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</si>
  <si>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</si>
  <si>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</si>
  <si>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</si>
  <si>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</si>
  <si>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</si>
  <si>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</si>
  <si>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</si>
  <si>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</si>
  <si>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</si>
  <si>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</si>
  <si>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</si>
  <si>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</si>
  <si>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INTERNACIONALIZACIÓN DE LA CIUDAD</t>
  </si>
  <si>
    <t>ALCANCE:</t>
  </si>
  <si>
    <t>Priorizar los proyectos de las dependencias de la Alcaldía de Bucaramanga que tengan mayores posibilidades de ser recepctores de Cooperación Internacional, así como también contribuir al fortalecimiento del sector empresarial mediante la creación de lazos que conlleven a mejorar los indicadores de exportación y de inversión extranjera directa, apoyando de manera efectiva el proceso de internacionalziación del municipio de Bucaramanga.</t>
  </si>
  <si>
    <t>CONTEXTO ESTRATÉGICO</t>
  </si>
  <si>
    <t>OBJETIVOS ESTRATÉGICOS</t>
  </si>
  <si>
    <t>OBJETIVO DEL PROCESO</t>
  </si>
  <si>
    <t>PLANEACIÓN INSTITUCIONAL</t>
  </si>
  <si>
    <t>PUNTOS DE RIESGO EN LA CADENA DE VALOR</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</si>
  <si>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</si>
  <si>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Contribuir en el  logro de la visión  de  desarrollo  territorial establecidos en el marco de  la planeación  estratégica, promoviendoel posicionamiento  y  reconocimiento  global  del  territorio,  maximizando  oportunidades  de  bienestar  social e  intercambio  cultural a partir  de  cooperación no  reembolsable académica,técnica  y  financiera  nacional  e  internacional,y  apoyando  procesos  de exportación y de inversión extranjera directa para la ciudad.</t>
  </si>
  <si>
    <t xml:space="preserve">Plan de Acción propuesto
</t>
  </si>
  <si>
    <t xml:space="preserve"> Priorizaciòn y seguimiento a proyectos de cooperaciòn
Formulaciòn y seguimiento del Plan de Acciòn 
Curva de aprendizaje por la no continuidad e insuficiencia de personal
</t>
  </si>
  <si>
    <t>MATRIZ DOFA</t>
  </si>
  <si>
    <t>DEBILIDADES</t>
  </si>
  <si>
    <t>AMENAZAS</t>
  </si>
  <si>
    <t>Infraestructura tecnológica deficiente		
La pérdida de la curva de aprendizaje por la no continuidad del personal contratista		
Insuficiencia de recurso humano y financiero para atender las necesidades de internacionalización del Municipio		
Deficientes controles en la sistematización de la información que se genera en la dependencia (Perdida de memoria institucional)		
Fluctuación de personal
Oprotunidad en la disponibilidad de Recursos de Oficina</t>
  </si>
  <si>
    <t>Crisis económica 	
Disminución del recaudo de la entidad territorial	
Altos niveles de inseguridad ciudadana	
Normas que afectan los objetivos de la institución	
Recortes presupuestales del orden Nacional y Departamental	
Alteraciones en el orden público	
Exigencia de visas de otros paises
Situacion economica y politica mundial</t>
  </si>
  <si>
    <t>FORTALEZAS</t>
  </si>
  <si>
    <t>OPORTUNIDADES</t>
  </si>
  <si>
    <t>Experiencia y compromisos de los servidores públicos vinculados al proceso		
Empoderamiento, responsabilidad y compromiso por el líder del proceso 
Conocimiento del desarrollo de los procesos		
Capacitación y mejoramiento de procesos por parte de funcionarios		
Trabajo en equipo y excelentes relaciones interpersonales		
Estandarización de procesos
Enfoque a la mejora continua</t>
  </si>
  <si>
    <t>Situación Geopolítica de la entidad territorial	
Reconocimiento de la atención de calidad brindada por los servidores públicos	
Buena posición en el ranking de ciudades prósperas de Colombia
Relación con la Agencia Presidencial de Cooperacion Internacional; Cancilleria y Cooperantes y Organismos Internacionales 
Programas de internacionalizacion
Proyectos gubernamentales de impulso internacional</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</si>
  <si>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</si>
  <si>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</si>
  <si>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</si>
  <si>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</si>
  <si>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</si>
  <si>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</si>
  <si>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</si>
  <si>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</si>
  <si>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</si>
  <si>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</si>
  <si>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Contribuir en el  logro de la visión  de  desarrollo  territorialestablecidos en el marco de  laplaneación  estratégica, promoviendoel posicionamiento  y  reconocimiento  global  del  territorio,  maximizando  oportunidades  de  bienestar  social e  intercambio  cultural a partir  de  cooperación no  reembolsable académica,técnica  y  financiera  nacional  e  internacional,y  apoyando  procesos  de exportación y de inversión extranjera directa para la ciudad.</t>
  </si>
  <si>
    <t>Alcance:</t>
  </si>
  <si>
    <t>Comprende  desde  la elaboración  del Directorio  de  Actores  de  Cooperación  nacional,  e  internacional para  apoyo  a  proyectos  con  población vulnerable;la  elaboración  de  la Propuesta  de  estrategia  de  Internalización  de  la  ciudad;  la Gestión  derecursos  técnicos  o  financieros  no reembolsables  y relaciones  con  los  diferentes  actores  internacionales;  valida  participación  y  oportunidades  en  las Líneas  de  Acción;  hasta  la elaboración y presentación de informes de gestión al Concejo de Bucaramanga</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</si>
  <si>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</si>
  <si>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</si>
  <si>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</si>
  <si>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</si>
  <si>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</si>
  <si>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</si>
  <si>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</si>
  <si>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</si>
  <si>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</si>
  <si>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</si>
  <si>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</si>
  <si>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</si>
  <si>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</si>
  <si>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</si>
  <si>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</si>
  <si>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</si>
  <si>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</si>
  <si>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</si>
  <si>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</si>
  <si>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</si>
  <si>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</si>
  <si>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</si>
  <si>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</si>
  <si>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</si>
  <si>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</si>
  <si>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</si>
  <si>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</si>
  <si>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 y Reputacional</t>
  </si>
  <si>
    <t>Limitada proyeccion de la ciudad hacia el mundo</t>
  </si>
  <si>
    <t xml:space="preserve">Insuficiencia de personal y recursos economicos para llevar a cabo la planeacion de internacionalizacion de la ciudad </t>
  </si>
  <si>
    <t>Posibilidad de afectación económica y reputacional  por la limitada proyección de la ciudad hacia el mundo, debido a la insuficiencia de personal y recursos económicos para llevar a cabo la planeación de internacionalización de la ciudad.</t>
  </si>
  <si>
    <t>Ejecucion y Administracion de procesos</t>
  </si>
  <si>
    <t xml:space="preserve">     El riesgo afecta la imagen de la entidad a nivel nacional, con efecto publicitarios sostenible a nivel país</t>
  </si>
  <si>
    <t>La Jefe de la Oficina verifica las necesidades de personal, recursos físicos y  financieros para el funcionamiento de la Oficina Asesora de Asuntos Internacionales.</t>
  </si>
  <si>
    <t>Preventivo</t>
  </si>
  <si>
    <t>Manual</t>
  </si>
  <si>
    <t>Documentado</t>
  </si>
  <si>
    <t>Continua</t>
  </si>
  <si>
    <t>Con Registro</t>
  </si>
  <si>
    <t>Reducir (mitigar)</t>
  </si>
  <si>
    <t>Realizar una (1) solicitud a las Secretarías Administrativa y/o Hacienda relacionadas con el personal, recursos físicos y  financieros para la oficina</t>
  </si>
  <si>
    <t xml:space="preserve">Jefe de oficina </t>
  </si>
  <si>
    <t>La Jefe de la Oficina y su equipo programan actividades encaminadas a la difusión de la reactivación de la Oficina Asesora de Asuntos Internacionales y a la socialización en temas de cooperación nacional e internacional dentro del marco de las normas que lo rigen.</t>
  </si>
  <si>
    <t>Realizar una (1) socialización relacionada con temas de cooperación nacional e internacional a los enlaces que para tal efecto designen los lideres de los procesos.</t>
  </si>
  <si>
    <t>Convocatoria previa, control de asistencia, memorias de la socialización 
(1)</t>
  </si>
  <si>
    <t>Reputacional</t>
  </si>
  <si>
    <t>Incumplimiento de la normatividad archivística en los documentos emanados de la OFAI</t>
  </si>
  <si>
    <t>Posibilidad de afectación reputacional por posibles investigaciones y sanciones disciplinarias por entes de control, debido al incumplimiento de la Ley 594 del 2000 en los documentos emanados por la OFAI</t>
  </si>
  <si>
    <t xml:space="preserve">     El riesgo afecta la imagen de la entidad con algunos usuarios de relevancia frente al logro de los objetivos</t>
  </si>
  <si>
    <t>El área de la OFAI encargada del manejo del archivo aplica los manuales y procedimientos para la intervencion documental  el cual establece los  lineamientos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docuemental y las directrices del Archivo General de la Nación</t>
  </si>
  <si>
    <t>Realizar el 100% de las Transferencias documentales primarias de la OFAI en los tiempos establecidos en el cronograma para la vigencia que aplique la tabla de retención documental vigentes</t>
  </si>
  <si>
    <t>Servidores públicos y contratistas</t>
  </si>
  <si>
    <t>Acta de transferencia documental F-GDO-8600-238,37-022</t>
  </si>
  <si>
    <t>Organizar el 100% de los expedientes producidos por la OFAI</t>
  </si>
  <si>
    <t xml:space="preserve">Informe de seguimiento a la organización documental F-GDO-8600-238,37-033 </t>
  </si>
  <si>
    <t>Elaborar el 100% de los inventarios documentales de los archivos producidos por la OFAI</t>
  </si>
  <si>
    <t>Investigaciones disciplinarias por la autoridad competente</t>
  </si>
  <si>
    <t xml:space="preserve">incumplimiento de la Ley 1712 del 2014 y Resolucion 1519 de 2020 de MINTIC respecto a la obligación de publicación de información en la página web institucional </t>
  </si>
  <si>
    <t xml:space="preserve">Posibilidad de afectación reputacional por posibles investigaciones disciplinarias por la autoridad competente, debido al incumplimiento en la aplicación de la Ley 1712 del 2014 y Resolucion 1519 de 2020 de MINTIC respecto a la obligación en la publicación de información en la página web institucional </t>
  </si>
  <si>
    <t>El profesional asignado por el lider del proceso, revisa la información sujeta a publicación de acuerdo con lo establecido en la Resolución 1519 de 2020 y sus anexos, y verifica a través de la pagina web institucional su cumplimiento</t>
  </si>
  <si>
    <t>Solicitar al área TIC la publicación del 100% de documentos a cargo de la OFAI, de acuerdo con los estandares establecidos en la Resolucuión 1519 de 2020</t>
  </si>
  <si>
    <t>Lider de proceso y profesional asignado</t>
  </si>
  <si>
    <t>Solicitudes de publicación enviados al área TIC</t>
  </si>
  <si>
    <t>Investigaciones disciplinarias</t>
  </si>
  <si>
    <t xml:space="preserve">El profesional encargado revisa las acciones correctivas establecidas y plasmadas en los Planes de Mejoramiento de auditorías internas suscritos, a través de seguimientos con los responsables de su cumplimiento </t>
  </si>
  <si>
    <t>Realizar  un seguimiento  a las acciones establecidas en los Planes de Mejoramiento de auditorías internas suscritos</t>
  </si>
  <si>
    <t>Lider de proceso y
Profesional encargada</t>
  </si>
  <si>
    <t>Actas de seguimiento (1)</t>
  </si>
  <si>
    <r>
      <rPr>
        <b/>
        <sz val="11"/>
        <color theme="9" tint="-0.249977111117893"/>
        <rFont val="Arial"/>
        <family val="2"/>
      </rPr>
      <t xml:space="preserve">*Nota: </t>
    </r>
    <r>
      <rPr>
        <sz val="11"/>
        <color theme="1"/>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</si>
  <si>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</si>
  <si>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 xml:space="preserve">Version </t>
  </si>
  <si>
    <t xml:space="preserve">Fecha </t>
  </si>
  <si>
    <t>1.0</t>
  </si>
  <si>
    <t xml:space="preserve">Ajustes al documento con el fin de dar cumplimiento a lineamientos del DAFP y a recomendaciones por hallazgos de auditoria. </t>
  </si>
  <si>
    <t>Erica Rueda/Profesional Secretaria de Planeacion</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</si>
  <si>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</si>
  <si>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</si>
  <si>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</si>
  <si>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</si>
  <si>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</si>
  <si>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</si>
  <si>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</si>
  <si>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</si>
  <si>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</si>
  <si>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</si>
  <si>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</si>
  <si>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</si>
  <si>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</si>
  <si>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</si>
  <si>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</si>
  <si>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</si>
  <si>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</si>
  <si>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</si>
  <si>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</si>
  <si>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</si>
  <si>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</si>
  <si>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</si>
  <si>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</si>
  <si>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</si>
  <si>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</si>
  <si>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</si>
  <si>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</si>
  <si>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</si>
  <si>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</si>
  <si>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</si>
  <si>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</si>
  <si>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</si>
  <si>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</si>
  <si>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</si>
  <si>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</si>
  <si>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</si>
  <si>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</si>
  <si>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</si>
  <si>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</si>
  <si>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</si>
  <si>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</si>
  <si>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</si>
  <si>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</si>
  <si>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</si>
  <si>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</si>
  <si>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</si>
  <si>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</si>
  <si>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</si>
  <si>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</si>
  <si>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</si>
  <si>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</si>
  <si>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</si>
  <si>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</si>
  <si>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</si>
  <si>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</si>
  <si>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</si>
  <si>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</si>
  <si>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</si>
  <si>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</si>
  <si>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</si>
  <si>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</si>
  <si>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</si>
  <si>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</si>
  <si>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</si>
  <si>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</si>
  <si>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</si>
  <si>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</si>
  <si>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</si>
  <si>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</si>
  <si>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</si>
  <si>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</si>
  <si>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</si>
  <si>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</si>
  <si>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</si>
  <si>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</si>
  <si>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</si>
  <si>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</si>
  <si>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</si>
  <si>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</si>
  <si>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</si>
  <si>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</si>
  <si>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</si>
  <si>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</si>
  <si>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</si>
  <si>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</si>
  <si>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</si>
  <si>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</si>
  <si>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</si>
  <si>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</si>
  <si>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</si>
  <si>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</si>
  <si>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</si>
  <si>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</si>
  <si>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</si>
  <si>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</si>
  <si>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</si>
  <si>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</si>
  <si>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</si>
  <si>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</si>
  <si>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</si>
  <si>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</si>
  <si>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</si>
  <si>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</si>
  <si>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</si>
  <si>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</si>
  <si>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</si>
  <si>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</si>
  <si>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</si>
  <si>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</si>
  <si>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Investigaciones  y sanciones disciplinarias por entes de control.</t>
  </si>
  <si>
    <t>Matriz Mapa Riesgos de Gestión 2025</t>
  </si>
  <si>
    <t>Solicitudes de personal y/o recursos a las secretarias Administrativas o de Hacienda</t>
  </si>
  <si>
    <t>Posibilidad de afectación reputacional por investigaciones disciplinarias debido al incumplimiento de las acciones correctivas en los tiempos estipulados y plasmados en los Planes de Mejoramiento de auditorías internas, suscritos</t>
  </si>
  <si>
    <t>incumplimiento de las acciones correctivas en los tiempos estipulados y plasmados en los Planes de Mejoramiento de auditorías internas, suscritos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</si>
</sst>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b/>
      <sz val="11"/>
      <color theme="1"/>
      <name val="Arial"/>
      <family val="2"/>
    </font>
    <font>
      <sz val="10"/>
      <color theme="1"/>
      <name val="Arial"/>
      <family val="2"/>
    </font>
    <font>
      <sz val="11"/>
      <name val="Arial"/>
      <family val="2"/>
    </font>
    <font>
      <b/>
      <sz val="11"/>
      <color theme="9" tint="-0.249977111117893"/>
      <name val="Arial"/>
      <family val="2"/>
    </font>
    <font>
      <sz val="11"/>
      <color theme="1"/>
      <name val="Arial Narrow"/>
      <family val="2"/>
    </font>
    <font>
      <sz val="10"/>
      <color theme="1"/>
      <name val="Arial Narrow"/>
      <family val="2"/>
    </font>
    <font>
      <b/>
      <sz val="28"/>
      <color theme="1"/>
      <name val="Arial Narrow"/>
      <family val="2"/>
    </font>
    <font>
      <b/>
      <sz val="20"/>
      <color rgb="FF000000"/>
      <name val="Arial"/>
      <family val="2"/>
    </font>
    <font>
      <b/>
      <sz val="14"/>
      <color theme="1"/>
      <name val="Arial Narrow"/>
      <family val="2"/>
    </font>
    <font>
      <sz val="14"/>
      <color theme="1"/>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rgb="FF000000"/>
      </right>
      <top/>
      <bottom/>
      <diagonal/>
    </border>
    <border>
      <left style="medium">
        <color rgb="FF000000"/>
      </left>
      <right/>
      <top/>
      <bottom/>
      <diagonal/>
    </border>
    <border>
      <left/>
      <right style="medium">
        <color rgb="FF000000"/>
      </right>
      <top/>
      <bottom style="medium">
        <color indexed="64"/>
      </bottom>
      <diagonal/>
    </border>
    <border>
      <left style="medium">
        <color rgb="FF000000"/>
      </left>
      <right/>
      <top/>
      <bottom style="medium">
        <color indexed="64"/>
      </bottom>
      <diagonal/>
    </border>
    <border>
      <left style="double">
        <color indexed="64"/>
      </left>
      <right/>
      <top style="double">
        <color indexed="64"/>
      </top>
      <bottom/>
      <diagonal/>
    </border>
    <border>
      <left/>
      <right/>
      <top style="double">
        <color indexed="64"/>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s>
  <cellStyleXfs count="5">
    <xf numFmtId="0" fontId="0" fillId="0" borderId="0"/>
    <xf numFmtId="9" fontId="12" fillId="0" borderId="0" applyFont="0" applyFill="0" applyBorder="0" applyAlignment="0" applyProtection="0"/>
    <xf numFmtId="0" fontId="44" fillId="0" borderId="0"/>
    <xf numFmtId="0" fontId="45" fillId="0" borderId="0"/>
    <xf numFmtId="0" fontId="4" fillId="0" borderId="0"/>
  </cellStyleXfs>
  <cellXfs count="577">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11" xfId="0" applyFont="1" applyFill="1" applyBorder="1" applyAlignment="1">
      <alignment horizontal="center" vertical="center" wrapText="1" readingOrder="1"/>
    </xf>
    <xf numFmtId="0" fontId="8" fillId="0" borderId="11" xfId="0" applyFont="1" applyBorder="1" applyAlignment="1">
      <alignment horizontal="justify" vertical="center" wrapText="1" readingOrder="1"/>
    </xf>
    <xf numFmtId="9" fontId="8" fillId="0" borderId="11"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7" fillId="0" borderId="0" xfId="0" applyFont="1"/>
    <xf numFmtId="0" fontId="29" fillId="6" borderId="0" xfId="0" applyFont="1" applyFill="1" applyAlignment="1">
      <alignment horizontal="center" vertical="center" wrapText="1" readingOrder="1"/>
    </xf>
    <xf numFmtId="0" fontId="30" fillId="0" borderId="11" xfId="0" applyFont="1" applyBorder="1" applyAlignment="1">
      <alignment horizontal="justify" vertical="center" wrapText="1" readingOrder="1"/>
    </xf>
    <xf numFmtId="0" fontId="30" fillId="0" borderId="1" xfId="0" applyFont="1" applyBorder="1" applyAlignment="1">
      <alignment horizontal="justify" vertical="center" wrapText="1" readingOrder="1"/>
    </xf>
    <xf numFmtId="0" fontId="30" fillId="5" borderId="11"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11"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12" xfId="0" applyFont="1" applyFill="1" applyBorder="1" applyAlignment="1" applyProtection="1">
      <alignment horizontal="center" vertical="center" wrapText="1" readingOrder="1"/>
      <protection hidden="1"/>
    </xf>
    <xf numFmtId="0" fontId="17" fillId="11" borderId="19" xfId="0" applyFont="1" applyFill="1" applyBorder="1" applyAlignment="1" applyProtection="1">
      <alignment horizontal="center" vertical="center" wrapText="1" readingOrder="1"/>
      <protection hidden="1"/>
    </xf>
    <xf numFmtId="0" fontId="17" fillId="11" borderId="13" xfId="0" applyFont="1" applyFill="1" applyBorder="1" applyAlignment="1" applyProtection="1">
      <alignment horizontal="center" vertic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19" xfId="0" applyFont="1" applyFill="1" applyBorder="1" applyAlignment="1" applyProtection="1">
      <alignment horizontal="center" wrapText="1" readingOrder="1"/>
      <protection hidden="1"/>
    </xf>
    <xf numFmtId="0" fontId="17" fillId="12" borderId="13" xfId="0" applyFont="1" applyFill="1" applyBorder="1" applyAlignment="1" applyProtection="1">
      <alignment horizontal="center" wrapText="1" readingOrder="1"/>
      <protection hidden="1"/>
    </xf>
    <xf numFmtId="0" fontId="17" fillId="11" borderId="14"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15" xfId="0" applyFont="1" applyFill="1" applyBorder="1" applyAlignment="1" applyProtection="1">
      <alignment horizontal="center" vertical="center" wrapText="1" readingOrder="1"/>
      <protection hidden="1"/>
    </xf>
    <xf numFmtId="0" fontId="17" fillId="12" borderId="14"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15" xfId="0" applyFont="1" applyFill="1" applyBorder="1" applyAlignment="1" applyProtection="1">
      <alignment horizontal="center" wrapText="1" readingOrder="1"/>
      <protection hidden="1"/>
    </xf>
    <xf numFmtId="0" fontId="17" fillId="11" borderId="16" xfId="0" applyFont="1" applyFill="1" applyBorder="1" applyAlignment="1" applyProtection="1">
      <alignment horizontal="center" vertical="center" wrapText="1" readingOrder="1"/>
      <protection hidden="1"/>
    </xf>
    <xf numFmtId="0" fontId="17" fillId="11" borderId="18" xfId="0" applyFont="1" applyFill="1" applyBorder="1" applyAlignment="1" applyProtection="1">
      <alignment horizontal="center" vertical="center" wrapText="1" readingOrder="1"/>
      <protection hidden="1"/>
    </xf>
    <xf numFmtId="0" fontId="17" fillId="11" borderId="17" xfId="0" applyFont="1" applyFill="1" applyBorder="1" applyAlignment="1" applyProtection="1">
      <alignment horizontal="center" vertical="center" wrapText="1" readingOrder="1"/>
      <protection hidden="1"/>
    </xf>
    <xf numFmtId="0" fontId="17" fillId="12" borderId="16" xfId="0" applyFont="1" applyFill="1" applyBorder="1" applyAlignment="1" applyProtection="1">
      <alignment horizontal="center" wrapText="1" readingOrder="1"/>
      <protection hidden="1"/>
    </xf>
    <xf numFmtId="0" fontId="17" fillId="12" borderId="18" xfId="0" applyFont="1" applyFill="1" applyBorder="1" applyAlignment="1" applyProtection="1">
      <alignment horizontal="center" wrapText="1" readingOrder="1"/>
      <protection hidden="1"/>
    </xf>
    <xf numFmtId="0" fontId="17" fillId="12" borderId="17"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19" xfId="0" applyFont="1" applyFill="1" applyBorder="1" applyAlignment="1" applyProtection="1">
      <alignment horizontal="center" wrapText="1" readingOrder="1"/>
      <protection hidden="1"/>
    </xf>
    <xf numFmtId="0" fontId="17" fillId="13" borderId="13" xfId="0" applyFont="1" applyFill="1" applyBorder="1" applyAlignment="1" applyProtection="1">
      <alignment horizontal="center" wrapText="1" readingOrder="1"/>
      <protection hidden="1"/>
    </xf>
    <xf numFmtId="0" fontId="17" fillId="13" borderId="14"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15" xfId="0" applyFont="1" applyFill="1" applyBorder="1" applyAlignment="1" applyProtection="1">
      <alignment horizontal="center" wrapText="1" readingOrder="1"/>
      <protection hidden="1"/>
    </xf>
    <xf numFmtId="0" fontId="17" fillId="13"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17" fillId="13" borderId="17"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19" xfId="0" applyFont="1" applyFill="1" applyBorder="1" applyAlignment="1" applyProtection="1">
      <alignment horizontal="center" wrapText="1" readingOrder="1"/>
      <protection hidden="1"/>
    </xf>
    <xf numFmtId="0" fontId="17" fillId="5" borderId="13" xfId="0" applyFont="1" applyFill="1" applyBorder="1" applyAlignment="1" applyProtection="1">
      <alignment horizontal="center" wrapText="1" readingOrder="1"/>
      <protection hidden="1"/>
    </xf>
    <xf numFmtId="0" fontId="17" fillId="5" borderId="14"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15" xfId="0" applyFont="1" applyFill="1" applyBorder="1" applyAlignment="1" applyProtection="1">
      <alignment horizontal="center" wrapText="1" readingOrder="1"/>
      <protection hidden="1"/>
    </xf>
    <xf numFmtId="0" fontId="17" fillId="5" borderId="16" xfId="0" applyFont="1" applyFill="1" applyBorder="1" applyAlignment="1" applyProtection="1">
      <alignment horizontal="center" wrapText="1" readingOrder="1"/>
      <protection hidden="1"/>
    </xf>
    <xf numFmtId="0" fontId="17" fillId="5" borderId="18" xfId="0" applyFont="1" applyFill="1" applyBorder="1" applyAlignment="1" applyProtection="1">
      <alignment horizontal="center" wrapText="1" readingOrder="1"/>
      <protection hidden="1"/>
    </xf>
    <xf numFmtId="0" fontId="17" fillId="5" borderId="17"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0" fillId="3" borderId="0" xfId="0" applyFill="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32" xfId="0" applyFont="1" applyFill="1" applyBorder="1" applyAlignment="1">
      <alignment horizontal="center" vertical="center" wrapText="1" readingOrder="1"/>
    </xf>
    <xf numFmtId="0" fontId="35" fillId="3" borderId="32" xfId="0" applyFont="1" applyFill="1" applyBorder="1" applyAlignment="1">
      <alignment horizontal="justify" vertical="center" wrapText="1" readingOrder="1"/>
    </xf>
    <xf numFmtId="9" fontId="34" fillId="3" borderId="41" xfId="0" applyNumberFormat="1" applyFont="1" applyFill="1" applyBorder="1" applyAlignment="1">
      <alignment horizontal="center" vertical="center" wrapText="1" readingOrder="1"/>
    </xf>
    <xf numFmtId="0" fontId="34" fillId="3" borderId="31" xfId="0" applyFont="1" applyFill="1" applyBorder="1" applyAlignment="1">
      <alignment horizontal="center" vertical="center" wrapText="1" readingOrder="1"/>
    </xf>
    <xf numFmtId="0" fontId="35" fillId="3" borderId="31" xfId="0" applyFont="1" applyFill="1" applyBorder="1" applyAlignment="1">
      <alignment horizontal="justify" vertical="center" wrapText="1" readingOrder="1"/>
    </xf>
    <xf numFmtId="9" fontId="34" fillId="3" borderId="36" xfId="0" applyNumberFormat="1" applyFont="1" applyFill="1" applyBorder="1" applyAlignment="1">
      <alignment horizontal="center" vertical="center" wrapText="1" readingOrder="1"/>
    </xf>
    <xf numFmtId="0" fontId="35" fillId="3" borderId="36" xfId="0" applyFont="1" applyFill="1" applyBorder="1" applyAlignment="1">
      <alignment horizontal="center" vertical="center" wrapText="1" readingOrder="1"/>
    </xf>
    <xf numFmtId="0" fontId="34" fillId="3" borderId="38" xfId="0" applyFont="1" applyFill="1" applyBorder="1" applyAlignment="1">
      <alignment horizontal="center" vertical="center" wrapText="1" readingOrder="1"/>
    </xf>
    <xf numFmtId="0" fontId="35" fillId="3" borderId="38" xfId="0" applyFont="1" applyFill="1" applyBorder="1" applyAlignment="1">
      <alignment horizontal="justify" vertical="center" wrapText="1" readingOrder="1"/>
    </xf>
    <xf numFmtId="0" fontId="35" fillId="3" borderId="39" xfId="0" applyFont="1" applyFill="1" applyBorder="1" applyAlignment="1">
      <alignment horizontal="center" vertical="center" wrapText="1" readingOrder="1"/>
    </xf>
    <xf numFmtId="0" fontId="43" fillId="3" borderId="0" xfId="0" applyFont="1" applyFill="1"/>
    <xf numFmtId="0" fontId="34" fillId="14" borderId="43" xfId="0" applyFont="1" applyFill="1" applyBorder="1" applyAlignment="1">
      <alignment horizontal="center" vertical="center" wrapText="1" readingOrder="1"/>
    </xf>
    <xf numFmtId="0" fontId="34" fillId="14" borderId="44" xfId="0" applyFont="1" applyFill="1" applyBorder="1" applyAlignment="1">
      <alignment horizontal="center" vertical="center" wrapText="1" readingOrder="1"/>
    </xf>
    <xf numFmtId="0" fontId="11" fillId="3" borderId="0" xfId="0" applyFont="1" applyFill="1"/>
    <xf numFmtId="0" fontId="28" fillId="3" borderId="0" xfId="0" applyFont="1" applyFill="1" applyAlignment="1">
      <alignment horizontal="center" vertical="center" wrapText="1"/>
    </xf>
    <xf numFmtId="0" fontId="10" fillId="3" borderId="0" xfId="0" applyFont="1" applyFill="1" applyAlignment="1">
      <alignment horizontal="justify" vertical="center" wrapText="1" readingOrder="1"/>
    </xf>
    <xf numFmtId="0" fontId="3" fillId="3" borderId="0" xfId="0" applyFont="1" applyFill="1" applyAlignment="1">
      <alignment vertical="center"/>
    </xf>
    <xf numFmtId="0" fontId="13" fillId="3" borderId="0" xfId="0" applyFont="1" applyFill="1"/>
    <xf numFmtId="0" fontId="3" fillId="3" borderId="0" xfId="0" applyFont="1" applyFill="1" applyAlignment="1">
      <alignment horizontal="left" vertical="center"/>
    </xf>
    <xf numFmtId="0" fontId="46" fillId="3" borderId="49" xfId="2" applyFont="1" applyFill="1" applyBorder="1"/>
    <xf numFmtId="0" fontId="46" fillId="3" borderId="50" xfId="2" applyFont="1" applyFill="1" applyBorder="1"/>
    <xf numFmtId="0" fontId="46" fillId="3" borderId="51" xfId="2" applyFont="1" applyFill="1" applyBorder="1"/>
    <xf numFmtId="0" fontId="0" fillId="3" borderId="15" xfId="0" applyFill="1" applyBorder="1"/>
    <xf numFmtId="0" fontId="48" fillId="3" borderId="0" xfId="2" quotePrefix="1" applyFont="1" applyFill="1" applyAlignment="1">
      <alignment horizontal="left" vertical="top" wrapText="1"/>
    </xf>
    <xf numFmtId="0" fontId="49" fillId="3" borderId="0" xfId="2" quotePrefix="1" applyFont="1" applyFill="1" applyAlignment="1">
      <alignment horizontal="left" vertical="top" wrapText="1"/>
    </xf>
    <xf numFmtId="0" fontId="49" fillId="3" borderId="73" xfId="2" quotePrefix="1" applyFont="1" applyFill="1" applyBorder="1" applyAlignment="1">
      <alignment horizontal="left" vertical="top" wrapText="1"/>
    </xf>
    <xf numFmtId="0" fontId="46" fillId="0" borderId="73" xfId="2" quotePrefix="1" applyFont="1" applyBorder="1" applyAlignment="1">
      <alignment horizontal="left" vertical="top" wrapText="1"/>
    </xf>
    <xf numFmtId="0" fontId="50" fillId="3" borderId="0" xfId="2" quotePrefix="1" applyFont="1" applyFill="1" applyAlignment="1">
      <alignment horizontal="left" vertical="top" wrapText="1"/>
    </xf>
    <xf numFmtId="0" fontId="50" fillId="3" borderId="84" xfId="2" quotePrefix="1" applyFont="1" applyFill="1" applyBorder="1" applyAlignment="1">
      <alignment horizontal="left" vertical="top" wrapText="1"/>
    </xf>
    <xf numFmtId="0" fontId="50" fillId="3" borderId="73" xfId="2" quotePrefix="1" applyFont="1" applyFill="1" applyBorder="1" applyAlignment="1">
      <alignment horizontal="left" vertical="top" wrapText="1"/>
    </xf>
    <xf numFmtId="0" fontId="46" fillId="3" borderId="84" xfId="2" applyFont="1" applyFill="1" applyBorder="1"/>
    <xf numFmtId="0" fontId="46" fillId="3" borderId="0" xfId="2" applyFont="1" applyFill="1"/>
    <xf numFmtId="0" fontId="46" fillId="3" borderId="73" xfId="2" applyFont="1" applyFill="1" applyBorder="1"/>
    <xf numFmtId="0" fontId="46" fillId="3" borderId="15" xfId="2" applyFont="1" applyFill="1" applyBorder="1"/>
    <xf numFmtId="0" fontId="46" fillId="3" borderId="14"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applyAlignment="1">
      <alignment horizontal="left" vertical="top" wrapText="1"/>
    </xf>
    <xf numFmtId="0" fontId="46" fillId="3" borderId="14" xfId="2" applyFont="1" applyFill="1" applyBorder="1" applyAlignment="1">
      <alignment horizontal="left" vertical="top" wrapText="1"/>
    </xf>
    <xf numFmtId="0" fontId="46" fillId="3" borderId="15" xfId="2" applyFont="1" applyFill="1" applyBorder="1" applyAlignment="1">
      <alignment horizontal="left" vertical="top" wrapText="1"/>
    </xf>
    <xf numFmtId="0" fontId="46" fillId="3" borderId="16" xfId="2" applyFont="1" applyFill="1" applyBorder="1"/>
    <xf numFmtId="0" fontId="46" fillId="3" borderId="18" xfId="2" applyFont="1" applyFill="1" applyBorder="1"/>
    <xf numFmtId="0" fontId="46" fillId="3" borderId="17" xfId="2" applyFont="1" applyFill="1" applyBorder="1"/>
    <xf numFmtId="0" fontId="13" fillId="16" borderId="0" xfId="0" applyFont="1" applyFill="1" applyAlignment="1">
      <alignment horizontal="left" vertical="top" wrapText="1"/>
    </xf>
    <xf numFmtId="0" fontId="44" fillId="3" borderId="93" xfId="0" applyFont="1" applyFill="1" applyBorder="1" applyAlignment="1">
      <alignment vertical="center" wrapText="1"/>
    </xf>
    <xf numFmtId="0" fontId="44" fillId="3" borderId="95" xfId="0" applyFont="1" applyFill="1" applyBorder="1" applyAlignment="1">
      <alignment vertical="center" wrapText="1"/>
    </xf>
    <xf numFmtId="0" fontId="13" fillId="16" borderId="0" xfId="0" applyFont="1" applyFill="1" applyAlignment="1">
      <alignment wrapText="1"/>
    </xf>
    <xf numFmtId="0" fontId="4" fillId="0" borderId="0" xfId="0" applyFont="1" applyAlignment="1">
      <alignment vertical="top" wrapText="1"/>
    </xf>
    <xf numFmtId="0" fontId="58" fillId="0" borderId="0" xfId="0" applyFont="1" applyAlignment="1">
      <alignment horizontal="center" vertical="center" wrapText="1"/>
    </xf>
    <xf numFmtId="0" fontId="59" fillId="0" borderId="0" xfId="0" applyFont="1" applyAlignment="1">
      <alignment vertical="center" wrapText="1"/>
    </xf>
    <xf numFmtId="0" fontId="41" fillId="17" borderId="96" xfId="0" applyFont="1" applyFill="1" applyBorder="1" applyAlignment="1">
      <alignment horizontal="left" vertical="center" wrapText="1" indent="1"/>
    </xf>
    <xf numFmtId="0" fontId="41" fillId="17" borderId="98" xfId="0" applyFont="1" applyFill="1" applyBorder="1" applyAlignment="1">
      <alignment horizontal="left" vertical="center" wrapText="1" indent="1"/>
    </xf>
    <xf numFmtId="0" fontId="54" fillId="17" borderId="102" xfId="0" applyFont="1" applyFill="1" applyBorder="1" applyAlignment="1">
      <alignment horizontal="center" vertical="center" wrapText="1"/>
    </xf>
    <xf numFmtId="0" fontId="54" fillId="17" borderId="45" xfId="0" applyFont="1" applyFill="1" applyBorder="1" applyAlignment="1">
      <alignment horizontal="center" vertical="center" wrapText="1"/>
    </xf>
    <xf numFmtId="0" fontId="55" fillId="0" borderId="102" xfId="0" applyFont="1" applyBorder="1" applyAlignment="1">
      <alignment horizontal="center" vertical="center" wrapText="1"/>
    </xf>
    <xf numFmtId="0" fontId="55" fillId="0" borderId="45" xfId="0" applyFont="1" applyBorder="1" applyAlignment="1">
      <alignment horizontal="center" vertical="center" wrapText="1"/>
    </xf>
    <xf numFmtId="0" fontId="57" fillId="0" borderId="0" xfId="0" applyFont="1" applyAlignment="1">
      <alignment horizontal="center" vertical="center"/>
    </xf>
    <xf numFmtId="0" fontId="60" fillId="0" borderId="0" xfId="0" applyFont="1" applyAlignment="1">
      <alignment horizontal="center" vertical="center"/>
    </xf>
    <xf numFmtId="0" fontId="55" fillId="0" borderId="43" xfId="0" applyFont="1" applyBorder="1" applyAlignment="1">
      <alignment horizontal="justify" vertical="center" wrapText="1"/>
    </xf>
    <xf numFmtId="0" fontId="59" fillId="0" borderId="0" xfId="0" applyFont="1"/>
    <xf numFmtId="0" fontId="59" fillId="3" borderId="0" xfId="0" applyFont="1" applyFill="1"/>
    <xf numFmtId="0" fontId="59" fillId="3" borderId="0" xfId="0" applyFont="1" applyFill="1" applyAlignment="1">
      <alignment horizontal="center" vertical="center"/>
    </xf>
    <xf numFmtId="0" fontId="59" fillId="3" borderId="0" xfId="0" applyFont="1" applyFill="1" applyAlignment="1">
      <alignment horizontal="left" vertical="center"/>
    </xf>
    <xf numFmtId="0" fontId="59" fillId="3" borderId="0" xfId="0" applyFont="1" applyFill="1" applyAlignment="1">
      <alignment horizontal="center"/>
    </xf>
    <xf numFmtId="0" fontId="59" fillId="3" borderId="0" xfId="0" applyFont="1" applyFill="1" applyAlignment="1">
      <alignment horizontal="justify" vertical="center"/>
    </xf>
    <xf numFmtId="0" fontId="61" fillId="3" borderId="0" xfId="0" applyFont="1" applyFill="1" applyAlignment="1">
      <alignment horizontal="center" vertical="center"/>
    </xf>
    <xf numFmtId="0" fontId="61" fillId="2" borderId="0" xfId="0" applyFont="1" applyFill="1" applyAlignment="1">
      <alignment horizontal="center" vertical="center"/>
    </xf>
    <xf numFmtId="0" fontId="59" fillId="0" borderId="2" xfId="0" applyFont="1" applyBorder="1" applyAlignment="1">
      <alignment horizontal="center" vertical="center"/>
    </xf>
    <xf numFmtId="0" fontId="62" fillId="0" borderId="2" xfId="0" applyFont="1" applyBorder="1" applyAlignment="1" applyProtection="1">
      <alignment horizontal="justify" vertical="center" wrapText="1"/>
      <protection locked="0"/>
    </xf>
    <xf numFmtId="0" fontId="59" fillId="0" borderId="2" xfId="0" applyFont="1" applyBorder="1" applyAlignment="1" applyProtection="1">
      <alignment horizontal="center" vertical="center"/>
      <protection hidden="1"/>
    </xf>
    <xf numFmtId="164" fontId="59" fillId="0" borderId="2" xfId="1" applyNumberFormat="1" applyFont="1" applyBorder="1" applyAlignment="1">
      <alignment horizontal="center" vertical="center"/>
    </xf>
    <xf numFmtId="0" fontId="62" fillId="0" borderId="2" xfId="0" applyFont="1" applyBorder="1" applyAlignment="1" applyProtection="1">
      <alignment horizontal="center" vertical="center" wrapText="1"/>
      <protection locked="0"/>
    </xf>
    <xf numFmtId="0" fontId="59" fillId="3" borderId="0" xfId="0" applyFont="1" applyFill="1" applyAlignment="1">
      <alignment vertical="center"/>
    </xf>
    <xf numFmtId="0" fontId="59" fillId="0" borderId="0" xfId="0" applyFont="1" applyAlignment="1">
      <alignment vertical="center"/>
    </xf>
    <xf numFmtId="0" fontId="59" fillId="0" borderId="2" xfId="0" applyFont="1" applyBorder="1" applyAlignment="1" applyProtection="1">
      <alignment horizontal="center" vertical="top" wrapText="1"/>
      <protection locked="0"/>
    </xf>
    <xf numFmtId="0" fontId="59" fillId="0" borderId="2" xfId="0" applyFont="1" applyBorder="1" applyAlignment="1">
      <alignment horizontal="center" vertical="top"/>
    </xf>
    <xf numFmtId="0" fontId="59" fillId="0" borderId="2" xfId="0" applyFont="1" applyBorder="1" applyAlignment="1" applyProtection="1">
      <alignment horizontal="justify" vertical="center"/>
      <protection locked="0"/>
    </xf>
    <xf numFmtId="0" fontId="59" fillId="0" borderId="2" xfId="0" applyFont="1" applyBorder="1" applyAlignment="1" applyProtection="1">
      <alignment horizontal="center" vertical="top"/>
      <protection hidden="1"/>
    </xf>
    <xf numFmtId="0" fontId="59" fillId="0" borderId="2" xfId="0" applyFont="1" applyBorder="1" applyAlignment="1" applyProtection="1">
      <alignment horizontal="center" vertical="top" textRotation="90"/>
      <protection locked="0"/>
    </xf>
    <xf numFmtId="9" fontId="59" fillId="0" borderId="2" xfId="0" applyNumberFormat="1" applyFont="1" applyBorder="1" applyAlignment="1" applyProtection="1">
      <alignment horizontal="center" vertical="top"/>
      <protection hidden="1"/>
    </xf>
    <xf numFmtId="164" fontId="59" fillId="0" borderId="2" xfId="1" applyNumberFormat="1" applyFont="1" applyBorder="1" applyAlignment="1">
      <alignment horizontal="center" vertical="top"/>
    </xf>
    <xf numFmtId="0" fontId="61" fillId="0" borderId="2" xfId="0" applyFont="1" applyBorder="1" applyAlignment="1" applyProtection="1">
      <alignment horizontal="center" vertical="top" textRotation="90" wrapText="1"/>
      <protection hidden="1"/>
    </xf>
    <xf numFmtId="9" fontId="59" fillId="0" borderId="4" xfId="0" applyNumberFormat="1" applyFont="1" applyBorder="1" applyAlignment="1" applyProtection="1">
      <alignment horizontal="center" vertical="top"/>
      <protection hidden="1"/>
    </xf>
    <xf numFmtId="0" fontId="61" fillId="0" borderId="2" xfId="0" applyFont="1" applyBorder="1" applyAlignment="1" applyProtection="1">
      <alignment horizontal="center" vertical="top" textRotation="90"/>
      <protection hidden="1"/>
    </xf>
    <xf numFmtId="0" fontId="59" fillId="0" borderId="4" xfId="0" applyFont="1" applyBorder="1" applyAlignment="1" applyProtection="1">
      <alignment horizontal="center" vertical="top" textRotation="90"/>
      <protection locked="0"/>
    </xf>
    <xf numFmtId="0" fontId="59" fillId="0" borderId="2" xfId="0" applyFont="1" applyBorder="1" applyAlignment="1" applyProtection="1">
      <alignment horizontal="center" vertical="top"/>
      <protection locked="0"/>
    </xf>
    <xf numFmtId="14" fontId="59" fillId="0" borderId="2" xfId="0" applyNumberFormat="1" applyFont="1" applyBorder="1" applyAlignment="1" applyProtection="1">
      <alignment horizontal="center" vertical="top"/>
      <protection locked="0"/>
    </xf>
    <xf numFmtId="0" fontId="59" fillId="0" borderId="2" xfId="0" applyFont="1" applyBorder="1" applyAlignment="1" applyProtection="1">
      <alignment horizontal="center" vertical="center" textRotation="90"/>
      <protection locked="0"/>
    </xf>
    <xf numFmtId="9" fontId="59" fillId="0" borderId="2" xfId="0" applyNumberFormat="1" applyFont="1" applyBorder="1" applyAlignment="1" applyProtection="1">
      <alignment horizontal="center" vertical="center"/>
      <protection hidden="1"/>
    </xf>
    <xf numFmtId="0" fontId="61" fillId="0" borderId="2" xfId="0" applyFont="1" applyBorder="1" applyAlignment="1" applyProtection="1">
      <alignment horizontal="center" vertical="center" textRotation="90" wrapText="1"/>
      <protection hidden="1"/>
    </xf>
    <xf numFmtId="9" fontId="59" fillId="0" borderId="4" xfId="0" applyNumberFormat="1" applyFont="1" applyBorder="1" applyAlignment="1" applyProtection="1">
      <alignment horizontal="center" vertical="center"/>
      <protection hidden="1"/>
    </xf>
    <xf numFmtId="0" fontId="61" fillId="0" borderId="2" xfId="0" applyFont="1" applyBorder="1" applyAlignment="1" applyProtection="1">
      <alignment horizontal="center" vertical="center" textRotation="90"/>
      <protection hidden="1"/>
    </xf>
    <xf numFmtId="0" fontId="59" fillId="0" borderId="4" xfId="0" applyFont="1" applyBorder="1" applyAlignment="1" applyProtection="1">
      <alignment horizontal="center" vertical="center" textRotation="90"/>
      <protection locked="0"/>
    </xf>
    <xf numFmtId="0" fontId="59" fillId="0" borderId="0" xfId="0" applyFont="1" applyAlignment="1">
      <alignment horizontal="center" vertical="center"/>
    </xf>
    <xf numFmtId="0" fontId="62" fillId="0" borderId="2" xfId="0" applyFont="1" applyBorder="1" applyAlignment="1" applyProtection="1">
      <alignment horizontal="center" vertical="top" wrapText="1"/>
      <protection locked="0"/>
    </xf>
    <xf numFmtId="0" fontId="61" fillId="0" borderId="0" xfId="0" applyFont="1" applyAlignment="1">
      <alignment horizontal="left" vertical="center"/>
    </xf>
    <xf numFmtId="0" fontId="59" fillId="0" borderId="0" xfId="0" applyFont="1" applyAlignment="1">
      <alignment horizontal="justify" vertical="center"/>
    </xf>
    <xf numFmtId="0" fontId="59" fillId="0" borderId="0" xfId="0" applyFont="1" applyAlignment="1">
      <alignment horizontal="center"/>
    </xf>
    <xf numFmtId="0" fontId="65" fillId="0" borderId="4" xfId="0" applyFont="1" applyBorder="1" applyAlignment="1" applyProtection="1">
      <alignment horizontal="center" vertical="center" textRotation="90"/>
      <protection locked="0"/>
    </xf>
    <xf numFmtId="0" fontId="66" fillId="0" borderId="2" xfId="0" applyFont="1" applyBorder="1" applyAlignment="1" applyProtection="1">
      <alignment horizontal="justify" vertical="center" wrapText="1"/>
      <protection locked="0"/>
    </xf>
    <xf numFmtId="14" fontId="66" fillId="0" borderId="2" xfId="0" applyNumberFormat="1" applyFont="1" applyBorder="1" applyAlignment="1" applyProtection="1">
      <alignment horizontal="center" vertical="center" wrapText="1"/>
      <protection locked="0"/>
    </xf>
    <xf numFmtId="14" fontId="66" fillId="0" borderId="2" xfId="0" applyNumberFormat="1" applyFont="1" applyBorder="1" applyAlignment="1" applyProtection="1">
      <alignment horizontal="center" vertical="center"/>
      <protection locked="0"/>
    </xf>
    <xf numFmtId="0" fontId="65" fillId="0" borderId="2" xfId="0" applyFont="1" applyBorder="1" applyAlignment="1">
      <alignment horizontal="center" vertical="center"/>
    </xf>
    <xf numFmtId="0" fontId="65" fillId="0" borderId="2" xfId="0" applyFont="1" applyBorder="1" applyAlignment="1" applyProtection="1">
      <alignment horizontal="center" vertical="center"/>
      <protection hidden="1"/>
    </xf>
    <xf numFmtId="0" fontId="65" fillId="0" borderId="2" xfId="0" applyFont="1" applyBorder="1" applyAlignment="1" applyProtection="1">
      <alignment horizontal="center" vertical="center" textRotation="90"/>
      <protection locked="0"/>
    </xf>
    <xf numFmtId="9" fontId="65" fillId="0" borderId="2" xfId="0" applyNumberFormat="1" applyFont="1" applyBorder="1" applyAlignment="1" applyProtection="1">
      <alignment horizontal="center" vertical="center"/>
      <protection hidden="1"/>
    </xf>
    <xf numFmtId="164" fontId="65" fillId="0" borderId="2" xfId="1" applyNumberFormat="1" applyFont="1" applyBorder="1" applyAlignment="1">
      <alignment horizontal="center" vertical="center"/>
    </xf>
    <xf numFmtId="0" fontId="3" fillId="0" borderId="2" xfId="0" applyFont="1" applyBorder="1" applyAlignment="1" applyProtection="1">
      <alignment horizontal="center" vertical="center" textRotation="90" wrapText="1"/>
      <protection hidden="1"/>
    </xf>
    <xf numFmtId="9" fontId="65" fillId="0" borderId="4" xfId="0" applyNumberFormat="1" applyFont="1" applyBorder="1" applyAlignment="1" applyProtection="1">
      <alignment horizontal="center" vertical="center"/>
      <protection hidden="1"/>
    </xf>
    <xf numFmtId="0" fontId="3" fillId="0" borderId="2" xfId="0" applyFont="1" applyBorder="1" applyAlignment="1" applyProtection="1">
      <alignment horizontal="center" vertical="center" textRotation="90"/>
      <protection hidden="1"/>
    </xf>
    <xf numFmtId="0" fontId="66" fillId="3" borderId="2" xfId="0" applyFont="1" applyFill="1" applyBorder="1" applyAlignment="1" applyProtection="1">
      <alignment horizontal="justify" vertical="center" wrapText="1"/>
      <protection locked="0"/>
    </xf>
    <xf numFmtId="0" fontId="65" fillId="0" borderId="2" xfId="0" applyFont="1" applyBorder="1" applyAlignment="1" applyProtection="1">
      <alignment horizontal="center" vertical="center" wrapText="1"/>
      <protection locked="0"/>
    </xf>
    <xf numFmtId="0" fontId="65" fillId="3" borderId="0" xfId="0" applyFont="1" applyFill="1"/>
    <xf numFmtId="0" fontId="65" fillId="0" borderId="0" xfId="0" applyFont="1"/>
    <xf numFmtId="0" fontId="65" fillId="0" borderId="2" xfId="0" applyFont="1" applyBorder="1" applyAlignment="1">
      <alignment horizontal="center" vertical="top"/>
    </xf>
    <xf numFmtId="0" fontId="65" fillId="0" borderId="2" xfId="0" applyFont="1" applyBorder="1" applyAlignment="1" applyProtection="1">
      <alignment horizontal="center" vertical="top"/>
      <protection hidden="1"/>
    </xf>
    <xf numFmtId="0" fontId="65" fillId="0" borderId="2" xfId="0" applyFont="1" applyBorder="1" applyAlignment="1" applyProtection="1">
      <alignment horizontal="center" vertical="top" textRotation="90"/>
      <protection locked="0"/>
    </xf>
    <xf numFmtId="9" fontId="65" fillId="0" borderId="2" xfId="0" applyNumberFormat="1" applyFont="1" applyBorder="1" applyAlignment="1" applyProtection="1">
      <alignment horizontal="center" vertical="top"/>
      <protection hidden="1"/>
    </xf>
    <xf numFmtId="164" fontId="65" fillId="0" borderId="2" xfId="1" applyNumberFormat="1" applyFont="1" applyBorder="1" applyAlignment="1">
      <alignment horizontal="center" vertical="top"/>
    </xf>
    <xf numFmtId="0" fontId="3" fillId="0" borderId="2" xfId="0" applyFont="1" applyBorder="1" applyAlignment="1" applyProtection="1">
      <alignment horizontal="center" vertical="top" textRotation="90" wrapText="1"/>
      <protection hidden="1"/>
    </xf>
    <xf numFmtId="9" fontId="65" fillId="0" borderId="4" xfId="0" applyNumberFormat="1" applyFont="1" applyBorder="1" applyAlignment="1" applyProtection="1">
      <alignment horizontal="center" vertical="top"/>
      <protection hidden="1"/>
    </xf>
    <xf numFmtId="0" fontId="3" fillId="0" borderId="2" xfId="0" applyFont="1" applyBorder="1" applyAlignment="1" applyProtection="1">
      <alignment horizontal="center" vertical="top" textRotation="90"/>
      <protection hidden="1"/>
    </xf>
    <xf numFmtId="0" fontId="65" fillId="0" borderId="4" xfId="0" applyFont="1" applyBorder="1" applyAlignment="1" applyProtection="1">
      <alignment horizontal="center" vertical="top" textRotation="90"/>
      <protection locked="0"/>
    </xf>
    <xf numFmtId="0" fontId="65" fillId="0" borderId="2" xfId="0" applyFont="1" applyBorder="1" applyAlignment="1" applyProtection="1">
      <alignment horizontal="justify" vertical="center" wrapText="1"/>
      <protection locked="0"/>
    </xf>
    <xf numFmtId="0" fontId="65" fillId="0" borderId="2" xfId="0" applyFont="1" applyBorder="1" applyAlignment="1" applyProtection="1">
      <alignment horizontal="center" vertical="top"/>
      <protection locked="0"/>
    </xf>
    <xf numFmtId="14" fontId="65" fillId="0" borderId="2" xfId="0" applyNumberFormat="1" applyFont="1" applyBorder="1" applyAlignment="1" applyProtection="1">
      <alignment horizontal="center" vertical="top"/>
      <protection locked="0"/>
    </xf>
    <xf numFmtId="0" fontId="65" fillId="0" borderId="2" xfId="0" applyFont="1" applyBorder="1" applyAlignment="1" applyProtection="1">
      <alignment horizontal="justify" vertical="center"/>
      <protection locked="0"/>
    </xf>
    <xf numFmtId="0" fontId="66" fillId="3" borderId="2" xfId="0" applyFont="1" applyFill="1" applyBorder="1" applyAlignment="1" applyProtection="1">
      <alignment horizontal="center" vertical="center" wrapText="1"/>
      <protection locked="0"/>
    </xf>
    <xf numFmtId="0" fontId="65" fillId="0" borderId="2" xfId="0" applyFont="1" applyBorder="1" applyAlignment="1" applyProtection="1">
      <alignment horizontal="center" vertical="top" wrapText="1"/>
      <protection locked="0"/>
    </xf>
    <xf numFmtId="0" fontId="65" fillId="0" borderId="2" xfId="0" applyFont="1" applyBorder="1" applyAlignment="1" applyProtection="1">
      <alignment horizontal="center" vertical="center"/>
      <protection locked="0"/>
    </xf>
    <xf numFmtId="14" fontId="65" fillId="0" borderId="2" xfId="0" applyNumberFormat="1" applyFont="1" applyBorder="1" applyAlignment="1" applyProtection="1">
      <alignment horizontal="center" vertical="center"/>
      <protection locked="0"/>
    </xf>
    <xf numFmtId="0" fontId="46" fillId="3" borderId="0" xfId="2" quotePrefix="1" applyFont="1" applyFill="1" applyAlignment="1">
      <alignment horizontal="left" vertical="top" wrapText="1"/>
    </xf>
    <xf numFmtId="0" fontId="46" fillId="3" borderId="73" xfId="2" quotePrefix="1" applyFont="1" applyFill="1" applyBorder="1" applyAlignment="1">
      <alignment horizontal="left" vertical="top" wrapText="1"/>
    </xf>
    <xf numFmtId="14" fontId="44" fillId="3" borderId="95" xfId="0" applyNumberFormat="1" applyFont="1" applyFill="1" applyBorder="1" applyAlignment="1">
      <alignment horizontal="left" vertical="center" wrapText="1"/>
    </xf>
    <xf numFmtId="0" fontId="63" fillId="16" borderId="0" xfId="0" applyFont="1" applyFill="1" applyAlignment="1">
      <alignment wrapText="1"/>
    </xf>
    <xf numFmtId="0" fontId="61" fillId="0" borderId="114" xfId="0" applyFont="1" applyBorder="1" applyAlignment="1">
      <alignment horizontal="center"/>
    </xf>
    <xf numFmtId="0" fontId="59" fillId="0" borderId="32" xfId="0" applyFont="1" applyBorder="1" applyAlignment="1">
      <alignment horizontal="center" vertical="center"/>
    </xf>
    <xf numFmtId="14" fontId="59" fillId="0" borderId="32" xfId="0" applyNumberFormat="1" applyFont="1" applyBorder="1" applyAlignment="1">
      <alignment horizontal="center" vertical="center"/>
    </xf>
    <xf numFmtId="0" fontId="59" fillId="0" borderId="32" xfId="0" applyFont="1" applyBorder="1" applyAlignment="1">
      <alignment horizontal="center" vertical="center" wrapText="1"/>
    </xf>
    <xf numFmtId="0" fontId="65" fillId="3" borderId="0" xfId="0" applyFont="1" applyFill="1" applyAlignment="1">
      <alignment horizontal="justify" vertical="center"/>
    </xf>
    <xf numFmtId="0" fontId="54" fillId="2" borderId="2" xfId="0" applyFont="1" applyFill="1" applyBorder="1" applyAlignment="1">
      <alignment horizontal="center" vertical="center" textRotation="90"/>
    </xf>
    <xf numFmtId="0" fontId="66" fillId="0" borderId="2" xfId="0" applyFont="1" applyBorder="1" applyAlignment="1" applyProtection="1">
      <alignment horizontal="center" vertical="center"/>
      <protection locked="0"/>
    </xf>
    <xf numFmtId="0" fontId="66" fillId="0" borderId="2"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textRotation="90"/>
      <protection locked="0"/>
    </xf>
    <xf numFmtId="0" fontId="32" fillId="0" borderId="2" xfId="0" applyFont="1" applyBorder="1" applyAlignment="1" applyProtection="1">
      <alignment horizontal="center" vertical="top" textRotation="90"/>
      <protection locked="0"/>
    </xf>
    <xf numFmtId="14" fontId="66" fillId="3" borderId="10" xfId="0" applyNumberFormat="1" applyFont="1" applyFill="1" applyBorder="1" applyAlignment="1" applyProtection="1">
      <alignment horizontal="center" vertical="center"/>
      <protection locked="0"/>
    </xf>
    <xf numFmtId="14" fontId="66" fillId="3" borderId="2" xfId="0" applyNumberFormat="1" applyFont="1" applyFill="1" applyBorder="1" applyAlignment="1" applyProtection="1">
      <alignment horizontal="center" vertical="center"/>
      <protection locked="0"/>
    </xf>
    <xf numFmtId="0" fontId="51" fillId="3" borderId="67" xfId="0" applyFont="1" applyFill="1" applyBorder="1" applyAlignment="1">
      <alignment horizontal="left" vertical="center" wrapText="1"/>
    </xf>
    <xf numFmtId="0" fontId="51" fillId="3" borderId="68" xfId="0" applyFont="1" applyFill="1" applyBorder="1" applyAlignment="1">
      <alignment horizontal="left" vertical="center" wrapText="1"/>
    </xf>
    <xf numFmtId="0" fontId="52" fillId="3" borderId="60" xfId="2" applyFont="1" applyFill="1" applyBorder="1" applyAlignment="1">
      <alignment horizontal="justify" vertical="center" wrapText="1"/>
    </xf>
    <xf numFmtId="0" fontId="52" fillId="3" borderId="61" xfId="2" applyFont="1" applyFill="1" applyBorder="1" applyAlignment="1">
      <alignment horizontal="justify" vertical="center" wrapText="1"/>
    </xf>
    <xf numFmtId="0" fontId="51" fillId="3" borderId="69" xfId="0" applyFont="1" applyFill="1" applyBorder="1" applyAlignment="1">
      <alignment horizontal="left" vertical="center" wrapText="1"/>
    </xf>
    <xf numFmtId="0" fontId="51" fillId="3" borderId="70" xfId="0" applyFont="1" applyFill="1" applyBorder="1" applyAlignment="1">
      <alignment horizontal="left" vertical="center" wrapText="1"/>
    </xf>
    <xf numFmtId="0" fontId="52" fillId="3" borderId="62" xfId="0" applyFont="1" applyFill="1" applyBorder="1" applyAlignment="1">
      <alignment horizontal="justify" vertical="center" wrapText="1"/>
    </xf>
    <xf numFmtId="0" fontId="52" fillId="3" borderId="63" xfId="0" applyFont="1" applyFill="1" applyBorder="1" applyAlignment="1">
      <alignment horizontal="justify" vertical="center" wrapText="1"/>
    </xf>
    <xf numFmtId="0" fontId="51" fillId="3" borderId="58" xfId="0" applyFont="1" applyFill="1" applyBorder="1" applyAlignment="1">
      <alignment horizontal="left" vertical="center" wrapText="1"/>
    </xf>
    <xf numFmtId="0" fontId="51" fillId="3" borderId="59" xfId="0" applyFont="1" applyFill="1" applyBorder="1" applyAlignment="1">
      <alignment horizontal="left" vertical="center" wrapText="1"/>
    </xf>
    <xf numFmtId="0" fontId="51" fillId="3" borderId="90" xfId="3" applyFont="1" applyFill="1" applyBorder="1" applyAlignment="1">
      <alignment horizontal="left" vertical="top" wrapText="1" readingOrder="1"/>
    </xf>
    <xf numFmtId="0" fontId="51" fillId="3" borderId="55" xfId="3" applyFont="1" applyFill="1" applyBorder="1" applyAlignment="1">
      <alignment horizontal="left" vertical="top" wrapText="1" readingOrder="1"/>
    </xf>
    <xf numFmtId="0" fontId="52" fillId="3" borderId="91" xfId="2" applyFont="1" applyFill="1" applyBorder="1" applyAlignment="1">
      <alignment horizontal="justify" vertical="center" wrapText="1"/>
    </xf>
    <xf numFmtId="0" fontId="52" fillId="3" borderId="78" xfId="2" applyFont="1" applyFill="1" applyBorder="1" applyAlignment="1">
      <alignment horizontal="justify" vertical="center" wrapText="1"/>
    </xf>
    <xf numFmtId="0" fontId="52" fillId="3" borderId="56" xfId="2" applyFont="1" applyFill="1" applyBorder="1" applyAlignment="1">
      <alignment horizontal="justify" vertical="center" wrapText="1"/>
    </xf>
    <xf numFmtId="0" fontId="52" fillId="3" borderId="57" xfId="2" applyFont="1" applyFill="1" applyBorder="1" applyAlignment="1">
      <alignment horizontal="justify" vertical="center" wrapText="1"/>
    </xf>
    <xf numFmtId="0" fontId="51" fillId="3" borderId="54" xfId="3" applyFont="1" applyFill="1" applyBorder="1" applyAlignment="1">
      <alignment horizontal="left" vertical="center" wrapText="1" readingOrder="1"/>
    </xf>
    <xf numFmtId="0" fontId="51" fillId="3" borderId="76" xfId="3" applyFont="1" applyFill="1" applyBorder="1" applyAlignment="1">
      <alignment horizontal="left" vertical="center" wrapText="1" readingOrder="1"/>
    </xf>
    <xf numFmtId="0" fontId="52" fillId="3" borderId="77" xfId="2" applyFont="1" applyFill="1" applyBorder="1" applyAlignment="1">
      <alignment horizontal="justify" vertical="center" wrapText="1"/>
    </xf>
    <xf numFmtId="0" fontId="52" fillId="3" borderId="79" xfId="2" applyFont="1" applyFill="1" applyBorder="1" applyAlignment="1">
      <alignment horizontal="justify" vertical="center" wrapText="1"/>
    </xf>
    <xf numFmtId="0" fontId="51" fillId="3" borderId="80" xfId="3" applyFont="1" applyFill="1" applyBorder="1" applyAlignment="1">
      <alignment horizontal="left" vertical="center" wrapText="1" readingOrder="1"/>
    </xf>
    <xf numFmtId="0" fontId="51" fillId="3" borderId="81" xfId="3" applyFont="1" applyFill="1" applyBorder="1" applyAlignment="1">
      <alignment horizontal="left" vertical="center" wrapText="1" readingOrder="1"/>
    </xf>
    <xf numFmtId="0" fontId="52" fillId="3" borderId="82" xfId="2" applyFont="1" applyFill="1" applyBorder="1" applyAlignment="1">
      <alignment horizontal="justify" vertical="center" wrapText="1"/>
    </xf>
    <xf numFmtId="0" fontId="52" fillId="3" borderId="83" xfId="2" applyFont="1" applyFill="1" applyBorder="1" applyAlignment="1">
      <alignment horizontal="justify" vertical="center" wrapText="1"/>
    </xf>
    <xf numFmtId="0" fontId="50" fillId="3" borderId="14" xfId="2" quotePrefix="1" applyFont="1" applyFill="1" applyBorder="1" applyAlignment="1">
      <alignment horizontal="center" vertical="top" wrapText="1"/>
    </xf>
    <xf numFmtId="0" fontId="50" fillId="3" borderId="0" xfId="2" quotePrefix="1" applyFont="1" applyFill="1" applyAlignment="1">
      <alignment horizontal="center" vertical="top" wrapText="1"/>
    </xf>
    <xf numFmtId="0" fontId="50" fillId="3" borderId="73" xfId="2" quotePrefix="1" applyFont="1" applyFill="1" applyBorder="1" applyAlignment="1">
      <alignment horizontal="center" vertical="top" wrapText="1"/>
    </xf>
    <xf numFmtId="0" fontId="51" fillId="15" borderId="85" xfId="3" applyFont="1" applyFill="1" applyBorder="1" applyAlignment="1">
      <alignment horizontal="center" vertical="center" wrapText="1"/>
    </xf>
    <xf numFmtId="0" fontId="51" fillId="15" borderId="75" xfId="3" applyFont="1" applyFill="1" applyBorder="1" applyAlignment="1">
      <alignment horizontal="center" vertical="center" wrapText="1"/>
    </xf>
    <xf numFmtId="0" fontId="51" fillId="15" borderId="52" xfId="2" applyFont="1" applyFill="1" applyBorder="1" applyAlignment="1">
      <alignment horizontal="center" vertical="center"/>
    </xf>
    <xf numFmtId="0" fontId="51" fillId="15" borderId="53" xfId="2" applyFont="1" applyFill="1" applyBorder="1" applyAlignment="1">
      <alignment horizontal="center" vertical="center"/>
    </xf>
    <xf numFmtId="0" fontId="51" fillId="3" borderId="86" xfId="3" applyFont="1" applyFill="1" applyBorder="1" applyAlignment="1">
      <alignment horizontal="left" vertical="top" wrapText="1" readingOrder="1"/>
    </xf>
    <xf numFmtId="0" fontId="51" fillId="3" borderId="87" xfId="3" applyFont="1" applyFill="1" applyBorder="1" applyAlignment="1">
      <alignment horizontal="left" vertical="top" wrapText="1" readingOrder="1"/>
    </xf>
    <xf numFmtId="0" fontId="52" fillId="3" borderId="88" xfId="2" applyFont="1" applyFill="1" applyBorder="1" applyAlignment="1">
      <alignment horizontal="justify" vertical="center" wrapText="1"/>
    </xf>
    <xf numFmtId="0" fontId="52" fillId="3" borderId="89" xfId="2" applyFont="1" applyFill="1" applyBorder="1" applyAlignment="1">
      <alignment horizontal="justify" vertical="center" wrapText="1"/>
    </xf>
    <xf numFmtId="0" fontId="51" fillId="15" borderId="74" xfId="3" applyFont="1" applyFill="1" applyBorder="1" applyAlignment="1">
      <alignment horizontal="center" vertical="center" wrapText="1"/>
    </xf>
    <xf numFmtId="0" fontId="47" fillId="15" borderId="46" xfId="2" applyFont="1" applyFill="1" applyBorder="1" applyAlignment="1">
      <alignment horizontal="center" vertical="center" wrapText="1"/>
    </xf>
    <xf numFmtId="0" fontId="47" fillId="15" borderId="47" xfId="2" applyFont="1" applyFill="1" applyBorder="1" applyAlignment="1">
      <alignment horizontal="center" vertical="center" wrapText="1"/>
    </xf>
    <xf numFmtId="0" fontId="47" fillId="15" borderId="48" xfId="2" applyFont="1" applyFill="1" applyBorder="1" applyAlignment="1">
      <alignment horizontal="center" vertical="center" wrapText="1"/>
    </xf>
    <xf numFmtId="0" fontId="46" fillId="0" borderId="14"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15" xfId="2" quotePrefix="1" applyFont="1" applyBorder="1" applyAlignment="1">
      <alignment horizontal="left" vertical="center" wrapText="1"/>
    </xf>
    <xf numFmtId="0" fontId="46" fillId="0" borderId="64" xfId="2" quotePrefix="1" applyFont="1" applyBorder="1" applyAlignment="1">
      <alignment horizontal="left" vertical="center" wrapText="1"/>
    </xf>
    <xf numFmtId="0" fontId="46" fillId="0" borderId="65" xfId="2" quotePrefix="1" applyFont="1" applyBorder="1" applyAlignment="1">
      <alignment horizontal="left" vertical="center" wrapText="1"/>
    </xf>
    <xf numFmtId="0" fontId="46" fillId="0" borderId="66" xfId="2" quotePrefix="1" applyFont="1" applyBorder="1" applyAlignment="1">
      <alignment horizontal="left" vertical="center" wrapText="1"/>
    </xf>
    <xf numFmtId="0" fontId="48" fillId="3" borderId="50" xfId="2" quotePrefix="1" applyFont="1" applyFill="1" applyBorder="1" applyAlignment="1">
      <alignment horizontal="left" vertical="top" wrapText="1"/>
    </xf>
    <xf numFmtId="0" fontId="49" fillId="3" borderId="50" xfId="2" quotePrefix="1" applyFont="1" applyFill="1" applyBorder="1" applyAlignment="1">
      <alignment horizontal="left" vertical="top" wrapText="1"/>
    </xf>
    <xf numFmtId="0" fontId="49" fillId="3" borderId="71" xfId="2" quotePrefix="1" applyFont="1" applyFill="1" applyBorder="1" applyAlignment="1">
      <alignment horizontal="left" vertical="top" wrapText="1"/>
    </xf>
    <xf numFmtId="0" fontId="1" fillId="3" borderId="65" xfId="2" quotePrefix="1" applyFont="1" applyFill="1" applyBorder="1" applyAlignment="1">
      <alignment horizontal="justify" vertical="center" wrapText="1"/>
    </xf>
    <xf numFmtId="0" fontId="1" fillId="3" borderId="72" xfId="2" quotePrefix="1" applyFont="1" applyFill="1" applyBorder="1" applyAlignment="1">
      <alignment horizontal="justify" vertical="center" wrapText="1"/>
    </xf>
    <xf numFmtId="0" fontId="46" fillId="3" borderId="0" xfId="2" quotePrefix="1" applyFont="1" applyFill="1" applyAlignment="1">
      <alignment horizontal="left" vertical="top" wrapText="1"/>
    </xf>
    <xf numFmtId="0" fontId="46" fillId="3" borderId="73" xfId="2" quotePrefix="1" applyFont="1" applyFill="1" applyBorder="1" applyAlignment="1">
      <alignment horizontal="left" vertical="top" wrapText="1"/>
    </xf>
    <xf numFmtId="0" fontId="61" fillId="0" borderId="114" xfId="0" applyFont="1" applyBorder="1" applyAlignment="1">
      <alignment horizontal="center"/>
    </xf>
    <xf numFmtId="0" fontId="59" fillId="0" borderId="115" xfId="0" applyFont="1" applyBorder="1" applyAlignment="1">
      <alignment horizontal="center" vertical="center" wrapText="1"/>
    </xf>
    <xf numFmtId="0" fontId="59" fillId="0" borderId="72" xfId="0" applyFont="1" applyBorder="1" applyAlignment="1">
      <alignment horizontal="center" vertical="center" wrapText="1"/>
    </xf>
    <xf numFmtId="0" fontId="4" fillId="0" borderId="92" xfId="0" applyFont="1" applyBorder="1" applyAlignment="1">
      <alignment vertical="top" wrapText="1"/>
    </xf>
    <xf numFmtId="0" fontId="4" fillId="0" borderId="94" xfId="0" applyFont="1" applyBorder="1" applyAlignment="1">
      <alignment vertical="top" wrapText="1"/>
    </xf>
    <xf numFmtId="0" fontId="4" fillId="0" borderId="95" xfId="0" applyFont="1" applyBorder="1" applyAlignment="1">
      <alignment vertical="top" wrapText="1"/>
    </xf>
    <xf numFmtId="0" fontId="68" fillId="0" borderId="12" xfId="0" applyFont="1" applyBorder="1" applyAlignment="1">
      <alignment horizontal="center" vertical="center" wrapText="1"/>
    </xf>
    <xf numFmtId="0" fontId="68" fillId="0" borderId="19" xfId="0" applyFont="1" applyBorder="1" applyAlignment="1">
      <alignment horizontal="center" vertical="center" wrapText="1"/>
    </xf>
    <xf numFmtId="0" fontId="68" fillId="0" borderId="14" xfId="0" applyFont="1" applyBorder="1" applyAlignment="1">
      <alignment horizontal="center" vertical="center" wrapText="1"/>
    </xf>
    <xf numFmtId="0" fontId="68" fillId="0" borderId="0" xfId="0" applyFont="1" applyAlignment="1">
      <alignment horizontal="center" vertical="center" wrapText="1"/>
    </xf>
    <xf numFmtId="0" fontId="57" fillId="20" borderId="42" xfId="0" applyFont="1" applyFill="1" applyBorder="1" applyAlignment="1">
      <alignment horizontal="center" vertical="center" wrapText="1"/>
    </xf>
    <xf numFmtId="0" fontId="57" fillId="20" borderId="43" xfId="0" applyFont="1" applyFill="1" applyBorder="1" applyAlignment="1">
      <alignment horizontal="center" vertical="center" wrapText="1"/>
    </xf>
    <xf numFmtId="0" fontId="57" fillId="20" borderId="44" xfId="0" applyFont="1" applyFill="1" applyBorder="1" applyAlignment="1">
      <alignment horizontal="center" vertical="center" wrapText="1"/>
    </xf>
    <xf numFmtId="0" fontId="32" fillId="0" borderId="33" xfId="0" applyFont="1" applyBorder="1" applyAlignment="1">
      <alignment horizontal="center" vertical="center" wrapText="1"/>
    </xf>
    <xf numFmtId="0" fontId="32" fillId="0" borderId="45" xfId="0" applyFont="1" applyBorder="1" applyAlignment="1">
      <alignment horizontal="center" vertical="center" wrapText="1"/>
    </xf>
    <xf numFmtId="0" fontId="61" fillId="0" borderId="114" xfId="0" applyFont="1" applyBorder="1" applyAlignment="1">
      <alignment horizontal="center" vertical="center"/>
    </xf>
    <xf numFmtId="0" fontId="41" fillId="17" borderId="12" xfId="0" applyFont="1" applyFill="1" applyBorder="1" applyAlignment="1">
      <alignment horizontal="center" vertical="center" wrapText="1"/>
    </xf>
    <xf numFmtId="0" fontId="41" fillId="17" borderId="19" xfId="0" applyFont="1" applyFill="1" applyBorder="1" applyAlignment="1">
      <alignment horizontal="center" vertical="center" wrapText="1"/>
    </xf>
    <xf numFmtId="0" fontId="41" fillId="17" borderId="13" xfId="0" applyFont="1" applyFill="1" applyBorder="1" applyAlignment="1">
      <alignment horizontal="center" vertical="center" wrapText="1"/>
    </xf>
    <xf numFmtId="0" fontId="54" fillId="17" borderId="33" xfId="0" applyFont="1" applyFill="1" applyBorder="1" applyAlignment="1">
      <alignment horizontal="center" vertical="center" wrapText="1"/>
    </xf>
    <xf numFmtId="0" fontId="54" fillId="17" borderId="102" xfId="0" applyFont="1" applyFill="1" applyBorder="1" applyAlignment="1">
      <alignment horizontal="center" vertical="center" wrapText="1"/>
    </xf>
    <xf numFmtId="0" fontId="58" fillId="0" borderId="0" xfId="0" applyFont="1" applyAlignment="1">
      <alignment horizontal="center" vertical="center"/>
    </xf>
    <xf numFmtId="0" fontId="41" fillId="20" borderId="12" xfId="0" applyFont="1" applyFill="1" applyBorder="1" applyAlignment="1">
      <alignment horizontal="center" vertical="center" wrapText="1"/>
    </xf>
    <xf numFmtId="0" fontId="41" fillId="20" borderId="19" xfId="0" applyFont="1" applyFill="1" applyBorder="1" applyAlignment="1">
      <alignment horizontal="center" vertical="center" wrapText="1"/>
    </xf>
    <xf numFmtId="0" fontId="41" fillId="20" borderId="13" xfId="0" applyFont="1" applyFill="1" applyBorder="1" applyAlignment="1">
      <alignment horizontal="center" vertical="center" wrapText="1"/>
    </xf>
    <xf numFmtId="0" fontId="41" fillId="18" borderId="97" xfId="0" applyFont="1" applyFill="1" applyBorder="1" applyAlignment="1">
      <alignment horizontal="left" vertical="center" wrapText="1" indent="1"/>
    </xf>
    <xf numFmtId="0" fontId="41" fillId="18" borderId="47" xfId="0" applyFont="1" applyFill="1" applyBorder="1" applyAlignment="1">
      <alignment horizontal="left" vertical="center" wrapText="1" indent="1"/>
    </xf>
    <xf numFmtId="0" fontId="41" fillId="18" borderId="48" xfId="0" applyFont="1" applyFill="1" applyBorder="1" applyAlignment="1">
      <alignment horizontal="left" vertical="center" wrapText="1" indent="1"/>
    </xf>
    <xf numFmtId="0" fontId="55" fillId="0" borderId="99" xfId="0" applyFont="1" applyBorder="1" applyAlignment="1">
      <alignment horizontal="left" vertical="center" wrapText="1" indent="1"/>
    </xf>
    <xf numFmtId="0" fontId="55" fillId="0" borderId="100" xfId="0" applyFont="1" applyBorder="1" applyAlignment="1">
      <alignment horizontal="left" vertical="center" wrapText="1" indent="1"/>
    </xf>
    <xf numFmtId="0" fontId="55" fillId="0" borderId="101" xfId="0" applyFont="1" applyBorder="1" applyAlignment="1">
      <alignment horizontal="left" vertical="center" wrapText="1" indent="1"/>
    </xf>
    <xf numFmtId="0" fontId="34" fillId="19" borderId="0" xfId="0" applyFont="1" applyFill="1" applyAlignment="1">
      <alignment horizontal="center" vertical="center" wrapText="1"/>
    </xf>
    <xf numFmtId="0" fontId="32" fillId="0" borderId="14" xfId="0" applyFont="1" applyBorder="1" applyAlignment="1">
      <alignment horizontal="left" vertical="center" wrapText="1"/>
    </xf>
    <xf numFmtId="0" fontId="32" fillId="0" borderId="0" xfId="0" applyFont="1" applyAlignment="1">
      <alignment horizontal="left" vertical="center" wrapText="1"/>
    </xf>
    <xf numFmtId="0" fontId="32" fillId="0" borderId="103" xfId="0" applyFont="1" applyBorder="1" applyAlignment="1">
      <alignment horizontal="left" vertical="center" wrapText="1"/>
    </xf>
    <xf numFmtId="0" fontId="32" fillId="0" borderId="16" xfId="0" applyFont="1" applyBorder="1" applyAlignment="1">
      <alignment horizontal="left" vertical="center" wrapText="1"/>
    </xf>
    <xf numFmtId="0" fontId="32" fillId="0" borderId="18" xfId="0" applyFont="1" applyBorder="1" applyAlignment="1">
      <alignment horizontal="left" vertical="center" wrapText="1"/>
    </xf>
    <xf numFmtId="0" fontId="32" fillId="0" borderId="105" xfId="0" applyFont="1" applyBorder="1" applyAlignment="1">
      <alignment horizontal="left" vertical="center" wrapText="1"/>
    </xf>
    <xf numFmtId="0" fontId="32" fillId="0" borderId="104" xfId="0" applyFont="1" applyBorder="1" applyAlignment="1">
      <alignment horizontal="left" vertical="center" wrapText="1"/>
    </xf>
    <xf numFmtId="0" fontId="32" fillId="0" borderId="15" xfId="0" applyFont="1" applyBorder="1" applyAlignment="1">
      <alignment horizontal="left" vertical="center" wrapText="1"/>
    </xf>
    <xf numFmtId="0" fontId="32" fillId="0" borderId="106" xfId="0" applyFont="1" applyBorder="1" applyAlignment="1">
      <alignment horizontal="left" vertical="center" wrapText="1"/>
    </xf>
    <xf numFmtId="0" fontId="32" fillId="0" borderId="17" xfId="0" applyFont="1" applyBorder="1" applyAlignment="1">
      <alignment horizontal="left" vertical="center" wrapText="1"/>
    </xf>
    <xf numFmtId="0" fontId="41" fillId="20" borderId="33" xfId="0" applyFont="1" applyFill="1" applyBorder="1" applyAlignment="1">
      <alignment horizontal="center" vertical="center" wrapText="1"/>
    </xf>
    <xf numFmtId="0" fontId="41" fillId="20" borderId="34" xfId="0" applyFont="1" applyFill="1" applyBorder="1" applyAlignment="1">
      <alignment horizontal="center" vertical="center" wrapText="1"/>
    </xf>
    <xf numFmtId="0" fontId="41" fillId="20" borderId="45" xfId="0" applyFont="1" applyFill="1" applyBorder="1" applyAlignment="1">
      <alignment horizontal="center" vertical="center" wrapText="1"/>
    </xf>
    <xf numFmtId="0" fontId="3" fillId="0" borderId="4" xfId="0" applyFont="1" applyBorder="1" applyAlignment="1" applyProtection="1">
      <alignment horizontal="center" vertical="center" textRotation="90" wrapText="1"/>
      <protection hidden="1"/>
    </xf>
    <xf numFmtId="0" fontId="3" fillId="0" borderId="8" xfId="0" applyFont="1" applyBorder="1" applyAlignment="1" applyProtection="1">
      <alignment horizontal="center" vertical="center" textRotation="90" wrapText="1"/>
      <protection hidden="1"/>
    </xf>
    <xf numFmtId="9" fontId="65" fillId="0" borderId="4" xfId="0" applyNumberFormat="1" applyFont="1" applyBorder="1" applyAlignment="1" applyProtection="1">
      <alignment horizontal="center" vertical="center"/>
      <protection hidden="1"/>
    </xf>
    <xf numFmtId="9" fontId="65" fillId="0" borderId="8" xfId="0" applyNumberFormat="1" applyFont="1" applyBorder="1" applyAlignment="1" applyProtection="1">
      <alignment horizontal="center" vertical="center"/>
      <protection hidden="1"/>
    </xf>
    <xf numFmtId="0" fontId="3" fillId="0" borderId="4" xfId="0" applyFont="1" applyBorder="1" applyAlignment="1" applyProtection="1">
      <alignment horizontal="center" vertical="center" textRotation="90"/>
      <protection hidden="1"/>
    </xf>
    <xf numFmtId="0" fontId="3" fillId="0" borderId="8" xfId="0" applyFont="1" applyBorder="1" applyAlignment="1" applyProtection="1">
      <alignment horizontal="center" vertical="center" textRotation="90"/>
      <protection hidden="1"/>
    </xf>
    <xf numFmtId="0" fontId="32" fillId="0" borderId="4" xfId="0" applyFont="1" applyBorder="1" applyAlignment="1" applyProtection="1">
      <alignment horizontal="center" vertical="center" textRotation="90"/>
      <protection locked="0"/>
    </xf>
    <xf numFmtId="0" fontId="32" fillId="0" borderId="8" xfId="0" applyFont="1" applyBorder="1" applyAlignment="1" applyProtection="1">
      <alignment horizontal="center" vertical="center" textRotation="90"/>
      <protection locked="0"/>
    </xf>
    <xf numFmtId="0" fontId="65" fillId="0" borderId="4" xfId="0" applyFont="1" applyBorder="1" applyAlignment="1" applyProtection="1">
      <alignment horizontal="center" vertical="center" textRotation="90"/>
      <protection locked="0"/>
    </xf>
    <xf numFmtId="0" fontId="65" fillId="0" borderId="8" xfId="0" applyFont="1" applyBorder="1" applyAlignment="1" applyProtection="1">
      <alignment horizontal="center" vertical="center" textRotation="90"/>
      <protection locked="0"/>
    </xf>
    <xf numFmtId="0" fontId="22" fillId="3" borderId="28" xfId="0" applyFont="1" applyFill="1" applyBorder="1" applyAlignment="1">
      <alignment horizontal="center" vertical="center"/>
    </xf>
    <xf numFmtId="0" fontId="22" fillId="3" borderId="29"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0" xfId="0" applyFont="1" applyFill="1" applyAlignment="1">
      <alignment horizontal="center" vertical="center"/>
    </xf>
    <xf numFmtId="0" fontId="22" fillId="3" borderId="3" xfId="0" applyFont="1" applyFill="1" applyBorder="1" applyAlignment="1">
      <alignment horizontal="center" vertical="center"/>
    </xf>
    <xf numFmtId="0" fontId="22" fillId="3" borderId="30" xfId="0" applyFont="1" applyFill="1" applyBorder="1" applyAlignment="1">
      <alignment horizontal="center" vertical="center"/>
    </xf>
    <xf numFmtId="0" fontId="67" fillId="2" borderId="31" xfId="0" applyFont="1" applyFill="1" applyBorder="1" applyAlignment="1">
      <alignment horizontal="center" vertical="center" wrapText="1"/>
    </xf>
    <xf numFmtId="0" fontId="44" fillId="2" borderId="31" xfId="0" applyFont="1" applyFill="1" applyBorder="1" applyAlignment="1">
      <alignment horizontal="left" vertical="center" wrapText="1"/>
    </xf>
    <xf numFmtId="14" fontId="44" fillId="2" borderId="31" xfId="0" applyNumberFormat="1" applyFont="1" applyFill="1" applyBorder="1" applyAlignment="1">
      <alignment horizontal="left" vertical="center" wrapText="1"/>
    </xf>
    <xf numFmtId="0" fontId="61" fillId="3" borderId="107" xfId="0" applyFont="1" applyFill="1" applyBorder="1" applyAlignment="1">
      <alignment horizontal="center" vertical="center" wrapText="1"/>
    </xf>
    <xf numFmtId="0" fontId="61" fillId="3" borderId="108" xfId="0" applyFont="1" applyFill="1" applyBorder="1" applyAlignment="1">
      <alignment horizontal="center" vertical="center" wrapText="1"/>
    </xf>
    <xf numFmtId="0" fontId="61" fillId="3" borderId="109" xfId="0" applyFont="1" applyFill="1" applyBorder="1" applyAlignment="1">
      <alignment horizontal="center" vertical="center" wrapText="1"/>
    </xf>
    <xf numFmtId="0" fontId="61" fillId="3" borderId="110" xfId="0" applyFont="1" applyFill="1" applyBorder="1" applyAlignment="1">
      <alignment horizontal="center" vertical="center" wrapText="1"/>
    </xf>
    <xf numFmtId="0" fontId="61" fillId="3" borderId="111" xfId="0" applyFont="1" applyFill="1" applyBorder="1" applyAlignment="1">
      <alignment horizontal="center" vertical="center" wrapText="1"/>
    </xf>
    <xf numFmtId="0" fontId="65" fillId="0" borderId="4" xfId="0" applyFont="1" applyBorder="1" applyAlignment="1" applyProtection="1">
      <alignment horizontal="center" vertical="center" wrapText="1"/>
      <protection locked="0"/>
    </xf>
    <xf numFmtId="0" fontId="65" fillId="0" borderId="8" xfId="0" applyFont="1" applyBorder="1" applyAlignment="1" applyProtection="1">
      <alignment horizontal="center" vertical="center" wrapText="1"/>
      <protection locked="0"/>
    </xf>
    <xf numFmtId="0" fontId="65" fillId="0" borderId="5" xfId="0" applyFont="1" applyBorder="1" applyAlignment="1" applyProtection="1">
      <alignment horizontal="center" vertical="center" wrapText="1"/>
      <protection locked="0"/>
    </xf>
    <xf numFmtId="0" fontId="65" fillId="0" borderId="4" xfId="0" applyFont="1" applyBorder="1" applyAlignment="1" applyProtection="1">
      <alignment horizontal="center" vertical="center"/>
      <protection locked="0"/>
    </xf>
    <xf numFmtId="0" fontId="65" fillId="0" borderId="8" xfId="0" applyFont="1" applyBorder="1" applyAlignment="1" applyProtection="1">
      <alignment horizontal="center" vertical="center"/>
      <protection locked="0"/>
    </xf>
    <xf numFmtId="0" fontId="65" fillId="0" borderId="5" xfId="0" applyFont="1" applyBorder="1" applyAlignment="1" applyProtection="1">
      <alignment horizontal="center" vertical="center"/>
      <protection locked="0"/>
    </xf>
    <xf numFmtId="0" fontId="3" fillId="0" borderId="4" xfId="0" applyFont="1" applyBorder="1" applyAlignment="1" applyProtection="1">
      <alignment horizontal="center" vertical="center" wrapText="1"/>
      <protection hidden="1"/>
    </xf>
    <xf numFmtId="0" fontId="3" fillId="0" borderId="8"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65" fillId="0" borderId="4" xfId="0" applyFont="1" applyBorder="1" applyAlignment="1">
      <alignment horizontal="center" vertical="center"/>
    </xf>
    <xf numFmtId="0" fontId="65" fillId="0" borderId="8" xfId="0" applyFont="1" applyBorder="1" applyAlignment="1">
      <alignment horizontal="center" vertical="center"/>
    </xf>
    <xf numFmtId="0" fontId="65" fillId="0" borderId="5"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0" fontId="3" fillId="0" borderId="5" xfId="0" applyFont="1" applyBorder="1" applyAlignment="1" applyProtection="1">
      <alignment horizontal="center" vertical="center"/>
      <protection hidden="1"/>
    </xf>
    <xf numFmtId="0" fontId="66" fillId="0" borderId="4" xfId="0" applyFont="1" applyBorder="1" applyAlignment="1" applyProtection="1">
      <alignment horizontal="justify" vertical="center" wrapText="1"/>
      <protection locked="0"/>
    </xf>
    <xf numFmtId="0" fontId="66" fillId="0" borderId="8" xfId="0" applyFont="1" applyBorder="1" applyAlignment="1" applyProtection="1">
      <alignment horizontal="justify" vertical="center" wrapText="1"/>
      <protection locked="0"/>
    </xf>
    <xf numFmtId="9" fontId="65" fillId="0" borderId="4" xfId="0" applyNumberFormat="1" applyFont="1" applyBorder="1" applyAlignment="1" applyProtection="1">
      <alignment horizontal="center" vertical="center" wrapText="1"/>
      <protection hidden="1"/>
    </xf>
    <xf numFmtId="9" fontId="65" fillId="0" borderId="8" xfId="0" applyNumberFormat="1" applyFont="1" applyBorder="1" applyAlignment="1" applyProtection="1">
      <alignment horizontal="center" vertical="center" wrapText="1"/>
      <protection hidden="1"/>
    </xf>
    <xf numFmtId="9" fontId="65" fillId="0" borderId="5" xfId="0" applyNumberFormat="1" applyFont="1" applyBorder="1" applyAlignment="1" applyProtection="1">
      <alignment horizontal="center" vertical="center" wrapText="1"/>
      <protection hidden="1"/>
    </xf>
    <xf numFmtId="0" fontId="54" fillId="2" borderId="2" xfId="0" applyFont="1" applyFill="1" applyBorder="1" applyAlignment="1">
      <alignment horizontal="center" vertical="center" textRotation="90" wrapText="1"/>
    </xf>
    <xf numFmtId="0" fontId="54" fillId="2" borderId="2" xfId="0" applyFont="1" applyFill="1" applyBorder="1" applyAlignment="1">
      <alignment horizontal="center" vertical="center" wrapText="1"/>
    </xf>
    <xf numFmtId="0" fontId="59" fillId="3" borderId="65" xfId="0" applyFont="1" applyFill="1" applyBorder="1" applyAlignment="1">
      <alignment horizontal="center" vertical="center" wrapText="1"/>
    </xf>
    <xf numFmtId="14" fontId="59" fillId="3" borderId="112" xfId="0" applyNumberFormat="1" applyFont="1" applyFill="1" applyBorder="1" applyAlignment="1">
      <alignment horizontal="center" vertical="center" wrapText="1"/>
    </xf>
    <xf numFmtId="14" fontId="59" fillId="3" borderId="113" xfId="0" applyNumberFormat="1" applyFont="1" applyFill="1" applyBorder="1" applyAlignment="1">
      <alignment horizontal="center" vertical="center" wrapText="1"/>
    </xf>
    <xf numFmtId="0" fontId="59" fillId="3" borderId="32" xfId="0" applyFont="1" applyFill="1" applyBorder="1" applyAlignment="1">
      <alignment horizontal="center" vertical="center" wrapText="1"/>
    </xf>
    <xf numFmtId="0" fontId="54" fillId="2" borderId="9" xfId="0" applyFont="1" applyFill="1" applyBorder="1" applyAlignment="1">
      <alignment horizontal="center" vertical="center"/>
    </xf>
    <xf numFmtId="0" fontId="54" fillId="2" borderId="3" xfId="0" applyFont="1" applyFill="1" applyBorder="1" applyAlignment="1">
      <alignment horizontal="center" vertical="center"/>
    </xf>
    <xf numFmtId="0" fontId="54" fillId="2" borderId="5"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65" fillId="0" borderId="4" xfId="0" applyFont="1" applyBorder="1" applyAlignment="1" applyProtection="1">
      <alignment horizontal="center" vertical="center"/>
      <protection hidden="1"/>
    </xf>
    <xf numFmtId="0" fontId="65" fillId="0" borderId="8" xfId="0" applyFont="1" applyBorder="1" applyAlignment="1" applyProtection="1">
      <alignment horizontal="center" vertical="center"/>
      <protection hidden="1"/>
    </xf>
    <xf numFmtId="0" fontId="54" fillId="2" borderId="4" xfId="0" applyFont="1" applyFill="1" applyBorder="1" applyAlignment="1">
      <alignment horizontal="center" vertical="center" textRotation="90"/>
    </xf>
    <xf numFmtId="0" fontId="54" fillId="2" borderId="5" xfId="0" applyFont="1" applyFill="1" applyBorder="1" applyAlignment="1">
      <alignment horizontal="center" vertical="center" textRotation="90"/>
    </xf>
    <xf numFmtId="0" fontId="54" fillId="2" borderId="5" xfId="0" applyFont="1" applyFill="1" applyBorder="1" applyAlignment="1">
      <alignment horizontal="center" vertical="center"/>
    </xf>
    <xf numFmtId="0" fontId="54" fillId="2" borderId="2" xfId="0" applyFont="1" applyFill="1" applyBorder="1" applyAlignment="1">
      <alignment horizontal="center" vertical="center"/>
    </xf>
    <xf numFmtId="0" fontId="54" fillId="2" borderId="4" xfId="0" applyFont="1" applyFill="1" applyBorder="1" applyAlignment="1">
      <alignment horizontal="center" vertical="center" textRotation="90" wrapText="1"/>
    </xf>
    <xf numFmtId="0" fontId="54" fillId="2" borderId="5" xfId="0" applyFont="1" applyFill="1" applyBorder="1" applyAlignment="1">
      <alignment horizontal="center" vertical="center" textRotation="90" wrapText="1"/>
    </xf>
    <xf numFmtId="0" fontId="70" fillId="3" borderId="6" xfId="0" applyFont="1" applyFill="1" applyBorder="1" applyAlignment="1" applyProtection="1">
      <alignment horizontal="left" vertical="center" wrapText="1"/>
      <protection locked="0"/>
    </xf>
    <xf numFmtId="0" fontId="70" fillId="3" borderId="10" xfId="0" applyFont="1" applyFill="1" applyBorder="1" applyAlignment="1" applyProtection="1">
      <alignment horizontal="left" vertical="center" wrapText="1"/>
      <protection locked="0"/>
    </xf>
    <xf numFmtId="0" fontId="70" fillId="3" borderId="7" xfId="0" applyFont="1" applyFill="1" applyBorder="1" applyAlignment="1" applyProtection="1">
      <alignment horizontal="left" vertical="center" wrapText="1"/>
      <protection locked="0"/>
    </xf>
    <xf numFmtId="0" fontId="54" fillId="2" borderId="8" xfId="0" applyFont="1" applyFill="1" applyBorder="1" applyAlignment="1">
      <alignment horizontal="center" vertical="center" wrapText="1"/>
    </xf>
    <xf numFmtId="0" fontId="54" fillId="2" borderId="9" xfId="0" applyFont="1" applyFill="1" applyBorder="1" applyAlignment="1">
      <alignment horizontal="center" vertical="center" wrapText="1"/>
    </xf>
    <xf numFmtId="9" fontId="65" fillId="0" borderId="4" xfId="0" applyNumberFormat="1" applyFont="1" applyBorder="1" applyAlignment="1" applyProtection="1">
      <alignment horizontal="center" vertical="center" wrapText="1"/>
      <protection locked="0"/>
    </xf>
    <xf numFmtId="9" fontId="65" fillId="0" borderId="8" xfId="0" applyNumberFormat="1" applyFont="1" applyBorder="1" applyAlignment="1" applyProtection="1">
      <alignment horizontal="center" vertical="center" wrapText="1"/>
      <protection locked="0"/>
    </xf>
    <xf numFmtId="9" fontId="65" fillId="0" borderId="5" xfId="0" applyNumberFormat="1" applyFont="1" applyBorder="1" applyAlignment="1" applyProtection="1">
      <alignment horizontal="center" vertical="center" wrapText="1"/>
      <protection locked="0"/>
    </xf>
    <xf numFmtId="0" fontId="59" fillId="0" borderId="4" xfId="0" applyFont="1" applyBorder="1" applyAlignment="1">
      <alignment horizontal="center" vertical="center"/>
    </xf>
    <xf numFmtId="0" fontId="59" fillId="0" borderId="8" xfId="0" applyFont="1" applyBorder="1" applyAlignment="1">
      <alignment horizontal="center" vertical="center"/>
    </xf>
    <xf numFmtId="0" fontId="59" fillId="0" borderId="5" xfId="0" applyFont="1" applyBorder="1" applyAlignment="1">
      <alignment horizontal="center" vertical="center"/>
    </xf>
    <xf numFmtId="0" fontId="59" fillId="0" borderId="4" xfId="0" applyFont="1" applyBorder="1" applyAlignment="1" applyProtection="1">
      <alignment horizontal="center" vertical="top" wrapText="1"/>
      <protection locked="0"/>
    </xf>
    <xf numFmtId="0" fontId="59" fillId="0" borderId="8" xfId="0" applyFont="1" applyBorder="1" applyAlignment="1" applyProtection="1">
      <alignment horizontal="center" vertical="top" wrapText="1"/>
      <protection locked="0"/>
    </xf>
    <xf numFmtId="0" fontId="59" fillId="0" borderId="5" xfId="0" applyFont="1" applyBorder="1" applyAlignment="1" applyProtection="1">
      <alignment horizontal="center" vertical="top" wrapText="1"/>
      <protection locked="0"/>
    </xf>
    <xf numFmtId="0" fontId="63" fillId="0" borderId="4" xfId="0" applyFont="1" applyBorder="1" applyAlignment="1" applyProtection="1">
      <alignment horizontal="center" vertical="top" wrapText="1"/>
      <protection locked="0"/>
    </xf>
    <xf numFmtId="0" fontId="63" fillId="0" borderId="8" xfId="0" applyFont="1" applyBorder="1" applyAlignment="1" applyProtection="1">
      <alignment horizontal="center" vertical="top" wrapText="1"/>
      <protection locked="0"/>
    </xf>
    <xf numFmtId="0" fontId="63" fillId="0" borderId="5" xfId="0" applyFont="1" applyBorder="1" applyAlignment="1" applyProtection="1">
      <alignment horizontal="center" vertical="top" wrapText="1"/>
      <protection locked="0"/>
    </xf>
    <xf numFmtId="9" fontId="59" fillId="0" borderId="4" xfId="0" applyNumberFormat="1" applyFont="1" applyBorder="1" applyAlignment="1" applyProtection="1">
      <alignment horizontal="center" vertical="top" wrapText="1"/>
      <protection hidden="1"/>
    </xf>
    <xf numFmtId="9" fontId="59" fillId="0" borderId="8" xfId="0" applyNumberFormat="1" applyFont="1" applyBorder="1" applyAlignment="1" applyProtection="1">
      <alignment horizontal="center" vertical="top" wrapText="1"/>
      <protection hidden="1"/>
    </xf>
    <xf numFmtId="9" fontId="59" fillId="0" borderId="5" xfId="0" applyNumberFormat="1" applyFont="1" applyBorder="1" applyAlignment="1" applyProtection="1">
      <alignment horizontal="center" vertical="top" wrapText="1"/>
      <protection hidden="1"/>
    </xf>
    <xf numFmtId="0" fontId="61" fillId="0" borderId="4" xfId="0" applyFont="1" applyBorder="1" applyAlignment="1" applyProtection="1">
      <alignment horizontal="center" vertical="top"/>
      <protection hidden="1"/>
    </xf>
    <xf numFmtId="0" fontId="61" fillId="0" borderId="8" xfId="0" applyFont="1" applyBorder="1" applyAlignment="1" applyProtection="1">
      <alignment horizontal="center" vertical="top"/>
      <protection hidden="1"/>
    </xf>
    <xf numFmtId="0" fontId="61" fillId="0" borderId="5" xfId="0" applyFont="1" applyBorder="1" applyAlignment="1" applyProtection="1">
      <alignment horizontal="center" vertical="top"/>
      <protection hidden="1"/>
    </xf>
    <xf numFmtId="9" fontId="59" fillId="0" borderId="4" xfId="0" applyNumberFormat="1" applyFont="1" applyBorder="1" applyAlignment="1" applyProtection="1">
      <alignment horizontal="center" vertical="top" wrapText="1"/>
      <protection locked="0"/>
    </xf>
    <xf numFmtId="9" fontId="59" fillId="0" borderId="8" xfId="0" applyNumberFormat="1" applyFont="1" applyBorder="1" applyAlignment="1" applyProtection="1">
      <alignment horizontal="center" vertical="top" wrapText="1"/>
      <protection locked="0"/>
    </xf>
    <xf numFmtId="9" fontId="59" fillId="0" borderId="5" xfId="0" applyNumberFormat="1" applyFont="1" applyBorder="1" applyAlignment="1" applyProtection="1">
      <alignment horizontal="center" vertical="top" wrapText="1"/>
      <protection locked="0"/>
    </xf>
    <xf numFmtId="0" fontId="61" fillId="0" borderId="4" xfId="0" applyFont="1" applyBorder="1" applyAlignment="1" applyProtection="1">
      <alignment horizontal="center" vertical="top" wrapText="1"/>
      <protection hidden="1"/>
    </xf>
    <xf numFmtId="0" fontId="61" fillId="0" borderId="8" xfId="0" applyFont="1" applyBorder="1" applyAlignment="1" applyProtection="1">
      <alignment horizontal="center" vertical="top" wrapText="1"/>
      <protection hidden="1"/>
    </xf>
    <xf numFmtId="0" fontId="61" fillId="0" borderId="5" xfId="0" applyFont="1" applyBorder="1" applyAlignment="1" applyProtection="1">
      <alignment horizontal="center" vertical="top" wrapText="1"/>
      <protection hidden="1"/>
    </xf>
    <xf numFmtId="0" fontId="59" fillId="0" borderId="4" xfId="0" applyFont="1" applyBorder="1" applyAlignment="1" applyProtection="1">
      <alignment horizontal="center" vertical="top"/>
      <protection locked="0"/>
    </xf>
    <xf numFmtId="0" fontId="59" fillId="0" borderId="8" xfId="0" applyFont="1" applyBorder="1" applyAlignment="1" applyProtection="1">
      <alignment horizontal="center" vertical="top"/>
      <protection locked="0"/>
    </xf>
    <xf numFmtId="0" fontId="59" fillId="0" borderId="5" xfId="0" applyFont="1" applyBorder="1" applyAlignment="1" applyProtection="1">
      <alignment horizontal="center" vertical="top"/>
      <protection locked="0"/>
    </xf>
    <xf numFmtId="0" fontId="59" fillId="0" borderId="6" xfId="0" applyFont="1" applyBorder="1" applyAlignment="1">
      <alignment horizontal="left" vertical="center" wrapText="1"/>
    </xf>
    <xf numFmtId="0" fontId="59" fillId="0" borderId="10" xfId="0" applyFont="1" applyBorder="1" applyAlignment="1">
      <alignment horizontal="left" vertical="center" wrapText="1"/>
    </xf>
    <xf numFmtId="0" fontId="69" fillId="3" borderId="6" xfId="0" applyFont="1" applyFill="1" applyBorder="1" applyAlignment="1" applyProtection="1">
      <alignment horizontal="left" vertical="center"/>
      <protection locked="0"/>
    </xf>
    <xf numFmtId="0" fontId="69" fillId="3" borderId="10" xfId="0" applyFont="1" applyFill="1" applyBorder="1" applyAlignment="1" applyProtection="1">
      <alignment horizontal="left" vertical="center"/>
      <protection locked="0"/>
    </xf>
    <xf numFmtId="0" fontId="69" fillId="3" borderId="7" xfId="0" applyFont="1" applyFill="1" applyBorder="1" applyAlignment="1" applyProtection="1">
      <alignment horizontal="left" vertical="center"/>
      <protection locked="0"/>
    </xf>
    <xf numFmtId="0" fontId="54" fillId="2" borderId="6" xfId="0" applyFont="1" applyFill="1" applyBorder="1" applyAlignment="1">
      <alignment horizontal="center" vertical="center"/>
    </xf>
    <xf numFmtId="0" fontId="54" fillId="2" borderId="10" xfId="0" applyFont="1" applyFill="1" applyBorder="1" applyAlignment="1">
      <alignment horizontal="center" vertical="center"/>
    </xf>
    <xf numFmtId="0" fontId="54" fillId="2" borderId="7" xfId="0" applyFont="1" applyFill="1" applyBorder="1" applyAlignment="1">
      <alignment horizontal="center" vertical="center"/>
    </xf>
    <xf numFmtId="0" fontId="65" fillId="3" borderId="0" xfId="0" applyFont="1" applyFill="1" applyAlignment="1">
      <alignment horizontal="left" vertical="center"/>
    </xf>
    <xf numFmtId="9" fontId="65" fillId="0" borderId="28" xfId="0" applyNumberFormat="1" applyFont="1" applyBorder="1" applyAlignment="1" applyProtection="1">
      <alignment horizontal="center" vertical="center" wrapText="1"/>
      <protection locked="0"/>
    </xf>
    <xf numFmtId="9" fontId="65" fillId="0" borderId="9" xfId="0" applyNumberFormat="1" applyFont="1" applyBorder="1" applyAlignment="1" applyProtection="1">
      <alignment horizontal="center" vertical="center" wrapText="1"/>
      <protection locked="0"/>
    </xf>
    <xf numFmtId="9" fontId="65" fillId="0" borderId="3" xfId="0" applyNumberFormat="1" applyFont="1" applyBorder="1" applyAlignment="1" applyProtection="1">
      <alignment horizontal="center" vertical="center" wrapText="1"/>
      <protection locked="0"/>
    </xf>
    <xf numFmtId="0" fontId="23" fillId="0" borderId="0" xfId="0" applyFont="1" applyAlignment="1">
      <alignment horizontal="center" vertical="center" wrapText="1"/>
    </xf>
    <xf numFmtId="0" fontId="18" fillId="5" borderId="14"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15" xfId="0" applyFont="1" applyFill="1" applyBorder="1" applyAlignment="1" applyProtection="1">
      <alignment horizontal="center" wrapText="1" readingOrder="1"/>
      <protection hidden="1"/>
    </xf>
    <xf numFmtId="0" fontId="18" fillId="5" borderId="16" xfId="0" applyFont="1" applyFill="1" applyBorder="1" applyAlignment="1" applyProtection="1">
      <alignment horizontal="center" wrapText="1" readingOrder="1"/>
      <protection hidden="1"/>
    </xf>
    <xf numFmtId="0" fontId="18" fillId="5" borderId="18" xfId="0" applyFont="1" applyFill="1" applyBorder="1" applyAlignment="1" applyProtection="1">
      <alignment horizontal="center" wrapText="1" readingOrder="1"/>
      <protection hidden="1"/>
    </xf>
    <xf numFmtId="0" fontId="18" fillId="5" borderId="17"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19" xfId="0" applyFont="1" applyFill="1" applyBorder="1" applyAlignment="1" applyProtection="1">
      <alignment horizontal="center" wrapText="1" readingOrder="1"/>
      <protection hidden="1"/>
    </xf>
    <xf numFmtId="0" fontId="18" fillId="5" borderId="13" xfId="0" applyFont="1" applyFill="1" applyBorder="1" applyAlignment="1" applyProtection="1">
      <alignment horizontal="center" wrapText="1" readingOrder="1"/>
      <protection hidden="1"/>
    </xf>
    <xf numFmtId="0" fontId="18" fillId="13" borderId="14"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15" xfId="0" applyFont="1" applyFill="1" applyBorder="1" applyAlignment="1" applyProtection="1">
      <alignment horizontal="center" wrapText="1" readingOrder="1"/>
      <protection hidden="1"/>
    </xf>
    <xf numFmtId="0" fontId="18" fillId="13" borderId="16" xfId="0" applyFont="1" applyFill="1" applyBorder="1" applyAlignment="1" applyProtection="1">
      <alignment horizontal="center" wrapText="1" readingOrder="1"/>
      <protection hidden="1"/>
    </xf>
    <xf numFmtId="0" fontId="18" fillId="13" borderId="18" xfId="0" applyFont="1" applyFill="1" applyBorder="1" applyAlignment="1" applyProtection="1">
      <alignment horizontal="center" wrapText="1" readingOrder="1"/>
      <protection hidden="1"/>
    </xf>
    <xf numFmtId="0" fontId="18" fillId="13" borderId="17"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19" xfId="0" applyFont="1" applyFill="1" applyBorder="1" applyAlignment="1" applyProtection="1">
      <alignment horizontal="center" wrapText="1" readingOrder="1"/>
      <protection hidden="1"/>
    </xf>
    <xf numFmtId="0" fontId="18" fillId="13" borderId="13" xfId="0" applyFont="1" applyFill="1" applyBorder="1" applyAlignment="1" applyProtection="1">
      <alignment horizontal="center" wrapText="1" readingOrder="1"/>
      <protection hidden="1"/>
    </xf>
    <xf numFmtId="0" fontId="18" fillId="12" borderId="14"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15" xfId="0" applyFont="1" applyFill="1" applyBorder="1" applyAlignment="1" applyProtection="1">
      <alignment horizontal="center" wrapText="1" readingOrder="1"/>
      <protection hidden="1"/>
    </xf>
    <xf numFmtId="0" fontId="18" fillId="12" borderId="16" xfId="0" applyFont="1" applyFill="1" applyBorder="1" applyAlignment="1" applyProtection="1">
      <alignment horizontal="center" wrapText="1" readingOrder="1"/>
      <protection hidden="1"/>
    </xf>
    <xf numFmtId="0" fontId="18" fillId="12" borderId="18" xfId="0" applyFont="1" applyFill="1" applyBorder="1" applyAlignment="1" applyProtection="1">
      <alignment horizontal="center" wrapText="1" readingOrder="1"/>
      <protection hidden="1"/>
    </xf>
    <xf numFmtId="0" fontId="18" fillId="12" borderId="17"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19" xfId="0" applyFont="1" applyFill="1" applyBorder="1" applyAlignment="1" applyProtection="1">
      <alignment horizontal="center" wrapText="1" readingOrder="1"/>
      <protection hidden="1"/>
    </xf>
    <xf numFmtId="0" fontId="18" fillId="12" borderId="13" xfId="0" applyFont="1" applyFill="1" applyBorder="1" applyAlignment="1" applyProtection="1">
      <alignment horizontal="center" wrapText="1" readingOrder="1"/>
      <protection hidden="1"/>
    </xf>
    <xf numFmtId="0" fontId="18" fillId="11" borderId="14"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15" xfId="0" applyFont="1" applyFill="1" applyBorder="1" applyAlignment="1" applyProtection="1">
      <alignment horizontal="center" vertical="center" wrapText="1" readingOrder="1"/>
      <protection hidden="1"/>
    </xf>
    <xf numFmtId="0" fontId="18" fillId="11" borderId="16" xfId="0" applyFont="1" applyFill="1" applyBorder="1" applyAlignment="1" applyProtection="1">
      <alignment horizontal="center" vertical="center" wrapText="1" readingOrder="1"/>
      <protection hidden="1"/>
    </xf>
    <xf numFmtId="0" fontId="18" fillId="11" borderId="18" xfId="0" applyFont="1" applyFill="1" applyBorder="1" applyAlignment="1" applyProtection="1">
      <alignment horizontal="center" vertical="center" wrapText="1" readingOrder="1"/>
      <protection hidden="1"/>
    </xf>
    <xf numFmtId="0" fontId="18" fillId="11" borderId="17"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19" xfId="0" applyFont="1" applyFill="1" applyBorder="1" applyAlignment="1" applyProtection="1">
      <alignment horizontal="center" vertical="center" wrapText="1" readingOrder="1"/>
      <protection hidden="1"/>
    </xf>
    <xf numFmtId="0" fontId="18" fillId="11" borderId="13"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12" xfId="0" applyFont="1" applyBorder="1" applyAlignment="1">
      <alignment horizontal="center" vertical="center" wrapText="1"/>
    </xf>
    <xf numFmtId="0" fontId="15" fillId="0" borderId="19"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0" xfId="0" applyFont="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15" xfId="0" applyFont="1" applyFill="1" applyBorder="1" applyAlignment="1">
      <alignment horizontal="center" vertical="center" textRotation="90" wrapText="1" readingOrder="1"/>
    </xf>
    <xf numFmtId="0" fontId="19" fillId="12" borderId="20" xfId="0" applyFont="1" applyFill="1" applyBorder="1" applyAlignment="1">
      <alignment horizontal="center" vertical="center" wrapText="1" readingOrder="1"/>
    </xf>
    <xf numFmtId="0" fontId="19" fillId="12" borderId="21" xfId="0" applyFont="1" applyFill="1" applyBorder="1" applyAlignment="1">
      <alignment horizontal="center" vertical="center" wrapText="1" readingOrder="1"/>
    </xf>
    <xf numFmtId="0" fontId="19" fillId="12" borderId="22" xfId="0" applyFont="1" applyFill="1" applyBorder="1" applyAlignment="1">
      <alignment horizontal="center" vertical="center" wrapText="1" readingOrder="1"/>
    </xf>
    <xf numFmtId="0" fontId="19" fillId="12" borderId="23"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24" xfId="0" applyFont="1" applyFill="1" applyBorder="1" applyAlignment="1">
      <alignment horizontal="center" vertical="center" wrapText="1" readingOrder="1"/>
    </xf>
    <xf numFmtId="0" fontId="19" fillId="12" borderId="25" xfId="0" applyFont="1" applyFill="1" applyBorder="1" applyAlignment="1">
      <alignment horizontal="center" vertical="center" wrapText="1" readingOrder="1"/>
    </xf>
    <xf numFmtId="0" fontId="19" fillId="12" borderId="26" xfId="0" applyFont="1" applyFill="1" applyBorder="1" applyAlignment="1">
      <alignment horizontal="center" vertical="center" wrapText="1" readingOrder="1"/>
    </xf>
    <xf numFmtId="0" fontId="19" fillId="12" borderId="27"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1" borderId="21" xfId="0" applyFont="1" applyFill="1" applyBorder="1" applyAlignment="1">
      <alignment horizontal="center" vertical="center" wrapText="1" readingOrder="1"/>
    </xf>
    <xf numFmtId="0" fontId="19" fillId="11" borderId="22" xfId="0" applyFont="1" applyFill="1" applyBorder="1" applyAlignment="1">
      <alignment horizontal="center" vertical="center" wrapText="1" readingOrder="1"/>
    </xf>
    <xf numFmtId="0" fontId="19" fillId="11" borderId="23"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24" xfId="0" applyFont="1" applyFill="1" applyBorder="1" applyAlignment="1">
      <alignment horizontal="center" vertical="center" wrapText="1" readingOrder="1"/>
    </xf>
    <xf numFmtId="0" fontId="19" fillId="11" borderId="25" xfId="0" applyFont="1" applyFill="1" applyBorder="1" applyAlignment="1">
      <alignment horizontal="center" vertical="center" wrapText="1" readingOrder="1"/>
    </xf>
    <xf numFmtId="0" fontId="19" fillId="11" borderId="26" xfId="0" applyFont="1" applyFill="1" applyBorder="1" applyAlignment="1">
      <alignment horizontal="center" vertical="center" wrapText="1" readingOrder="1"/>
    </xf>
    <xf numFmtId="0" fontId="19" fillId="11" borderId="27"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13" borderId="21" xfId="0" applyFont="1" applyFill="1" applyBorder="1" applyAlignment="1">
      <alignment horizontal="center" vertical="center" wrapText="1" readingOrder="1"/>
    </xf>
    <xf numFmtId="0" fontId="19" fillId="13" borderId="22" xfId="0" applyFont="1" applyFill="1" applyBorder="1" applyAlignment="1">
      <alignment horizontal="center" vertical="center" wrapText="1" readingOrder="1"/>
    </xf>
    <xf numFmtId="0" fontId="19" fillId="13" borderId="23"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24" xfId="0" applyFont="1" applyFill="1" applyBorder="1" applyAlignment="1">
      <alignment horizontal="center" vertical="center" wrapText="1" readingOrder="1"/>
    </xf>
    <xf numFmtId="0" fontId="19" fillId="13" borderId="25" xfId="0" applyFont="1" applyFill="1" applyBorder="1" applyAlignment="1">
      <alignment horizontal="center" vertical="center" wrapText="1" readingOrder="1"/>
    </xf>
    <xf numFmtId="0" fontId="19" fillId="13" borderId="26" xfId="0" applyFont="1" applyFill="1" applyBorder="1" applyAlignment="1">
      <alignment horizontal="center" vertical="center" wrapText="1" readingOrder="1"/>
    </xf>
    <xf numFmtId="0" fontId="19" fillId="13" borderId="27"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19" fillId="5" borderId="21" xfId="0" applyFont="1" applyFill="1" applyBorder="1" applyAlignment="1">
      <alignment horizontal="center" vertical="center" wrapText="1" readingOrder="1"/>
    </xf>
    <xf numFmtId="0" fontId="19" fillId="5" borderId="22" xfId="0" applyFont="1" applyFill="1" applyBorder="1" applyAlignment="1">
      <alignment horizontal="center" vertical="center" wrapText="1" readingOrder="1"/>
    </xf>
    <xf numFmtId="0" fontId="19" fillId="5" borderId="23"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24" xfId="0" applyFont="1" applyFill="1" applyBorder="1" applyAlignment="1">
      <alignment horizontal="center" vertical="center" wrapText="1" readingOrder="1"/>
    </xf>
    <xf numFmtId="0" fontId="19" fillId="5" borderId="25" xfId="0" applyFont="1" applyFill="1" applyBorder="1" applyAlignment="1">
      <alignment horizontal="center" vertical="center" wrapText="1" readingOrder="1"/>
    </xf>
    <xf numFmtId="0" fontId="19" fillId="5" borderId="26" xfId="0" applyFont="1" applyFill="1" applyBorder="1" applyAlignment="1">
      <alignment horizontal="center" vertical="center" wrapText="1" readingOrder="1"/>
    </xf>
    <xf numFmtId="0" fontId="19" fillId="5" borderId="27" xfId="0" applyFont="1" applyFill="1" applyBorder="1" applyAlignment="1">
      <alignment horizontal="center" vertical="center" wrapText="1" readingOrder="1"/>
    </xf>
    <xf numFmtId="0" fontId="40" fillId="0" borderId="12" xfId="0" applyFont="1" applyBorder="1" applyAlignment="1">
      <alignment horizontal="center" vertical="center" wrapText="1"/>
    </xf>
    <xf numFmtId="0" fontId="40" fillId="0" borderId="19" xfId="0" applyFont="1" applyBorder="1" applyAlignment="1">
      <alignment horizontal="center" vertical="center"/>
    </xf>
    <xf numFmtId="0" fontId="40" fillId="0" borderId="13" xfId="0" applyFont="1" applyBorder="1" applyAlignment="1">
      <alignment horizontal="center" vertical="center"/>
    </xf>
    <xf numFmtId="0" fontId="40" fillId="0" borderId="14" xfId="0" applyFont="1" applyBorder="1" applyAlignment="1">
      <alignment horizontal="center" vertical="center"/>
    </xf>
    <xf numFmtId="0" fontId="40" fillId="0" borderId="0" xfId="0" applyFont="1" applyAlignment="1">
      <alignment horizontal="center" vertical="center"/>
    </xf>
    <xf numFmtId="0" fontId="40" fillId="0" borderId="15" xfId="0" applyFont="1" applyBorder="1" applyAlignment="1">
      <alignment horizontal="center" vertical="center"/>
    </xf>
    <xf numFmtId="0" fontId="40" fillId="0" borderId="16" xfId="0" applyFont="1" applyBorder="1" applyAlignment="1">
      <alignment horizontal="center" vertical="center"/>
    </xf>
    <xf numFmtId="0" fontId="40" fillId="0" borderId="18" xfId="0" applyFont="1" applyBorder="1" applyAlignment="1">
      <alignment horizontal="center" vertical="center"/>
    </xf>
    <xf numFmtId="0" fontId="40" fillId="0" borderId="17" xfId="0" applyFont="1" applyBorder="1" applyAlignment="1">
      <alignment horizontal="center" vertical="center"/>
    </xf>
    <xf numFmtId="0" fontId="40" fillId="0" borderId="19" xfId="0" applyFont="1" applyBorder="1" applyAlignment="1">
      <alignment horizontal="center" vertical="center" wrapText="1"/>
    </xf>
    <xf numFmtId="0" fontId="39" fillId="11" borderId="20" xfId="0" applyFont="1" applyFill="1" applyBorder="1" applyAlignment="1">
      <alignment horizontal="center" vertical="center" wrapText="1" readingOrder="1"/>
    </xf>
    <xf numFmtId="0" fontId="39" fillId="11" borderId="21" xfId="0" applyFont="1" applyFill="1" applyBorder="1" applyAlignment="1">
      <alignment horizontal="center" vertical="center" wrapText="1" readingOrder="1"/>
    </xf>
    <xf numFmtId="0" fontId="39" fillId="11" borderId="22" xfId="0" applyFont="1" applyFill="1" applyBorder="1" applyAlignment="1">
      <alignment horizontal="center" vertical="center" wrapText="1" readingOrder="1"/>
    </xf>
    <xf numFmtId="0" fontId="39" fillId="11" borderId="23"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24" xfId="0" applyFont="1" applyFill="1" applyBorder="1" applyAlignment="1">
      <alignment horizontal="center" vertical="center" wrapText="1" readingOrder="1"/>
    </xf>
    <xf numFmtId="0" fontId="39" fillId="11" borderId="25" xfId="0" applyFont="1" applyFill="1" applyBorder="1" applyAlignment="1">
      <alignment horizontal="center" vertical="center" wrapText="1" readingOrder="1"/>
    </xf>
    <xf numFmtId="0" fontId="39" fillId="11" borderId="26" xfId="0" applyFont="1" applyFill="1" applyBorder="1" applyAlignment="1">
      <alignment horizontal="center" vertical="center" wrapText="1" readingOrder="1"/>
    </xf>
    <xf numFmtId="0" fontId="39" fillId="11" borderId="27" xfId="0" applyFont="1" applyFill="1" applyBorder="1" applyAlignment="1">
      <alignment horizontal="center" vertical="center" wrapText="1" readingOrder="1"/>
    </xf>
    <xf numFmtId="0" fontId="40" fillId="0" borderId="14" xfId="0" applyFont="1" applyBorder="1" applyAlignment="1">
      <alignment horizontal="center" vertical="center" wrapText="1"/>
    </xf>
    <xf numFmtId="0" fontId="39" fillId="12" borderId="20" xfId="0" applyFont="1" applyFill="1" applyBorder="1" applyAlignment="1">
      <alignment horizontal="center" vertical="center" wrapText="1" readingOrder="1"/>
    </xf>
    <xf numFmtId="0" fontId="39" fillId="12" borderId="21" xfId="0" applyFont="1" applyFill="1" applyBorder="1" applyAlignment="1">
      <alignment horizontal="center" vertical="center" wrapText="1" readingOrder="1"/>
    </xf>
    <xf numFmtId="0" fontId="39" fillId="12" borderId="22" xfId="0" applyFont="1" applyFill="1" applyBorder="1" applyAlignment="1">
      <alignment horizontal="center" vertical="center" wrapText="1" readingOrder="1"/>
    </xf>
    <xf numFmtId="0" fontId="39" fillId="12" borderId="23"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24" xfId="0" applyFont="1" applyFill="1" applyBorder="1" applyAlignment="1">
      <alignment horizontal="center" vertical="center" wrapText="1" readingOrder="1"/>
    </xf>
    <xf numFmtId="0" fontId="39" fillId="12" borderId="25" xfId="0" applyFont="1" applyFill="1" applyBorder="1" applyAlignment="1">
      <alignment horizontal="center" vertical="center" wrapText="1" readingOrder="1"/>
    </xf>
    <xf numFmtId="0" fontId="39" fillId="12" borderId="26" xfId="0" applyFont="1" applyFill="1" applyBorder="1" applyAlignment="1">
      <alignment horizontal="center" vertical="center" wrapText="1" readingOrder="1"/>
    </xf>
    <xf numFmtId="0" fontId="39" fillId="12" borderId="27"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39" fillId="5" borderId="20" xfId="0" applyFont="1" applyFill="1" applyBorder="1" applyAlignment="1">
      <alignment horizontal="center" vertical="center" wrapText="1" readingOrder="1"/>
    </xf>
    <xf numFmtId="0" fontId="39" fillId="5" borderId="21" xfId="0" applyFont="1" applyFill="1" applyBorder="1" applyAlignment="1">
      <alignment horizontal="center" vertical="center" wrapText="1" readingOrder="1"/>
    </xf>
    <xf numFmtId="0" fontId="39" fillId="5" borderId="22" xfId="0" applyFont="1" applyFill="1" applyBorder="1" applyAlignment="1">
      <alignment horizontal="center" vertical="center" wrapText="1" readingOrder="1"/>
    </xf>
    <xf numFmtId="0" fontId="39" fillId="5" borderId="23"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24" xfId="0" applyFont="1" applyFill="1" applyBorder="1" applyAlignment="1">
      <alignment horizontal="center" vertical="center" wrapText="1" readingOrder="1"/>
    </xf>
    <xf numFmtId="0" fontId="39" fillId="5" borderId="25" xfId="0" applyFont="1" applyFill="1" applyBorder="1" applyAlignment="1">
      <alignment horizontal="center" vertical="center" wrapText="1" readingOrder="1"/>
    </xf>
    <xf numFmtId="0" fontId="39" fillId="5" borderId="26" xfId="0" applyFont="1" applyFill="1" applyBorder="1" applyAlignment="1">
      <alignment horizontal="center" vertical="center" wrapText="1" readingOrder="1"/>
    </xf>
    <xf numFmtId="0" fontId="39" fillId="5" borderId="27" xfId="0" applyFont="1" applyFill="1" applyBorder="1" applyAlignment="1">
      <alignment horizontal="center" vertical="center" wrapText="1" readingOrder="1"/>
    </xf>
    <xf numFmtId="0" fontId="39" fillId="13" borderId="20" xfId="0" applyFont="1" applyFill="1" applyBorder="1" applyAlignment="1">
      <alignment horizontal="center" vertical="center" wrapText="1" readingOrder="1"/>
    </xf>
    <xf numFmtId="0" fontId="39" fillId="13" borderId="21" xfId="0" applyFont="1" applyFill="1" applyBorder="1" applyAlignment="1">
      <alignment horizontal="center" vertical="center" wrapText="1" readingOrder="1"/>
    </xf>
    <xf numFmtId="0" fontId="39" fillId="13" borderId="22" xfId="0" applyFont="1" applyFill="1" applyBorder="1" applyAlignment="1">
      <alignment horizontal="center" vertical="center" wrapText="1" readingOrder="1"/>
    </xf>
    <xf numFmtId="0" fontId="39" fillId="13" borderId="23"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24" xfId="0" applyFont="1" applyFill="1" applyBorder="1" applyAlignment="1">
      <alignment horizontal="center" vertical="center" wrapText="1" readingOrder="1"/>
    </xf>
    <xf numFmtId="0" fontId="39" fillId="13" borderId="25" xfId="0" applyFont="1" applyFill="1" applyBorder="1" applyAlignment="1">
      <alignment horizontal="center" vertical="center" wrapText="1" readingOrder="1"/>
    </xf>
    <xf numFmtId="0" fontId="39" fillId="13" borderId="26" xfId="0" applyFont="1" applyFill="1" applyBorder="1" applyAlignment="1">
      <alignment horizontal="center" vertical="center" wrapText="1" readingOrder="1"/>
    </xf>
    <xf numFmtId="0" fontId="39" fillId="13" borderId="27" xfId="0" applyFont="1" applyFill="1" applyBorder="1" applyAlignment="1">
      <alignment horizontal="center" vertical="center" wrapText="1" readingOrder="1"/>
    </xf>
    <xf numFmtId="0" fontId="22" fillId="0" borderId="0" xfId="0" applyFont="1" applyAlignment="1">
      <alignment horizontal="center" vertical="center"/>
    </xf>
    <xf numFmtId="0" fontId="42" fillId="0" borderId="0" xfId="0" applyFont="1" applyAlignment="1">
      <alignment horizontal="center" vertical="center"/>
    </xf>
    <xf numFmtId="0" fontId="37" fillId="14" borderId="33" xfId="0" applyFont="1" applyFill="1" applyBorder="1" applyAlignment="1">
      <alignment horizontal="center" vertical="center" wrapText="1" readingOrder="1"/>
    </xf>
    <xf numFmtId="0" fontId="37" fillId="14" borderId="34" xfId="0" applyFont="1" applyFill="1" applyBorder="1" applyAlignment="1">
      <alignment horizontal="center" vertical="center" wrapText="1" readingOrder="1"/>
    </xf>
    <xf numFmtId="0" fontId="37" fillId="14" borderId="45"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4" borderId="42" xfId="0" applyFont="1" applyFill="1" applyBorder="1" applyAlignment="1">
      <alignment horizontal="center" vertical="center" wrapText="1" readingOrder="1"/>
    </xf>
    <xf numFmtId="0" fontId="34" fillId="14" borderId="43" xfId="0" applyFont="1" applyFill="1" applyBorder="1" applyAlignment="1">
      <alignment horizontal="center" vertical="center" wrapText="1" readingOrder="1"/>
    </xf>
    <xf numFmtId="0" fontId="34" fillId="3" borderId="40" xfId="0" applyFont="1" applyFill="1" applyBorder="1" applyAlignment="1">
      <alignment horizontal="center" vertical="center" wrapText="1" readingOrder="1"/>
    </xf>
    <xf numFmtId="0" fontId="34" fillId="3" borderId="35" xfId="0" applyFont="1" applyFill="1" applyBorder="1" applyAlignment="1">
      <alignment horizontal="center" vertical="center" wrapText="1" readingOrder="1"/>
    </xf>
    <xf numFmtId="0" fontId="34" fillId="3" borderId="32" xfId="0" applyFont="1" applyFill="1" applyBorder="1" applyAlignment="1">
      <alignment horizontal="center" vertical="center" wrapText="1" readingOrder="1"/>
    </xf>
    <xf numFmtId="0" fontId="34" fillId="3" borderId="31" xfId="0" applyFont="1" applyFill="1" applyBorder="1" applyAlignment="1">
      <alignment horizontal="center" vertical="center" wrapText="1" readingOrder="1"/>
    </xf>
    <xf numFmtId="0" fontId="34" fillId="3" borderId="37" xfId="0" applyFont="1" applyFill="1" applyBorder="1" applyAlignment="1">
      <alignment horizontal="center" vertical="center" wrapText="1" readingOrder="1"/>
    </xf>
    <xf numFmtId="0" fontId="34" fillId="3" borderId="38" xfId="0" applyFont="1" applyFill="1" applyBorder="1" applyAlignment="1">
      <alignment horizontal="center" vertical="center" wrapText="1" readingOrder="1"/>
    </xf>
    <xf numFmtId="0" fontId="69" fillId="2" borderId="6" xfId="0" applyFont="1" applyFill="1" applyBorder="1" applyAlignment="1">
      <alignment horizontal="left" vertical="center"/>
    </xf>
    <xf numFmtId="0" fontId="69" fillId="2" borderId="7" xfId="0" applyFont="1" applyFill="1" applyBorder="1" applyAlignment="1">
      <alignment horizontal="left"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9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3"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803012</xdr:colOff>
      <xdr:row>0</xdr:row>
      <xdr:rowOff>0</xdr:rowOff>
    </xdr:from>
    <xdr:to>
      <xdr:col>2</xdr:col>
      <xdr:colOff>638971</xdr:colOff>
      <xdr:row>4</xdr:row>
      <xdr:rowOff>1587</xdr:rowOff>
    </xdr:to>
    <xdr:pic>
      <xdr:nvPicPr>
        <xdr:cNvPr id="3" name="Imagen 2">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6856" y="0"/>
          <a:ext cx="776553" cy="882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FORMULACI&#211;N%20MRG/Mapa-Riesgos-de-Gestion-2022-UTS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ULTIMOS%20INSUMOS/F-DPM-10100-238,37-013%20Matriz%20Mapa%20Riesgos%20de%20Gesti&#243;n%202025%20-%20PLANEACION%20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2.DESARROLLO%20SOCIAL/MRG%202024%20-%20DESARROLLO%20SOCIAL%20ajustado%201%20(nov%2019%20de%202024)%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3.VALORIZACION/MRG/MRG-2025-VALORIZ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Valoración controles"/>
      <sheetName val="Opciones Tratamiento"/>
    </sheetNames>
    <sheetDataSet>
      <sheetData sheetId="0"/>
      <sheetData sheetId="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62" sqref="C62"/>
    </sheetView>
  </sheetViews>
  <sheetFormatPr baseColWidth="10" defaultColWidth="11.42578125" defaultRowHeight="15" x14ac:dyDescent="0.25"/>
  <cols>
    <col min="1" max="1" width="2.7109375" style="69" customWidth="1" collapsed="1"/>
    <col min="2" max="3" width="24.7109375" style="69" customWidth="1" collapsed="1"/>
    <col min="4" max="4" width="16" style="69" customWidth="1" collapsed="1"/>
    <col min="5" max="5" width="24.7109375" style="69" customWidth="1" collapsed="1"/>
    <col min="6" max="6" width="27.7109375" style="69" customWidth="1" collapsed="1"/>
    <col min="7" max="8" width="24.7109375" style="69" customWidth="1" collapsed="1"/>
    <col min="9" max="16384" width="11.42578125" style="69" collapsed="1"/>
  </cols>
  <sheetData>
    <row r="1" spans="1:8" ht="15.75" thickBot="1" x14ac:dyDescent="0.3"/>
    <row r="2" spans="1:8" ht="18" x14ac:dyDescent="0.25">
      <c r="B2" s="256" t="s">
        <v>0</v>
      </c>
      <c r="C2" s="257"/>
      <c r="D2" s="257"/>
      <c r="E2" s="257"/>
      <c r="F2" s="257"/>
      <c r="G2" s="257"/>
      <c r="H2" s="258"/>
    </row>
    <row r="3" spans="1:8" x14ac:dyDescent="0.25">
      <c r="B3" s="92"/>
      <c r="C3" s="93"/>
      <c r="D3" s="93"/>
      <c r="E3" s="93"/>
      <c r="F3" s="93"/>
      <c r="G3" s="93"/>
      <c r="H3" s="94"/>
    </row>
    <row r="4" spans="1:8" ht="63" customHeight="1" x14ac:dyDescent="0.25">
      <c r="B4" s="259" t="s">
        <v>1</v>
      </c>
      <c r="C4" s="260"/>
      <c r="D4" s="260"/>
      <c r="E4" s="260"/>
      <c r="F4" s="260"/>
      <c r="G4" s="260"/>
      <c r="H4" s="261"/>
    </row>
    <row r="5" spans="1:8" ht="63" customHeight="1" x14ac:dyDescent="0.25">
      <c r="B5" s="262"/>
      <c r="C5" s="263"/>
      <c r="D5" s="263"/>
      <c r="E5" s="263"/>
      <c r="F5" s="263"/>
      <c r="G5" s="263"/>
      <c r="H5" s="264"/>
    </row>
    <row r="6" spans="1:8" ht="16.5" x14ac:dyDescent="0.25">
      <c r="A6" s="95"/>
      <c r="B6" s="265" t="s">
        <v>2</v>
      </c>
      <c r="C6" s="266"/>
      <c r="D6" s="266"/>
      <c r="E6" s="266"/>
      <c r="F6" s="266"/>
      <c r="G6" s="266"/>
      <c r="H6" s="267"/>
    </row>
    <row r="7" spans="1:8" ht="95.25" customHeight="1" x14ac:dyDescent="0.25">
      <c r="A7" s="95"/>
      <c r="B7" s="268" t="s">
        <v>3</v>
      </c>
      <c r="C7" s="268"/>
      <c r="D7" s="268"/>
      <c r="E7" s="268"/>
      <c r="F7" s="268"/>
      <c r="G7" s="268"/>
      <c r="H7" s="269"/>
    </row>
    <row r="8" spans="1:8" ht="16.5" x14ac:dyDescent="0.25">
      <c r="A8" s="95"/>
      <c r="B8" s="96"/>
      <c r="C8" s="97"/>
      <c r="D8" s="97"/>
      <c r="E8" s="97"/>
      <c r="F8" s="97"/>
      <c r="G8" s="97"/>
      <c r="H8" s="98"/>
    </row>
    <row r="9" spans="1:8" ht="16.5" customHeight="1" x14ac:dyDescent="0.25">
      <c r="A9" s="95"/>
      <c r="B9" s="270" t="s">
        <v>4</v>
      </c>
      <c r="C9" s="270"/>
      <c r="D9" s="270"/>
      <c r="E9" s="270"/>
      <c r="F9" s="270"/>
      <c r="G9" s="270"/>
      <c r="H9" s="271"/>
    </row>
    <row r="10" spans="1:8" ht="16.5" customHeight="1" x14ac:dyDescent="0.25">
      <c r="A10" s="95"/>
      <c r="B10" s="270"/>
      <c r="C10" s="270"/>
      <c r="D10" s="270"/>
      <c r="E10" s="270"/>
      <c r="F10" s="270"/>
      <c r="G10" s="270"/>
      <c r="H10" s="271"/>
    </row>
    <row r="11" spans="1:8" ht="11.65" customHeight="1" x14ac:dyDescent="0.25">
      <c r="A11" s="95"/>
      <c r="B11" s="270"/>
      <c r="C11" s="270"/>
      <c r="D11" s="270"/>
      <c r="E11" s="270"/>
      <c r="F11" s="270"/>
      <c r="G11" s="270"/>
      <c r="H11" s="271"/>
    </row>
    <row r="12" spans="1:8" ht="11.65" customHeight="1" thickBot="1" x14ac:dyDescent="0.3">
      <c r="A12" s="95"/>
      <c r="B12" s="204"/>
      <c r="C12" s="204"/>
      <c r="D12" s="204"/>
      <c r="E12" s="204"/>
      <c r="F12" s="204"/>
      <c r="G12" s="204"/>
      <c r="H12" s="205"/>
    </row>
    <row r="13" spans="1:8" ht="14.25" customHeight="1" thickTop="1" x14ac:dyDescent="0.25">
      <c r="A13" s="95"/>
      <c r="B13" s="204"/>
      <c r="C13" s="255" t="s">
        <v>5</v>
      </c>
      <c r="D13" s="248"/>
      <c r="E13" s="249" t="s">
        <v>6</v>
      </c>
      <c r="F13" s="250"/>
      <c r="G13" s="204"/>
      <c r="H13" s="205"/>
    </row>
    <row r="14" spans="1:8" ht="23.25" customHeight="1" x14ac:dyDescent="0.25">
      <c r="A14" s="95"/>
      <c r="B14" s="204"/>
      <c r="C14" s="236" t="s">
        <v>7</v>
      </c>
      <c r="D14" s="237"/>
      <c r="E14" s="238" t="s">
        <v>8</v>
      </c>
      <c r="F14" s="233"/>
      <c r="G14" s="204"/>
      <c r="H14" s="205"/>
    </row>
    <row r="15" spans="1:8" ht="27" customHeight="1" x14ac:dyDescent="0.25">
      <c r="A15" s="95"/>
      <c r="B15" s="204"/>
      <c r="C15" s="236" t="s">
        <v>9</v>
      </c>
      <c r="D15" s="237"/>
      <c r="E15" s="238" t="s">
        <v>10</v>
      </c>
      <c r="F15" s="233"/>
      <c r="G15" s="204"/>
      <c r="H15" s="205"/>
    </row>
    <row r="16" spans="1:8" ht="39" customHeight="1" x14ac:dyDescent="0.25">
      <c r="A16" s="95"/>
      <c r="B16" s="204"/>
      <c r="C16" s="236" t="s">
        <v>11</v>
      </c>
      <c r="D16" s="237"/>
      <c r="E16" s="238" t="s">
        <v>12</v>
      </c>
      <c r="F16" s="233"/>
      <c r="G16" s="204"/>
      <c r="H16" s="205"/>
    </row>
    <row r="17" spans="1:8" ht="24.75" customHeight="1" x14ac:dyDescent="0.25">
      <c r="A17" s="95"/>
      <c r="B17" s="204"/>
      <c r="C17" s="236" t="s">
        <v>13</v>
      </c>
      <c r="D17" s="237"/>
      <c r="E17" s="238" t="s">
        <v>14</v>
      </c>
      <c r="F17" s="233"/>
      <c r="G17" s="204"/>
      <c r="H17" s="99"/>
    </row>
    <row r="18" spans="1:8" ht="12.4" customHeight="1" x14ac:dyDescent="0.25">
      <c r="A18" s="95"/>
      <c r="B18" s="204"/>
      <c r="C18" s="236" t="s">
        <v>15</v>
      </c>
      <c r="D18" s="237"/>
      <c r="E18" s="239" t="s">
        <v>16</v>
      </c>
      <c r="F18" s="233"/>
      <c r="G18" s="204"/>
      <c r="H18" s="205"/>
    </row>
    <row r="19" spans="1:8" ht="24" customHeight="1" thickBot="1" x14ac:dyDescent="0.3">
      <c r="A19" s="95"/>
      <c r="B19" s="204"/>
      <c r="C19" s="240" t="s">
        <v>17</v>
      </c>
      <c r="D19" s="241"/>
      <c r="E19" s="242" t="s">
        <v>18</v>
      </c>
      <c r="F19" s="243"/>
      <c r="G19" s="204"/>
      <c r="H19" s="205"/>
    </row>
    <row r="20" spans="1:8" ht="11.65" customHeight="1" thickTop="1" x14ac:dyDescent="0.25">
      <c r="A20" s="95"/>
      <c r="B20" s="204"/>
      <c r="C20" s="100"/>
      <c r="D20" s="100"/>
      <c r="E20" s="100"/>
      <c r="F20" s="100"/>
      <c r="G20" s="204"/>
      <c r="H20" s="205"/>
    </row>
    <row r="21" spans="1:8" ht="27.4" customHeight="1" thickBot="1" x14ac:dyDescent="0.3">
      <c r="A21" s="95"/>
      <c r="B21" s="244" t="s">
        <v>19</v>
      </c>
      <c r="C21" s="245"/>
      <c r="D21" s="245"/>
      <c r="E21" s="245"/>
      <c r="F21" s="245"/>
      <c r="G21" s="245"/>
      <c r="H21" s="246"/>
    </row>
    <row r="22" spans="1:8" ht="15.75" thickTop="1" x14ac:dyDescent="0.25">
      <c r="A22" s="95"/>
      <c r="B22" s="101"/>
      <c r="C22" s="247" t="s">
        <v>5</v>
      </c>
      <c r="D22" s="248"/>
      <c r="E22" s="249" t="s">
        <v>6</v>
      </c>
      <c r="F22" s="250"/>
      <c r="G22" s="100"/>
      <c r="H22" s="102"/>
    </row>
    <row r="23" spans="1:8" ht="13.5" customHeight="1" x14ac:dyDescent="0.25">
      <c r="A23" s="95"/>
      <c r="B23" s="103"/>
      <c r="C23" s="251" t="s">
        <v>7</v>
      </c>
      <c r="D23" s="252"/>
      <c r="E23" s="253" t="s">
        <v>20</v>
      </c>
      <c r="F23" s="254"/>
      <c r="G23" s="104"/>
      <c r="H23" s="105"/>
    </row>
    <row r="24" spans="1:8" ht="13.5" customHeight="1" x14ac:dyDescent="0.25">
      <c r="A24" s="95"/>
      <c r="B24" s="103"/>
      <c r="C24" s="230" t="s">
        <v>21</v>
      </c>
      <c r="D24" s="231"/>
      <c r="E24" s="232" t="s">
        <v>22</v>
      </c>
      <c r="F24" s="233"/>
      <c r="G24" s="104"/>
      <c r="H24" s="105"/>
    </row>
    <row r="25" spans="1:8" ht="13.5" customHeight="1" x14ac:dyDescent="0.25">
      <c r="A25" s="95"/>
      <c r="B25" s="103"/>
      <c r="C25" s="230" t="s">
        <v>9</v>
      </c>
      <c r="D25" s="231"/>
      <c r="E25" s="232" t="s">
        <v>23</v>
      </c>
      <c r="F25" s="233"/>
      <c r="G25" s="104"/>
      <c r="H25" s="105"/>
    </row>
    <row r="26" spans="1:8" ht="22.9" customHeight="1" x14ac:dyDescent="0.25">
      <c r="A26" s="95"/>
      <c r="B26" s="103"/>
      <c r="C26" s="230" t="s">
        <v>24</v>
      </c>
      <c r="D26" s="231"/>
      <c r="E26" s="234" t="s">
        <v>25</v>
      </c>
      <c r="F26" s="235"/>
      <c r="G26" s="104"/>
      <c r="H26" s="105"/>
    </row>
    <row r="27" spans="1:8" ht="39.75" customHeight="1" x14ac:dyDescent="0.25">
      <c r="A27" s="95"/>
      <c r="B27" s="103"/>
      <c r="C27" s="221" t="s">
        <v>26</v>
      </c>
      <c r="D27" s="229"/>
      <c r="E27" s="222" t="s">
        <v>27</v>
      </c>
      <c r="F27" s="223"/>
      <c r="G27" s="104"/>
      <c r="H27" s="106"/>
    </row>
    <row r="28" spans="1:8" ht="34.5" customHeight="1" x14ac:dyDescent="0.25">
      <c r="B28" s="107"/>
      <c r="C28" s="228" t="s">
        <v>28</v>
      </c>
      <c r="D28" s="229"/>
      <c r="E28" s="222" t="s">
        <v>29</v>
      </c>
      <c r="F28" s="223"/>
      <c r="G28" s="104"/>
      <c r="H28" s="106"/>
    </row>
    <row r="29" spans="1:8" ht="27.75" customHeight="1" x14ac:dyDescent="0.25">
      <c r="B29" s="107"/>
      <c r="C29" s="228" t="s">
        <v>30</v>
      </c>
      <c r="D29" s="229"/>
      <c r="E29" s="222" t="s">
        <v>31</v>
      </c>
      <c r="F29" s="223"/>
      <c r="G29" s="104"/>
      <c r="H29" s="106"/>
    </row>
    <row r="30" spans="1:8" ht="72" customHeight="1" x14ac:dyDescent="0.25">
      <c r="B30" s="107"/>
      <c r="C30" s="228" t="s">
        <v>32</v>
      </c>
      <c r="D30" s="229"/>
      <c r="E30" s="222" t="s">
        <v>33</v>
      </c>
      <c r="F30" s="223"/>
      <c r="G30" s="104"/>
      <c r="H30" s="106"/>
    </row>
    <row r="31" spans="1:8" ht="72.75" customHeight="1" x14ac:dyDescent="0.25">
      <c r="B31" s="107"/>
      <c r="C31" s="228" t="s">
        <v>34</v>
      </c>
      <c r="D31" s="229"/>
      <c r="E31" s="222" t="s">
        <v>35</v>
      </c>
      <c r="F31" s="223"/>
      <c r="G31" s="104"/>
      <c r="H31" s="106"/>
    </row>
    <row r="32" spans="1:8" ht="64.5" customHeight="1" x14ac:dyDescent="0.25">
      <c r="B32" s="107"/>
      <c r="C32" s="228" t="s">
        <v>36</v>
      </c>
      <c r="D32" s="229"/>
      <c r="E32" s="222" t="s">
        <v>37</v>
      </c>
      <c r="F32" s="223"/>
      <c r="G32" s="104"/>
      <c r="H32" s="106"/>
    </row>
    <row r="33" spans="2:8" ht="71.25" customHeight="1" x14ac:dyDescent="0.25">
      <c r="B33" s="107"/>
      <c r="C33" s="220" t="s">
        <v>38</v>
      </c>
      <c r="D33" s="221"/>
      <c r="E33" s="222" t="s">
        <v>39</v>
      </c>
      <c r="F33" s="223"/>
      <c r="G33" s="104"/>
      <c r="H33" s="106"/>
    </row>
    <row r="34" spans="2:8" ht="55.5" customHeight="1" x14ac:dyDescent="0.25">
      <c r="B34" s="107"/>
      <c r="C34" s="220" t="s">
        <v>40</v>
      </c>
      <c r="D34" s="221"/>
      <c r="E34" s="222" t="s">
        <v>41</v>
      </c>
      <c r="F34" s="223"/>
      <c r="G34" s="104"/>
      <c r="H34" s="106"/>
    </row>
    <row r="35" spans="2:8" ht="42" customHeight="1" x14ac:dyDescent="0.25">
      <c r="B35" s="107"/>
      <c r="C35" s="220" t="s">
        <v>42</v>
      </c>
      <c r="D35" s="221"/>
      <c r="E35" s="222" t="s">
        <v>43</v>
      </c>
      <c r="F35" s="223"/>
      <c r="G35" s="104"/>
      <c r="H35" s="106"/>
    </row>
    <row r="36" spans="2:8" ht="59.25" customHeight="1" x14ac:dyDescent="0.25">
      <c r="B36" s="107"/>
      <c r="C36" s="220" t="s">
        <v>44</v>
      </c>
      <c r="D36" s="221"/>
      <c r="E36" s="222" t="s">
        <v>45</v>
      </c>
      <c r="F36" s="223"/>
      <c r="G36" s="104"/>
      <c r="H36" s="106"/>
    </row>
    <row r="37" spans="2:8" ht="23.25" customHeight="1" x14ac:dyDescent="0.25">
      <c r="B37" s="107"/>
      <c r="C37" s="220" t="s">
        <v>46</v>
      </c>
      <c r="D37" s="221"/>
      <c r="E37" s="222" t="s">
        <v>47</v>
      </c>
      <c r="F37" s="223"/>
      <c r="G37" s="104"/>
      <c r="H37" s="106"/>
    </row>
    <row r="38" spans="2:8" ht="30.75" customHeight="1" x14ac:dyDescent="0.25">
      <c r="B38" s="107"/>
      <c r="C38" s="220" t="s">
        <v>48</v>
      </c>
      <c r="D38" s="221"/>
      <c r="E38" s="222" t="s">
        <v>49</v>
      </c>
      <c r="F38" s="223"/>
      <c r="G38" s="104"/>
      <c r="H38" s="106"/>
    </row>
    <row r="39" spans="2:8" ht="35.25" customHeight="1" x14ac:dyDescent="0.25">
      <c r="B39" s="107"/>
      <c r="C39" s="220" t="s">
        <v>48</v>
      </c>
      <c r="D39" s="221"/>
      <c r="E39" s="222" t="s">
        <v>49</v>
      </c>
      <c r="F39" s="223"/>
      <c r="G39" s="104"/>
      <c r="H39" s="106"/>
    </row>
    <row r="40" spans="2:8" ht="33" customHeight="1" x14ac:dyDescent="0.25">
      <c r="B40" s="107"/>
      <c r="C40" s="220" t="s">
        <v>50</v>
      </c>
      <c r="D40" s="221"/>
      <c r="E40" s="222" t="s">
        <v>51</v>
      </c>
      <c r="F40" s="223"/>
      <c r="G40" s="104"/>
      <c r="H40" s="106"/>
    </row>
    <row r="41" spans="2:8" ht="30" customHeight="1" x14ac:dyDescent="0.25">
      <c r="B41" s="107"/>
      <c r="C41" s="220" t="s">
        <v>52</v>
      </c>
      <c r="D41" s="221"/>
      <c r="E41" s="222" t="s">
        <v>53</v>
      </c>
      <c r="F41" s="223"/>
      <c r="G41" s="104"/>
      <c r="H41" s="106"/>
    </row>
    <row r="42" spans="2:8" ht="35.25" customHeight="1" x14ac:dyDescent="0.25">
      <c r="B42" s="107"/>
      <c r="C42" s="220" t="s">
        <v>54</v>
      </c>
      <c r="D42" s="221"/>
      <c r="E42" s="222" t="s">
        <v>55</v>
      </c>
      <c r="F42" s="223"/>
      <c r="G42" s="104"/>
      <c r="H42" s="106"/>
    </row>
    <row r="43" spans="2:8" ht="31.5" customHeight="1" x14ac:dyDescent="0.25">
      <c r="B43" s="107"/>
      <c r="C43" s="220" t="s">
        <v>56</v>
      </c>
      <c r="D43" s="221"/>
      <c r="E43" s="222" t="s">
        <v>57</v>
      </c>
      <c r="F43" s="223"/>
      <c r="G43" s="104"/>
      <c r="H43" s="106"/>
    </row>
    <row r="44" spans="2:8" ht="54" customHeight="1" x14ac:dyDescent="0.25">
      <c r="B44" s="107"/>
      <c r="C44" s="220" t="s">
        <v>58</v>
      </c>
      <c r="D44" s="221"/>
      <c r="E44" s="222" t="s">
        <v>59</v>
      </c>
      <c r="F44" s="223"/>
      <c r="G44" s="104"/>
      <c r="H44" s="106"/>
    </row>
    <row r="45" spans="2:8" ht="59.25" customHeight="1" x14ac:dyDescent="0.25">
      <c r="B45" s="107"/>
      <c r="C45" s="220" t="s">
        <v>60</v>
      </c>
      <c r="D45" s="221"/>
      <c r="E45" s="222" t="s">
        <v>61</v>
      </c>
      <c r="F45" s="223"/>
      <c r="G45" s="104"/>
      <c r="H45" s="106"/>
    </row>
    <row r="46" spans="2:8" ht="84" customHeight="1" x14ac:dyDescent="0.25">
      <c r="B46" s="107"/>
      <c r="C46" s="220" t="s">
        <v>62</v>
      </c>
      <c r="D46" s="221"/>
      <c r="E46" s="222" t="s">
        <v>63</v>
      </c>
      <c r="F46" s="223"/>
      <c r="G46" s="104"/>
      <c r="H46" s="106"/>
    </row>
    <row r="47" spans="2:8" ht="46.5" customHeight="1" thickBot="1" x14ac:dyDescent="0.3">
      <c r="B47" s="107"/>
      <c r="C47" s="224"/>
      <c r="D47" s="225"/>
      <c r="E47" s="226"/>
      <c r="F47" s="227"/>
      <c r="G47" s="104"/>
      <c r="H47" s="106"/>
    </row>
    <row r="48" spans="2:8" ht="6.75" customHeight="1" thickTop="1" x14ac:dyDescent="0.25">
      <c r="B48" s="107"/>
      <c r="C48" s="108"/>
      <c r="D48" s="108"/>
      <c r="E48" s="109"/>
      <c r="F48" s="109"/>
      <c r="G48" s="104"/>
      <c r="H48" s="106"/>
    </row>
    <row r="49" spans="2:8" x14ac:dyDescent="0.25">
      <c r="B49" s="107"/>
      <c r="C49" s="110"/>
      <c r="D49" s="110"/>
      <c r="E49" s="110"/>
      <c r="F49" s="110"/>
      <c r="G49" s="104"/>
      <c r="H49" s="106"/>
    </row>
    <row r="50" spans="2:8" ht="21" customHeight="1" x14ac:dyDescent="0.25">
      <c r="B50" s="111" t="s">
        <v>64</v>
      </c>
      <c r="C50" s="110"/>
      <c r="D50" s="110"/>
      <c r="E50" s="110"/>
      <c r="F50" s="110"/>
      <c r="G50" s="110"/>
      <c r="H50" s="112"/>
    </row>
    <row r="51" spans="2:8" ht="20.25" customHeight="1" x14ac:dyDescent="0.25">
      <c r="B51" s="111" t="s">
        <v>65</v>
      </c>
      <c r="C51" s="110"/>
      <c r="D51" s="110"/>
      <c r="E51" s="110"/>
      <c r="F51" s="110"/>
      <c r="G51" s="110"/>
      <c r="H51" s="112"/>
    </row>
    <row r="52" spans="2:8" ht="20.25" customHeight="1" x14ac:dyDescent="0.25">
      <c r="B52" s="111" t="s">
        <v>66</v>
      </c>
      <c r="C52" s="110"/>
      <c r="D52" s="110"/>
      <c r="E52" s="110"/>
      <c r="F52" s="110"/>
      <c r="G52" s="110"/>
      <c r="H52" s="112"/>
    </row>
    <row r="53" spans="2:8" ht="20.25" customHeight="1" x14ac:dyDescent="0.25">
      <c r="B53" s="111" t="s">
        <v>67</v>
      </c>
      <c r="C53" s="110"/>
      <c r="D53" s="110"/>
      <c r="E53" s="110"/>
      <c r="F53" s="110"/>
      <c r="G53" s="110"/>
      <c r="H53" s="112"/>
    </row>
    <row r="54" spans="2:8" ht="14.65" customHeight="1" x14ac:dyDescent="0.25">
      <c r="B54" s="111" t="s">
        <v>68</v>
      </c>
      <c r="C54" s="110"/>
      <c r="D54" s="110"/>
      <c r="E54" s="110"/>
      <c r="F54" s="110"/>
      <c r="G54" s="110"/>
      <c r="H54" s="112"/>
    </row>
    <row r="55" spans="2:8" ht="15.75" thickBot="1" x14ac:dyDescent="0.3">
      <c r="B55" s="113"/>
      <c r="C55" s="114"/>
      <c r="D55" s="114"/>
      <c r="E55" s="114"/>
      <c r="F55" s="114"/>
      <c r="G55" s="114"/>
      <c r="H55" s="115"/>
    </row>
  </sheetData>
  <mergeCells count="72">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6:D46"/>
    <mergeCell ref="E46:F46"/>
    <mergeCell ref="C47:D47"/>
    <mergeCell ref="E47:F47"/>
    <mergeCell ref="C43:D43"/>
    <mergeCell ref="E43:F43"/>
    <mergeCell ref="C44:D44"/>
    <mergeCell ref="E44:F44"/>
    <mergeCell ref="C45:D45"/>
    <mergeCell ref="E45:F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148</v>
      </c>
    </row>
    <row r="4" spans="1:1" x14ac:dyDescent="0.2">
      <c r="A4" s="2" t="s">
        <v>262</v>
      </c>
    </row>
    <row r="5" spans="1:1" x14ac:dyDescent="0.2">
      <c r="A5" s="2" t="s">
        <v>264</v>
      </c>
    </row>
    <row r="6" spans="1:1" x14ac:dyDescent="0.2">
      <c r="A6" s="2" t="s">
        <v>266</v>
      </c>
    </row>
    <row r="7" spans="1:1" x14ac:dyDescent="0.2">
      <c r="A7" s="2" t="s">
        <v>149</v>
      </c>
    </row>
    <row r="8" spans="1:1" x14ac:dyDescent="0.2">
      <c r="A8" s="2" t="s">
        <v>150</v>
      </c>
    </row>
    <row r="9" spans="1:1" x14ac:dyDescent="0.2">
      <c r="A9" s="2" t="s">
        <v>272</v>
      </c>
    </row>
    <row r="10" spans="1:1" x14ac:dyDescent="0.2">
      <c r="A10" s="2" t="s">
        <v>151</v>
      </c>
    </row>
    <row r="11" spans="1:1" x14ac:dyDescent="0.2">
      <c r="A11" s="2" t="s">
        <v>275</v>
      </c>
    </row>
    <row r="12" spans="1:1" x14ac:dyDescent="0.2">
      <c r="A12" s="2" t="s">
        <v>294</v>
      </c>
    </row>
    <row r="13" spans="1:1" x14ac:dyDescent="0.2">
      <c r="A13" s="2" t="s">
        <v>295</v>
      </c>
    </row>
    <row r="14" spans="1:1" x14ac:dyDescent="0.2">
      <c r="A14" s="2" t="s">
        <v>296</v>
      </c>
    </row>
    <row r="16" spans="1:1" x14ac:dyDescent="0.2">
      <c r="A16" s="2" t="s">
        <v>297</v>
      </c>
    </row>
    <row r="17" spans="1:1" x14ac:dyDescent="0.2">
      <c r="A17" s="2" t="s">
        <v>281</v>
      </c>
    </row>
    <row r="18" spans="1:1" x14ac:dyDescent="0.2">
      <c r="A18" s="2" t="s">
        <v>283</v>
      </c>
    </row>
    <row r="20" spans="1:1" x14ac:dyDescent="0.2">
      <c r="A20" s="2" t="s">
        <v>286</v>
      </c>
    </row>
    <row r="21" spans="1:1" x14ac:dyDescent="0.2">
      <c r="A21" s="2" t="s">
        <v>287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38"/>
  <sheetViews>
    <sheetView showGridLines="0" topLeftCell="B1" zoomScale="110" zoomScaleNormal="110" workbookViewId="0">
      <selection activeCell="C9" sqref="C9:F9"/>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16" t="s">
        <v>69</v>
      </c>
    </row>
    <row r="2" spans="2:52" ht="18" customHeight="1" thickBot="1" x14ac:dyDescent="0.3">
      <c r="B2" s="275"/>
      <c r="C2" s="278" t="s">
        <v>70</v>
      </c>
      <c r="D2" s="279"/>
      <c r="E2" s="279"/>
      <c r="F2" s="117" t="s">
        <v>71</v>
      </c>
      <c r="AZ2" s="116" t="s">
        <v>72</v>
      </c>
    </row>
    <row r="3" spans="2:52" ht="18" customHeight="1" thickBot="1" x14ac:dyDescent="0.3">
      <c r="B3" s="276"/>
      <c r="C3" s="280"/>
      <c r="D3" s="281"/>
      <c r="E3" s="281"/>
      <c r="F3" s="118" t="s">
        <v>73</v>
      </c>
      <c r="AZ3" s="116" t="s">
        <v>74</v>
      </c>
    </row>
    <row r="4" spans="2:52" ht="18" customHeight="1" thickBot="1" x14ac:dyDescent="0.3">
      <c r="B4" s="276"/>
      <c r="C4" s="280"/>
      <c r="D4" s="281"/>
      <c r="E4" s="281"/>
      <c r="F4" s="206" t="s">
        <v>75</v>
      </c>
      <c r="AZ4" s="116" t="s">
        <v>76</v>
      </c>
    </row>
    <row r="5" spans="2:52" ht="18" customHeight="1" thickBot="1" x14ac:dyDescent="0.3">
      <c r="B5" s="277"/>
      <c r="C5" s="280"/>
      <c r="D5" s="281"/>
      <c r="E5" s="281"/>
      <c r="F5" s="118" t="s">
        <v>77</v>
      </c>
      <c r="AZ5" s="119"/>
    </row>
    <row r="6" spans="2:52" s="132" customFormat="1" ht="18" customHeight="1" thickBot="1" x14ac:dyDescent="0.25">
      <c r="B6" s="282" t="s">
        <v>78</v>
      </c>
      <c r="C6" s="283"/>
      <c r="D6" s="283"/>
      <c r="E6" s="283"/>
      <c r="F6" s="284"/>
      <c r="AZ6" s="207"/>
    </row>
    <row r="7" spans="2:52" ht="18" customHeight="1" thickBot="1" x14ac:dyDescent="0.3">
      <c r="B7" s="120"/>
      <c r="C7" s="121"/>
      <c r="D7" s="121"/>
      <c r="E7" s="121"/>
      <c r="F7" s="122"/>
      <c r="AZ7" s="119"/>
    </row>
    <row r="8" spans="2:52" ht="33.4" customHeight="1" x14ac:dyDescent="0.25">
      <c r="B8" s="123" t="s">
        <v>79</v>
      </c>
      <c r="C8" s="297" t="s">
        <v>80</v>
      </c>
      <c r="D8" s="298"/>
      <c r="E8" s="298"/>
      <c r="F8" s="299"/>
      <c r="AZ8" s="119"/>
    </row>
    <row r="9" spans="2:52" ht="57" customHeight="1" thickBot="1" x14ac:dyDescent="0.3">
      <c r="B9" s="124" t="s">
        <v>81</v>
      </c>
      <c r="C9" s="300" t="s">
        <v>82</v>
      </c>
      <c r="D9" s="301"/>
      <c r="E9" s="301"/>
      <c r="F9" s="302"/>
      <c r="AZ9" s="119"/>
    </row>
    <row r="10" spans="2:52" ht="16.5" thickBot="1" x14ac:dyDescent="0.3">
      <c r="B10" s="303"/>
      <c r="C10" s="303"/>
      <c r="D10" s="303"/>
      <c r="E10" s="303"/>
      <c r="F10" s="303"/>
    </row>
    <row r="11" spans="2:52" ht="15.6" customHeight="1" thickBot="1" x14ac:dyDescent="0.3">
      <c r="B11" s="288" t="s">
        <v>83</v>
      </c>
      <c r="C11" s="289"/>
      <c r="D11" s="289"/>
      <c r="E11" s="289"/>
      <c r="F11" s="290"/>
    </row>
    <row r="12" spans="2:52" ht="32.25" thickBot="1" x14ac:dyDescent="0.3">
      <c r="B12" s="291" t="s">
        <v>84</v>
      </c>
      <c r="C12" s="292"/>
      <c r="D12" s="125" t="s">
        <v>85</v>
      </c>
      <c r="E12" s="125" t="s">
        <v>86</v>
      </c>
      <c r="F12" s="126" t="s">
        <v>87</v>
      </c>
    </row>
    <row r="13" spans="2:52" ht="246" customHeight="1" thickBot="1" x14ac:dyDescent="0.3">
      <c r="B13" s="285" t="s">
        <v>88</v>
      </c>
      <c r="C13" s="286"/>
      <c r="D13" s="131" t="s">
        <v>89</v>
      </c>
      <c r="E13" s="127" t="s">
        <v>90</v>
      </c>
      <c r="F13" s="128" t="s">
        <v>91</v>
      </c>
    </row>
    <row r="15" spans="2:52" ht="18" x14ac:dyDescent="0.25">
      <c r="B15" s="293" t="s">
        <v>92</v>
      </c>
      <c r="C15" s="293"/>
      <c r="D15" s="293"/>
      <c r="E15" s="293"/>
      <c r="F15" s="293"/>
    </row>
    <row r="16" spans="2:52" ht="15.75" x14ac:dyDescent="0.25">
      <c r="B16" s="129"/>
    </row>
    <row r="17" spans="2:6" ht="15.75" thickBot="1" x14ac:dyDescent="0.3">
      <c r="B17" s="130"/>
    </row>
    <row r="18" spans="2:6" ht="15.75" x14ac:dyDescent="0.25">
      <c r="B18" s="294" t="s">
        <v>93</v>
      </c>
      <c r="C18" s="295"/>
      <c r="D18" s="296"/>
      <c r="E18" s="294" t="s">
        <v>94</v>
      </c>
      <c r="F18" s="296"/>
    </row>
    <row r="19" spans="2:6" ht="15" customHeight="1" x14ac:dyDescent="0.25">
      <c r="B19" s="304" t="s">
        <v>95</v>
      </c>
      <c r="C19" s="305"/>
      <c r="D19" s="306"/>
      <c r="E19" s="310" t="s">
        <v>96</v>
      </c>
      <c r="F19" s="311"/>
    </row>
    <row r="20" spans="2:6" ht="15" customHeight="1" x14ac:dyDescent="0.25">
      <c r="B20" s="304"/>
      <c r="C20" s="305"/>
      <c r="D20" s="306"/>
      <c r="E20" s="310"/>
      <c r="F20" s="311"/>
    </row>
    <row r="21" spans="2:6" ht="15" customHeight="1" x14ac:dyDescent="0.25">
      <c r="B21" s="304"/>
      <c r="C21" s="305"/>
      <c r="D21" s="306"/>
      <c r="E21" s="310"/>
      <c r="F21" s="311"/>
    </row>
    <row r="22" spans="2:6" ht="15" customHeight="1" x14ac:dyDescent="0.25">
      <c r="B22" s="304"/>
      <c r="C22" s="305"/>
      <c r="D22" s="306"/>
      <c r="E22" s="310"/>
      <c r="F22" s="311"/>
    </row>
    <row r="23" spans="2:6" ht="15" customHeight="1" x14ac:dyDescent="0.25">
      <c r="B23" s="304"/>
      <c r="C23" s="305"/>
      <c r="D23" s="306"/>
      <c r="E23" s="310"/>
      <c r="F23" s="311"/>
    </row>
    <row r="24" spans="2:6" ht="15" customHeight="1" x14ac:dyDescent="0.25">
      <c r="B24" s="304"/>
      <c r="C24" s="305"/>
      <c r="D24" s="306"/>
      <c r="E24" s="310"/>
      <c r="F24" s="311"/>
    </row>
    <row r="25" spans="2:6" ht="15" customHeight="1" x14ac:dyDescent="0.25">
      <c r="B25" s="304"/>
      <c r="C25" s="305"/>
      <c r="D25" s="306"/>
      <c r="E25" s="310"/>
      <c r="F25" s="311"/>
    </row>
    <row r="26" spans="2:6" ht="70.5" customHeight="1" thickBot="1" x14ac:dyDescent="0.3">
      <c r="B26" s="304"/>
      <c r="C26" s="305"/>
      <c r="D26" s="306"/>
      <c r="E26" s="310"/>
      <c r="F26" s="311"/>
    </row>
    <row r="27" spans="2:6" ht="15" customHeight="1" thickBot="1" x14ac:dyDescent="0.3">
      <c r="B27" s="314" t="s">
        <v>97</v>
      </c>
      <c r="C27" s="315"/>
      <c r="D27" s="316"/>
      <c r="E27" s="314" t="s">
        <v>98</v>
      </c>
      <c r="F27" s="316"/>
    </row>
    <row r="28" spans="2:6" ht="15.75" customHeight="1" x14ac:dyDescent="0.25">
      <c r="B28" s="304" t="s">
        <v>99</v>
      </c>
      <c r="C28" s="305"/>
      <c r="D28" s="306"/>
      <c r="E28" s="310" t="s">
        <v>100</v>
      </c>
      <c r="F28" s="311"/>
    </row>
    <row r="29" spans="2:6" x14ac:dyDescent="0.25">
      <c r="B29" s="304"/>
      <c r="C29" s="305"/>
      <c r="D29" s="306"/>
      <c r="E29" s="310"/>
      <c r="F29" s="311"/>
    </row>
    <row r="30" spans="2:6" x14ac:dyDescent="0.25">
      <c r="B30" s="304"/>
      <c r="C30" s="305"/>
      <c r="D30" s="306"/>
      <c r="E30" s="310"/>
      <c r="F30" s="311"/>
    </row>
    <row r="31" spans="2:6" x14ac:dyDescent="0.25">
      <c r="B31" s="304"/>
      <c r="C31" s="305"/>
      <c r="D31" s="306"/>
      <c r="E31" s="310"/>
      <c r="F31" s="311"/>
    </row>
    <row r="32" spans="2:6" x14ac:dyDescent="0.25">
      <c r="B32" s="304"/>
      <c r="C32" s="305"/>
      <c r="D32" s="306"/>
      <c r="E32" s="310"/>
      <c r="F32" s="311"/>
    </row>
    <row r="33" spans="2:6" x14ac:dyDescent="0.25">
      <c r="B33" s="304"/>
      <c r="C33" s="305"/>
      <c r="D33" s="306"/>
      <c r="E33" s="310"/>
      <c r="F33" s="311"/>
    </row>
    <row r="34" spans="2:6" ht="175.5" customHeight="1" thickBot="1" x14ac:dyDescent="0.3">
      <c r="B34" s="307"/>
      <c r="C34" s="308"/>
      <c r="D34" s="309"/>
      <c r="E34" s="312"/>
      <c r="F34" s="313"/>
    </row>
    <row r="35" spans="2:6" ht="15.75" thickBot="1" x14ac:dyDescent="0.3"/>
    <row r="36" spans="2:6" s="132" customFormat="1" ht="16.5" thickTop="1" thickBot="1" x14ac:dyDescent="0.25">
      <c r="B36" s="287" t="s">
        <v>101</v>
      </c>
      <c r="C36" s="287"/>
      <c r="D36" s="287"/>
      <c r="E36" s="287"/>
      <c r="F36" s="287"/>
    </row>
    <row r="37" spans="2:6" s="132" customFormat="1" ht="16.5" thickTop="1" thickBot="1" x14ac:dyDescent="0.3">
      <c r="B37" s="208" t="s">
        <v>102</v>
      </c>
      <c r="C37" s="208" t="s">
        <v>103</v>
      </c>
      <c r="D37" s="272" t="s">
        <v>104</v>
      </c>
      <c r="E37" s="272"/>
      <c r="F37" s="208" t="s">
        <v>105</v>
      </c>
    </row>
    <row r="38" spans="2:6" s="132" customFormat="1" ht="44.25" customHeight="1" thickTop="1" x14ac:dyDescent="0.2">
      <c r="B38" s="209" t="s">
        <v>106</v>
      </c>
      <c r="C38" s="210">
        <v>45723</v>
      </c>
      <c r="D38" s="273" t="s">
        <v>107</v>
      </c>
      <c r="E38" s="274"/>
      <c r="F38" s="211" t="s">
        <v>108</v>
      </c>
    </row>
  </sheetData>
  <mergeCells count="21">
    <mergeCell ref="E28:F34"/>
    <mergeCell ref="B27:D27"/>
    <mergeCell ref="E27:F27"/>
    <mergeCell ref="B19:D26"/>
    <mergeCell ref="E19:F26"/>
    <mergeCell ref="D37:E37"/>
    <mergeCell ref="D38:E38"/>
    <mergeCell ref="B2:B5"/>
    <mergeCell ref="C2:E5"/>
    <mergeCell ref="B6:F6"/>
    <mergeCell ref="B13:C13"/>
    <mergeCell ref="B36:F36"/>
    <mergeCell ref="B11:F11"/>
    <mergeCell ref="B12:C12"/>
    <mergeCell ref="B15:F15"/>
    <mergeCell ref="B18:D18"/>
    <mergeCell ref="E18:F18"/>
    <mergeCell ref="C8:F8"/>
    <mergeCell ref="C9:F9"/>
    <mergeCell ref="B10:F10"/>
    <mergeCell ref="B28:D3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80"/>
  <sheetViews>
    <sheetView tabSelected="1" topLeftCell="B1" zoomScale="90" zoomScaleNormal="90" workbookViewId="0">
      <selection activeCell="B74" sqref="B74:AI74"/>
    </sheetView>
  </sheetViews>
  <sheetFormatPr baseColWidth="10" defaultColWidth="11.42578125" defaultRowHeight="14.25" x14ac:dyDescent="0.2"/>
  <cols>
    <col min="1" max="1" width="4.140625" style="166" bestFit="1" customWidth="1"/>
    <col min="2" max="2" width="14.140625" style="166" customWidth="1"/>
    <col min="3" max="3" width="18.85546875" style="166" customWidth="1"/>
    <col min="4" max="4" width="25.42578125" style="166" customWidth="1"/>
    <col min="5" max="5" width="35.7109375" style="132" customWidth="1"/>
    <col min="6" max="6" width="19" style="170" customWidth="1"/>
    <col min="7" max="7" width="17.85546875" style="132" customWidth="1"/>
    <col min="8" max="8" width="16.5703125" style="132" customWidth="1"/>
    <col min="9" max="9" width="6.42578125" style="132" bestFit="1" customWidth="1"/>
    <col min="10" max="10" width="27.28515625" style="132" bestFit="1" customWidth="1"/>
    <col min="11" max="11" width="16.28515625" style="132" hidden="1" customWidth="1"/>
    <col min="12" max="12" width="17.5703125" style="132" customWidth="1"/>
    <col min="13" max="13" width="7.140625" style="132" bestFit="1" customWidth="1"/>
    <col min="14" max="14" width="16" style="132" customWidth="1"/>
    <col min="15" max="15" width="5.85546875" style="132" customWidth="1"/>
    <col min="16" max="16" width="44.42578125" style="169" customWidth="1"/>
    <col min="17" max="17" width="15.140625" style="132" bestFit="1" customWidth="1"/>
    <col min="18" max="18" width="6.85546875" style="132" customWidth="1"/>
    <col min="19" max="19" width="5" style="132" customWidth="1"/>
    <col min="20" max="20" width="5.5703125" style="132" customWidth="1"/>
    <col min="21" max="21" width="7.140625" style="132" customWidth="1"/>
    <col min="22" max="22" width="6.7109375" style="132" customWidth="1"/>
    <col min="23" max="23" width="7.5703125" style="132" customWidth="1"/>
    <col min="24" max="24" width="9.28515625" style="132" hidden="1" customWidth="1"/>
    <col min="25" max="25" width="8.7109375" style="132" customWidth="1"/>
    <col min="26" max="26" width="10.42578125" style="132" customWidth="1"/>
    <col min="27" max="27" width="9.28515625" style="132" customWidth="1"/>
    <col min="28" max="28" width="9.140625" style="132" customWidth="1"/>
    <col min="29" max="29" width="8.42578125" style="132" customWidth="1"/>
    <col min="30" max="30" width="7.28515625" style="132" customWidth="1"/>
    <col min="31" max="31" width="38.28515625" style="132" customWidth="1"/>
    <col min="32" max="32" width="18.85546875" style="132" customWidth="1"/>
    <col min="33" max="33" width="22.42578125" style="132" customWidth="1"/>
    <col min="34" max="34" width="14.5703125" style="132" customWidth="1"/>
    <col min="35" max="35" width="14.85546875" style="132" customWidth="1"/>
    <col min="36" max="16384" width="11.42578125" style="132"/>
  </cols>
  <sheetData>
    <row r="1" spans="1:67" s="186" customFormat="1" ht="24.75" customHeight="1" x14ac:dyDescent="0.3">
      <c r="A1" s="327"/>
      <c r="B1" s="328"/>
      <c r="C1" s="328"/>
      <c r="D1" s="328"/>
      <c r="E1" s="333" t="s">
        <v>299</v>
      </c>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4" t="s">
        <v>71</v>
      </c>
      <c r="AI1" s="334"/>
    </row>
    <row r="2" spans="1:67" s="186" customFormat="1" ht="15" customHeight="1" x14ac:dyDescent="0.3">
      <c r="A2" s="329"/>
      <c r="B2" s="330"/>
      <c r="C2" s="330"/>
      <c r="D2" s="330"/>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4" t="s">
        <v>73</v>
      </c>
      <c r="AI2" s="334"/>
    </row>
    <row r="3" spans="1:67" s="186" customFormat="1" ht="15" customHeight="1" x14ac:dyDescent="0.3">
      <c r="A3" s="329"/>
      <c r="B3" s="330"/>
      <c r="C3" s="330"/>
      <c r="D3" s="330"/>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5" t="s">
        <v>75</v>
      </c>
      <c r="AI3" s="335"/>
      <c r="AJ3" s="185"/>
      <c r="AK3" s="185"/>
      <c r="AL3" s="185"/>
      <c r="AM3" s="185"/>
      <c r="AN3" s="185"/>
      <c r="AO3" s="185"/>
      <c r="AP3" s="185"/>
      <c r="AQ3" s="185"/>
      <c r="AR3" s="185"/>
      <c r="AS3" s="185"/>
      <c r="AT3" s="185"/>
      <c r="AU3" s="185"/>
      <c r="AV3" s="185"/>
      <c r="AW3" s="185"/>
      <c r="AX3" s="185"/>
      <c r="AY3" s="185"/>
      <c r="AZ3" s="185"/>
      <c r="BA3" s="185"/>
      <c r="BB3" s="185"/>
      <c r="BC3" s="185"/>
      <c r="BD3" s="185"/>
      <c r="BE3" s="185"/>
      <c r="BF3" s="185"/>
      <c r="BG3" s="185"/>
      <c r="BH3" s="185"/>
      <c r="BI3" s="185"/>
      <c r="BJ3" s="185"/>
      <c r="BK3" s="185"/>
      <c r="BL3" s="185"/>
      <c r="BM3" s="185"/>
      <c r="BN3" s="185"/>
      <c r="BO3" s="185"/>
    </row>
    <row r="4" spans="1:67" s="186" customFormat="1" ht="15" customHeight="1" x14ac:dyDescent="0.3">
      <c r="A4" s="331"/>
      <c r="B4" s="332"/>
      <c r="C4" s="332"/>
      <c r="D4" s="332"/>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4" t="s">
        <v>77</v>
      </c>
      <c r="AI4" s="334"/>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185"/>
      <c r="BI4" s="185"/>
      <c r="BJ4" s="185"/>
      <c r="BK4" s="185"/>
      <c r="BL4" s="185"/>
      <c r="BM4" s="185"/>
      <c r="BN4" s="185"/>
      <c r="BO4" s="185"/>
    </row>
    <row r="5" spans="1:67" ht="16.5" customHeight="1" x14ac:dyDescent="0.2">
      <c r="A5" s="134"/>
      <c r="B5" s="135"/>
      <c r="C5" s="134"/>
      <c r="D5" s="134"/>
      <c r="E5" s="133"/>
      <c r="F5" s="136"/>
      <c r="G5" s="133"/>
      <c r="H5" s="133"/>
      <c r="I5" s="133"/>
      <c r="J5" s="133"/>
      <c r="K5" s="133"/>
      <c r="L5" s="133"/>
      <c r="M5" s="133"/>
      <c r="N5" s="133"/>
      <c r="O5" s="133"/>
      <c r="P5" s="137"/>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row>
    <row r="6" spans="1:67" ht="26.25" customHeight="1" x14ac:dyDescent="0.3">
      <c r="A6" s="575" t="s">
        <v>109</v>
      </c>
      <c r="B6" s="576"/>
      <c r="C6" s="416" t="s">
        <v>80</v>
      </c>
      <c r="D6" s="417"/>
      <c r="E6" s="417"/>
      <c r="F6" s="417"/>
      <c r="G6" s="417"/>
      <c r="H6" s="417"/>
      <c r="I6" s="417"/>
      <c r="J6" s="417"/>
      <c r="K6" s="417"/>
      <c r="L6" s="417"/>
      <c r="M6" s="417"/>
      <c r="N6" s="418"/>
      <c r="O6" s="422"/>
      <c r="P6" s="422"/>
      <c r="Q6" s="422"/>
      <c r="R6" s="185"/>
      <c r="S6" s="185"/>
      <c r="T6" s="185"/>
      <c r="U6" s="185"/>
      <c r="V6" s="185"/>
      <c r="W6" s="185"/>
      <c r="X6" s="185"/>
      <c r="Y6" s="185"/>
      <c r="Z6" s="185"/>
      <c r="AA6" s="185"/>
      <c r="AB6" s="185"/>
      <c r="AC6" s="185"/>
      <c r="AD6" s="185"/>
      <c r="AE6" s="185"/>
      <c r="AF6" s="185"/>
      <c r="AG6" s="185"/>
      <c r="AH6" s="185"/>
      <c r="AI6" s="185"/>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row>
    <row r="7" spans="1:67" ht="60" customHeight="1" x14ac:dyDescent="0.3">
      <c r="A7" s="575" t="s">
        <v>110</v>
      </c>
      <c r="B7" s="576"/>
      <c r="C7" s="382" t="s">
        <v>111</v>
      </c>
      <c r="D7" s="383"/>
      <c r="E7" s="383"/>
      <c r="F7" s="383"/>
      <c r="G7" s="383"/>
      <c r="H7" s="383"/>
      <c r="I7" s="383"/>
      <c r="J7" s="383"/>
      <c r="K7" s="383"/>
      <c r="L7" s="383"/>
      <c r="M7" s="383"/>
      <c r="N7" s="384"/>
      <c r="O7" s="185"/>
      <c r="P7" s="212"/>
      <c r="Q7" s="185"/>
      <c r="R7" s="185"/>
      <c r="S7" s="185"/>
      <c r="T7" s="185"/>
      <c r="U7" s="185"/>
      <c r="V7" s="185"/>
      <c r="W7" s="185"/>
      <c r="X7" s="185"/>
      <c r="Y7" s="185"/>
      <c r="Z7" s="185"/>
      <c r="AA7" s="185"/>
      <c r="AB7" s="185"/>
      <c r="AC7" s="185"/>
      <c r="AD7" s="185"/>
      <c r="AE7" s="185"/>
      <c r="AF7" s="185"/>
      <c r="AG7" s="185"/>
      <c r="AH7" s="185"/>
      <c r="AI7" s="185"/>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row>
    <row r="8" spans="1:67" ht="65.25" customHeight="1" x14ac:dyDescent="0.3">
      <c r="A8" s="575" t="s">
        <v>112</v>
      </c>
      <c r="B8" s="576"/>
      <c r="C8" s="382" t="s">
        <v>113</v>
      </c>
      <c r="D8" s="383"/>
      <c r="E8" s="383"/>
      <c r="F8" s="383"/>
      <c r="G8" s="383"/>
      <c r="H8" s="383"/>
      <c r="I8" s="383"/>
      <c r="J8" s="383"/>
      <c r="K8" s="383"/>
      <c r="L8" s="383"/>
      <c r="M8" s="383"/>
      <c r="N8" s="384"/>
      <c r="O8" s="185"/>
      <c r="P8" s="212"/>
      <c r="Q8" s="185"/>
      <c r="R8" s="185"/>
      <c r="S8" s="185"/>
      <c r="T8" s="185"/>
      <c r="U8" s="185"/>
      <c r="V8" s="185"/>
      <c r="W8" s="185"/>
      <c r="X8" s="185"/>
      <c r="Y8" s="185"/>
      <c r="Z8" s="185"/>
      <c r="AA8" s="185"/>
      <c r="AB8" s="185"/>
      <c r="AC8" s="185"/>
      <c r="AD8" s="185"/>
      <c r="AE8" s="185"/>
      <c r="AF8" s="185"/>
      <c r="AG8" s="185"/>
      <c r="AH8" s="185"/>
      <c r="AI8" s="185"/>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row>
    <row r="9" spans="1:67" ht="15.75" x14ac:dyDescent="0.2">
      <c r="A9" s="419" t="s">
        <v>114</v>
      </c>
      <c r="B9" s="420"/>
      <c r="C9" s="420"/>
      <c r="D9" s="420"/>
      <c r="E9" s="420"/>
      <c r="F9" s="420"/>
      <c r="G9" s="421"/>
      <c r="H9" s="419" t="s">
        <v>115</v>
      </c>
      <c r="I9" s="420"/>
      <c r="J9" s="420"/>
      <c r="K9" s="420"/>
      <c r="L9" s="420"/>
      <c r="M9" s="420"/>
      <c r="N9" s="421"/>
      <c r="O9" s="419" t="s">
        <v>116</v>
      </c>
      <c r="P9" s="420"/>
      <c r="Q9" s="420"/>
      <c r="R9" s="420"/>
      <c r="S9" s="420"/>
      <c r="T9" s="420"/>
      <c r="U9" s="420"/>
      <c r="V9" s="420"/>
      <c r="W9" s="421"/>
      <c r="X9" s="419" t="s">
        <v>117</v>
      </c>
      <c r="Y9" s="420"/>
      <c r="Z9" s="420"/>
      <c r="AA9" s="420"/>
      <c r="AB9" s="420"/>
      <c r="AC9" s="420"/>
      <c r="AD9" s="421"/>
      <c r="AE9" s="419" t="s">
        <v>118</v>
      </c>
      <c r="AF9" s="420"/>
      <c r="AG9" s="420"/>
      <c r="AH9" s="420"/>
      <c r="AI9" s="421"/>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row>
    <row r="10" spans="1:67" ht="16.5" customHeight="1" x14ac:dyDescent="0.2">
      <c r="A10" s="376" t="s">
        <v>119</v>
      </c>
      <c r="B10" s="379" t="s">
        <v>26</v>
      </c>
      <c r="C10" s="372" t="s">
        <v>28</v>
      </c>
      <c r="D10" s="372" t="s">
        <v>30</v>
      </c>
      <c r="E10" s="378" t="s">
        <v>32</v>
      </c>
      <c r="F10" s="373" t="s">
        <v>34</v>
      </c>
      <c r="G10" s="372" t="s">
        <v>120</v>
      </c>
      <c r="H10" s="385" t="s">
        <v>121</v>
      </c>
      <c r="I10" s="370" t="s">
        <v>122</v>
      </c>
      <c r="J10" s="373" t="s">
        <v>123</v>
      </c>
      <c r="K10" s="373" t="s">
        <v>124</v>
      </c>
      <c r="L10" s="386" t="s">
        <v>125</v>
      </c>
      <c r="M10" s="370" t="s">
        <v>122</v>
      </c>
      <c r="N10" s="372" t="s">
        <v>40</v>
      </c>
      <c r="O10" s="380" t="s">
        <v>126</v>
      </c>
      <c r="P10" s="365" t="s">
        <v>42</v>
      </c>
      <c r="Q10" s="373" t="s">
        <v>44</v>
      </c>
      <c r="R10" s="365" t="s">
        <v>127</v>
      </c>
      <c r="S10" s="365"/>
      <c r="T10" s="365"/>
      <c r="U10" s="365"/>
      <c r="V10" s="365"/>
      <c r="W10" s="365"/>
      <c r="X10" s="364" t="s">
        <v>128</v>
      </c>
      <c r="Y10" s="364" t="s">
        <v>129</v>
      </c>
      <c r="Z10" s="364" t="s">
        <v>122</v>
      </c>
      <c r="AA10" s="364" t="s">
        <v>130</v>
      </c>
      <c r="AB10" s="364" t="s">
        <v>122</v>
      </c>
      <c r="AC10" s="364" t="s">
        <v>131</v>
      </c>
      <c r="AD10" s="380" t="s">
        <v>60</v>
      </c>
      <c r="AE10" s="365" t="s">
        <v>118</v>
      </c>
      <c r="AF10" s="365" t="s">
        <v>105</v>
      </c>
      <c r="AG10" s="365" t="s">
        <v>132</v>
      </c>
      <c r="AH10" s="365" t="s">
        <v>133</v>
      </c>
      <c r="AI10" s="373" t="s">
        <v>134</v>
      </c>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row>
    <row r="11" spans="1:67" s="139" customFormat="1" ht="94.5" customHeight="1" x14ac:dyDescent="0.25">
      <c r="A11" s="377"/>
      <c r="B11" s="379"/>
      <c r="C11" s="365"/>
      <c r="D11" s="365"/>
      <c r="E11" s="379"/>
      <c r="F11" s="372"/>
      <c r="G11" s="365"/>
      <c r="H11" s="372"/>
      <c r="I11" s="371"/>
      <c r="J11" s="372"/>
      <c r="K11" s="372"/>
      <c r="L11" s="371"/>
      <c r="M11" s="371"/>
      <c r="N11" s="365"/>
      <c r="O11" s="381"/>
      <c r="P11" s="365"/>
      <c r="Q11" s="372"/>
      <c r="R11" s="213" t="s">
        <v>135</v>
      </c>
      <c r="S11" s="213" t="s">
        <v>136</v>
      </c>
      <c r="T11" s="213" t="s">
        <v>137</v>
      </c>
      <c r="U11" s="213" t="s">
        <v>138</v>
      </c>
      <c r="V11" s="213" t="s">
        <v>139</v>
      </c>
      <c r="W11" s="213" t="s">
        <v>140</v>
      </c>
      <c r="X11" s="364"/>
      <c r="Y11" s="364"/>
      <c r="Z11" s="364"/>
      <c r="AA11" s="364"/>
      <c r="AB11" s="364"/>
      <c r="AC11" s="364"/>
      <c r="AD11" s="381"/>
      <c r="AE11" s="365"/>
      <c r="AF11" s="365"/>
      <c r="AG11" s="365"/>
      <c r="AH11" s="365"/>
      <c r="AI11" s="372"/>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row>
    <row r="12" spans="1:67" s="146" customFormat="1" ht="69.75" customHeight="1" x14ac:dyDescent="0.25">
      <c r="A12" s="350">
        <v>1</v>
      </c>
      <c r="B12" s="341" t="s">
        <v>141</v>
      </c>
      <c r="C12" s="341" t="s">
        <v>142</v>
      </c>
      <c r="D12" s="341" t="s">
        <v>143</v>
      </c>
      <c r="E12" s="353" t="s">
        <v>144</v>
      </c>
      <c r="F12" s="341" t="s">
        <v>145</v>
      </c>
      <c r="G12" s="344">
        <v>2</v>
      </c>
      <c r="H12" s="347" t="str">
        <f>IF(G12&lt;=0,"",IF(G12&lt;=2,"Muy Baja",IF(G12&lt;=24,"Baja",IF(G12&lt;=500,"Media",IF(G12&lt;=5000,"Alta","Muy Alta")))))</f>
        <v>Muy Baja</v>
      </c>
      <c r="I12" s="361">
        <f>IF(H12="","",IF(H12="Muy Baja",0.2,IF(H12="Baja",0.4,IF(H12="Media",0.6,IF(H12="Alta",0.8,IF(H12="Muy Alta",1,))))))</f>
        <v>0.2</v>
      </c>
      <c r="J12" s="387" t="s">
        <v>146</v>
      </c>
      <c r="K12" s="361" t="str">
        <f>IF(NOT(ISERROR(MATCH(J12,'Tabla Impacto'!$B$221:$B$223,0))),'Tabla Impacto'!$F$223&amp;"Por favor no seleccionar los criterios de impacto(Afectación Económica o presupuestal y Pérdida Reputacional)",J12)</f>
        <v xml:space="preserve">     El riesgo afecta la imagen de la entidad a nivel nacional, con efecto publicitarios sostenible a nivel país</v>
      </c>
      <c r="L12" s="347" t="str">
        <f>IF(OR(K12='Tabla Impacto'!$C$11,K12='Tabla Impacto'!$D$11),"Leve",IF(OR(K12='Tabla Impacto'!$C$12,K12='Tabla Impacto'!$D$12),"Menor",IF(OR(K12='Tabla Impacto'!$C$13,K12='Tabla Impacto'!$D$13),"Moderado",IF(OR(K12='Tabla Impacto'!$C$14,K12='Tabla Impacto'!$D$14),"Mayor",IF(OR(K12='Tabla Impacto'!$C$15,K12='Tabla Impacto'!$D$15),"Catastrófico","")))))</f>
        <v>Catastrófico</v>
      </c>
      <c r="M12" s="361">
        <f>IF(L12="","",IF(L12="Leve",0.2,IF(L12="Menor",0.4,IF(L12="Moderado",0.6,IF(L12="Mayor",0.8,IF(L12="Catastrófico",1,))))))</f>
        <v>1</v>
      </c>
      <c r="N12" s="356"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Extremo</v>
      </c>
      <c r="O12" s="175">
        <v>1</v>
      </c>
      <c r="P12" s="172" t="s">
        <v>147</v>
      </c>
      <c r="Q12" s="176" t="str">
        <f>IF(OR(R12="Preventivo",R12="Detectivo"),"Probabilidad",IF(R12="Correctivo","Impacto",""))</f>
        <v>Probabilidad</v>
      </c>
      <c r="R12" s="177" t="s">
        <v>148</v>
      </c>
      <c r="S12" s="177" t="s">
        <v>149</v>
      </c>
      <c r="T12" s="178" t="str">
        <f>IF(AND(R12="Preventivo",S12="Automático"),"50%",IF(AND(R12="Preventivo",S12="Manual"),"40%",IF(AND(R12="Detectivo",S12="Automático"),"40%",IF(AND(R12="Detectivo",S12="Manual"),"30%",IF(AND(R12="Correctivo",S12="Automático"),"35%",IF(AND(R12="Correctivo",S12="Manual"),"25%",""))))))</f>
        <v>40%</v>
      </c>
      <c r="U12" s="177" t="s">
        <v>150</v>
      </c>
      <c r="V12" s="177" t="s">
        <v>151</v>
      </c>
      <c r="W12" s="177" t="s">
        <v>152</v>
      </c>
      <c r="X12" s="179">
        <f>IFERROR(IF(Q12="Probabilidad",(I12-(+I12*T12)),IF(Q12="Impacto",I12,"")),"")</f>
        <v>0.12</v>
      </c>
      <c r="Y12" s="180" t="str">
        <f>IFERROR(IF(X12="","",IF(X12&lt;=0.2,"Muy Baja",IF(X12&lt;=0.4,"Baja",IF(X12&lt;=0.6,"Media",IF(X12&lt;=0.8,"Alta","Muy Alta"))))),"")</f>
        <v>Muy Baja</v>
      </c>
      <c r="Z12" s="181">
        <f>+X12</f>
        <v>0.12</v>
      </c>
      <c r="AA12" s="180" t="str">
        <f>IFERROR(IF(AB12="","",IF(AB12&lt;=0.2,"Leve",IF(AB12&lt;=0.4,"Menor",IF(AB12&lt;=0.6,"Moderado",IF(AB12&lt;=0.8,"Mayor","Catastrófico"))))),"")</f>
        <v>Catastrófico</v>
      </c>
      <c r="AB12" s="181">
        <f>IFERROR(IF(Q12="Impacto",(M12-(+M12*T12)),IF(Q12="Probabilidad",M12,"")),"")</f>
        <v>1</v>
      </c>
      <c r="AC12" s="182"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Extremo</v>
      </c>
      <c r="AD12" s="171" t="s">
        <v>153</v>
      </c>
      <c r="AE12" s="172" t="s">
        <v>154</v>
      </c>
      <c r="AF12" s="214" t="s">
        <v>155</v>
      </c>
      <c r="AG12" s="173" t="s">
        <v>300</v>
      </c>
      <c r="AH12" s="174">
        <v>45748</v>
      </c>
      <c r="AI12" s="174">
        <v>46010</v>
      </c>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row>
    <row r="13" spans="1:67" ht="78.75" customHeight="1" x14ac:dyDescent="0.2">
      <c r="A13" s="351"/>
      <c r="B13" s="342"/>
      <c r="C13" s="342"/>
      <c r="D13" s="342"/>
      <c r="E13" s="354"/>
      <c r="F13" s="342"/>
      <c r="G13" s="345"/>
      <c r="H13" s="348"/>
      <c r="I13" s="362"/>
      <c r="J13" s="388"/>
      <c r="K13" s="362">
        <f>IF(NOT(ISERROR(MATCH(J13,_xlfn.ANCHORARRAY(E26),0))),I28&amp;"Por favor no seleccionar los criterios de impacto",J13)</f>
        <v>0</v>
      </c>
      <c r="L13" s="348"/>
      <c r="M13" s="362"/>
      <c r="N13" s="357"/>
      <c r="O13" s="175">
        <v>2</v>
      </c>
      <c r="P13" s="172" t="s">
        <v>156</v>
      </c>
      <c r="Q13" s="176" t="str">
        <f>IF(OR(R13="Preventivo",R13="Detectivo"),"Probabilidad",IF(R13="Correctivo","Impacto",""))</f>
        <v>Probabilidad</v>
      </c>
      <c r="R13" s="177" t="s">
        <v>148</v>
      </c>
      <c r="S13" s="177" t="s">
        <v>149</v>
      </c>
      <c r="T13" s="178" t="str">
        <f t="shared" ref="T13:T17" si="0">IF(AND(R13="Preventivo",S13="Automático"),"50%",IF(AND(R13="Preventivo",S13="Manual"),"40%",IF(AND(R13="Detectivo",S13="Automático"),"40%",IF(AND(R13="Detectivo",S13="Manual"),"30%",IF(AND(R13="Correctivo",S13="Automático"),"35%",IF(AND(R13="Correctivo",S13="Manual"),"25%",""))))))</f>
        <v>40%</v>
      </c>
      <c r="U13" s="177" t="s">
        <v>150</v>
      </c>
      <c r="V13" s="177" t="s">
        <v>151</v>
      </c>
      <c r="W13" s="177" t="s">
        <v>152</v>
      </c>
      <c r="X13" s="179">
        <f>IFERROR(IF(AND(Q12="Probabilidad",Q13="Probabilidad"),(Z12-(+Z12*T13)),IF(Q13="Probabilidad",(I12-(+I12*T13)),IF(Q13="Impacto",Z12,""))),"")</f>
        <v>7.1999999999999995E-2</v>
      </c>
      <c r="Y13" s="180" t="str">
        <f t="shared" ref="Y13:Y73" si="1">IFERROR(IF(X13="","",IF(X13&lt;=0.2,"Muy Baja",IF(X13&lt;=0.4,"Baja",IF(X13&lt;=0.6,"Media",IF(X13&lt;=0.8,"Alta","Muy Alta"))))),"")</f>
        <v>Muy Baja</v>
      </c>
      <c r="Z13" s="181">
        <f t="shared" ref="Z13:Z17" si="2">+X13</f>
        <v>7.1999999999999995E-2</v>
      </c>
      <c r="AA13" s="180" t="str">
        <f t="shared" ref="AA13:AA73" si="3">IFERROR(IF(AB13="","",IF(AB13&lt;=0.2,"Leve",IF(AB13&lt;=0.4,"Menor",IF(AB13&lt;=0.6,"Moderado",IF(AB13&lt;=0.8,"Mayor","Catastrófico"))))),"")</f>
        <v>Catastrófico</v>
      </c>
      <c r="AB13" s="181">
        <f>IFERROR(IF(AND(Q12="Impacto",Q13="Impacto"),(AB12-(+AB12*T13)),IF(Q13="Impacto",(M12-(+M12*T13)),IF(Q13="Probabilidad",AB12,""))),"")</f>
        <v>1</v>
      </c>
      <c r="AC13" s="182"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Extremo</v>
      </c>
      <c r="AD13" s="171" t="s">
        <v>153</v>
      </c>
      <c r="AE13" s="172" t="s">
        <v>157</v>
      </c>
      <c r="AF13" s="215" t="s">
        <v>155</v>
      </c>
      <c r="AG13" s="173" t="s">
        <v>158</v>
      </c>
      <c r="AH13" s="174">
        <v>45738</v>
      </c>
      <c r="AI13" s="174">
        <v>46010</v>
      </c>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row>
    <row r="14" spans="1:67" ht="18" customHeight="1" x14ac:dyDescent="0.2">
      <c r="A14" s="351"/>
      <c r="B14" s="342"/>
      <c r="C14" s="342"/>
      <c r="D14" s="342"/>
      <c r="E14" s="354"/>
      <c r="F14" s="342"/>
      <c r="G14" s="345"/>
      <c r="H14" s="348"/>
      <c r="I14" s="362"/>
      <c r="J14" s="388"/>
      <c r="K14" s="362">
        <f>IF(NOT(ISERROR(MATCH(J14,_xlfn.ANCHORARRAY(E27),0))),I29&amp;"Por favor no seleccionar los criterios de impacto",J14)</f>
        <v>0</v>
      </c>
      <c r="L14" s="348"/>
      <c r="M14" s="362"/>
      <c r="N14" s="357"/>
      <c r="O14" s="187">
        <v>3</v>
      </c>
      <c r="P14" s="199"/>
      <c r="Q14" s="188"/>
      <c r="R14" s="216"/>
      <c r="S14" s="189"/>
      <c r="T14" s="190"/>
      <c r="U14" s="217"/>
      <c r="V14" s="217"/>
      <c r="W14" s="217"/>
      <c r="X14" s="191"/>
      <c r="Y14" s="192"/>
      <c r="Z14" s="193"/>
      <c r="AA14" s="192"/>
      <c r="AB14" s="193"/>
      <c r="AC14" s="194"/>
      <c r="AD14" s="195"/>
      <c r="AE14" s="201"/>
      <c r="AF14" s="197"/>
      <c r="AG14" s="198"/>
      <c r="AH14" s="198"/>
      <c r="AI14" s="198"/>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row>
    <row r="15" spans="1:67" ht="18" customHeight="1" x14ac:dyDescent="0.2">
      <c r="A15" s="351"/>
      <c r="B15" s="342"/>
      <c r="C15" s="342"/>
      <c r="D15" s="342"/>
      <c r="E15" s="354"/>
      <c r="F15" s="342"/>
      <c r="G15" s="345"/>
      <c r="H15" s="348"/>
      <c r="I15" s="362"/>
      <c r="J15" s="388"/>
      <c r="K15" s="362">
        <f>IF(NOT(ISERROR(MATCH(J15,_xlfn.ANCHORARRAY(E28),0))),I30&amp;"Por favor no seleccionar los criterios de impacto",J15)</f>
        <v>0</v>
      </c>
      <c r="L15" s="348"/>
      <c r="M15" s="362"/>
      <c r="N15" s="357"/>
      <c r="O15" s="187">
        <v>4</v>
      </c>
      <c r="P15" s="172"/>
      <c r="Q15" s="188"/>
      <c r="R15" s="216"/>
      <c r="S15" s="189"/>
      <c r="T15" s="190"/>
      <c r="U15" s="189"/>
      <c r="V15" s="189"/>
      <c r="W15" s="189"/>
      <c r="X15" s="191"/>
      <c r="Y15" s="192"/>
      <c r="Z15" s="193"/>
      <c r="AA15" s="192"/>
      <c r="AB15" s="193"/>
      <c r="AC15" s="194"/>
      <c r="AD15" s="195"/>
      <c r="AE15" s="201"/>
      <c r="AF15" s="197"/>
      <c r="AG15" s="198"/>
      <c r="AH15" s="198"/>
      <c r="AI15" s="198"/>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row>
    <row r="16" spans="1:67" ht="18" customHeight="1" x14ac:dyDescent="0.2">
      <c r="A16" s="351"/>
      <c r="B16" s="342"/>
      <c r="C16" s="342"/>
      <c r="D16" s="342"/>
      <c r="E16" s="354"/>
      <c r="F16" s="342"/>
      <c r="G16" s="345"/>
      <c r="H16" s="348"/>
      <c r="I16" s="362"/>
      <c r="J16" s="388"/>
      <c r="K16" s="362">
        <f>IF(NOT(ISERROR(MATCH(J16,_xlfn.ANCHORARRAY(E29),0))),I31&amp;"Por favor no seleccionar los criterios de impacto",J16)</f>
        <v>0</v>
      </c>
      <c r="L16" s="348"/>
      <c r="M16" s="362"/>
      <c r="N16" s="357"/>
      <c r="O16" s="187">
        <v>5</v>
      </c>
      <c r="P16" s="172"/>
      <c r="Q16" s="188"/>
      <c r="R16" s="216"/>
      <c r="S16" s="189"/>
      <c r="T16" s="190" t="str">
        <f t="shared" si="0"/>
        <v/>
      </c>
      <c r="U16" s="189"/>
      <c r="V16" s="189"/>
      <c r="W16" s="189"/>
      <c r="X16" s="191" t="str">
        <f t="shared" ref="X16:X17" si="5">IFERROR(IF(AND(Q15="Probabilidad",Q16="Probabilidad"),(Z15-(+Z15*T16)),IF(AND(Q15="Impacto",Q16="Probabilidad"),(Z14-(+Z14*T16)),IF(Q16="Impacto",Z15,""))),"")</f>
        <v/>
      </c>
      <c r="Y16" s="192" t="str">
        <f t="shared" si="1"/>
        <v/>
      </c>
      <c r="Z16" s="193" t="str">
        <f t="shared" si="2"/>
        <v/>
      </c>
      <c r="AA16" s="192" t="str">
        <f t="shared" si="3"/>
        <v/>
      </c>
      <c r="AB16" s="193" t="str">
        <f t="shared" ref="AB16:AB17" si="6">IFERROR(IF(AND(Q15="Impacto",Q16="Impacto"),(AB15-(+AB15*T16)),IF(AND(Q15="Probabilidad",Q16="Impacto"),(AB14-(+AB14*T16)),IF(Q16="Probabilidad",AB15,""))),"")</f>
        <v/>
      </c>
      <c r="AC16" s="194" t="str">
        <f t="shared" si="4"/>
        <v/>
      </c>
      <c r="AD16" s="195"/>
      <c r="AE16" s="201"/>
      <c r="AF16" s="197"/>
      <c r="AG16" s="198"/>
      <c r="AH16" s="198"/>
      <c r="AI16" s="198"/>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row>
    <row r="17" spans="1:67" ht="18" customHeight="1" x14ac:dyDescent="0.2">
      <c r="A17" s="352"/>
      <c r="B17" s="343"/>
      <c r="C17" s="343"/>
      <c r="D17" s="343"/>
      <c r="E17" s="355"/>
      <c r="F17" s="343"/>
      <c r="G17" s="346"/>
      <c r="H17" s="349"/>
      <c r="I17" s="363"/>
      <c r="J17" s="389"/>
      <c r="K17" s="363">
        <f>IF(NOT(ISERROR(MATCH(J17,_xlfn.ANCHORARRAY(E30),0))),I32&amp;"Por favor no seleccionar los criterios de impacto",J17)</f>
        <v>0</v>
      </c>
      <c r="L17" s="349"/>
      <c r="M17" s="363"/>
      <c r="N17" s="358"/>
      <c r="O17" s="187">
        <v>6</v>
      </c>
      <c r="P17" s="172"/>
      <c r="Q17" s="188"/>
      <c r="R17" s="216"/>
      <c r="S17" s="189"/>
      <c r="T17" s="190" t="str">
        <f t="shared" si="0"/>
        <v/>
      </c>
      <c r="U17" s="189"/>
      <c r="V17" s="189"/>
      <c r="W17" s="189"/>
      <c r="X17" s="191" t="str">
        <f t="shared" si="5"/>
        <v/>
      </c>
      <c r="Y17" s="192" t="str">
        <f t="shared" si="1"/>
        <v/>
      </c>
      <c r="Z17" s="193" t="str">
        <f t="shared" si="2"/>
        <v/>
      </c>
      <c r="AA17" s="192" t="str">
        <f t="shared" si="3"/>
        <v/>
      </c>
      <c r="AB17" s="193" t="str">
        <f t="shared" si="6"/>
        <v/>
      </c>
      <c r="AC17" s="194" t="str">
        <f t="shared" si="4"/>
        <v/>
      </c>
      <c r="AD17" s="195"/>
      <c r="AE17" s="201"/>
      <c r="AF17" s="197"/>
      <c r="AG17" s="198"/>
      <c r="AH17" s="198"/>
      <c r="AI17" s="198"/>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row>
    <row r="18" spans="1:67" ht="87" customHeight="1" x14ac:dyDescent="0.2">
      <c r="A18" s="350">
        <v>2</v>
      </c>
      <c r="B18" s="341" t="s">
        <v>159</v>
      </c>
      <c r="C18" s="341" t="s">
        <v>298</v>
      </c>
      <c r="D18" s="341" t="s">
        <v>160</v>
      </c>
      <c r="E18" s="353" t="s">
        <v>161</v>
      </c>
      <c r="F18" s="341" t="s">
        <v>145</v>
      </c>
      <c r="G18" s="344">
        <v>360</v>
      </c>
      <c r="H18" s="347" t="str">
        <f>IF(G18&lt;=0,"",IF(G18&lt;=2,"Muy Baja",IF(G18&lt;=24,"Baja",IF(G18&lt;=500,"Media",IF(G18&lt;=5000,"Alta","Muy Alta")))))</f>
        <v>Media</v>
      </c>
      <c r="I18" s="361">
        <f>IF(H18="","",IF(H18="Muy Baja",0.2,IF(H18="Baja",0.4,IF(H18="Media",0.6,IF(H18="Alta",0.8,IF(H18="Muy Alta",1,))))))</f>
        <v>0.6</v>
      </c>
      <c r="J18" s="387" t="s">
        <v>162</v>
      </c>
      <c r="K18" s="361" t="str">
        <f>IF(NOT(ISERROR(MATCH(J18,'[1]Tabla Impacto'!$B$221:$B$223,0))),'[1]Tabla Impacto'!$F$223&amp;"Por favor no seleccionar los criterios de impacto(Afectación Económica o presupuestal y Pérdida Reputacional)",J18)</f>
        <v xml:space="preserve">     El riesgo afecta la imagen de la entidad con algunos usuarios de relevancia frente al logro de los objetivos</v>
      </c>
      <c r="L18" s="347" t="str">
        <f>IF(OR(K18='Tabla Impacto'!$C$11,K18='Tabla Impacto'!$D$11),"Leve",IF(OR(K18='Tabla Impacto'!$C$12,K18='Tabla Impacto'!$D$12),"Menor",IF(OR(K18='Tabla Impacto'!$C$13,K18='Tabla Impacto'!$D$13),"Moderado",IF(OR(K18='Tabla Impacto'!$C$14,K18='Tabla Impacto'!$D$14),"Mayor",IF(OR(K18='Tabla Impacto'!$C$15,K18='Tabla Impacto'!$D$15),"Catastrófico","")))))</f>
        <v>Moderado</v>
      </c>
      <c r="M18" s="361">
        <f>IF(L18="","",IF(L18="Leve",0.2,IF(L18="Menor",0.4,IF(L18="Moderado",0.6,IF(L18="Mayor",0.8,IF(L18="Catastrófico",1,))))))</f>
        <v>0.6</v>
      </c>
      <c r="N18" s="356"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350">
        <v>1</v>
      </c>
      <c r="P18" s="359" t="s">
        <v>163</v>
      </c>
      <c r="Q18" s="374" t="str">
        <f>IF(OR(R18="Preventivo",R18="Detectivo"),"Probabilidad",IF(R18="Correctivo","Impacto",""))</f>
        <v>Probabilidad</v>
      </c>
      <c r="R18" s="323" t="s">
        <v>148</v>
      </c>
      <c r="S18" s="325" t="s">
        <v>149</v>
      </c>
      <c r="T18" s="319" t="str">
        <f>IF(AND(R18="Preventivo",S18="Automático"),"50%",IF(AND(R18="Preventivo",S18="Manual"),"40%",IF(AND(R18="Detectivo",S18="Automático"),"40%",IF(AND(R18="Detectivo",S18="Manual"),"30%",IF(AND(R18="Correctivo",S18="Automático"),"35%",IF(AND(R18="Correctivo",S18="Manual"),"25%",""))))))</f>
        <v>40%</v>
      </c>
      <c r="U18" s="325" t="s">
        <v>150</v>
      </c>
      <c r="V18" s="325" t="s">
        <v>151</v>
      </c>
      <c r="W18" s="325" t="s">
        <v>152</v>
      </c>
      <c r="X18" s="179">
        <f>IFERROR(IF(Q18="Probabilidad",(I18-(+I18*T18)),IF(Q18="Impacto",I18,"")),"")</f>
        <v>0.36</v>
      </c>
      <c r="Y18" s="317" t="str">
        <f>IFERROR(IF(X18="","",IF(X18&lt;=0.2,"Muy Baja",IF(X18&lt;=0.4,"Baja",IF(X18&lt;=0.6,"Media",IF(X18&lt;=0.8,"Alta","Muy Alta"))))),"")</f>
        <v>Baja</v>
      </c>
      <c r="Z18" s="319">
        <f>+X18</f>
        <v>0.36</v>
      </c>
      <c r="AA18" s="317" t="str">
        <f>IFERROR(IF(AB18="","",IF(AB18&lt;=0.2,"Leve",IF(AB18&lt;=0.4,"Menor",IF(AB18&lt;=0.6,"Moderado",IF(AB18&lt;=0.8,"Mayor","Catastrófico"))))),"")</f>
        <v>Moderado</v>
      </c>
      <c r="AB18" s="319">
        <f>IFERROR(IF(Q18="Impacto",(M18-(+M18*T18)),IF(Q18="Probabilidad",M18,"")),"")</f>
        <v>0.6</v>
      </c>
      <c r="AC18" s="321"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71" t="s">
        <v>153</v>
      </c>
      <c r="AE18" s="172" t="s">
        <v>164</v>
      </c>
      <c r="AF18" s="173" t="s">
        <v>165</v>
      </c>
      <c r="AG18" s="173" t="s">
        <v>166</v>
      </c>
      <c r="AH18" s="174">
        <v>45658</v>
      </c>
      <c r="AI18" s="174">
        <v>46021</v>
      </c>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row>
    <row r="19" spans="1:67" ht="46.5" customHeight="1" x14ac:dyDescent="0.2">
      <c r="A19" s="351"/>
      <c r="B19" s="342"/>
      <c r="C19" s="342"/>
      <c r="D19" s="342"/>
      <c r="E19" s="354"/>
      <c r="F19" s="342"/>
      <c r="G19" s="345"/>
      <c r="H19" s="348"/>
      <c r="I19" s="362"/>
      <c r="J19" s="388"/>
      <c r="K19" s="362"/>
      <c r="L19" s="348"/>
      <c r="M19" s="362"/>
      <c r="N19" s="357"/>
      <c r="O19" s="351"/>
      <c r="P19" s="360"/>
      <c r="Q19" s="375"/>
      <c r="R19" s="324"/>
      <c r="S19" s="326"/>
      <c r="T19" s="320"/>
      <c r="U19" s="326"/>
      <c r="V19" s="326"/>
      <c r="W19" s="326"/>
      <c r="X19" s="179"/>
      <c r="Y19" s="318"/>
      <c r="Z19" s="320"/>
      <c r="AA19" s="318"/>
      <c r="AB19" s="320"/>
      <c r="AC19" s="322"/>
      <c r="AD19" s="171" t="s">
        <v>153</v>
      </c>
      <c r="AE19" s="172" t="s">
        <v>167</v>
      </c>
      <c r="AF19" s="173" t="s">
        <v>165</v>
      </c>
      <c r="AG19" s="173" t="s">
        <v>168</v>
      </c>
      <c r="AH19" s="174">
        <v>45658</v>
      </c>
      <c r="AI19" s="174">
        <v>46021</v>
      </c>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3"/>
    </row>
    <row r="20" spans="1:67" ht="57.75" customHeight="1" x14ac:dyDescent="0.2">
      <c r="A20" s="351"/>
      <c r="B20" s="342"/>
      <c r="C20" s="342"/>
      <c r="D20" s="342"/>
      <c r="E20" s="354"/>
      <c r="F20" s="342"/>
      <c r="G20" s="345"/>
      <c r="H20" s="348"/>
      <c r="I20" s="362"/>
      <c r="J20" s="388"/>
      <c r="K20" s="362"/>
      <c r="L20" s="348"/>
      <c r="M20" s="362"/>
      <c r="N20" s="357"/>
      <c r="O20" s="351"/>
      <c r="P20" s="360"/>
      <c r="Q20" s="375"/>
      <c r="R20" s="324"/>
      <c r="S20" s="326"/>
      <c r="T20" s="320"/>
      <c r="U20" s="326"/>
      <c r="V20" s="326"/>
      <c r="W20" s="326"/>
      <c r="X20" s="179"/>
      <c r="Y20" s="318"/>
      <c r="Z20" s="320"/>
      <c r="AA20" s="318"/>
      <c r="AB20" s="320"/>
      <c r="AC20" s="322"/>
      <c r="AD20" s="171" t="s">
        <v>153</v>
      </c>
      <c r="AE20" s="172" t="s">
        <v>169</v>
      </c>
      <c r="AF20" s="173" t="s">
        <v>165</v>
      </c>
      <c r="AG20" s="173" t="s">
        <v>168</v>
      </c>
      <c r="AH20" s="174">
        <v>45658</v>
      </c>
      <c r="AI20" s="174">
        <v>46021</v>
      </c>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33"/>
      <c r="BH20" s="133"/>
      <c r="BI20" s="133"/>
      <c r="BJ20" s="133"/>
      <c r="BK20" s="133"/>
      <c r="BL20" s="133"/>
      <c r="BM20" s="133"/>
      <c r="BN20" s="133"/>
      <c r="BO20" s="133"/>
    </row>
    <row r="21" spans="1:67" ht="18" customHeight="1" x14ac:dyDescent="0.2">
      <c r="A21" s="351"/>
      <c r="B21" s="342"/>
      <c r="C21" s="342"/>
      <c r="D21" s="342"/>
      <c r="E21" s="354"/>
      <c r="F21" s="342"/>
      <c r="G21" s="345"/>
      <c r="H21" s="348"/>
      <c r="I21" s="362"/>
      <c r="J21" s="388"/>
      <c r="K21" s="362">
        <f>IF(NOT(ISERROR(MATCH(J21,_xlfn.ANCHORARRAY(E32),0))),I34&amp;"Por favor no seleccionar los criterios de impacto",J21)</f>
        <v>0</v>
      </c>
      <c r="L21" s="348"/>
      <c r="M21" s="362"/>
      <c r="N21" s="357"/>
      <c r="O21" s="187">
        <v>2</v>
      </c>
      <c r="P21" s="172"/>
      <c r="Q21" s="188" t="str">
        <f t="shared" ref="Q21:Q22" si="7">IF(OR(R21="Preventivo",R21="Detectivo"),"Probabilidad",IF(R21="Correctivo","Impacto",""))</f>
        <v/>
      </c>
      <c r="R21" s="189"/>
      <c r="S21" s="189"/>
      <c r="T21" s="190" t="str">
        <f t="shared" ref="T21:T22" si="8">IF(AND(R21="Preventivo",S21="Automático"),"50%",IF(AND(R21="Preventivo",S21="Manual"),"40%",IF(AND(R21="Detectivo",S21="Automático"),"40%",IF(AND(R21="Detectivo",S21="Manual"),"30%",IF(AND(R21="Correctivo",S21="Automático"),"35%",IF(AND(R21="Correctivo",S21="Manual"),"25%",""))))))</f>
        <v/>
      </c>
      <c r="U21" s="189"/>
      <c r="V21" s="189"/>
      <c r="W21" s="189"/>
      <c r="X21" s="191" t="str">
        <f t="shared" ref="X21:X22" si="9">IFERROR(IF(AND(Q20="Probabilidad",Q21="Probabilidad"),(Z20-(+Z20*T21)),IF(AND(Q20="Impacto",Q21="Probabilidad"),(Z19-(+Z19*T21)),IF(Q21="Impacto",Z20,""))),"")</f>
        <v/>
      </c>
      <c r="Y21" s="192" t="str">
        <f t="shared" ref="Y21:Y22" si="10">IFERROR(IF(X21="","",IF(X21&lt;=0.2,"Muy Baja",IF(X21&lt;=0.4,"Baja",IF(X21&lt;=0.6,"Media",IF(X21&lt;=0.8,"Alta","Muy Alta"))))),"")</f>
        <v/>
      </c>
      <c r="Z21" s="193" t="str">
        <f t="shared" ref="Z21:Z22" si="11">+X21</f>
        <v/>
      </c>
      <c r="AA21" s="192" t="str">
        <f t="shared" ref="AA21:AA22" si="12">IFERROR(IF(AB21="","",IF(AB21&lt;=0.2,"Leve",IF(AB21&lt;=0.4,"Menor",IF(AB21&lt;=0.6,"Moderado",IF(AB21&lt;=0.8,"Mayor","Catastrófico"))))),"")</f>
        <v/>
      </c>
      <c r="AB21" s="193" t="str">
        <f t="shared" ref="AB21:AB22" si="13">IFERROR(IF(AND(Q20="Impacto",Q21="Impacto"),(AB20-(+AB20*T21)),IF(AND(Q20="Probabilidad",Q21="Impacto"),(AB19-(+AB19*T21)),IF(Q21="Probabilidad",AB20,""))),"")</f>
        <v/>
      </c>
      <c r="AC21" s="194" t="str">
        <f t="shared" ref="AC21:AC22" si="14">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95"/>
      <c r="AE21" s="172"/>
      <c r="AF21" s="173"/>
      <c r="AG21" s="173"/>
      <c r="AH21" s="174"/>
      <c r="AI21" s="174"/>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row>
    <row r="22" spans="1:67" ht="18" customHeight="1" x14ac:dyDescent="0.2">
      <c r="A22" s="351"/>
      <c r="B22" s="342"/>
      <c r="C22" s="342"/>
      <c r="D22" s="342"/>
      <c r="E22" s="354"/>
      <c r="F22" s="342"/>
      <c r="G22" s="345"/>
      <c r="H22" s="348"/>
      <c r="I22" s="362"/>
      <c r="J22" s="388"/>
      <c r="K22" s="362">
        <f>IF(NOT(ISERROR(MATCH(J22,_xlfn.ANCHORARRAY(E33),0))),I35&amp;"Por favor no seleccionar los criterios de impacto",J22)</f>
        <v>0</v>
      </c>
      <c r="L22" s="348"/>
      <c r="M22" s="362"/>
      <c r="N22" s="357"/>
      <c r="O22" s="187">
        <v>3</v>
      </c>
      <c r="P22" s="172"/>
      <c r="Q22" s="188" t="str">
        <f t="shared" si="7"/>
        <v/>
      </c>
      <c r="R22" s="189"/>
      <c r="S22" s="189"/>
      <c r="T22" s="190" t="str">
        <f t="shared" si="8"/>
        <v/>
      </c>
      <c r="U22" s="189"/>
      <c r="V22" s="189"/>
      <c r="W22" s="189"/>
      <c r="X22" s="191" t="str">
        <f t="shared" si="9"/>
        <v/>
      </c>
      <c r="Y22" s="192" t="str">
        <f t="shared" si="10"/>
        <v/>
      </c>
      <c r="Z22" s="193" t="str">
        <f t="shared" si="11"/>
        <v/>
      </c>
      <c r="AA22" s="192" t="str">
        <f t="shared" si="12"/>
        <v/>
      </c>
      <c r="AB22" s="193" t="str">
        <f t="shared" si="13"/>
        <v/>
      </c>
      <c r="AC22" s="194" t="str">
        <f t="shared" si="14"/>
        <v/>
      </c>
      <c r="AD22" s="195"/>
      <c r="AE22" s="172"/>
      <c r="AF22" s="173"/>
      <c r="AG22" s="173"/>
      <c r="AH22" s="174"/>
      <c r="AI22" s="174"/>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c r="BK22" s="133"/>
      <c r="BL22" s="133"/>
      <c r="BM22" s="133"/>
      <c r="BN22" s="133"/>
      <c r="BO22" s="133"/>
    </row>
    <row r="23" spans="1:67" ht="18" customHeight="1" x14ac:dyDescent="0.2">
      <c r="A23" s="351"/>
      <c r="B23" s="342"/>
      <c r="C23" s="342"/>
      <c r="D23" s="342"/>
      <c r="E23" s="354"/>
      <c r="F23" s="342"/>
      <c r="G23" s="345"/>
      <c r="H23" s="348"/>
      <c r="I23" s="362"/>
      <c r="J23" s="388"/>
      <c r="K23" s="362">
        <f>IF(NOT(ISERROR(MATCH(J23,_xlfn.ANCHORARRAY(E34),0))),I36&amp;"Por favor no seleccionar los criterios de impacto",J23)</f>
        <v>0</v>
      </c>
      <c r="L23" s="348"/>
      <c r="M23" s="362"/>
      <c r="N23" s="357"/>
      <c r="O23" s="187">
        <v>4</v>
      </c>
      <c r="P23" s="172"/>
      <c r="Q23" s="188" t="str">
        <f t="shared" ref="Q23:Q31" si="15">IF(OR(R23="Preventivo",R23="Detectivo"),"Probabilidad",IF(R23="Correctivo","Impacto",""))</f>
        <v/>
      </c>
      <c r="R23" s="189"/>
      <c r="S23" s="189"/>
      <c r="T23" s="190" t="str">
        <f t="shared" ref="T23:T25" si="16">IF(AND(R23="Preventivo",S23="Automático"),"50%",IF(AND(R23="Preventivo",S23="Manual"),"40%",IF(AND(R23="Detectivo",S23="Automático"),"40%",IF(AND(R23="Detectivo",S23="Manual"),"30%",IF(AND(R23="Correctivo",S23="Automático"),"35%",IF(AND(R23="Correctivo",S23="Manual"),"25%",""))))))</f>
        <v/>
      </c>
      <c r="U23" s="189"/>
      <c r="V23" s="189"/>
      <c r="W23" s="189"/>
      <c r="X23" s="191" t="str">
        <f t="shared" ref="X23:X25" si="17">IFERROR(IF(AND(Q22="Probabilidad",Q23="Probabilidad"),(Z22-(+Z22*T23)),IF(AND(Q22="Impacto",Q23="Probabilidad"),(Z21-(+Z21*T23)),IF(Q23="Impacto",Z22,""))),"")</f>
        <v/>
      </c>
      <c r="Y23" s="192" t="str">
        <f t="shared" ref="Y23:Y25" si="18">IFERROR(IF(X23="","",IF(X23&lt;=0.2,"Muy Baja",IF(X23&lt;=0.4,"Baja",IF(X23&lt;=0.6,"Media",IF(X23&lt;=0.8,"Alta","Muy Alta"))))),"")</f>
        <v/>
      </c>
      <c r="Z23" s="193" t="str">
        <f t="shared" ref="Z23:Z25" si="19">+X23</f>
        <v/>
      </c>
      <c r="AA23" s="192" t="str">
        <f t="shared" ref="AA23:AA25" si="20">IFERROR(IF(AB23="","",IF(AB23&lt;=0.2,"Leve",IF(AB23&lt;=0.4,"Menor",IF(AB23&lt;=0.6,"Moderado",IF(AB23&lt;=0.8,"Mayor","Catastrófico"))))),"")</f>
        <v/>
      </c>
      <c r="AB23" s="193" t="str">
        <f t="shared" ref="AB23:AB25" si="21">IFERROR(IF(AND(Q22="Impacto",Q23="Impacto"),(AB22-(+AB22*T23)),IF(AND(Q22="Probabilidad",Q23="Impacto"),(AB21-(+AB21*T23)),IF(Q23="Probabilidad",AB22,""))),"")</f>
        <v/>
      </c>
      <c r="AC23" s="194" t="str">
        <f>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95"/>
      <c r="AE23" s="201"/>
      <c r="AF23" s="197"/>
      <c r="AG23" s="198"/>
      <c r="AH23" s="198"/>
      <c r="AI23" s="198"/>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3"/>
      <c r="BK23" s="133"/>
      <c r="BL23" s="133"/>
      <c r="BM23" s="133"/>
      <c r="BN23" s="133"/>
      <c r="BO23" s="133"/>
    </row>
    <row r="24" spans="1:67" ht="18" customHeight="1" x14ac:dyDescent="0.2">
      <c r="A24" s="351"/>
      <c r="B24" s="342"/>
      <c r="C24" s="342"/>
      <c r="D24" s="342"/>
      <c r="E24" s="354"/>
      <c r="F24" s="342"/>
      <c r="G24" s="345"/>
      <c r="H24" s="348"/>
      <c r="I24" s="362"/>
      <c r="J24" s="388"/>
      <c r="K24" s="362">
        <f>IF(NOT(ISERROR(MATCH(J24,_xlfn.ANCHORARRAY(E35),0))),I37&amp;"Por favor no seleccionar los criterios de impacto",J24)</f>
        <v>0</v>
      </c>
      <c r="L24" s="348"/>
      <c r="M24" s="362"/>
      <c r="N24" s="357"/>
      <c r="O24" s="187">
        <v>5</v>
      </c>
      <c r="P24" s="172"/>
      <c r="Q24" s="188" t="str">
        <f t="shared" si="15"/>
        <v/>
      </c>
      <c r="R24" s="189"/>
      <c r="S24" s="189"/>
      <c r="T24" s="190" t="str">
        <f t="shared" si="16"/>
        <v/>
      </c>
      <c r="U24" s="189"/>
      <c r="V24" s="189"/>
      <c r="W24" s="189"/>
      <c r="X24" s="191" t="str">
        <f t="shared" si="17"/>
        <v/>
      </c>
      <c r="Y24" s="192" t="str">
        <f t="shared" si="18"/>
        <v/>
      </c>
      <c r="Z24" s="193" t="str">
        <f t="shared" si="19"/>
        <v/>
      </c>
      <c r="AA24" s="192" t="str">
        <f t="shared" si="20"/>
        <v/>
      </c>
      <c r="AB24" s="193" t="str">
        <f t="shared" si="21"/>
        <v/>
      </c>
      <c r="AC24" s="194" t="str">
        <f t="shared" ref="AC24:AC25" si="22">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95"/>
      <c r="AE24" s="201"/>
      <c r="AF24" s="197"/>
      <c r="AG24" s="198"/>
      <c r="AH24" s="198"/>
      <c r="AI24" s="198"/>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c r="BK24" s="133"/>
      <c r="BL24" s="133"/>
      <c r="BM24" s="133"/>
      <c r="BN24" s="133"/>
      <c r="BO24" s="133"/>
    </row>
    <row r="25" spans="1:67" ht="18" customHeight="1" x14ac:dyDescent="0.2">
      <c r="A25" s="352"/>
      <c r="B25" s="343"/>
      <c r="C25" s="343"/>
      <c r="D25" s="343"/>
      <c r="E25" s="355"/>
      <c r="F25" s="343"/>
      <c r="G25" s="346"/>
      <c r="H25" s="349"/>
      <c r="I25" s="363"/>
      <c r="J25" s="389"/>
      <c r="K25" s="363">
        <f>IF(NOT(ISERROR(MATCH(J25,_xlfn.ANCHORARRAY(E36),0))),I38&amp;"Por favor no seleccionar los criterios de impacto",J25)</f>
        <v>0</v>
      </c>
      <c r="L25" s="349"/>
      <c r="M25" s="363"/>
      <c r="N25" s="358"/>
      <c r="O25" s="187">
        <v>6</v>
      </c>
      <c r="P25" s="172"/>
      <c r="Q25" s="188" t="str">
        <f t="shared" si="15"/>
        <v/>
      </c>
      <c r="R25" s="189"/>
      <c r="S25" s="189"/>
      <c r="T25" s="190" t="str">
        <f t="shared" si="16"/>
        <v/>
      </c>
      <c r="U25" s="189"/>
      <c r="V25" s="189"/>
      <c r="W25" s="189"/>
      <c r="X25" s="191" t="str">
        <f t="shared" si="17"/>
        <v/>
      </c>
      <c r="Y25" s="192" t="str">
        <f t="shared" si="18"/>
        <v/>
      </c>
      <c r="Z25" s="193" t="str">
        <f t="shared" si="19"/>
        <v/>
      </c>
      <c r="AA25" s="192" t="str">
        <f t="shared" si="20"/>
        <v/>
      </c>
      <c r="AB25" s="193" t="str">
        <f t="shared" si="21"/>
        <v/>
      </c>
      <c r="AC25" s="194" t="str">
        <f t="shared" si="22"/>
        <v/>
      </c>
      <c r="AD25" s="195"/>
      <c r="AE25" s="201"/>
      <c r="AF25" s="197"/>
      <c r="AG25" s="198"/>
      <c r="AH25" s="198"/>
      <c r="AI25" s="198"/>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3"/>
      <c r="BH25" s="133"/>
      <c r="BI25" s="133"/>
      <c r="BJ25" s="133"/>
      <c r="BK25" s="133"/>
      <c r="BL25" s="133"/>
      <c r="BM25" s="133"/>
      <c r="BN25" s="133"/>
      <c r="BO25" s="133"/>
    </row>
    <row r="26" spans="1:67" s="186" customFormat="1" ht="84.75" customHeight="1" x14ac:dyDescent="0.3">
      <c r="A26" s="350">
        <v>3</v>
      </c>
      <c r="B26" s="341" t="s">
        <v>159</v>
      </c>
      <c r="C26" s="341" t="s">
        <v>170</v>
      </c>
      <c r="D26" s="341" t="s">
        <v>171</v>
      </c>
      <c r="E26" s="353" t="s">
        <v>172</v>
      </c>
      <c r="F26" s="341" t="s">
        <v>145</v>
      </c>
      <c r="G26" s="344">
        <v>360</v>
      </c>
      <c r="H26" s="347" t="str">
        <f>IF(G26&lt;=0,"",IF(G26&lt;=2,"Muy Baja",IF(G26&lt;=24,"Baja",IF(G26&lt;=500,"Media",IF(G26&lt;=5000,"Alta","Muy Alta")))))</f>
        <v>Media</v>
      </c>
      <c r="I26" s="361">
        <f>IF(H26="","",IF(H26="Muy Baja",0.2,IF(H26="Baja",0.4,IF(H26="Media",0.6,IF(H26="Alta",0.8,IF(H26="Muy Alta",1,))))))</f>
        <v>0.6</v>
      </c>
      <c r="J26" s="387" t="s">
        <v>162</v>
      </c>
      <c r="K26" s="361" t="str">
        <f>IF(NOT(ISERROR(MATCH(J26,'[2]Tabla Impacto'!$B$221:$B$223,0))),'[2]Tabla Impacto'!$F$223&amp;"Por favor no seleccionar los criterios de impacto(Afectación Económica o presupuestal y Pérdida Reputacional)",J26)</f>
        <v xml:space="preserve">     El riesgo afecta la imagen de la entidad con algunos usuarios de relevancia frente al logro de los objetivos</v>
      </c>
      <c r="L26" s="347" t="str">
        <f>IF(OR(K26='[2]Tabla Impacto'!$C$11,K26='[2]Tabla Impacto'!$D$11),"Leve",IF(OR(K26='[2]Tabla Impacto'!$C$12,K26='[2]Tabla Impacto'!$D$12),"Menor",IF(OR(K26='[2]Tabla Impacto'!$C$13,K26='[2]Tabla Impacto'!$D$13),"Moderado",IF(OR(K26='[2]Tabla Impacto'!$C$14,K26='[2]Tabla Impacto'!$D$14),"Mayor",IF(OR(K26='[2]Tabla Impacto'!$C$15,K26='[2]Tabla Impacto'!$D$15),"Catastrófico","")))))</f>
        <v>Moderado</v>
      </c>
      <c r="M26" s="361">
        <f>IF(L26="","",IF(L26="Leve",0.2,IF(L26="Menor",0.4,IF(L26="Moderado",0.6,IF(L26="Mayor",0.8,IF(L26="Catastrófico",1,))))))</f>
        <v>0.6</v>
      </c>
      <c r="N26" s="356"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Moderado</v>
      </c>
      <c r="O26" s="175">
        <v>1</v>
      </c>
      <c r="P26" s="172" t="s">
        <v>173</v>
      </c>
      <c r="Q26" s="176" t="str">
        <f t="shared" si="15"/>
        <v>Probabilidad</v>
      </c>
      <c r="R26" s="177" t="s">
        <v>148</v>
      </c>
      <c r="S26" s="177" t="s">
        <v>149</v>
      </c>
      <c r="T26" s="178" t="str">
        <f>IF(AND(R26="Preventivo",S26="Automático"),"50%",IF(AND(R26="Preventivo",S26="Manual"),"40%",IF(AND(R26="Detectivo",S26="Automático"),"40%",IF(AND(R26="Detectivo",S26="Manual"),"30%",IF(AND(R26="Correctivo",S26="Automático"),"35%",IF(AND(R26="Correctivo",S26="Manual"),"25%",""))))))</f>
        <v>40%</v>
      </c>
      <c r="U26" s="177" t="s">
        <v>150</v>
      </c>
      <c r="V26" s="177" t="s">
        <v>151</v>
      </c>
      <c r="W26" s="177" t="s">
        <v>152</v>
      </c>
      <c r="X26" s="179">
        <f>IFERROR(IF(Q26="Probabilidad",(I26-(+I26*T26)),IF(Q26="Impacto",I26,"")),"")</f>
        <v>0.36</v>
      </c>
      <c r="Y26" s="180" t="str">
        <f>IFERROR(IF(X26="","",IF(X26&lt;=0.2,"Muy Baja",IF(X26&lt;=0.4,"Baja",IF(X26&lt;=0.6,"Media",IF(X26&lt;=0.8,"Alta","Muy Alta"))))),"")</f>
        <v>Baja</v>
      </c>
      <c r="Z26" s="181">
        <f>+X26</f>
        <v>0.36</v>
      </c>
      <c r="AA26" s="180" t="str">
        <f>IFERROR(IF(AB26="","",IF(AB26&lt;=0.2,"Leve",IF(AB26&lt;=0.4,"Menor",IF(AB26&lt;=0.6,"Moderado",IF(AB26&lt;=0.8,"Mayor","Catastrófico"))))),"")</f>
        <v>Moderado</v>
      </c>
      <c r="AB26" s="181">
        <f>IFERROR(IF(Q26="Impacto",(M26-(+M26*T26)),IF(Q26="Probabilidad",M26,"")),"")</f>
        <v>0.6</v>
      </c>
      <c r="AC26" s="182" t="str">
        <f>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Moderado</v>
      </c>
      <c r="AD26" s="171" t="s">
        <v>153</v>
      </c>
      <c r="AE26" s="183" t="s">
        <v>174</v>
      </c>
      <c r="AF26" s="184" t="s">
        <v>175</v>
      </c>
      <c r="AG26" s="173" t="s">
        <v>176</v>
      </c>
      <c r="AH26" s="174">
        <v>45658</v>
      </c>
      <c r="AI26" s="174">
        <v>46021</v>
      </c>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row>
    <row r="27" spans="1:67" s="186" customFormat="1" ht="18" customHeight="1" x14ac:dyDescent="0.3">
      <c r="A27" s="351"/>
      <c r="B27" s="342"/>
      <c r="C27" s="342"/>
      <c r="D27" s="342"/>
      <c r="E27" s="354"/>
      <c r="F27" s="342"/>
      <c r="G27" s="345"/>
      <c r="H27" s="348"/>
      <c r="I27" s="362"/>
      <c r="J27" s="388"/>
      <c r="K27" s="362">
        <f>IF(NOT(ISERROR(MATCH(J27,_xlfn.ANCHORARRAY(E44),0))),I46&amp;"Por favor no seleccionar los criterios de impacto",J27)</f>
        <v>0</v>
      </c>
      <c r="L27" s="348"/>
      <c r="M27" s="362"/>
      <c r="N27" s="357"/>
      <c r="O27" s="187">
        <v>2</v>
      </c>
      <c r="P27" s="172"/>
      <c r="Q27" s="188" t="str">
        <f t="shared" si="15"/>
        <v/>
      </c>
      <c r="R27" s="189"/>
      <c r="S27" s="189"/>
      <c r="T27" s="190" t="str">
        <f t="shared" ref="T27:T31" si="23">IF(AND(R27="Preventivo",S27="Automático"),"50%",IF(AND(R27="Preventivo",S27="Manual"),"40%",IF(AND(R27="Detectivo",S27="Automático"),"40%",IF(AND(R27="Detectivo",S27="Manual"),"30%",IF(AND(R27="Correctivo",S27="Automático"),"35%",IF(AND(R27="Correctivo",S27="Manual"),"25%",""))))))</f>
        <v/>
      </c>
      <c r="U27" s="189"/>
      <c r="V27" s="189"/>
      <c r="W27" s="189"/>
      <c r="X27" s="191" t="str">
        <f t="shared" ref="X27:X31" si="24">IFERROR(IF(AND(Q26="Probabilidad",Q27="Probabilidad"),(Z26-(+Z26*T27)),IF(AND(Q26="Impacto",Q27="Probabilidad"),(Z25-(+Z25*T27)),IF(Q27="Impacto",Z26,""))),"")</f>
        <v/>
      </c>
      <c r="Y27" s="192" t="str">
        <f t="shared" ref="Y27:Y31" si="25">IFERROR(IF(X27="","",IF(X27&lt;=0.2,"Muy Baja",IF(X27&lt;=0.4,"Baja",IF(X27&lt;=0.6,"Media",IF(X27&lt;=0.8,"Alta","Muy Alta"))))),"")</f>
        <v/>
      </c>
      <c r="Z27" s="193" t="str">
        <f t="shared" ref="Z27:Z31" si="26">+X27</f>
        <v/>
      </c>
      <c r="AA27" s="192" t="str">
        <f t="shared" ref="AA27:AA31" si="27">IFERROR(IF(AB27="","",IF(AB27&lt;=0.2,"Leve",IF(AB27&lt;=0.4,"Menor",IF(AB27&lt;=0.6,"Moderado",IF(AB27&lt;=0.8,"Mayor","Catastrófico"))))),"")</f>
        <v/>
      </c>
      <c r="AB27" s="193" t="str">
        <f t="shared" ref="AB27:AB31" si="28">IFERROR(IF(AND(Q26="Impacto",Q27="Impacto"),(AB26-(+AB26*T27)),IF(AND(Q26="Probabilidad",Q27="Impacto"),(AB25-(+AB25*T27)),IF(Q27="Probabilidad",AB26,""))),"")</f>
        <v/>
      </c>
      <c r="AC27" s="194" t="str">
        <f t="shared" ref="AC27:AC31" si="29">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95"/>
      <c r="AE27" s="196"/>
      <c r="AF27" s="197"/>
      <c r="AG27" s="198"/>
      <c r="AH27" s="198"/>
      <c r="AI27" s="198"/>
      <c r="AJ27" s="185"/>
      <c r="AK27" s="185"/>
      <c r="AL27" s="185"/>
      <c r="AM27" s="185"/>
      <c r="AN27" s="185"/>
      <c r="AO27" s="185"/>
      <c r="AP27" s="185"/>
      <c r="AQ27" s="185"/>
      <c r="AR27" s="185"/>
      <c r="AS27" s="185"/>
      <c r="AT27" s="185"/>
      <c r="AU27" s="185"/>
      <c r="AV27" s="185"/>
      <c r="AW27" s="185"/>
      <c r="AX27" s="185"/>
      <c r="AY27" s="185"/>
      <c r="AZ27" s="185"/>
      <c r="BA27" s="185"/>
      <c r="BB27" s="185"/>
      <c r="BC27" s="185"/>
      <c r="BD27" s="185"/>
      <c r="BE27" s="185"/>
      <c r="BF27" s="185"/>
      <c r="BG27" s="185"/>
      <c r="BH27" s="185"/>
      <c r="BI27" s="185"/>
      <c r="BJ27" s="185"/>
      <c r="BK27" s="185"/>
      <c r="BL27" s="185"/>
      <c r="BM27" s="185"/>
      <c r="BN27" s="185"/>
      <c r="BO27" s="185"/>
    </row>
    <row r="28" spans="1:67" s="186" customFormat="1" ht="18" customHeight="1" x14ac:dyDescent="0.3">
      <c r="A28" s="351"/>
      <c r="B28" s="342"/>
      <c r="C28" s="342"/>
      <c r="D28" s="342"/>
      <c r="E28" s="354"/>
      <c r="F28" s="342"/>
      <c r="G28" s="345"/>
      <c r="H28" s="348"/>
      <c r="I28" s="362"/>
      <c r="J28" s="388"/>
      <c r="K28" s="362">
        <f>IF(NOT(ISERROR(MATCH(J28,_xlfn.ANCHORARRAY(E45),0))),I47&amp;"Por favor no seleccionar los criterios de impacto",J28)</f>
        <v>0</v>
      </c>
      <c r="L28" s="348"/>
      <c r="M28" s="362"/>
      <c r="N28" s="357"/>
      <c r="O28" s="187">
        <v>3</v>
      </c>
      <c r="P28" s="172"/>
      <c r="Q28" s="188" t="str">
        <f t="shared" si="15"/>
        <v/>
      </c>
      <c r="R28" s="189"/>
      <c r="S28" s="189"/>
      <c r="T28" s="190" t="str">
        <f t="shared" si="23"/>
        <v/>
      </c>
      <c r="U28" s="189"/>
      <c r="V28" s="189"/>
      <c r="W28" s="189"/>
      <c r="X28" s="191" t="str">
        <f t="shared" si="24"/>
        <v/>
      </c>
      <c r="Y28" s="192" t="str">
        <f t="shared" si="25"/>
        <v/>
      </c>
      <c r="Z28" s="193" t="str">
        <f t="shared" si="26"/>
        <v/>
      </c>
      <c r="AA28" s="192" t="str">
        <f t="shared" si="27"/>
        <v/>
      </c>
      <c r="AB28" s="193" t="str">
        <f t="shared" si="28"/>
        <v/>
      </c>
      <c r="AC28" s="194" t="str">
        <f t="shared" si="29"/>
        <v/>
      </c>
      <c r="AD28" s="195"/>
      <c r="AE28" s="196"/>
      <c r="AF28" s="197"/>
      <c r="AG28" s="198"/>
      <c r="AH28" s="198"/>
      <c r="AI28" s="198"/>
      <c r="AJ28" s="185"/>
      <c r="AK28" s="185"/>
      <c r="AL28" s="185"/>
      <c r="AM28" s="185"/>
      <c r="AN28" s="185"/>
      <c r="AO28" s="185"/>
      <c r="AP28" s="185"/>
      <c r="AQ28" s="185"/>
      <c r="AR28" s="185"/>
      <c r="AS28" s="185"/>
      <c r="AT28" s="185"/>
      <c r="AU28" s="185"/>
      <c r="AV28" s="185"/>
      <c r="AW28" s="185"/>
      <c r="AX28" s="185"/>
      <c r="AY28" s="185"/>
      <c r="AZ28" s="185"/>
      <c r="BA28" s="185"/>
      <c r="BB28" s="185"/>
      <c r="BC28" s="185"/>
      <c r="BD28" s="185"/>
      <c r="BE28" s="185"/>
      <c r="BF28" s="185"/>
      <c r="BG28" s="185"/>
      <c r="BH28" s="185"/>
      <c r="BI28" s="185"/>
      <c r="BJ28" s="185"/>
      <c r="BK28" s="185"/>
      <c r="BL28" s="185"/>
      <c r="BM28" s="185"/>
      <c r="BN28" s="185"/>
      <c r="BO28" s="185"/>
    </row>
    <row r="29" spans="1:67" s="186" customFormat="1" ht="18" customHeight="1" x14ac:dyDescent="0.3">
      <c r="A29" s="351"/>
      <c r="B29" s="342"/>
      <c r="C29" s="342"/>
      <c r="D29" s="342"/>
      <c r="E29" s="354"/>
      <c r="F29" s="342"/>
      <c r="G29" s="345"/>
      <c r="H29" s="348"/>
      <c r="I29" s="362"/>
      <c r="J29" s="388"/>
      <c r="K29" s="362">
        <f>IF(NOT(ISERROR(MATCH(J29,_xlfn.ANCHORARRAY(E46),0))),I48&amp;"Por favor no seleccionar los criterios de impacto",J29)</f>
        <v>0</v>
      </c>
      <c r="L29" s="348"/>
      <c r="M29" s="362"/>
      <c r="N29" s="357"/>
      <c r="O29" s="187">
        <v>4</v>
      </c>
      <c r="P29" s="172"/>
      <c r="Q29" s="188" t="str">
        <f t="shared" si="15"/>
        <v/>
      </c>
      <c r="R29" s="189"/>
      <c r="S29" s="189"/>
      <c r="T29" s="190" t="str">
        <f t="shared" si="23"/>
        <v/>
      </c>
      <c r="U29" s="189"/>
      <c r="V29" s="189"/>
      <c r="W29" s="189"/>
      <c r="X29" s="191" t="str">
        <f t="shared" si="24"/>
        <v/>
      </c>
      <c r="Y29" s="192" t="str">
        <f t="shared" si="25"/>
        <v/>
      </c>
      <c r="Z29" s="193" t="str">
        <f t="shared" si="26"/>
        <v/>
      </c>
      <c r="AA29" s="192" t="str">
        <f t="shared" si="27"/>
        <v/>
      </c>
      <c r="AB29" s="193" t="str">
        <f t="shared" si="28"/>
        <v/>
      </c>
      <c r="AC29" s="194" t="str">
        <f t="shared" si="29"/>
        <v/>
      </c>
      <c r="AD29" s="195"/>
      <c r="AE29" s="196"/>
      <c r="AF29" s="197"/>
      <c r="AG29" s="198"/>
      <c r="AH29" s="198"/>
      <c r="AI29" s="198"/>
      <c r="AJ29" s="185"/>
      <c r="AK29" s="185"/>
      <c r="AL29" s="185"/>
      <c r="AM29" s="185"/>
      <c r="AN29" s="185"/>
      <c r="AO29" s="185"/>
      <c r="AP29" s="185"/>
      <c r="AQ29" s="185"/>
      <c r="AR29" s="185"/>
      <c r="AS29" s="185"/>
      <c r="AT29" s="185"/>
      <c r="AU29" s="185"/>
      <c r="AV29" s="185"/>
      <c r="AW29" s="185"/>
      <c r="AX29" s="185"/>
      <c r="AY29" s="185"/>
      <c r="AZ29" s="185"/>
      <c r="BA29" s="185"/>
      <c r="BB29" s="185"/>
      <c r="BC29" s="185"/>
      <c r="BD29" s="185"/>
      <c r="BE29" s="185"/>
      <c r="BF29" s="185"/>
      <c r="BG29" s="185"/>
      <c r="BH29" s="185"/>
      <c r="BI29" s="185"/>
      <c r="BJ29" s="185"/>
      <c r="BK29" s="185"/>
      <c r="BL29" s="185"/>
      <c r="BM29" s="185"/>
      <c r="BN29" s="185"/>
      <c r="BO29" s="185"/>
    </row>
    <row r="30" spans="1:67" s="186" customFormat="1" ht="18" customHeight="1" x14ac:dyDescent="0.3">
      <c r="A30" s="351"/>
      <c r="B30" s="342"/>
      <c r="C30" s="342"/>
      <c r="D30" s="342"/>
      <c r="E30" s="354"/>
      <c r="F30" s="342"/>
      <c r="G30" s="345"/>
      <c r="H30" s="348"/>
      <c r="I30" s="362"/>
      <c r="J30" s="388"/>
      <c r="K30" s="362">
        <f>IF(NOT(ISERROR(MATCH(J30,_xlfn.ANCHORARRAY(E47),0))),I49&amp;"Por favor no seleccionar los criterios de impacto",J30)</f>
        <v>0</v>
      </c>
      <c r="L30" s="348"/>
      <c r="M30" s="362"/>
      <c r="N30" s="357"/>
      <c r="O30" s="187">
        <v>5</v>
      </c>
      <c r="P30" s="172"/>
      <c r="Q30" s="188" t="str">
        <f t="shared" si="15"/>
        <v/>
      </c>
      <c r="R30" s="189"/>
      <c r="S30" s="189"/>
      <c r="T30" s="190" t="str">
        <f t="shared" si="23"/>
        <v/>
      </c>
      <c r="U30" s="189"/>
      <c r="V30" s="189"/>
      <c r="W30" s="189"/>
      <c r="X30" s="191" t="str">
        <f t="shared" si="24"/>
        <v/>
      </c>
      <c r="Y30" s="192" t="str">
        <f t="shared" si="25"/>
        <v/>
      </c>
      <c r="Z30" s="193" t="str">
        <f t="shared" si="26"/>
        <v/>
      </c>
      <c r="AA30" s="192" t="str">
        <f t="shared" si="27"/>
        <v/>
      </c>
      <c r="AB30" s="193" t="str">
        <f t="shared" si="28"/>
        <v/>
      </c>
      <c r="AC30" s="194" t="str">
        <f t="shared" si="29"/>
        <v/>
      </c>
      <c r="AD30" s="195"/>
      <c r="AE30" s="196"/>
      <c r="AF30" s="197"/>
      <c r="AG30" s="198"/>
      <c r="AH30" s="198"/>
      <c r="AI30" s="198"/>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5"/>
      <c r="BH30" s="185"/>
      <c r="BI30" s="185"/>
      <c r="BJ30" s="185"/>
      <c r="BK30" s="185"/>
      <c r="BL30" s="185"/>
      <c r="BM30" s="185"/>
      <c r="BN30" s="185"/>
      <c r="BO30" s="185"/>
    </row>
    <row r="31" spans="1:67" s="186" customFormat="1" ht="18" customHeight="1" x14ac:dyDescent="0.3">
      <c r="A31" s="352"/>
      <c r="B31" s="343"/>
      <c r="C31" s="343"/>
      <c r="D31" s="343"/>
      <c r="E31" s="355"/>
      <c r="F31" s="343"/>
      <c r="G31" s="346"/>
      <c r="H31" s="349"/>
      <c r="I31" s="363"/>
      <c r="J31" s="389"/>
      <c r="K31" s="363">
        <f>IF(NOT(ISERROR(MATCH(J31,_xlfn.ANCHORARRAY(E48),0))),I50&amp;"Por favor no seleccionar los criterios de impacto",J31)</f>
        <v>0</v>
      </c>
      <c r="L31" s="349"/>
      <c r="M31" s="363"/>
      <c r="N31" s="358"/>
      <c r="O31" s="187">
        <v>6</v>
      </c>
      <c r="P31" s="172"/>
      <c r="Q31" s="188" t="str">
        <f t="shared" si="15"/>
        <v/>
      </c>
      <c r="R31" s="189"/>
      <c r="S31" s="189"/>
      <c r="T31" s="190" t="str">
        <f t="shared" si="23"/>
        <v/>
      </c>
      <c r="U31" s="189"/>
      <c r="V31" s="189"/>
      <c r="W31" s="189"/>
      <c r="X31" s="191" t="str">
        <f t="shared" si="24"/>
        <v/>
      </c>
      <c r="Y31" s="192" t="str">
        <f t="shared" si="25"/>
        <v/>
      </c>
      <c r="Z31" s="193" t="str">
        <f t="shared" si="26"/>
        <v/>
      </c>
      <c r="AA31" s="192" t="str">
        <f t="shared" si="27"/>
        <v/>
      </c>
      <c r="AB31" s="193" t="str">
        <f t="shared" si="28"/>
        <v/>
      </c>
      <c r="AC31" s="194" t="str">
        <f t="shared" si="29"/>
        <v/>
      </c>
      <c r="AD31" s="195"/>
      <c r="AE31" s="196"/>
      <c r="AF31" s="197"/>
      <c r="AG31" s="198"/>
      <c r="AH31" s="198"/>
      <c r="AI31" s="198"/>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row>
    <row r="32" spans="1:67" s="186" customFormat="1" ht="77.25" customHeight="1" x14ac:dyDescent="0.3">
      <c r="A32" s="350">
        <v>4</v>
      </c>
      <c r="B32" s="341" t="s">
        <v>159</v>
      </c>
      <c r="C32" s="387" t="s">
        <v>177</v>
      </c>
      <c r="D32" s="387" t="s">
        <v>302</v>
      </c>
      <c r="E32" s="353" t="s">
        <v>301</v>
      </c>
      <c r="F32" s="341" t="s">
        <v>145</v>
      </c>
      <c r="G32" s="344">
        <v>1</v>
      </c>
      <c r="H32" s="347" t="str">
        <f>IF(G32&lt;=0,"",IF(G32&lt;=2,"Muy Baja",IF(G32&lt;=24,"Baja",IF(G32&lt;=500,"Media",IF(G32&lt;=5000,"Alta","Muy Alta")))))</f>
        <v>Muy Baja</v>
      </c>
      <c r="I32" s="361">
        <f>IF(H32="","",IF(H32="Muy Baja",0.2,IF(H32="Baja",0.4,IF(H32="Media",0.6,IF(H32="Alta",0.8,IF(H32="Muy Alta",1,))))))</f>
        <v>0.2</v>
      </c>
      <c r="J32" s="423" t="s">
        <v>162</v>
      </c>
      <c r="K32" s="361" t="str">
        <f>IF(NOT(ISERROR(MATCH(J32,'[2]Tabla Impacto'!$B$221:$B$223,0))),'[2]Tabla Impacto'!$F$223&amp;"Por favor no seleccionar los criterios de impacto(Afectación Económica o presupuestal y Pérdida Reputacional)",J32)</f>
        <v xml:space="preserve">     El riesgo afecta la imagen de la entidad con algunos usuarios de relevancia frente al logro de los objetivos</v>
      </c>
      <c r="L32" s="347" t="str">
        <f>IF(OR(K32='[2]Tabla Impacto'!$C$11,K32='[2]Tabla Impacto'!$D$11),"Leve",IF(OR(K32='[2]Tabla Impacto'!$C$12,K32='[2]Tabla Impacto'!$D$12),"Menor",IF(OR(K32='[2]Tabla Impacto'!$C$13,K32='[2]Tabla Impacto'!$D$13),"Moderado",IF(OR(K32='[2]Tabla Impacto'!$C$14,K32='[2]Tabla Impacto'!$D$14),"Mayor",IF(OR(K32='[2]Tabla Impacto'!$C$15,K32='[2]Tabla Impacto'!$D$15),"Catastrófico","")))))</f>
        <v>Moderado</v>
      </c>
      <c r="M32" s="361">
        <f>IF(L32="","",IF(L32="Leve",0.2,IF(L32="Menor",0.4,IF(L32="Moderado",0.6,IF(L32="Mayor",0.8,IF(L32="Catastrófico",1,))))))</f>
        <v>0.6</v>
      </c>
      <c r="N32" s="356" t="str">
        <f>IF(OR(AND(H32="Muy Baja",L32="Leve"),AND(H32="Muy Baja",L32="Menor"),AND(H32="Baja",L32="Leve")),"Bajo",IF(OR(AND(H32="Muy baja",L32="Moderado"),AND(H32="Baja",L32="Menor"),AND(H32="Baja",L32="Moderado"),AND(H32="Media",L32="Leve"),AND(H32="Media",L32="Menor"),AND(H32="Media",L32="Moderado"),AND(H32="Alta",L32="Leve"),AND(H32="Alta",L32="Menor")),"Moderado",IF(OR(AND(H32="Muy Baja",L32="Mayor"),AND(H32="Baja",L32="Mayor"),AND(H32="Media",L32="Mayor"),AND(H32="Alta",L32="Moderado"),AND(H32="Alta",L32="Mayor"),AND(H32="Muy Alta",L32="Leve"),AND(H32="Muy Alta",L32="Menor"),AND(H32="Muy Alta",L32="Moderado"),AND(H32="Muy Alta",L32="Mayor")),"Alto",IF(OR(AND(H32="Muy Baja",L32="Catastrófico"),AND(H32="Baja",L32="Catastrófico"),AND(H32="Media",L32="Catastrófico"),AND(H32="Alta",L32="Catastrófico"),AND(H32="Muy Alta",L32="Catastrófico")),"Extremo",""))))</f>
        <v>Moderado</v>
      </c>
      <c r="O32" s="175">
        <v>1</v>
      </c>
      <c r="P32" s="172" t="s">
        <v>178</v>
      </c>
      <c r="Q32" s="176" t="str">
        <f t="shared" ref="Q32" si="30">IF(OR(R32="Preventivo",R32="Detectivo"),"Probabilidad",IF(R32="Correctivo","Impacto",""))</f>
        <v>Probabilidad</v>
      </c>
      <c r="R32" s="177" t="s">
        <v>148</v>
      </c>
      <c r="S32" s="177" t="s">
        <v>149</v>
      </c>
      <c r="T32" s="178" t="str">
        <f>IF(AND(R32="Preventivo",S32="Automático"),"50%",IF(AND(R32="Preventivo",S32="Manual"),"40%",IF(AND(R32="Detectivo",S32="Automático"),"40%",IF(AND(R32="Detectivo",S32="Manual"),"30%",IF(AND(R32="Correctivo",S32="Automático"),"35%",IF(AND(R32="Correctivo",S32="Manual"),"25%",""))))))</f>
        <v>40%</v>
      </c>
      <c r="U32" s="177" t="s">
        <v>150</v>
      </c>
      <c r="V32" s="177" t="s">
        <v>151</v>
      </c>
      <c r="W32" s="177" t="s">
        <v>152</v>
      </c>
      <c r="X32" s="179">
        <f>IFERROR(IF(Q32="Probabilidad",(I32-(+I32*T32)),IF(Q32="Impacto",I32,"")),"")</f>
        <v>0.12</v>
      </c>
      <c r="Y32" s="180" t="str">
        <f>IFERROR(IF(X32="","",IF(X32&lt;=0.2,"Muy Baja",IF(X32&lt;=0.4,"Baja",IF(X32&lt;=0.6,"Media",IF(X32&lt;=0.8,"Alta","Muy Alta"))))),"")</f>
        <v>Muy Baja</v>
      </c>
      <c r="Z32" s="181">
        <f t="shared" ref="Z32:Z37" si="31">+X32</f>
        <v>0.12</v>
      </c>
      <c r="AA32" s="180" t="str">
        <f>IFERROR(IF(AB32="","",IF(AB32&lt;=0.2,"Leve",IF(AB32&lt;=0.4,"Menor",IF(AB32&lt;=0.6,"Moderado",IF(AB32&lt;=0.8,"Mayor","Catastrófico"))))),"")</f>
        <v>Moderado</v>
      </c>
      <c r="AB32" s="181">
        <f>IFERROR(IF(Q32="Impacto",(M32-(+M32*T32)),IF(Q32="Probabilidad",M32,"")),"")</f>
        <v>0.6</v>
      </c>
      <c r="AC32" s="182"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Moderado</v>
      </c>
      <c r="AD32" s="171" t="s">
        <v>153</v>
      </c>
      <c r="AE32" s="183" t="s">
        <v>179</v>
      </c>
      <c r="AF32" s="200" t="s">
        <v>180</v>
      </c>
      <c r="AG32" s="200" t="s">
        <v>181</v>
      </c>
      <c r="AH32" s="218">
        <v>45839</v>
      </c>
      <c r="AI32" s="219">
        <v>46010</v>
      </c>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row>
    <row r="33" spans="1:67" s="186" customFormat="1" ht="18" customHeight="1" x14ac:dyDescent="0.3">
      <c r="A33" s="351"/>
      <c r="B33" s="342"/>
      <c r="C33" s="388"/>
      <c r="D33" s="388"/>
      <c r="E33" s="354"/>
      <c r="F33" s="342"/>
      <c r="G33" s="345"/>
      <c r="H33" s="348"/>
      <c r="I33" s="362"/>
      <c r="J33" s="424"/>
      <c r="K33" s="362">
        <f>IF(NOT(ISERROR(MATCH(J33,_xlfn.ANCHORARRAY(E50),0))),I52&amp;"Por favor no seleccionar los criterios de impacto",J33)</f>
        <v>0</v>
      </c>
      <c r="L33" s="348"/>
      <c r="M33" s="362"/>
      <c r="N33" s="357"/>
      <c r="O33" s="175">
        <v>2</v>
      </c>
      <c r="P33" s="172"/>
      <c r="Q33" s="188" t="str">
        <f>IF(OR(R33="Preventivo",R33="Detectivo"),"Probabilidad",IF(R33="Correctivo","Impacto",""))</f>
        <v/>
      </c>
      <c r="R33" s="189"/>
      <c r="S33" s="189"/>
      <c r="T33" s="190" t="str">
        <f t="shared" ref="T33:T37" si="32">IF(AND(R33="Preventivo",S33="Automático"),"50%",IF(AND(R33="Preventivo",S33="Manual"),"40%",IF(AND(R33="Detectivo",S33="Automático"),"40%",IF(AND(R33="Detectivo",S33="Manual"),"30%",IF(AND(R33="Correctivo",S33="Automático"),"35%",IF(AND(R33="Correctivo",S33="Manual"),"25%",""))))))</f>
        <v/>
      </c>
      <c r="U33" s="189"/>
      <c r="V33" s="189"/>
      <c r="W33" s="189"/>
      <c r="X33" s="191" t="str">
        <f>IFERROR(IF(AND(Q32="Probabilidad",Q33="Probabilidad"),(Z32-(+Z32*T33)),IF(Q33="Probabilidad",(I32-(+I32*T33)),IF(Q33="Impacto",Z32,""))),"")</f>
        <v/>
      </c>
      <c r="Y33" s="192" t="str">
        <f t="shared" ref="Y33:Y37" si="33">IFERROR(IF(X33="","",IF(X33&lt;=0.2,"Muy Baja",IF(X33&lt;=0.4,"Baja",IF(X33&lt;=0.6,"Media",IF(X33&lt;=0.8,"Alta","Muy Alta"))))),"")</f>
        <v/>
      </c>
      <c r="Z33" s="193" t="str">
        <f t="shared" si="31"/>
        <v/>
      </c>
      <c r="AA33" s="192" t="str">
        <f t="shared" ref="AA33:AA37" si="34">IFERROR(IF(AB33="","",IF(AB33&lt;=0.2,"Leve",IF(AB33&lt;=0.4,"Menor",IF(AB33&lt;=0.6,"Moderado",IF(AB33&lt;=0.8,"Mayor","Catastrófico"))))),"")</f>
        <v/>
      </c>
      <c r="AB33" s="193" t="str">
        <f>IFERROR(IF(AND(Q32="Impacto",Q33="Impacto"),(AB32-(+AB32*T33)),IF(Q33="Impacto",(M32-(+M32*T33)),IF(Q33="Probabilidad",AB32,""))),"")</f>
        <v/>
      </c>
      <c r="AC33" s="194" t="str">
        <f t="shared" ref="AC33:AC34" si="35">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95"/>
      <c r="AE33" s="201"/>
      <c r="AF33" s="202"/>
      <c r="AG33" s="203"/>
      <c r="AH33" s="198"/>
      <c r="AI33" s="198"/>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row>
    <row r="34" spans="1:67" s="186" customFormat="1" ht="18" customHeight="1" x14ac:dyDescent="0.3">
      <c r="A34" s="351"/>
      <c r="B34" s="342"/>
      <c r="C34" s="388"/>
      <c r="D34" s="388"/>
      <c r="E34" s="354"/>
      <c r="F34" s="342"/>
      <c r="G34" s="345"/>
      <c r="H34" s="348"/>
      <c r="I34" s="362"/>
      <c r="J34" s="424"/>
      <c r="K34" s="362">
        <f>IF(NOT(ISERROR(MATCH(J34,_xlfn.ANCHORARRAY(E51),0))),I53&amp;"Por favor no seleccionar los criterios de impacto",J34)</f>
        <v>0</v>
      </c>
      <c r="L34" s="348"/>
      <c r="M34" s="362"/>
      <c r="N34" s="357"/>
      <c r="O34" s="175">
        <v>3</v>
      </c>
      <c r="P34" s="199"/>
      <c r="Q34" s="188" t="str">
        <f>IF(OR(R34="Preventivo",R34="Detectivo"),"Probabilidad",IF(R34="Correctivo","Impacto",""))</f>
        <v/>
      </c>
      <c r="R34" s="189"/>
      <c r="S34" s="189"/>
      <c r="T34" s="190" t="str">
        <f t="shared" si="32"/>
        <v/>
      </c>
      <c r="U34" s="189"/>
      <c r="V34" s="189"/>
      <c r="W34" s="189"/>
      <c r="X34" s="191" t="str">
        <f>IFERROR(IF(AND(Q33="Probabilidad",Q34="Probabilidad"),(Z33-(+Z33*T34)),IF(AND(Q33="Impacto",Q34="Probabilidad"),(Z32-(+Z32*T34)),IF(Q34="Impacto",Z33,""))),"")</f>
        <v/>
      </c>
      <c r="Y34" s="192" t="str">
        <f t="shared" si="33"/>
        <v/>
      </c>
      <c r="Z34" s="193" t="str">
        <f t="shared" si="31"/>
        <v/>
      </c>
      <c r="AA34" s="192" t="str">
        <f t="shared" si="34"/>
        <v/>
      </c>
      <c r="AB34" s="193" t="str">
        <f>IFERROR(IF(AND(Q33="Impacto",Q34="Impacto"),(AB33-(+AB33*T34)),IF(AND(Q33="Probabilidad",Q34="Impacto"),(AB32-(+AB32*T34)),IF(Q34="Probabilidad",AB33,""))),"")</f>
        <v/>
      </c>
      <c r="AC34" s="194" t="str">
        <f t="shared" si="35"/>
        <v/>
      </c>
      <c r="AD34" s="195"/>
      <c r="AE34" s="201"/>
      <c r="AF34" s="202"/>
      <c r="AG34" s="203"/>
      <c r="AH34" s="198"/>
      <c r="AI34" s="198"/>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row>
    <row r="35" spans="1:67" s="186" customFormat="1" ht="18" customHeight="1" x14ac:dyDescent="0.3">
      <c r="A35" s="351"/>
      <c r="B35" s="342"/>
      <c r="C35" s="388"/>
      <c r="D35" s="388"/>
      <c r="E35" s="354"/>
      <c r="F35" s="342"/>
      <c r="G35" s="345"/>
      <c r="H35" s="348"/>
      <c r="I35" s="362"/>
      <c r="J35" s="424"/>
      <c r="K35" s="362">
        <f>IF(NOT(ISERROR(MATCH(J35,_xlfn.ANCHORARRAY(E52),0))),I54&amp;"Por favor no seleccionar los criterios de impacto",J35)</f>
        <v>0</v>
      </c>
      <c r="L35" s="348"/>
      <c r="M35" s="362"/>
      <c r="N35" s="357"/>
      <c r="O35" s="175">
        <v>4</v>
      </c>
      <c r="P35" s="172"/>
      <c r="Q35" s="188" t="str">
        <f t="shared" ref="Q35:Q37" si="36">IF(OR(R35="Preventivo",R35="Detectivo"),"Probabilidad",IF(R35="Correctivo","Impacto",""))</f>
        <v/>
      </c>
      <c r="R35" s="189"/>
      <c r="S35" s="189"/>
      <c r="T35" s="190" t="str">
        <f t="shared" si="32"/>
        <v/>
      </c>
      <c r="U35" s="189"/>
      <c r="V35" s="189"/>
      <c r="W35" s="189"/>
      <c r="X35" s="191" t="str">
        <f t="shared" ref="X35:X37" si="37">IFERROR(IF(AND(Q34="Probabilidad",Q35="Probabilidad"),(Z34-(+Z34*T35)),IF(AND(Q34="Impacto",Q35="Probabilidad"),(Z33-(+Z33*T35)),IF(Q35="Impacto",Z34,""))),"")</f>
        <v/>
      </c>
      <c r="Y35" s="192" t="str">
        <f t="shared" si="33"/>
        <v/>
      </c>
      <c r="Z35" s="193" t="str">
        <f t="shared" si="31"/>
        <v/>
      </c>
      <c r="AA35" s="192" t="str">
        <f t="shared" si="34"/>
        <v/>
      </c>
      <c r="AB35" s="193" t="str">
        <f t="shared" ref="AB35:AB37" si="38">IFERROR(IF(AND(Q34="Impacto",Q35="Impacto"),(AB34-(+AB34*T35)),IF(AND(Q34="Probabilidad",Q35="Impacto"),(AB33-(+AB33*T35)),IF(Q35="Probabilidad",AB34,""))),"")</f>
        <v/>
      </c>
      <c r="AC35" s="194" t="str">
        <f>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95"/>
      <c r="AE35" s="201"/>
      <c r="AF35" s="202"/>
      <c r="AG35" s="203"/>
      <c r="AH35" s="198"/>
      <c r="AI35" s="198"/>
      <c r="AJ35" s="185"/>
      <c r="AK35" s="185"/>
      <c r="AL35" s="185"/>
      <c r="AM35" s="185"/>
      <c r="AN35" s="185"/>
      <c r="AO35" s="185"/>
      <c r="AP35" s="185"/>
      <c r="AQ35" s="185"/>
      <c r="AR35" s="185"/>
      <c r="AS35" s="185"/>
      <c r="AT35" s="185"/>
      <c r="AU35" s="185"/>
      <c r="AV35" s="185"/>
      <c r="AW35" s="185"/>
      <c r="AX35" s="185"/>
      <c r="AY35" s="185"/>
      <c r="AZ35" s="185"/>
      <c r="BA35" s="185"/>
      <c r="BB35" s="185"/>
      <c r="BC35" s="185"/>
      <c r="BD35" s="185"/>
      <c r="BE35" s="185"/>
      <c r="BF35" s="185"/>
      <c r="BG35" s="185"/>
      <c r="BH35" s="185"/>
      <c r="BI35" s="185"/>
      <c r="BJ35" s="185"/>
      <c r="BK35" s="185"/>
      <c r="BL35" s="185"/>
      <c r="BM35" s="185"/>
      <c r="BN35" s="185"/>
      <c r="BO35" s="185"/>
    </row>
    <row r="36" spans="1:67" s="186" customFormat="1" ht="18" customHeight="1" x14ac:dyDescent="0.3">
      <c r="A36" s="351"/>
      <c r="B36" s="342"/>
      <c r="C36" s="388"/>
      <c r="D36" s="388"/>
      <c r="E36" s="354"/>
      <c r="F36" s="342"/>
      <c r="G36" s="345"/>
      <c r="H36" s="348"/>
      <c r="I36" s="362"/>
      <c r="J36" s="424"/>
      <c r="K36" s="362">
        <f>IF(NOT(ISERROR(MATCH(J36,_xlfn.ANCHORARRAY(E53),0))),I55&amp;"Por favor no seleccionar los criterios de impacto",J36)</f>
        <v>0</v>
      </c>
      <c r="L36" s="348"/>
      <c r="M36" s="362"/>
      <c r="N36" s="357"/>
      <c r="O36" s="175">
        <v>5</v>
      </c>
      <c r="P36" s="172"/>
      <c r="Q36" s="188" t="str">
        <f t="shared" si="36"/>
        <v/>
      </c>
      <c r="R36" s="189"/>
      <c r="S36" s="189"/>
      <c r="T36" s="190" t="str">
        <f t="shared" si="32"/>
        <v/>
      </c>
      <c r="U36" s="189"/>
      <c r="V36" s="189"/>
      <c r="W36" s="189"/>
      <c r="X36" s="191" t="str">
        <f t="shared" si="37"/>
        <v/>
      </c>
      <c r="Y36" s="192" t="str">
        <f>IFERROR(IF(X36="","",IF(X36&lt;=0.2,"Muy Baja",IF(X36&lt;=0.4,"Baja",IF(X36&lt;=0.6,"Media",IF(X36&lt;=0.8,"Alta","Muy Alta"))))),"")</f>
        <v/>
      </c>
      <c r="Z36" s="193" t="str">
        <f t="shared" si="31"/>
        <v/>
      </c>
      <c r="AA36" s="192" t="str">
        <f t="shared" si="34"/>
        <v/>
      </c>
      <c r="AB36" s="193" t="str">
        <f t="shared" si="38"/>
        <v/>
      </c>
      <c r="AC36" s="194" t="str">
        <f t="shared" ref="AC36:AC37" si="39">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95"/>
      <c r="AE36" s="201"/>
      <c r="AF36" s="202"/>
      <c r="AG36" s="203"/>
      <c r="AH36" s="198"/>
      <c r="AI36" s="198"/>
      <c r="AJ36" s="185"/>
      <c r="AK36" s="185"/>
      <c r="AL36" s="185"/>
      <c r="AM36" s="185"/>
      <c r="AN36" s="185"/>
      <c r="AO36" s="185"/>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row>
    <row r="37" spans="1:67" s="186" customFormat="1" ht="18" customHeight="1" x14ac:dyDescent="0.3">
      <c r="A37" s="352"/>
      <c r="B37" s="343"/>
      <c r="C37" s="389"/>
      <c r="D37" s="389"/>
      <c r="E37" s="355"/>
      <c r="F37" s="343"/>
      <c r="G37" s="346"/>
      <c r="H37" s="349"/>
      <c r="I37" s="363"/>
      <c r="J37" s="425"/>
      <c r="K37" s="363">
        <f>IF(NOT(ISERROR(MATCH(J37,_xlfn.ANCHORARRAY(E54),0))),I56&amp;"Por favor no seleccionar los criterios de impacto",J37)</f>
        <v>0</v>
      </c>
      <c r="L37" s="349"/>
      <c r="M37" s="363"/>
      <c r="N37" s="358"/>
      <c r="O37" s="175">
        <v>6</v>
      </c>
      <c r="P37" s="172"/>
      <c r="Q37" s="188" t="str">
        <f t="shared" si="36"/>
        <v/>
      </c>
      <c r="R37" s="189"/>
      <c r="S37" s="189"/>
      <c r="T37" s="190" t="str">
        <f t="shared" si="32"/>
        <v/>
      </c>
      <c r="U37" s="189"/>
      <c r="V37" s="189"/>
      <c r="W37" s="189"/>
      <c r="X37" s="191" t="str">
        <f t="shared" si="37"/>
        <v/>
      </c>
      <c r="Y37" s="192" t="str">
        <f t="shared" si="33"/>
        <v/>
      </c>
      <c r="Z37" s="193" t="str">
        <f t="shared" si="31"/>
        <v/>
      </c>
      <c r="AA37" s="192" t="str">
        <f t="shared" si="34"/>
        <v/>
      </c>
      <c r="AB37" s="193" t="str">
        <f t="shared" si="38"/>
        <v/>
      </c>
      <c r="AC37" s="194" t="str">
        <f t="shared" si="39"/>
        <v/>
      </c>
      <c r="AD37" s="195"/>
      <c r="AE37" s="201"/>
      <c r="AF37" s="202"/>
      <c r="AG37" s="203"/>
      <c r="AH37" s="198"/>
      <c r="AI37" s="198"/>
      <c r="AJ37" s="185"/>
      <c r="AK37" s="185"/>
      <c r="AL37" s="185"/>
      <c r="AM37" s="185"/>
      <c r="AN37" s="185"/>
      <c r="AO37" s="185"/>
      <c r="AP37" s="185"/>
      <c r="AQ37" s="185"/>
      <c r="AR37" s="185"/>
      <c r="AS37" s="185"/>
      <c r="AT37" s="185"/>
      <c r="AU37" s="185"/>
      <c r="AV37" s="185"/>
      <c r="AW37" s="185"/>
      <c r="AX37" s="185"/>
      <c r="AY37" s="185"/>
      <c r="AZ37" s="185"/>
      <c r="BA37" s="185"/>
      <c r="BB37" s="185"/>
      <c r="BC37" s="185"/>
      <c r="BD37" s="185"/>
      <c r="BE37" s="185"/>
      <c r="BF37" s="185"/>
      <c r="BG37" s="185"/>
      <c r="BH37" s="185"/>
      <c r="BI37" s="185"/>
      <c r="BJ37" s="185"/>
      <c r="BK37" s="185"/>
      <c r="BL37" s="185"/>
      <c r="BM37" s="185"/>
      <c r="BN37" s="185"/>
      <c r="BO37" s="185"/>
    </row>
    <row r="38" spans="1:67" ht="18" hidden="1" customHeight="1" x14ac:dyDescent="0.2">
      <c r="A38" s="390">
        <v>5</v>
      </c>
      <c r="B38" s="393"/>
      <c r="C38" s="393"/>
      <c r="D38" s="393"/>
      <c r="E38" s="396"/>
      <c r="F38" s="393"/>
      <c r="G38" s="411"/>
      <c r="H38" s="408"/>
      <c r="I38" s="399" t="str">
        <f>IF(H38="","",IF(H38="Muy Baja",0.2,IF(H38="Baja",0.4,IF(H38="Media",0.6,IF(H38="Alta",0.8,IF(H38="Muy Alta",1,))))))</f>
        <v/>
      </c>
      <c r="J38" s="405"/>
      <c r="K38" s="399">
        <f>IF(NOT(ISERROR(MATCH(J38,'Tabla Impacto'!$B$221:$B$223,0))),'Tabla Impacto'!$F$223&amp;"Por favor no seleccionar los criterios de impacto(Afectación Económica o presupuestal y Pérdida Reputacional)",J38)</f>
        <v>0</v>
      </c>
      <c r="L38" s="408" t="str">
        <f>IF(OR(K38='Tabla Impacto'!$C$11,K38='Tabla Impacto'!$D$11),"Leve",IF(OR(K38='Tabla Impacto'!$C$12,K38='Tabla Impacto'!$D$12),"Menor",IF(OR(K38='Tabla Impacto'!$C$13,K38='Tabla Impacto'!$D$13),"Moderado",IF(OR(K38='Tabla Impacto'!$C$14,K38='Tabla Impacto'!$D$14),"Mayor",IF(OR(K38='Tabla Impacto'!$C$15,K38='Tabla Impacto'!$D$15),"Catastrófico","")))))</f>
        <v/>
      </c>
      <c r="M38" s="399" t="str">
        <f>IF(L38="","",IF(L38="Leve",0.2,IF(L38="Menor",0.4,IF(L38="Moderado",0.6,IF(L38="Mayor",0.8,IF(L38="Catastrófico",1,))))))</f>
        <v/>
      </c>
      <c r="N38" s="402" t="str">
        <f>IF(OR(AND(H38="Muy Baja",L38="Leve"),AND(H38="Muy Baja",L38="Menor"),AND(H38="Baja",L38="Leve")),"Bajo",IF(OR(AND(H38="Muy baja",L38="Moderado"),AND(H38="Baja",L38="Menor"),AND(H38="Baja",L38="Moderado"),AND(H38="Media",L38="Leve"),AND(H38="Media",L38="Menor"),AND(H38="Media",L38="Moderado"),AND(H38="Alta",L38="Leve"),AND(H38="Alta",L38="Menor")),"Moderado",IF(OR(AND(H38="Muy Baja",L38="Mayor"),AND(H38="Baja",L38="Mayor"),AND(H38="Media",L38="Mayor"),AND(H38="Alta",L38="Moderado"),AND(H38="Alta",L38="Mayor"),AND(H38="Muy Alta",L38="Leve"),AND(H38="Muy Alta",L38="Menor"),AND(H38="Muy Alta",L38="Moderado"),AND(H38="Muy Alta",L38="Mayor")),"Alto",IF(OR(AND(H38="Muy Baja",L38="Catastrófico"),AND(H38="Baja",L38="Catastrófico"),AND(H38="Media",L38="Catastrófico"),AND(H38="Alta",L38="Catastrófico"),AND(H38="Muy Alta",L38="Catastrófico")),"Extremo",""))))</f>
        <v/>
      </c>
      <c r="O38" s="148">
        <v>1</v>
      </c>
      <c r="P38" s="141"/>
      <c r="Q38" s="142"/>
      <c r="R38" s="160"/>
      <c r="S38" s="160"/>
      <c r="T38" s="161"/>
      <c r="U38" s="160"/>
      <c r="V38" s="160"/>
      <c r="W38" s="160"/>
      <c r="X38" s="143" t="str">
        <f>IFERROR(IF(Q38="Probabilidad",(I38-(+I38*T38)),IF(Q38="Impacto",I38,"")),"")</f>
        <v/>
      </c>
      <c r="Y38" s="162" t="str">
        <f>IFERROR(IF(X38="","",IF(X38&lt;=0.2,"Muy Baja",IF(X38&lt;=0.4,"Baja",IF(X38&lt;=0.6,"Media",IF(X38&lt;=0.8,"Alta","Muy Alta"))))),"")</f>
        <v/>
      </c>
      <c r="Z38" s="163" t="str">
        <f>+X38</f>
        <v/>
      </c>
      <c r="AA38" s="162" t="str">
        <f>IFERROR(IF(AB38="","",IF(AB38&lt;=0.2,"Leve",IF(AB38&lt;=0.4,"Menor",IF(AB38&lt;=0.6,"Moderado",IF(AB38&lt;=0.8,"Mayor","Catastrófico"))))),"")</f>
        <v/>
      </c>
      <c r="AB38" s="163" t="str">
        <f>IFERROR(IF(Q38="Impacto",(M38-(+M38*T38)),IF(Q38="Probabilidad",M38,"")),"")</f>
        <v/>
      </c>
      <c r="AC38" s="164" t="str">
        <f>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65"/>
      <c r="AE38" s="167"/>
      <c r="AF38" s="144"/>
      <c r="AG38" s="159"/>
      <c r="AH38" s="159"/>
      <c r="AI38" s="159"/>
      <c r="AJ38" s="133"/>
      <c r="AK38" s="133"/>
      <c r="AL38" s="133"/>
      <c r="AM38" s="133"/>
      <c r="AN38" s="133"/>
      <c r="AO38" s="133"/>
      <c r="AP38" s="133"/>
      <c r="AQ38" s="133"/>
      <c r="AR38" s="133"/>
      <c r="AS38" s="133"/>
      <c r="AT38" s="133"/>
      <c r="AU38" s="133"/>
      <c r="AV38" s="133"/>
      <c r="AW38" s="133"/>
      <c r="AX38" s="133"/>
      <c r="AY38" s="133"/>
      <c r="AZ38" s="133"/>
      <c r="BA38" s="133"/>
      <c r="BB38" s="133"/>
      <c r="BC38" s="133"/>
      <c r="BD38" s="133"/>
      <c r="BE38" s="133"/>
      <c r="BF38" s="133"/>
      <c r="BG38" s="133"/>
      <c r="BH38" s="133"/>
      <c r="BI38" s="133"/>
      <c r="BJ38" s="133"/>
      <c r="BK38" s="133"/>
      <c r="BL38" s="133"/>
      <c r="BM38" s="133"/>
      <c r="BN38" s="133"/>
      <c r="BO38" s="133"/>
    </row>
    <row r="39" spans="1:67" ht="18" hidden="1" customHeight="1" x14ac:dyDescent="0.2">
      <c r="A39" s="391"/>
      <c r="B39" s="394"/>
      <c r="C39" s="394"/>
      <c r="D39" s="394"/>
      <c r="E39" s="397"/>
      <c r="F39" s="394"/>
      <c r="G39" s="412"/>
      <c r="H39" s="409"/>
      <c r="I39" s="400"/>
      <c r="J39" s="406"/>
      <c r="K39" s="400">
        <f>IF(NOT(ISERROR(MATCH(J39,_xlfn.ANCHORARRAY(E50),0))),I52&amp;"Por favor no seleccionar los criterios de impacto",J39)</f>
        <v>0</v>
      </c>
      <c r="L39" s="409"/>
      <c r="M39" s="400"/>
      <c r="N39" s="403"/>
      <c r="O39" s="148">
        <v>2</v>
      </c>
      <c r="P39" s="141"/>
      <c r="Q39" s="150" t="str">
        <f>IF(OR(R39="Preventivo",R39="Detectivo"),"Probabilidad",IF(R39="Correctivo","Impacto",""))</f>
        <v/>
      </c>
      <c r="R39" s="151"/>
      <c r="S39" s="151"/>
      <c r="T39" s="152" t="str">
        <f t="shared" ref="T39:T43" si="40">IF(AND(R39="Preventivo",S39="Automático"),"50%",IF(AND(R39="Preventivo",S39="Manual"),"40%",IF(AND(R39="Detectivo",S39="Automático"),"40%",IF(AND(R39="Detectivo",S39="Manual"),"30%",IF(AND(R39="Correctivo",S39="Automático"),"35%",IF(AND(R39="Correctivo",S39="Manual"),"25%",""))))))</f>
        <v/>
      </c>
      <c r="U39" s="151"/>
      <c r="V39" s="151"/>
      <c r="W39" s="151"/>
      <c r="X39" s="153" t="str">
        <f>IFERROR(IF(AND(Q38="Probabilidad",Q39="Probabilidad"),(Z38-(+Z38*T39)),IF(Q39="Probabilidad",(I38-(+I38*T39)),IF(Q39="Impacto",Z38,""))),"")</f>
        <v/>
      </c>
      <c r="Y39" s="154" t="str">
        <f t="shared" si="1"/>
        <v/>
      </c>
      <c r="Z39" s="155" t="str">
        <f t="shared" ref="Z39:Z43" si="41">+X39</f>
        <v/>
      </c>
      <c r="AA39" s="154" t="str">
        <f t="shared" si="3"/>
        <v/>
      </c>
      <c r="AB39" s="155" t="str">
        <f>IFERROR(IF(AND(Q38="Impacto",Q39="Impacto"),(AB38-(+AB38*T39)),IF(Q39="Impacto",(M38-(+M38*T39)),IF(Q39="Probabilidad",AB38,""))),"")</f>
        <v/>
      </c>
      <c r="AC39" s="156" t="str">
        <f t="shared" ref="AC39:AC40" si="42">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57"/>
      <c r="AE39" s="147"/>
      <c r="AF39" s="158"/>
      <c r="AG39" s="159"/>
      <c r="AH39" s="159"/>
      <c r="AI39" s="159"/>
      <c r="AJ39" s="133"/>
      <c r="AK39" s="133"/>
      <c r="AL39" s="133"/>
      <c r="AM39" s="133"/>
      <c r="AN39" s="133"/>
      <c r="AO39" s="133"/>
      <c r="AP39" s="133"/>
      <c r="AQ39" s="133"/>
      <c r="AR39" s="133"/>
      <c r="AS39" s="133"/>
      <c r="AT39" s="133"/>
      <c r="AU39" s="133"/>
      <c r="AV39" s="133"/>
      <c r="AW39" s="133"/>
      <c r="AX39" s="133"/>
      <c r="AY39" s="133"/>
      <c r="AZ39" s="133"/>
      <c r="BA39" s="133"/>
      <c r="BB39" s="133"/>
      <c r="BC39" s="133"/>
      <c r="BD39" s="133"/>
      <c r="BE39" s="133"/>
      <c r="BF39" s="133"/>
      <c r="BG39" s="133"/>
      <c r="BH39" s="133"/>
      <c r="BI39" s="133"/>
      <c r="BJ39" s="133"/>
      <c r="BK39" s="133"/>
      <c r="BL39" s="133"/>
      <c r="BM39" s="133"/>
      <c r="BN39" s="133"/>
      <c r="BO39" s="133"/>
    </row>
    <row r="40" spans="1:67" ht="18" hidden="1" customHeight="1" x14ac:dyDescent="0.2">
      <c r="A40" s="391"/>
      <c r="B40" s="394"/>
      <c r="C40" s="394"/>
      <c r="D40" s="394"/>
      <c r="E40" s="397"/>
      <c r="F40" s="394"/>
      <c r="G40" s="412"/>
      <c r="H40" s="409"/>
      <c r="I40" s="400"/>
      <c r="J40" s="406"/>
      <c r="K40" s="400">
        <f>IF(NOT(ISERROR(MATCH(J40,_xlfn.ANCHORARRAY(E51),0))),I53&amp;"Por favor no seleccionar los criterios de impacto",J40)</f>
        <v>0</v>
      </c>
      <c r="L40" s="409"/>
      <c r="M40" s="400"/>
      <c r="N40" s="403"/>
      <c r="O40" s="148">
        <v>3</v>
      </c>
      <c r="P40" s="149"/>
      <c r="Q40" s="150" t="str">
        <f>IF(OR(R40="Preventivo",R40="Detectivo"),"Probabilidad",IF(R40="Correctivo","Impacto",""))</f>
        <v/>
      </c>
      <c r="R40" s="151"/>
      <c r="S40" s="151"/>
      <c r="T40" s="152" t="str">
        <f t="shared" si="40"/>
        <v/>
      </c>
      <c r="U40" s="151"/>
      <c r="V40" s="151"/>
      <c r="W40" s="151"/>
      <c r="X40" s="153" t="str">
        <f>IFERROR(IF(AND(Q39="Probabilidad",Q40="Probabilidad"),(Z39-(+Z39*T40)),IF(AND(Q39="Impacto",Q40="Probabilidad"),(Z38-(+Z38*T40)),IF(Q40="Impacto",Z39,""))),"")</f>
        <v/>
      </c>
      <c r="Y40" s="154" t="str">
        <f t="shared" si="1"/>
        <v/>
      </c>
      <c r="Z40" s="155" t="str">
        <f t="shared" si="41"/>
        <v/>
      </c>
      <c r="AA40" s="154" t="str">
        <f t="shared" si="3"/>
        <v/>
      </c>
      <c r="AB40" s="155" t="str">
        <f>IFERROR(IF(AND(Q39="Impacto",Q40="Impacto"),(AB39-(+AB39*T40)),IF(AND(Q39="Probabilidad",Q40="Impacto"),(AB38-(+AB38*T40)),IF(Q40="Probabilidad",AB39,""))),"")</f>
        <v/>
      </c>
      <c r="AC40" s="156" t="str">
        <f t="shared" si="42"/>
        <v/>
      </c>
      <c r="AD40" s="157"/>
      <c r="AE40" s="147"/>
      <c r="AF40" s="158"/>
      <c r="AG40" s="159"/>
      <c r="AH40" s="159"/>
      <c r="AI40" s="159"/>
      <c r="AJ40" s="133"/>
      <c r="AK40" s="133"/>
      <c r="AL40" s="133"/>
      <c r="AM40" s="133"/>
      <c r="AN40" s="133"/>
      <c r="AO40" s="133"/>
      <c r="AP40" s="133"/>
      <c r="AQ40" s="133"/>
      <c r="AR40" s="133"/>
      <c r="AS40" s="133"/>
      <c r="AT40" s="133"/>
      <c r="AU40" s="133"/>
      <c r="AV40" s="133"/>
      <c r="AW40" s="133"/>
      <c r="AX40" s="133"/>
      <c r="AY40" s="133"/>
      <c r="AZ40" s="133"/>
      <c r="BA40" s="133"/>
      <c r="BB40" s="133"/>
      <c r="BC40" s="133"/>
      <c r="BD40" s="133"/>
      <c r="BE40" s="133"/>
      <c r="BF40" s="133"/>
      <c r="BG40" s="133"/>
      <c r="BH40" s="133"/>
      <c r="BI40" s="133"/>
      <c r="BJ40" s="133"/>
      <c r="BK40" s="133"/>
      <c r="BL40" s="133"/>
      <c r="BM40" s="133"/>
      <c r="BN40" s="133"/>
      <c r="BO40" s="133"/>
    </row>
    <row r="41" spans="1:67" ht="18" hidden="1" customHeight="1" x14ac:dyDescent="0.2">
      <c r="A41" s="391"/>
      <c r="B41" s="394"/>
      <c r="C41" s="394"/>
      <c r="D41" s="394"/>
      <c r="E41" s="397"/>
      <c r="F41" s="394"/>
      <c r="G41" s="412"/>
      <c r="H41" s="409"/>
      <c r="I41" s="400"/>
      <c r="J41" s="406"/>
      <c r="K41" s="400">
        <f>IF(NOT(ISERROR(MATCH(J41,_xlfn.ANCHORARRAY(E52),0))),I54&amp;"Por favor no seleccionar los criterios de impacto",J41)</f>
        <v>0</v>
      </c>
      <c r="L41" s="409"/>
      <c r="M41" s="400"/>
      <c r="N41" s="403"/>
      <c r="O41" s="148">
        <v>4</v>
      </c>
      <c r="P41" s="141"/>
      <c r="Q41" s="150" t="str">
        <f t="shared" ref="Q41:Q43" si="43">IF(OR(R41="Preventivo",R41="Detectivo"),"Probabilidad",IF(R41="Correctivo","Impacto",""))</f>
        <v/>
      </c>
      <c r="R41" s="151"/>
      <c r="S41" s="151"/>
      <c r="T41" s="152" t="str">
        <f t="shared" si="40"/>
        <v/>
      </c>
      <c r="U41" s="151"/>
      <c r="V41" s="151"/>
      <c r="W41" s="151"/>
      <c r="X41" s="153" t="str">
        <f t="shared" ref="X41:X43" si="44">IFERROR(IF(AND(Q40="Probabilidad",Q41="Probabilidad"),(Z40-(+Z40*T41)),IF(AND(Q40="Impacto",Q41="Probabilidad"),(Z39-(+Z39*T41)),IF(Q41="Impacto",Z40,""))),"")</f>
        <v/>
      </c>
      <c r="Y41" s="154" t="str">
        <f t="shared" si="1"/>
        <v/>
      </c>
      <c r="Z41" s="155" t="str">
        <f t="shared" si="41"/>
        <v/>
      </c>
      <c r="AA41" s="154" t="str">
        <f t="shared" si="3"/>
        <v/>
      </c>
      <c r="AB41" s="155" t="str">
        <f t="shared" ref="AB41:AB43" si="45">IFERROR(IF(AND(Q40="Impacto",Q41="Impacto"),(AB40-(+AB40*T41)),IF(AND(Q40="Probabilidad",Q41="Impacto"),(AB39-(+AB39*T41)),IF(Q41="Probabilidad",AB40,""))),"")</f>
        <v/>
      </c>
      <c r="AC41" s="156"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57"/>
      <c r="AE41" s="147"/>
      <c r="AF41" s="158"/>
      <c r="AG41" s="159"/>
      <c r="AH41" s="159"/>
      <c r="AI41" s="159"/>
      <c r="AJ41" s="133"/>
      <c r="AK41" s="133"/>
      <c r="AL41" s="133"/>
      <c r="AM41" s="133"/>
      <c r="AN41" s="133"/>
      <c r="AO41" s="133"/>
      <c r="AP41" s="133"/>
      <c r="AQ41" s="133"/>
      <c r="AR41" s="133"/>
      <c r="AS41" s="133"/>
      <c r="AT41" s="133"/>
      <c r="AU41" s="133"/>
      <c r="AV41" s="133"/>
      <c r="AW41" s="133"/>
      <c r="AX41" s="133"/>
      <c r="AY41" s="133"/>
      <c r="AZ41" s="133"/>
      <c r="BA41" s="133"/>
      <c r="BB41" s="133"/>
      <c r="BC41" s="133"/>
      <c r="BD41" s="133"/>
      <c r="BE41" s="133"/>
      <c r="BF41" s="133"/>
      <c r="BG41" s="133"/>
      <c r="BH41" s="133"/>
      <c r="BI41" s="133"/>
      <c r="BJ41" s="133"/>
      <c r="BK41" s="133"/>
      <c r="BL41" s="133"/>
      <c r="BM41" s="133"/>
      <c r="BN41" s="133"/>
      <c r="BO41" s="133"/>
    </row>
    <row r="42" spans="1:67" ht="18" hidden="1" customHeight="1" x14ac:dyDescent="0.2">
      <c r="A42" s="391"/>
      <c r="B42" s="394"/>
      <c r="C42" s="394"/>
      <c r="D42" s="394"/>
      <c r="E42" s="397"/>
      <c r="F42" s="394"/>
      <c r="G42" s="412"/>
      <c r="H42" s="409"/>
      <c r="I42" s="400"/>
      <c r="J42" s="406"/>
      <c r="K42" s="400">
        <f>IF(NOT(ISERROR(MATCH(J42,_xlfn.ANCHORARRAY(E53),0))),I55&amp;"Por favor no seleccionar los criterios de impacto",J42)</f>
        <v>0</v>
      </c>
      <c r="L42" s="409"/>
      <c r="M42" s="400"/>
      <c r="N42" s="403"/>
      <c r="O42" s="148">
        <v>5</v>
      </c>
      <c r="P42" s="141"/>
      <c r="Q42" s="150" t="str">
        <f t="shared" si="43"/>
        <v/>
      </c>
      <c r="R42" s="151"/>
      <c r="S42" s="151"/>
      <c r="T42" s="152" t="str">
        <f t="shared" si="40"/>
        <v/>
      </c>
      <c r="U42" s="151"/>
      <c r="V42" s="151"/>
      <c r="W42" s="151"/>
      <c r="X42" s="153" t="str">
        <f t="shared" si="44"/>
        <v/>
      </c>
      <c r="Y42" s="154" t="str">
        <f t="shared" si="1"/>
        <v/>
      </c>
      <c r="Z42" s="155" t="str">
        <f t="shared" si="41"/>
        <v/>
      </c>
      <c r="AA42" s="154" t="str">
        <f t="shared" si="3"/>
        <v/>
      </c>
      <c r="AB42" s="155" t="str">
        <f t="shared" si="45"/>
        <v/>
      </c>
      <c r="AC42" s="156" t="str">
        <f t="shared" ref="AC42:AC43" si="46">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57"/>
      <c r="AE42" s="147"/>
      <c r="AF42" s="158"/>
      <c r="AG42" s="159"/>
      <c r="AH42" s="159"/>
      <c r="AI42" s="159"/>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33"/>
      <c r="BN42" s="133"/>
      <c r="BO42" s="133"/>
    </row>
    <row r="43" spans="1:67" ht="18" hidden="1" customHeight="1" x14ac:dyDescent="0.2">
      <c r="A43" s="392"/>
      <c r="B43" s="395"/>
      <c r="C43" s="395"/>
      <c r="D43" s="395"/>
      <c r="E43" s="398"/>
      <c r="F43" s="395"/>
      <c r="G43" s="413"/>
      <c r="H43" s="410"/>
      <c r="I43" s="401"/>
      <c r="J43" s="407"/>
      <c r="K43" s="401">
        <f>IF(NOT(ISERROR(MATCH(J43,_xlfn.ANCHORARRAY(E54),0))),I56&amp;"Por favor no seleccionar los criterios de impacto",J43)</f>
        <v>0</v>
      </c>
      <c r="L43" s="410"/>
      <c r="M43" s="401"/>
      <c r="N43" s="404"/>
      <c r="O43" s="148">
        <v>6</v>
      </c>
      <c r="P43" s="141"/>
      <c r="Q43" s="150" t="str">
        <f t="shared" si="43"/>
        <v/>
      </c>
      <c r="R43" s="151"/>
      <c r="S43" s="151"/>
      <c r="T43" s="152" t="str">
        <f t="shared" si="40"/>
        <v/>
      </c>
      <c r="U43" s="151"/>
      <c r="V43" s="151"/>
      <c r="W43" s="151"/>
      <c r="X43" s="153" t="str">
        <f t="shared" si="44"/>
        <v/>
      </c>
      <c r="Y43" s="154" t="str">
        <f t="shared" si="1"/>
        <v/>
      </c>
      <c r="Z43" s="155" t="str">
        <f t="shared" si="41"/>
        <v/>
      </c>
      <c r="AA43" s="154" t="str">
        <f t="shared" si="3"/>
        <v/>
      </c>
      <c r="AB43" s="155" t="str">
        <f t="shared" si="45"/>
        <v/>
      </c>
      <c r="AC43" s="156" t="str">
        <f t="shared" si="46"/>
        <v/>
      </c>
      <c r="AD43" s="157"/>
      <c r="AE43" s="147"/>
      <c r="AF43" s="158"/>
      <c r="AG43" s="159"/>
      <c r="AH43" s="159"/>
      <c r="AI43" s="159"/>
      <c r="AJ43" s="133"/>
      <c r="AK43" s="133"/>
      <c r="AL43" s="133"/>
      <c r="AM43" s="133"/>
      <c r="AN43" s="133"/>
      <c r="AO43" s="133"/>
      <c r="AP43" s="133"/>
      <c r="AQ43" s="133"/>
      <c r="AR43" s="133"/>
      <c r="AS43" s="133"/>
      <c r="AT43" s="133"/>
      <c r="AU43" s="133"/>
      <c r="AV43" s="133"/>
      <c r="AW43" s="133"/>
      <c r="AX43" s="133"/>
      <c r="AY43" s="133"/>
      <c r="AZ43" s="133"/>
      <c r="BA43" s="133"/>
      <c r="BB43" s="133"/>
      <c r="BC43" s="133"/>
      <c r="BD43" s="133"/>
      <c r="BE43" s="133"/>
      <c r="BF43" s="133"/>
      <c r="BG43" s="133"/>
      <c r="BH43" s="133"/>
      <c r="BI43" s="133"/>
      <c r="BJ43" s="133"/>
      <c r="BK43" s="133"/>
      <c r="BL43" s="133"/>
      <c r="BM43" s="133"/>
      <c r="BN43" s="133"/>
      <c r="BO43" s="133"/>
    </row>
    <row r="44" spans="1:67" ht="18" hidden="1" customHeight="1" x14ac:dyDescent="0.2">
      <c r="A44" s="390">
        <v>6</v>
      </c>
      <c r="B44" s="393"/>
      <c r="C44" s="393"/>
      <c r="D44" s="393"/>
      <c r="E44" s="396"/>
      <c r="F44" s="393"/>
      <c r="G44" s="411"/>
      <c r="H44" s="408" t="str">
        <f>IF(G44&lt;=0,"",IF(G44&lt;=2,"Muy Baja",IF(G44&lt;=24,"Baja",IF(G44&lt;=500,"Media",IF(G44&lt;=5000,"Alta","Muy Alta")))))</f>
        <v/>
      </c>
      <c r="I44" s="399" t="str">
        <f>IF(H44="","",IF(H44="Muy Baja",0.2,IF(H44="Baja",0.4,IF(H44="Media",0.6,IF(H44="Alta",0.8,IF(H44="Muy Alta",1,))))))</f>
        <v/>
      </c>
      <c r="J44" s="405"/>
      <c r="K44" s="399">
        <f>IF(NOT(ISERROR(MATCH(J44,'Tabla Impacto'!$B$221:$B$223,0))),'Tabla Impacto'!$F$223&amp;"Por favor no seleccionar los criterios de impacto(Afectación Económica o presupuestal y Pérdida Reputacional)",J44)</f>
        <v>0</v>
      </c>
      <c r="L44" s="408" t="str">
        <f>IF(OR(K44='Tabla Impacto'!$C$11,K44='Tabla Impacto'!$D$11),"Leve",IF(OR(K44='Tabla Impacto'!$C$12,K44='Tabla Impacto'!$D$12),"Menor",IF(OR(K44='Tabla Impacto'!$C$13,K44='Tabla Impacto'!$D$13),"Moderado",IF(OR(K44='Tabla Impacto'!$C$14,K44='Tabla Impacto'!$D$14),"Mayor",IF(OR(K44='Tabla Impacto'!$C$15,K44='Tabla Impacto'!$D$15),"Catastrófico","")))))</f>
        <v/>
      </c>
      <c r="M44" s="399" t="str">
        <f>IF(L44="","",IF(L44="Leve",0.2,IF(L44="Menor",0.4,IF(L44="Moderado",0.6,IF(L44="Mayor",0.8,IF(L44="Catastrófico",1,))))))</f>
        <v/>
      </c>
      <c r="N44" s="402"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48">
        <v>1</v>
      </c>
      <c r="P44" s="141"/>
      <c r="Q44" s="150"/>
      <c r="R44" s="151"/>
      <c r="S44" s="151"/>
      <c r="T44" s="152"/>
      <c r="U44" s="151"/>
      <c r="V44" s="151"/>
      <c r="W44" s="151"/>
      <c r="X44" s="153" t="str">
        <f>IFERROR(IF(Q44="Probabilidad",(I44-(+I44*T44)),IF(Q44="Impacto",I44,"")),"")</f>
        <v/>
      </c>
      <c r="Y44" s="154" t="str">
        <f>IFERROR(IF(X44="","",IF(X44&lt;=0.2,"Muy Baja",IF(X44&lt;=0.4,"Baja",IF(X44&lt;=0.6,"Media",IF(X44&lt;=0.8,"Alta","Muy Alta"))))),"")</f>
        <v/>
      </c>
      <c r="Z44" s="155" t="str">
        <f>+X44</f>
        <v/>
      </c>
      <c r="AA44" s="154" t="str">
        <f>IFERROR(IF(AB44="","",IF(AB44&lt;=0.2,"Leve",IF(AB44&lt;=0.4,"Menor",IF(AB44&lt;=0.6,"Moderado",IF(AB44&lt;=0.8,"Mayor","Catastrófico"))))),"")</f>
        <v/>
      </c>
      <c r="AB44" s="155" t="str">
        <f>IFERROR(IF(Q44="Impacto",(M44-(+M44*T44)),IF(Q44="Probabilidad",M44,"")),"")</f>
        <v/>
      </c>
      <c r="AC44" s="156"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57"/>
      <c r="AE44" s="167"/>
      <c r="AF44" s="147"/>
      <c r="AG44" s="159"/>
      <c r="AH44" s="159"/>
      <c r="AI44" s="159"/>
      <c r="AJ44" s="133"/>
      <c r="AK44" s="133"/>
      <c r="AL44" s="133"/>
      <c r="AM44" s="133"/>
      <c r="AN44" s="133"/>
      <c r="AO44" s="133"/>
      <c r="AP44" s="133"/>
      <c r="AQ44" s="133"/>
      <c r="AR44" s="133"/>
      <c r="AS44" s="133"/>
      <c r="AT44" s="133"/>
      <c r="AU44" s="133"/>
      <c r="AV44" s="133"/>
      <c r="AW44" s="133"/>
      <c r="AX44" s="133"/>
      <c r="AY44" s="133"/>
      <c r="AZ44" s="133"/>
      <c r="BA44" s="133"/>
      <c r="BB44" s="133"/>
      <c r="BC44" s="133"/>
      <c r="BD44" s="133"/>
      <c r="BE44" s="133"/>
      <c r="BF44" s="133"/>
      <c r="BG44" s="133"/>
      <c r="BH44" s="133"/>
      <c r="BI44" s="133"/>
      <c r="BJ44" s="133"/>
      <c r="BK44" s="133"/>
      <c r="BL44" s="133"/>
      <c r="BM44" s="133"/>
      <c r="BN44" s="133"/>
      <c r="BO44" s="133"/>
    </row>
    <row r="45" spans="1:67" ht="18" hidden="1" customHeight="1" x14ac:dyDescent="0.2">
      <c r="A45" s="391"/>
      <c r="B45" s="394"/>
      <c r="C45" s="394"/>
      <c r="D45" s="394"/>
      <c r="E45" s="397"/>
      <c r="F45" s="394"/>
      <c r="G45" s="412"/>
      <c r="H45" s="409"/>
      <c r="I45" s="400"/>
      <c r="J45" s="406"/>
      <c r="K45" s="400">
        <f>IF(NOT(ISERROR(MATCH(J45,_xlfn.ANCHORARRAY(E56),0))),I58&amp;"Por favor no seleccionar los criterios de impacto",J45)</f>
        <v>0</v>
      </c>
      <c r="L45" s="409"/>
      <c r="M45" s="400"/>
      <c r="N45" s="403"/>
      <c r="O45" s="148">
        <v>2</v>
      </c>
      <c r="P45" s="141"/>
      <c r="Q45" s="150" t="str">
        <f>IF(OR(R45="Preventivo",R45="Detectivo"),"Probabilidad",IF(R45="Correctivo","Impacto",""))</f>
        <v/>
      </c>
      <c r="R45" s="151"/>
      <c r="S45" s="151"/>
      <c r="T45" s="152" t="str">
        <f t="shared" ref="T45:T49" si="47">IF(AND(R45="Preventivo",S45="Automático"),"50%",IF(AND(R45="Preventivo",S45="Manual"),"40%",IF(AND(R45="Detectivo",S45="Automático"),"40%",IF(AND(R45="Detectivo",S45="Manual"),"30%",IF(AND(R45="Correctivo",S45="Automático"),"35%",IF(AND(R45="Correctivo",S45="Manual"),"25%",""))))))</f>
        <v/>
      </c>
      <c r="U45" s="151"/>
      <c r="V45" s="151"/>
      <c r="W45" s="151"/>
      <c r="X45" s="153" t="str">
        <f>IFERROR(IF(AND(Q44="Probabilidad",Q45="Probabilidad"),(Z44-(+Z44*T45)),IF(Q45="Probabilidad",(I44-(+I44*T45)),IF(Q45="Impacto",Z44,""))),"")</f>
        <v/>
      </c>
      <c r="Y45" s="154" t="str">
        <f t="shared" si="1"/>
        <v/>
      </c>
      <c r="Z45" s="155" t="str">
        <f t="shared" ref="Z45:Z49" si="48">+X45</f>
        <v/>
      </c>
      <c r="AA45" s="154" t="str">
        <f t="shared" si="3"/>
        <v/>
      </c>
      <c r="AB45" s="155" t="str">
        <f>IFERROR(IF(AND(Q44="Impacto",Q45="Impacto"),(AB44-(+AB44*T45)),IF(Q45="Impacto",(M44-(+M44*T45)),IF(Q45="Probabilidad",AB44,""))),"")</f>
        <v/>
      </c>
      <c r="AC45" s="156" t="str">
        <f t="shared" ref="AC45:AC46" si="49">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57"/>
      <c r="AE45" s="147"/>
      <c r="AF45" s="158"/>
      <c r="AG45" s="159"/>
      <c r="AH45" s="159"/>
      <c r="AI45" s="159"/>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3"/>
      <c r="BG45" s="133"/>
      <c r="BH45" s="133"/>
      <c r="BI45" s="133"/>
      <c r="BJ45" s="133"/>
      <c r="BK45" s="133"/>
      <c r="BL45" s="133"/>
      <c r="BM45" s="133"/>
      <c r="BN45" s="133"/>
      <c r="BO45" s="133"/>
    </row>
    <row r="46" spans="1:67" ht="18" hidden="1" customHeight="1" x14ac:dyDescent="0.2">
      <c r="A46" s="391"/>
      <c r="B46" s="394"/>
      <c r="C46" s="394"/>
      <c r="D46" s="394"/>
      <c r="E46" s="397"/>
      <c r="F46" s="394"/>
      <c r="G46" s="412"/>
      <c r="H46" s="409"/>
      <c r="I46" s="400"/>
      <c r="J46" s="406"/>
      <c r="K46" s="400">
        <f>IF(NOT(ISERROR(MATCH(J46,_xlfn.ANCHORARRAY(E57),0))),I59&amp;"Por favor no seleccionar los criterios de impacto",J46)</f>
        <v>0</v>
      </c>
      <c r="L46" s="409"/>
      <c r="M46" s="400"/>
      <c r="N46" s="403"/>
      <c r="O46" s="148">
        <v>3</v>
      </c>
      <c r="P46" s="149"/>
      <c r="Q46" s="150" t="str">
        <f>IF(OR(R46="Preventivo",R46="Detectivo"),"Probabilidad",IF(R46="Correctivo","Impacto",""))</f>
        <v/>
      </c>
      <c r="R46" s="151"/>
      <c r="S46" s="151"/>
      <c r="T46" s="152" t="str">
        <f t="shared" si="47"/>
        <v/>
      </c>
      <c r="U46" s="151"/>
      <c r="V46" s="151"/>
      <c r="W46" s="151"/>
      <c r="X46" s="153" t="str">
        <f>IFERROR(IF(AND(Q45="Probabilidad",Q46="Probabilidad"),(Z45-(+Z45*T46)),IF(AND(Q45="Impacto",Q46="Probabilidad"),(Z44-(+Z44*T46)),IF(Q46="Impacto",Z45,""))),"")</f>
        <v/>
      </c>
      <c r="Y46" s="154" t="str">
        <f t="shared" si="1"/>
        <v/>
      </c>
      <c r="Z46" s="155" t="str">
        <f t="shared" si="48"/>
        <v/>
      </c>
      <c r="AA46" s="154" t="str">
        <f t="shared" si="3"/>
        <v/>
      </c>
      <c r="AB46" s="155" t="str">
        <f>IFERROR(IF(AND(Q45="Impacto",Q46="Impacto"),(AB45-(+AB45*T46)),IF(AND(Q45="Probabilidad",Q46="Impacto"),(AB44-(+AB44*T46)),IF(Q46="Probabilidad",AB45,""))),"")</f>
        <v/>
      </c>
      <c r="AC46" s="156" t="str">
        <f t="shared" si="49"/>
        <v/>
      </c>
      <c r="AD46" s="157"/>
      <c r="AE46" s="147"/>
      <c r="AF46" s="158"/>
      <c r="AG46" s="159"/>
      <c r="AH46" s="159"/>
      <c r="AI46" s="159"/>
      <c r="AJ46" s="133"/>
      <c r="AK46" s="133"/>
      <c r="AL46" s="133"/>
      <c r="AM46" s="133"/>
      <c r="AN46" s="133"/>
      <c r="AO46" s="133"/>
      <c r="AP46" s="133"/>
      <c r="AQ46" s="133"/>
      <c r="AR46" s="133"/>
      <c r="AS46" s="133"/>
      <c r="AT46" s="133"/>
      <c r="AU46" s="133"/>
      <c r="AV46" s="133"/>
      <c r="AW46" s="133"/>
      <c r="AX46" s="133"/>
      <c r="AY46" s="133"/>
      <c r="AZ46" s="133"/>
      <c r="BA46" s="133"/>
      <c r="BB46" s="133"/>
      <c r="BC46" s="133"/>
      <c r="BD46" s="133"/>
      <c r="BE46" s="133"/>
      <c r="BF46" s="133"/>
      <c r="BG46" s="133"/>
      <c r="BH46" s="133"/>
      <c r="BI46" s="133"/>
      <c r="BJ46" s="133"/>
      <c r="BK46" s="133"/>
      <c r="BL46" s="133"/>
      <c r="BM46" s="133"/>
      <c r="BN46" s="133"/>
      <c r="BO46" s="133"/>
    </row>
    <row r="47" spans="1:67" ht="18" hidden="1" customHeight="1" x14ac:dyDescent="0.2">
      <c r="A47" s="391"/>
      <c r="B47" s="394"/>
      <c r="C47" s="394"/>
      <c r="D47" s="394"/>
      <c r="E47" s="397"/>
      <c r="F47" s="394"/>
      <c r="G47" s="412"/>
      <c r="H47" s="409"/>
      <c r="I47" s="400"/>
      <c r="J47" s="406"/>
      <c r="K47" s="400">
        <f>IF(NOT(ISERROR(MATCH(J47,_xlfn.ANCHORARRAY(E58),0))),I60&amp;"Por favor no seleccionar los criterios de impacto",J47)</f>
        <v>0</v>
      </c>
      <c r="L47" s="409"/>
      <c r="M47" s="400"/>
      <c r="N47" s="403"/>
      <c r="O47" s="148">
        <v>4</v>
      </c>
      <c r="P47" s="141"/>
      <c r="Q47" s="150" t="str">
        <f t="shared" ref="Q47:Q49" si="50">IF(OR(R47="Preventivo",R47="Detectivo"),"Probabilidad",IF(R47="Correctivo","Impacto",""))</f>
        <v/>
      </c>
      <c r="R47" s="151"/>
      <c r="S47" s="151"/>
      <c r="T47" s="152" t="str">
        <f t="shared" si="47"/>
        <v/>
      </c>
      <c r="U47" s="151"/>
      <c r="V47" s="151"/>
      <c r="W47" s="151"/>
      <c r="X47" s="153" t="str">
        <f t="shared" ref="X47:X49" si="51">IFERROR(IF(AND(Q46="Probabilidad",Q47="Probabilidad"),(Z46-(+Z46*T47)),IF(AND(Q46="Impacto",Q47="Probabilidad"),(Z45-(+Z45*T47)),IF(Q47="Impacto",Z46,""))),"")</f>
        <v/>
      </c>
      <c r="Y47" s="154" t="str">
        <f t="shared" si="1"/>
        <v/>
      </c>
      <c r="Z47" s="155" t="str">
        <f t="shared" si="48"/>
        <v/>
      </c>
      <c r="AA47" s="154" t="str">
        <f t="shared" si="3"/>
        <v/>
      </c>
      <c r="AB47" s="155" t="str">
        <f t="shared" ref="AB47:AB49" si="52">IFERROR(IF(AND(Q46="Impacto",Q47="Impacto"),(AB46-(+AB46*T47)),IF(AND(Q46="Probabilidad",Q47="Impacto"),(AB45-(+AB45*T47)),IF(Q47="Probabilidad",AB46,""))),"")</f>
        <v/>
      </c>
      <c r="AC47" s="156"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57"/>
      <c r="AE47" s="147"/>
      <c r="AF47" s="158"/>
      <c r="AG47" s="159"/>
      <c r="AH47" s="159"/>
      <c r="AI47" s="159"/>
      <c r="AJ47" s="133"/>
      <c r="AK47" s="133"/>
      <c r="AL47" s="133"/>
      <c r="AM47" s="133"/>
      <c r="AN47" s="133"/>
      <c r="AO47" s="133"/>
      <c r="AP47" s="133"/>
      <c r="AQ47" s="133"/>
      <c r="AR47" s="133"/>
      <c r="AS47" s="133"/>
      <c r="AT47" s="133"/>
      <c r="AU47" s="133"/>
      <c r="AV47" s="133"/>
      <c r="AW47" s="133"/>
      <c r="AX47" s="133"/>
      <c r="AY47" s="133"/>
      <c r="AZ47" s="133"/>
      <c r="BA47" s="133"/>
      <c r="BB47" s="133"/>
      <c r="BC47" s="133"/>
      <c r="BD47" s="133"/>
      <c r="BE47" s="133"/>
      <c r="BF47" s="133"/>
      <c r="BG47" s="133"/>
      <c r="BH47" s="133"/>
      <c r="BI47" s="133"/>
      <c r="BJ47" s="133"/>
      <c r="BK47" s="133"/>
      <c r="BL47" s="133"/>
      <c r="BM47" s="133"/>
      <c r="BN47" s="133"/>
      <c r="BO47" s="133"/>
    </row>
    <row r="48" spans="1:67" ht="18" hidden="1" customHeight="1" x14ac:dyDescent="0.2">
      <c r="A48" s="391"/>
      <c r="B48" s="394"/>
      <c r="C48" s="394"/>
      <c r="D48" s="394"/>
      <c r="E48" s="397"/>
      <c r="F48" s="394"/>
      <c r="G48" s="412"/>
      <c r="H48" s="409"/>
      <c r="I48" s="400"/>
      <c r="J48" s="406"/>
      <c r="K48" s="400">
        <f>IF(NOT(ISERROR(MATCH(J48,_xlfn.ANCHORARRAY(E59),0))),I61&amp;"Por favor no seleccionar los criterios de impacto",J48)</f>
        <v>0</v>
      </c>
      <c r="L48" s="409"/>
      <c r="M48" s="400"/>
      <c r="N48" s="403"/>
      <c r="O48" s="148">
        <v>5</v>
      </c>
      <c r="P48" s="141"/>
      <c r="Q48" s="150" t="str">
        <f t="shared" si="50"/>
        <v/>
      </c>
      <c r="R48" s="151"/>
      <c r="S48" s="151"/>
      <c r="T48" s="152" t="str">
        <f t="shared" si="47"/>
        <v/>
      </c>
      <c r="U48" s="151"/>
      <c r="V48" s="151"/>
      <c r="W48" s="151"/>
      <c r="X48" s="153" t="str">
        <f t="shared" si="51"/>
        <v/>
      </c>
      <c r="Y48" s="154" t="str">
        <f t="shared" si="1"/>
        <v/>
      </c>
      <c r="Z48" s="155" t="str">
        <f t="shared" si="48"/>
        <v/>
      </c>
      <c r="AA48" s="154" t="str">
        <f t="shared" si="3"/>
        <v/>
      </c>
      <c r="AB48" s="155" t="str">
        <f t="shared" si="52"/>
        <v/>
      </c>
      <c r="AC48" s="156" t="str">
        <f t="shared" ref="AC48" si="53">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57"/>
      <c r="AE48" s="147"/>
      <c r="AF48" s="158"/>
      <c r="AG48" s="159"/>
      <c r="AH48" s="159"/>
      <c r="AI48" s="159"/>
      <c r="AJ48" s="133"/>
      <c r="AK48" s="133"/>
      <c r="AL48" s="133"/>
      <c r="AM48" s="133"/>
      <c r="AN48" s="133"/>
      <c r="AO48" s="133"/>
      <c r="AP48" s="133"/>
      <c r="AQ48" s="133"/>
      <c r="AR48" s="133"/>
      <c r="AS48" s="133"/>
      <c r="AT48" s="133"/>
      <c r="AU48" s="133"/>
      <c r="AV48" s="133"/>
      <c r="AW48" s="133"/>
      <c r="AX48" s="133"/>
      <c r="AY48" s="133"/>
      <c r="AZ48" s="133"/>
      <c r="BA48" s="133"/>
      <c r="BB48" s="133"/>
      <c r="BC48" s="133"/>
      <c r="BD48" s="133"/>
      <c r="BE48" s="133"/>
      <c r="BF48" s="133"/>
      <c r="BG48" s="133"/>
      <c r="BH48" s="133"/>
      <c r="BI48" s="133"/>
      <c r="BJ48" s="133"/>
      <c r="BK48" s="133"/>
      <c r="BL48" s="133"/>
      <c r="BM48" s="133"/>
      <c r="BN48" s="133"/>
      <c r="BO48" s="133"/>
    </row>
    <row r="49" spans="1:67" ht="18" hidden="1" customHeight="1" x14ac:dyDescent="0.2">
      <c r="A49" s="392"/>
      <c r="B49" s="395"/>
      <c r="C49" s="395"/>
      <c r="D49" s="395"/>
      <c r="E49" s="398"/>
      <c r="F49" s="395"/>
      <c r="G49" s="413"/>
      <c r="H49" s="410"/>
      <c r="I49" s="401"/>
      <c r="J49" s="407"/>
      <c r="K49" s="401">
        <f>IF(NOT(ISERROR(MATCH(J49,_xlfn.ANCHORARRAY(E60),0))),I62&amp;"Por favor no seleccionar los criterios de impacto",J49)</f>
        <v>0</v>
      </c>
      <c r="L49" s="410"/>
      <c r="M49" s="401"/>
      <c r="N49" s="404"/>
      <c r="O49" s="148">
        <v>6</v>
      </c>
      <c r="P49" s="141"/>
      <c r="Q49" s="150" t="str">
        <f t="shared" si="50"/>
        <v/>
      </c>
      <c r="R49" s="151"/>
      <c r="S49" s="151"/>
      <c r="T49" s="152" t="str">
        <f t="shared" si="47"/>
        <v/>
      </c>
      <c r="U49" s="151"/>
      <c r="V49" s="151"/>
      <c r="W49" s="151"/>
      <c r="X49" s="153" t="str">
        <f t="shared" si="51"/>
        <v/>
      </c>
      <c r="Y49" s="154" t="str">
        <f t="shared" si="1"/>
        <v/>
      </c>
      <c r="Z49" s="155" t="str">
        <f t="shared" si="48"/>
        <v/>
      </c>
      <c r="AA49" s="154" t="str">
        <f>IFERROR(IF(AB49="","",IF(AB49&lt;=0.2,"Leve",IF(AB49&lt;=0.4,"Menor",IF(AB49&lt;=0.6,"Moderado",IF(AB49&lt;=0.8,"Mayor","Catastrófico"))))),"")</f>
        <v/>
      </c>
      <c r="AB49" s="155" t="str">
        <f t="shared" si="52"/>
        <v/>
      </c>
      <c r="AC49" s="156"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57"/>
      <c r="AE49" s="147"/>
      <c r="AF49" s="158"/>
      <c r="AG49" s="159"/>
      <c r="AH49" s="159"/>
      <c r="AI49" s="159"/>
      <c r="AJ49" s="133"/>
      <c r="AK49" s="133"/>
      <c r="AL49" s="133"/>
      <c r="AM49" s="133"/>
      <c r="AN49" s="133"/>
      <c r="AO49" s="133"/>
      <c r="AP49" s="133"/>
      <c r="AQ49" s="133"/>
      <c r="AR49" s="133"/>
      <c r="AS49" s="133"/>
      <c r="AT49" s="133"/>
      <c r="AU49" s="133"/>
      <c r="AV49" s="133"/>
      <c r="AW49" s="133"/>
      <c r="AX49" s="133"/>
      <c r="AY49" s="133"/>
      <c r="AZ49" s="133"/>
      <c r="BA49" s="133"/>
      <c r="BB49" s="133"/>
      <c r="BC49" s="133"/>
      <c r="BD49" s="133"/>
      <c r="BE49" s="133"/>
      <c r="BF49" s="133"/>
      <c r="BG49" s="133"/>
      <c r="BH49" s="133"/>
      <c r="BI49" s="133"/>
      <c r="BJ49" s="133"/>
      <c r="BK49" s="133"/>
      <c r="BL49" s="133"/>
      <c r="BM49" s="133"/>
      <c r="BN49" s="133"/>
      <c r="BO49" s="133"/>
    </row>
    <row r="50" spans="1:67" ht="18" hidden="1" customHeight="1" x14ac:dyDescent="0.2">
      <c r="A50" s="390">
        <v>7</v>
      </c>
      <c r="B50" s="393"/>
      <c r="C50" s="393"/>
      <c r="D50" s="393"/>
      <c r="E50" s="396"/>
      <c r="F50" s="393"/>
      <c r="G50" s="411"/>
      <c r="H50" s="408" t="str">
        <f>IF(G50&lt;=0,"",IF(G50&lt;=2,"Muy Baja",IF(G50&lt;=24,"Baja",IF(G50&lt;=500,"Media",IF(G50&lt;=5000,"Alta","Muy Alta")))))</f>
        <v/>
      </c>
      <c r="I50" s="399" t="str">
        <f>IF(H50="","",IF(H50="Muy Baja",0.2,IF(H50="Baja",0.4,IF(H50="Media",0.6,IF(H50="Alta",0.8,IF(H50="Muy Alta",1,))))))</f>
        <v/>
      </c>
      <c r="J50" s="405"/>
      <c r="K50" s="399">
        <f>IF(NOT(ISERROR(MATCH(J50,'Tabla Impacto'!$B$221:$B$223,0))),'Tabla Impacto'!$F$223&amp;"Por favor no seleccionar los criterios de impacto(Afectación Económica o presupuestal y Pérdida Reputacional)",J50)</f>
        <v>0</v>
      </c>
      <c r="L50" s="408" t="str">
        <f>IF(OR(K50='Tabla Impacto'!$C$11,K50='Tabla Impacto'!$D$11),"Leve",IF(OR(K50='Tabla Impacto'!$C$12,K50='Tabla Impacto'!$D$12),"Menor",IF(OR(K50='Tabla Impacto'!$C$13,K50='Tabla Impacto'!$D$13),"Moderado",IF(OR(K50='Tabla Impacto'!$C$14,K50='Tabla Impacto'!$D$14),"Mayor",IF(OR(K50='Tabla Impacto'!$C$15,K50='Tabla Impacto'!$D$15),"Catastrófico","")))))</f>
        <v/>
      </c>
      <c r="M50" s="399" t="str">
        <f>IF(L50="","",IF(L50="Leve",0.2,IF(L50="Menor",0.4,IF(L50="Moderado",0.6,IF(L50="Mayor",0.8,IF(L50="Catastrófico",1,))))))</f>
        <v/>
      </c>
      <c r="N50" s="402" t="str">
        <f>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
      </c>
      <c r="O50" s="148">
        <v>1</v>
      </c>
      <c r="P50" s="141"/>
      <c r="Q50" s="142" t="str">
        <f>IF(OR(R50="Preventivo",R50="Detectivo"),"Probabilidad",IF(R50="Correctivo","Impacto",""))</f>
        <v/>
      </c>
      <c r="R50" s="160"/>
      <c r="S50" s="160"/>
      <c r="T50" s="161" t="str">
        <f>IF(AND(R50="Preventivo",S50="Automático"),"50%",IF(AND(R50="Preventivo",S50="Manual"),"40%",IF(AND(R50="Detectivo",S50="Automático"),"40%",IF(AND(R50="Detectivo",S50="Manual"),"30%",IF(AND(R50="Correctivo",S50="Automático"),"35%",IF(AND(R50="Correctivo",S50="Manual"),"25%",""))))))</f>
        <v/>
      </c>
      <c r="U50" s="160"/>
      <c r="V50" s="160"/>
      <c r="W50" s="160"/>
      <c r="X50" s="143" t="str">
        <f>IFERROR(IF(Q50="Probabilidad",(I50-(+I50*T50)),IF(Q50="Impacto",I50,"")),"")</f>
        <v/>
      </c>
      <c r="Y50" s="162" t="str">
        <f>IFERROR(IF(X50="","",IF(X50&lt;=0.2,"Muy Baja",IF(X50&lt;=0.4,"Baja",IF(X50&lt;=0.6,"Media",IF(X50&lt;=0.8,"Alta","Muy Alta"))))),"")</f>
        <v/>
      </c>
      <c r="Z50" s="163" t="str">
        <f>+X50</f>
        <v/>
      </c>
      <c r="AA50" s="162" t="str">
        <f>IFERROR(IF(AB50="","",IF(AB50&lt;=0.2,"Leve",IF(AB50&lt;=0.4,"Menor",IF(AB50&lt;=0.6,"Moderado",IF(AB50&lt;=0.8,"Mayor","Catastrófico"))))),"")</f>
        <v/>
      </c>
      <c r="AB50" s="163" t="str">
        <f>IFERROR(IF(Q50="Impacto",(M50-(+M50*T50)),IF(Q50="Probabilidad",M50,"")),"")</f>
        <v/>
      </c>
      <c r="AC50" s="164"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65"/>
      <c r="AE50" s="147"/>
      <c r="AF50" s="147"/>
      <c r="AG50" s="159"/>
      <c r="AH50" s="159"/>
      <c r="AI50" s="159"/>
      <c r="AJ50" s="133"/>
      <c r="AK50" s="133"/>
      <c r="AL50" s="133"/>
      <c r="AM50" s="133"/>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row>
    <row r="51" spans="1:67" ht="18" hidden="1" customHeight="1" x14ac:dyDescent="0.2">
      <c r="A51" s="391"/>
      <c r="B51" s="394"/>
      <c r="C51" s="394"/>
      <c r="D51" s="394"/>
      <c r="E51" s="397"/>
      <c r="F51" s="394"/>
      <c r="G51" s="412"/>
      <c r="H51" s="409"/>
      <c r="I51" s="400"/>
      <c r="J51" s="406"/>
      <c r="K51" s="400">
        <f>IF(NOT(ISERROR(MATCH(J51,_xlfn.ANCHORARRAY(E62),0))),I64&amp;"Por favor no seleccionar los criterios de impacto",J51)</f>
        <v>0</v>
      </c>
      <c r="L51" s="409"/>
      <c r="M51" s="400"/>
      <c r="N51" s="403"/>
      <c r="O51" s="148">
        <v>2</v>
      </c>
      <c r="P51" s="141"/>
      <c r="Q51" s="142" t="str">
        <f>IF(OR(R51="Preventivo",R51="Detectivo"),"Probabilidad",IF(R51="Correctivo","Impacto",""))</f>
        <v/>
      </c>
      <c r="R51" s="160"/>
      <c r="S51" s="160"/>
      <c r="T51" s="161" t="str">
        <f t="shared" ref="T51:T55" si="54">IF(AND(R51="Preventivo",S51="Automático"),"50%",IF(AND(R51="Preventivo",S51="Manual"),"40%",IF(AND(R51="Detectivo",S51="Automático"),"40%",IF(AND(R51="Detectivo",S51="Manual"),"30%",IF(AND(R51="Correctivo",S51="Automático"),"35%",IF(AND(R51="Correctivo",S51="Manual"),"25%",""))))))</f>
        <v/>
      </c>
      <c r="U51" s="160"/>
      <c r="V51" s="160"/>
      <c r="W51" s="160"/>
      <c r="X51" s="143" t="str">
        <f>IFERROR(IF(AND(Q50="Probabilidad",Q51="Probabilidad"),(Z50-(+Z50*T51)),IF(Q51="Probabilidad",(I50-(+I50*T51)),IF(Q51="Impacto",Z50,""))),"")</f>
        <v/>
      </c>
      <c r="Y51" s="162" t="str">
        <f t="shared" si="1"/>
        <v/>
      </c>
      <c r="Z51" s="163" t="str">
        <f t="shared" ref="Z51:Z55" si="55">+X51</f>
        <v/>
      </c>
      <c r="AA51" s="162" t="str">
        <f t="shared" si="3"/>
        <v/>
      </c>
      <c r="AB51" s="163" t="str">
        <f>IFERROR(IF(AND(Q50="Impacto",Q51="Impacto"),(AB50-(+AB50*T51)),IF(Q51="Impacto",(M50-(+M50*T51)),IF(Q51="Probabilidad",AB50,""))),"")</f>
        <v/>
      </c>
      <c r="AC51" s="164" t="str">
        <f t="shared" ref="AC51:AC52" si="56">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65"/>
      <c r="AE51" s="147"/>
      <c r="AF51" s="158"/>
      <c r="AG51" s="159"/>
      <c r="AH51" s="159"/>
      <c r="AI51" s="159"/>
      <c r="AJ51" s="133"/>
      <c r="AK51" s="133"/>
      <c r="AL51" s="133"/>
      <c r="AM51" s="133"/>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row>
    <row r="52" spans="1:67" ht="18" hidden="1" customHeight="1" x14ac:dyDescent="0.2">
      <c r="A52" s="391"/>
      <c r="B52" s="394"/>
      <c r="C52" s="394"/>
      <c r="D52" s="394"/>
      <c r="E52" s="397"/>
      <c r="F52" s="394"/>
      <c r="G52" s="412"/>
      <c r="H52" s="409"/>
      <c r="I52" s="400"/>
      <c r="J52" s="406"/>
      <c r="K52" s="400">
        <f>IF(NOT(ISERROR(MATCH(J52,_xlfn.ANCHORARRAY(E63),0))),I65&amp;"Por favor no seleccionar los criterios de impacto",J52)</f>
        <v>0</v>
      </c>
      <c r="L52" s="409"/>
      <c r="M52" s="400"/>
      <c r="N52" s="403"/>
      <c r="O52" s="148">
        <v>3</v>
      </c>
      <c r="P52" s="149"/>
      <c r="Q52" s="150" t="str">
        <f>IF(OR(R52="Preventivo",R52="Detectivo"),"Probabilidad",IF(R52="Correctivo","Impacto",""))</f>
        <v/>
      </c>
      <c r="R52" s="151"/>
      <c r="S52" s="151"/>
      <c r="T52" s="152" t="str">
        <f t="shared" si="54"/>
        <v/>
      </c>
      <c r="U52" s="151"/>
      <c r="V52" s="151"/>
      <c r="W52" s="151"/>
      <c r="X52" s="153" t="str">
        <f>IFERROR(IF(AND(Q51="Probabilidad",Q52="Probabilidad"),(Z51-(+Z51*T52)),IF(AND(Q51="Impacto",Q52="Probabilidad"),(Z50-(+Z50*T52)),IF(Q52="Impacto",Z51,""))),"")</f>
        <v/>
      </c>
      <c r="Y52" s="154" t="str">
        <f t="shared" si="1"/>
        <v/>
      </c>
      <c r="Z52" s="155" t="str">
        <f t="shared" si="55"/>
        <v/>
      </c>
      <c r="AA52" s="154" t="str">
        <f t="shared" si="3"/>
        <v/>
      </c>
      <c r="AB52" s="155" t="str">
        <f>IFERROR(IF(AND(Q51="Impacto",Q52="Impacto"),(AB51-(+AB51*T52)),IF(AND(Q51="Probabilidad",Q52="Impacto"),(AB50-(+AB50*T52)),IF(Q52="Probabilidad",AB51,""))),"")</f>
        <v/>
      </c>
      <c r="AC52" s="156" t="str">
        <f t="shared" si="56"/>
        <v/>
      </c>
      <c r="AD52" s="157"/>
      <c r="AE52" s="147"/>
      <c r="AF52" s="158"/>
      <c r="AG52" s="159"/>
      <c r="AH52" s="159"/>
      <c r="AI52" s="159"/>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row>
    <row r="53" spans="1:67" ht="18" hidden="1" customHeight="1" x14ac:dyDescent="0.2">
      <c r="A53" s="391"/>
      <c r="B53" s="394"/>
      <c r="C53" s="394"/>
      <c r="D53" s="394"/>
      <c r="E53" s="397"/>
      <c r="F53" s="394"/>
      <c r="G53" s="412"/>
      <c r="H53" s="409"/>
      <c r="I53" s="400"/>
      <c r="J53" s="406"/>
      <c r="K53" s="400">
        <f>IF(NOT(ISERROR(MATCH(J53,_xlfn.ANCHORARRAY(E64),0))),I66&amp;"Por favor no seleccionar los criterios de impacto",J53)</f>
        <v>0</v>
      </c>
      <c r="L53" s="409"/>
      <c r="M53" s="400"/>
      <c r="N53" s="403"/>
      <c r="O53" s="148">
        <v>4</v>
      </c>
      <c r="P53" s="141"/>
      <c r="Q53" s="150" t="str">
        <f t="shared" ref="Q53:Q55" si="57">IF(OR(R53="Preventivo",R53="Detectivo"),"Probabilidad",IF(R53="Correctivo","Impacto",""))</f>
        <v/>
      </c>
      <c r="R53" s="151"/>
      <c r="S53" s="151"/>
      <c r="T53" s="152" t="str">
        <f t="shared" si="54"/>
        <v/>
      </c>
      <c r="U53" s="151"/>
      <c r="V53" s="151"/>
      <c r="W53" s="151"/>
      <c r="X53" s="153" t="str">
        <f t="shared" ref="X53:X55" si="58">IFERROR(IF(AND(Q52="Probabilidad",Q53="Probabilidad"),(Z52-(+Z52*T53)),IF(AND(Q52="Impacto",Q53="Probabilidad"),(Z51-(+Z51*T53)),IF(Q53="Impacto",Z52,""))),"")</f>
        <v/>
      </c>
      <c r="Y53" s="154" t="str">
        <f t="shared" si="1"/>
        <v/>
      </c>
      <c r="Z53" s="155" t="str">
        <f t="shared" si="55"/>
        <v/>
      </c>
      <c r="AA53" s="154" t="str">
        <f t="shared" si="3"/>
        <v/>
      </c>
      <c r="AB53" s="155" t="str">
        <f t="shared" ref="AB53:AB55" si="59">IFERROR(IF(AND(Q52="Impacto",Q53="Impacto"),(AB52-(+AB52*T53)),IF(AND(Q52="Probabilidad",Q53="Impacto"),(AB51-(+AB51*T53)),IF(Q53="Probabilidad",AB52,""))),"")</f>
        <v/>
      </c>
      <c r="AC53" s="156"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57"/>
      <c r="AE53" s="147"/>
      <c r="AF53" s="158"/>
      <c r="AG53" s="159"/>
      <c r="AH53" s="159"/>
      <c r="AI53" s="159"/>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row>
    <row r="54" spans="1:67" ht="18" hidden="1" customHeight="1" x14ac:dyDescent="0.2">
      <c r="A54" s="391"/>
      <c r="B54" s="394"/>
      <c r="C54" s="394"/>
      <c r="D54" s="394"/>
      <c r="E54" s="397"/>
      <c r="F54" s="394"/>
      <c r="G54" s="412"/>
      <c r="H54" s="409"/>
      <c r="I54" s="400"/>
      <c r="J54" s="406"/>
      <c r="K54" s="400">
        <f>IF(NOT(ISERROR(MATCH(J54,_xlfn.ANCHORARRAY(E65),0))),I67&amp;"Por favor no seleccionar los criterios de impacto",J54)</f>
        <v>0</v>
      </c>
      <c r="L54" s="409"/>
      <c r="M54" s="400"/>
      <c r="N54" s="403"/>
      <c r="O54" s="148">
        <v>5</v>
      </c>
      <c r="P54" s="141"/>
      <c r="Q54" s="150" t="str">
        <f t="shared" si="57"/>
        <v/>
      </c>
      <c r="R54" s="151"/>
      <c r="S54" s="151"/>
      <c r="T54" s="152" t="str">
        <f t="shared" si="54"/>
        <v/>
      </c>
      <c r="U54" s="151"/>
      <c r="V54" s="151"/>
      <c r="W54" s="151"/>
      <c r="X54" s="153" t="str">
        <f t="shared" si="58"/>
        <v/>
      </c>
      <c r="Y54" s="154" t="str">
        <f t="shared" si="1"/>
        <v/>
      </c>
      <c r="Z54" s="155" t="str">
        <f t="shared" si="55"/>
        <v/>
      </c>
      <c r="AA54" s="154" t="str">
        <f t="shared" si="3"/>
        <v/>
      </c>
      <c r="AB54" s="155" t="str">
        <f t="shared" si="59"/>
        <v/>
      </c>
      <c r="AC54" s="156" t="str">
        <f t="shared" ref="AC54:AC55" si="60">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57"/>
      <c r="AE54" s="147"/>
      <c r="AF54" s="158"/>
      <c r="AG54" s="159"/>
      <c r="AH54" s="159"/>
      <c r="AI54" s="159"/>
      <c r="AJ54" s="133"/>
      <c r="AK54" s="133"/>
      <c r="AL54" s="133"/>
      <c r="AM54" s="133"/>
      <c r="AN54" s="133"/>
      <c r="AO54" s="133"/>
      <c r="AP54" s="133"/>
      <c r="AQ54" s="133"/>
      <c r="AR54" s="133"/>
      <c r="AS54" s="133"/>
      <c r="AT54" s="133"/>
      <c r="AU54" s="133"/>
      <c r="AV54" s="133"/>
      <c r="AW54" s="133"/>
      <c r="AX54" s="133"/>
      <c r="AY54" s="133"/>
      <c r="AZ54" s="133"/>
      <c r="BA54" s="133"/>
      <c r="BB54" s="133"/>
      <c r="BC54" s="133"/>
      <c r="BD54" s="133"/>
      <c r="BE54" s="133"/>
      <c r="BF54" s="133"/>
      <c r="BG54" s="133"/>
      <c r="BH54" s="133"/>
      <c r="BI54" s="133"/>
      <c r="BJ54" s="133"/>
      <c r="BK54" s="133"/>
      <c r="BL54" s="133"/>
      <c r="BM54" s="133"/>
      <c r="BN54" s="133"/>
      <c r="BO54" s="133"/>
    </row>
    <row r="55" spans="1:67" ht="18" hidden="1" customHeight="1" x14ac:dyDescent="0.2">
      <c r="A55" s="392"/>
      <c r="B55" s="395"/>
      <c r="C55" s="395"/>
      <c r="D55" s="395"/>
      <c r="E55" s="398"/>
      <c r="F55" s="395"/>
      <c r="G55" s="413"/>
      <c r="H55" s="410"/>
      <c r="I55" s="401"/>
      <c r="J55" s="407"/>
      <c r="K55" s="401">
        <f>IF(NOT(ISERROR(MATCH(J55,_xlfn.ANCHORARRAY(E66),0))),I68&amp;"Por favor no seleccionar los criterios de impacto",J55)</f>
        <v>0</v>
      </c>
      <c r="L55" s="410"/>
      <c r="M55" s="401"/>
      <c r="N55" s="404"/>
      <c r="O55" s="148">
        <v>6</v>
      </c>
      <c r="P55" s="141"/>
      <c r="Q55" s="150" t="str">
        <f t="shared" si="57"/>
        <v/>
      </c>
      <c r="R55" s="151"/>
      <c r="S55" s="151"/>
      <c r="T55" s="152" t="str">
        <f t="shared" si="54"/>
        <v/>
      </c>
      <c r="U55" s="151"/>
      <c r="V55" s="151"/>
      <c r="W55" s="151"/>
      <c r="X55" s="153" t="str">
        <f t="shared" si="58"/>
        <v/>
      </c>
      <c r="Y55" s="154" t="str">
        <f t="shared" si="1"/>
        <v/>
      </c>
      <c r="Z55" s="155" t="str">
        <f t="shared" si="55"/>
        <v/>
      </c>
      <c r="AA55" s="154" t="str">
        <f t="shared" si="3"/>
        <v/>
      </c>
      <c r="AB55" s="155" t="str">
        <f t="shared" si="59"/>
        <v/>
      </c>
      <c r="AC55" s="156" t="str">
        <f t="shared" si="60"/>
        <v/>
      </c>
      <c r="AD55" s="157"/>
      <c r="AE55" s="147"/>
      <c r="AF55" s="158"/>
      <c r="AG55" s="159"/>
      <c r="AH55" s="159"/>
      <c r="AI55" s="159"/>
      <c r="AJ55" s="133"/>
      <c r="AK55" s="133"/>
      <c r="AL55" s="133"/>
      <c r="AM55" s="133"/>
      <c r="AN55" s="133"/>
      <c r="AO55" s="133"/>
      <c r="AP55" s="133"/>
      <c r="AQ55" s="133"/>
      <c r="AR55" s="133"/>
      <c r="AS55" s="133"/>
      <c r="AT55" s="133"/>
      <c r="AU55" s="133"/>
      <c r="AV55" s="133"/>
      <c r="AW55" s="133"/>
      <c r="AX55" s="133"/>
      <c r="AY55" s="133"/>
      <c r="AZ55" s="133"/>
      <c r="BA55" s="133"/>
      <c r="BB55" s="133"/>
      <c r="BC55" s="133"/>
      <c r="BD55" s="133"/>
      <c r="BE55" s="133"/>
      <c r="BF55" s="133"/>
      <c r="BG55" s="133"/>
      <c r="BH55" s="133"/>
      <c r="BI55" s="133"/>
      <c r="BJ55" s="133"/>
      <c r="BK55" s="133"/>
      <c r="BL55" s="133"/>
      <c r="BM55" s="133"/>
      <c r="BN55" s="133"/>
      <c r="BO55" s="133"/>
    </row>
    <row r="56" spans="1:67" ht="18" hidden="1" customHeight="1" x14ac:dyDescent="0.2">
      <c r="A56" s="390">
        <v>8</v>
      </c>
      <c r="B56" s="393"/>
      <c r="C56" s="393"/>
      <c r="D56" s="393"/>
      <c r="E56" s="396"/>
      <c r="F56" s="393"/>
      <c r="G56" s="411"/>
      <c r="H56" s="408" t="str">
        <f>IF(G56&lt;=0,"",IF(G56&lt;=2,"Muy Baja",IF(G56&lt;=24,"Baja",IF(G56&lt;=500,"Media",IF(G56&lt;=5000,"Alta","Muy Alta")))))</f>
        <v/>
      </c>
      <c r="I56" s="399" t="str">
        <f>IF(H56="","",IF(H56="Muy Baja",0.2,IF(H56="Baja",0.4,IF(H56="Media",0.6,IF(H56="Alta",0.8,IF(H56="Muy Alta",1,))))))</f>
        <v/>
      </c>
      <c r="J56" s="405"/>
      <c r="K56" s="399">
        <f>IF(NOT(ISERROR(MATCH(J56,'Tabla Impacto'!$B$221:$B$223,0))),'Tabla Impacto'!$F$223&amp;"Por favor no seleccionar los criterios de impacto(Afectación Económica o presupuestal y Pérdida Reputacional)",J56)</f>
        <v>0</v>
      </c>
      <c r="L56" s="408" t="str">
        <f>IF(OR(K56='Tabla Impacto'!$C$11,K56='Tabla Impacto'!$D$11),"Leve",IF(OR(K56='Tabla Impacto'!$C$12,K56='Tabla Impacto'!$D$12),"Menor",IF(OR(K56='Tabla Impacto'!$C$13,K56='Tabla Impacto'!$D$13),"Moderado",IF(OR(K56='Tabla Impacto'!$C$14,K56='Tabla Impacto'!$D$14),"Mayor",IF(OR(K56='Tabla Impacto'!$C$15,K56='Tabla Impacto'!$D$15),"Catastrófico","")))))</f>
        <v/>
      </c>
      <c r="M56" s="399" t="str">
        <f>IF(L56="","",IF(L56="Leve",0.2,IF(L56="Menor",0.4,IF(L56="Moderado",0.6,IF(L56="Mayor",0.8,IF(L56="Catastrófico",1,))))))</f>
        <v/>
      </c>
      <c r="N56" s="402"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
      </c>
      <c r="O56" s="148">
        <v>1</v>
      </c>
      <c r="P56" s="141"/>
      <c r="Q56" s="142"/>
      <c r="R56" s="160"/>
      <c r="S56" s="160"/>
      <c r="T56" s="161" t="str">
        <f>IF(AND(R56="Preventivo",S56="Automático"),"50%",IF(AND(R56="Preventivo",S56="Manual"),"40%",IF(AND(R56="Detectivo",S56="Automático"),"40%",IF(AND(R56="Detectivo",S56="Manual"),"30%",IF(AND(R56="Correctivo",S56="Automático"),"35%",IF(AND(R56="Correctivo",S56="Manual"),"25%",""))))))</f>
        <v/>
      </c>
      <c r="U56" s="160"/>
      <c r="V56" s="160"/>
      <c r="W56" s="160"/>
      <c r="X56" s="143" t="str">
        <f>IFERROR(IF(Q56="Probabilidad",(I56-(+I56*T56)),IF(Q56="Impacto",I56,"")),"")</f>
        <v/>
      </c>
      <c r="Y56" s="162" t="str">
        <f>IFERROR(IF(X56="","",IF(X56&lt;=0.2,"Muy Baja",IF(X56&lt;=0.4,"Baja",IF(X56&lt;=0.6,"Media",IF(X56&lt;=0.8,"Alta","Muy Alta"))))),"")</f>
        <v/>
      </c>
      <c r="Z56" s="163" t="str">
        <f>+X56</f>
        <v/>
      </c>
      <c r="AA56" s="162" t="str">
        <f>IFERROR(IF(AB56="","",IF(AB56&lt;=0.2,"Leve",IF(AB56&lt;=0.4,"Menor",IF(AB56&lt;=0.6,"Moderado",IF(AB56&lt;=0.8,"Mayor","Catastrófico"))))),"")</f>
        <v/>
      </c>
      <c r="AB56" s="163" t="str">
        <f>IFERROR(IF(Q56="Impacto",(M56-(+M56*T56)),IF(Q56="Probabilidad",M56,"")),"")</f>
        <v/>
      </c>
      <c r="AC56" s="164"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65"/>
      <c r="AE56" s="147"/>
      <c r="AF56" s="147"/>
      <c r="AG56" s="159"/>
      <c r="AH56" s="159"/>
      <c r="AI56" s="159"/>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c r="BF56" s="133"/>
      <c r="BG56" s="133"/>
      <c r="BH56" s="133"/>
      <c r="BI56" s="133"/>
      <c r="BJ56" s="133"/>
      <c r="BK56" s="133"/>
      <c r="BL56" s="133"/>
      <c r="BM56" s="133"/>
      <c r="BN56" s="133"/>
      <c r="BO56" s="133"/>
    </row>
    <row r="57" spans="1:67" ht="18" hidden="1" customHeight="1" x14ac:dyDescent="0.2">
      <c r="A57" s="391"/>
      <c r="B57" s="394"/>
      <c r="C57" s="394"/>
      <c r="D57" s="394"/>
      <c r="E57" s="397"/>
      <c r="F57" s="394"/>
      <c r="G57" s="412"/>
      <c r="H57" s="409"/>
      <c r="I57" s="400"/>
      <c r="J57" s="406"/>
      <c r="K57" s="400">
        <f>IF(NOT(ISERROR(MATCH(J57,_xlfn.ANCHORARRAY(E68),0))),I70&amp;"Por favor no seleccionar los criterios de impacto",J57)</f>
        <v>0</v>
      </c>
      <c r="L57" s="409"/>
      <c r="M57" s="400"/>
      <c r="N57" s="403"/>
      <c r="O57" s="148">
        <v>2</v>
      </c>
      <c r="P57" s="141"/>
      <c r="Q57" s="150" t="str">
        <f>IF(OR(R57="Preventivo",R57="Detectivo"),"Probabilidad",IF(R57="Correctivo","Impacto",""))</f>
        <v/>
      </c>
      <c r="R57" s="151"/>
      <c r="S57" s="151"/>
      <c r="T57" s="152" t="str">
        <f t="shared" ref="T57:T61" si="61">IF(AND(R57="Preventivo",S57="Automático"),"50%",IF(AND(R57="Preventivo",S57="Manual"),"40%",IF(AND(R57="Detectivo",S57="Automático"),"40%",IF(AND(R57="Detectivo",S57="Manual"),"30%",IF(AND(R57="Correctivo",S57="Automático"),"35%",IF(AND(R57="Correctivo",S57="Manual"),"25%",""))))))</f>
        <v/>
      </c>
      <c r="U57" s="151"/>
      <c r="V57" s="151"/>
      <c r="W57" s="151"/>
      <c r="X57" s="153" t="str">
        <f>IFERROR(IF(AND(Q56="Probabilidad",Q57="Probabilidad"),(Z56-(+Z56*T57)),IF(Q57="Probabilidad",(I56-(+I56*T57)),IF(Q57="Impacto",Z56,""))),"")</f>
        <v/>
      </c>
      <c r="Y57" s="154" t="str">
        <f t="shared" si="1"/>
        <v/>
      </c>
      <c r="Z57" s="155" t="str">
        <f t="shared" ref="Z57:Z61" si="62">+X57</f>
        <v/>
      </c>
      <c r="AA57" s="154" t="str">
        <f t="shared" si="3"/>
        <v/>
      </c>
      <c r="AB57" s="155" t="str">
        <f>IFERROR(IF(AND(Q56="Impacto",Q57="Impacto"),(AB56-(+AB56*T57)),IF(Q57="Impacto",(M56-(+M56*T57)),IF(Q57="Probabilidad",AB56,""))),"")</f>
        <v/>
      </c>
      <c r="AC57" s="156" t="str">
        <f t="shared" ref="AC57:AC58" si="63">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57"/>
      <c r="AE57" s="147"/>
      <c r="AF57" s="158"/>
      <c r="AG57" s="159"/>
      <c r="AH57" s="159"/>
      <c r="AI57" s="159"/>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row>
    <row r="58" spans="1:67" ht="18" hidden="1" customHeight="1" x14ac:dyDescent="0.2">
      <c r="A58" s="391"/>
      <c r="B58" s="394"/>
      <c r="C58" s="394"/>
      <c r="D58" s="394"/>
      <c r="E58" s="397"/>
      <c r="F58" s="394"/>
      <c r="G58" s="412"/>
      <c r="H58" s="409"/>
      <c r="I58" s="400"/>
      <c r="J58" s="406"/>
      <c r="K58" s="400">
        <f>IF(NOT(ISERROR(MATCH(J58,_xlfn.ANCHORARRAY(E69),0))),I71&amp;"Por favor no seleccionar los criterios de impacto",J58)</f>
        <v>0</v>
      </c>
      <c r="L58" s="409"/>
      <c r="M58" s="400"/>
      <c r="N58" s="403"/>
      <c r="O58" s="148">
        <v>3</v>
      </c>
      <c r="P58" s="149"/>
      <c r="Q58" s="150" t="str">
        <f>IF(OR(R58="Preventivo",R58="Detectivo"),"Probabilidad",IF(R58="Correctivo","Impacto",""))</f>
        <v/>
      </c>
      <c r="R58" s="151"/>
      <c r="S58" s="151"/>
      <c r="T58" s="152" t="str">
        <f t="shared" si="61"/>
        <v/>
      </c>
      <c r="U58" s="151"/>
      <c r="V58" s="151"/>
      <c r="W58" s="151"/>
      <c r="X58" s="153" t="str">
        <f>IFERROR(IF(AND(Q57="Probabilidad",Q58="Probabilidad"),(Z57-(+Z57*T58)),IF(AND(Q57="Impacto",Q58="Probabilidad"),(Z56-(+Z56*T58)),IF(Q58="Impacto",Z57,""))),"")</f>
        <v/>
      </c>
      <c r="Y58" s="154" t="str">
        <f t="shared" si="1"/>
        <v/>
      </c>
      <c r="Z58" s="155" t="str">
        <f t="shared" si="62"/>
        <v/>
      </c>
      <c r="AA58" s="154" t="str">
        <f t="shared" si="3"/>
        <v/>
      </c>
      <c r="AB58" s="155" t="str">
        <f>IFERROR(IF(AND(Q57="Impacto",Q58="Impacto"),(AB57-(+AB57*T58)),IF(AND(Q57="Probabilidad",Q58="Impacto"),(AB56-(+AB56*T58)),IF(Q58="Probabilidad",AB57,""))),"")</f>
        <v/>
      </c>
      <c r="AC58" s="156" t="str">
        <f t="shared" si="63"/>
        <v/>
      </c>
      <c r="AD58" s="157"/>
      <c r="AE58" s="147"/>
      <c r="AF58" s="158"/>
      <c r="AG58" s="159"/>
      <c r="AH58" s="159"/>
      <c r="AI58" s="159"/>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row>
    <row r="59" spans="1:67" ht="18" hidden="1" customHeight="1" x14ac:dyDescent="0.2">
      <c r="A59" s="391"/>
      <c r="B59" s="394"/>
      <c r="C59" s="394"/>
      <c r="D59" s="394"/>
      <c r="E59" s="397"/>
      <c r="F59" s="394"/>
      <c r="G59" s="412"/>
      <c r="H59" s="409"/>
      <c r="I59" s="400"/>
      <c r="J59" s="406"/>
      <c r="K59" s="400">
        <f>IF(NOT(ISERROR(MATCH(J59,_xlfn.ANCHORARRAY(E70),0))),I72&amp;"Por favor no seleccionar los criterios de impacto",J59)</f>
        <v>0</v>
      </c>
      <c r="L59" s="409"/>
      <c r="M59" s="400"/>
      <c r="N59" s="403"/>
      <c r="O59" s="148">
        <v>4</v>
      </c>
      <c r="P59" s="141"/>
      <c r="Q59" s="150" t="str">
        <f t="shared" ref="Q59:Q61" si="64">IF(OR(R59="Preventivo",R59="Detectivo"),"Probabilidad",IF(R59="Correctivo","Impacto",""))</f>
        <v/>
      </c>
      <c r="R59" s="151"/>
      <c r="S59" s="151"/>
      <c r="T59" s="152" t="str">
        <f t="shared" si="61"/>
        <v/>
      </c>
      <c r="U59" s="151"/>
      <c r="V59" s="151"/>
      <c r="W59" s="151"/>
      <c r="X59" s="153" t="str">
        <f t="shared" ref="X59:X61" si="65">IFERROR(IF(AND(Q58="Probabilidad",Q59="Probabilidad"),(Z58-(+Z58*T59)),IF(AND(Q58="Impacto",Q59="Probabilidad"),(Z57-(+Z57*T59)),IF(Q59="Impacto",Z58,""))),"")</f>
        <v/>
      </c>
      <c r="Y59" s="154" t="str">
        <f t="shared" si="1"/>
        <v/>
      </c>
      <c r="Z59" s="155" t="str">
        <f t="shared" si="62"/>
        <v/>
      </c>
      <c r="AA59" s="154" t="str">
        <f t="shared" si="3"/>
        <v/>
      </c>
      <c r="AB59" s="155" t="str">
        <f t="shared" ref="AB59:AB61" si="66">IFERROR(IF(AND(Q58="Impacto",Q59="Impacto"),(AB58-(+AB58*T59)),IF(AND(Q58="Probabilidad",Q59="Impacto"),(AB57-(+AB57*T59)),IF(Q59="Probabilidad",AB58,""))),"")</f>
        <v/>
      </c>
      <c r="AC59" s="156" t="str">
        <f>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57"/>
      <c r="AE59" s="147"/>
      <c r="AF59" s="158"/>
      <c r="AG59" s="159"/>
      <c r="AH59" s="159"/>
      <c r="AI59" s="159"/>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c r="BM59" s="133"/>
      <c r="BN59" s="133"/>
      <c r="BO59" s="133"/>
    </row>
    <row r="60" spans="1:67" ht="18" hidden="1" customHeight="1" x14ac:dyDescent="0.2">
      <c r="A60" s="391"/>
      <c r="B60" s="394"/>
      <c r="C60" s="394"/>
      <c r="D60" s="394"/>
      <c r="E60" s="397"/>
      <c r="F60" s="394"/>
      <c r="G60" s="412"/>
      <c r="H60" s="409"/>
      <c r="I60" s="400"/>
      <c r="J60" s="406"/>
      <c r="K60" s="400">
        <f>IF(NOT(ISERROR(MATCH(J60,_xlfn.ANCHORARRAY(E71),0))),I73&amp;"Por favor no seleccionar los criterios de impacto",J60)</f>
        <v>0</v>
      </c>
      <c r="L60" s="409"/>
      <c r="M60" s="400"/>
      <c r="N60" s="403"/>
      <c r="O60" s="148">
        <v>5</v>
      </c>
      <c r="P60" s="141"/>
      <c r="Q60" s="150" t="str">
        <f t="shared" si="64"/>
        <v/>
      </c>
      <c r="R60" s="151"/>
      <c r="S60" s="151"/>
      <c r="T60" s="152" t="str">
        <f t="shared" si="61"/>
        <v/>
      </c>
      <c r="U60" s="151"/>
      <c r="V60" s="151"/>
      <c r="W60" s="151"/>
      <c r="X60" s="153" t="str">
        <f t="shared" si="65"/>
        <v/>
      </c>
      <c r="Y60" s="154" t="str">
        <f t="shared" si="1"/>
        <v/>
      </c>
      <c r="Z60" s="155" t="str">
        <f t="shared" si="62"/>
        <v/>
      </c>
      <c r="AA60" s="154" t="str">
        <f t="shared" si="3"/>
        <v/>
      </c>
      <c r="AB60" s="155" t="str">
        <f t="shared" si="66"/>
        <v/>
      </c>
      <c r="AC60" s="156" t="str">
        <f t="shared" ref="AC60:AC61" si="67">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57"/>
      <c r="AE60" s="147"/>
      <c r="AF60" s="158"/>
      <c r="AG60" s="159"/>
      <c r="AH60" s="159"/>
      <c r="AI60" s="159"/>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c r="BM60" s="133"/>
      <c r="BN60" s="133"/>
      <c r="BO60" s="133"/>
    </row>
    <row r="61" spans="1:67" ht="18" hidden="1" customHeight="1" x14ac:dyDescent="0.2">
      <c r="A61" s="392"/>
      <c r="B61" s="395"/>
      <c r="C61" s="395"/>
      <c r="D61" s="395"/>
      <c r="E61" s="398"/>
      <c r="F61" s="395"/>
      <c r="G61" s="413"/>
      <c r="H61" s="410"/>
      <c r="I61" s="401"/>
      <c r="J61" s="407"/>
      <c r="K61" s="401">
        <f>IF(NOT(ISERROR(MATCH(J61,_xlfn.ANCHORARRAY(E72),0))),I74&amp;"Por favor no seleccionar los criterios de impacto",J61)</f>
        <v>0</v>
      </c>
      <c r="L61" s="410"/>
      <c r="M61" s="401"/>
      <c r="N61" s="404"/>
      <c r="O61" s="148">
        <v>6</v>
      </c>
      <c r="P61" s="141"/>
      <c r="Q61" s="150" t="str">
        <f t="shared" si="64"/>
        <v/>
      </c>
      <c r="R61" s="151"/>
      <c r="S61" s="151"/>
      <c r="T61" s="152" t="str">
        <f t="shared" si="61"/>
        <v/>
      </c>
      <c r="U61" s="151"/>
      <c r="V61" s="151"/>
      <c r="W61" s="151"/>
      <c r="X61" s="153" t="str">
        <f t="shared" si="65"/>
        <v/>
      </c>
      <c r="Y61" s="154" t="str">
        <f t="shared" si="1"/>
        <v/>
      </c>
      <c r="Z61" s="155" t="str">
        <f t="shared" si="62"/>
        <v/>
      </c>
      <c r="AA61" s="154" t="str">
        <f t="shared" si="3"/>
        <v/>
      </c>
      <c r="AB61" s="155" t="str">
        <f t="shared" si="66"/>
        <v/>
      </c>
      <c r="AC61" s="156" t="str">
        <f t="shared" si="67"/>
        <v/>
      </c>
      <c r="AD61" s="157"/>
      <c r="AE61" s="147"/>
      <c r="AF61" s="158"/>
      <c r="AG61" s="159"/>
      <c r="AH61" s="159"/>
      <c r="AI61" s="159"/>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c r="BM61" s="133"/>
      <c r="BN61" s="133"/>
      <c r="BO61" s="133"/>
    </row>
    <row r="62" spans="1:67" ht="18" hidden="1" customHeight="1" x14ac:dyDescent="0.2">
      <c r="A62" s="390">
        <v>9</v>
      </c>
      <c r="B62" s="393"/>
      <c r="C62" s="393"/>
      <c r="D62" s="393"/>
      <c r="E62" s="396"/>
      <c r="F62" s="393"/>
      <c r="G62" s="411"/>
      <c r="H62" s="408" t="str">
        <f>IF(G62&lt;=0,"",IF(G62&lt;=2,"Muy Baja",IF(G62&lt;=24,"Baja",IF(G62&lt;=500,"Media",IF(G62&lt;=5000,"Alta","Muy Alta")))))</f>
        <v/>
      </c>
      <c r="I62" s="399" t="str">
        <f>IF(H62="","",IF(H62="Muy Baja",0.2,IF(H62="Baja",0.4,IF(H62="Media",0.6,IF(H62="Alta",0.8,IF(H62="Muy Alta",1,))))))</f>
        <v/>
      </c>
      <c r="J62" s="405"/>
      <c r="K62" s="399">
        <f>IF(NOT(ISERROR(MATCH(J62,'Tabla Impacto'!$B$221:$B$223,0))),'Tabla Impacto'!$F$223&amp;"Por favor no seleccionar los criterios de impacto(Afectación Económica o presupuestal y Pérdida Reputacional)",J62)</f>
        <v>0</v>
      </c>
      <c r="L62" s="408" t="str">
        <f>IF(OR(K62='Tabla Impacto'!$C$11,K62='Tabla Impacto'!$D$11),"Leve",IF(OR(K62='Tabla Impacto'!$C$12,K62='Tabla Impacto'!$D$12),"Menor",IF(OR(K62='Tabla Impacto'!$C$13,K62='Tabla Impacto'!$D$13),"Moderado",IF(OR(K62='Tabla Impacto'!$C$14,K62='Tabla Impacto'!$D$14),"Mayor",IF(OR(K62='Tabla Impacto'!$C$15,K62='Tabla Impacto'!$D$15),"Catastrófico","")))))</f>
        <v/>
      </c>
      <c r="M62" s="399" t="str">
        <f>IF(L62="","",IF(L62="Leve",0.2,IF(L62="Menor",0.4,IF(L62="Moderado",0.6,IF(L62="Mayor",0.8,IF(L62="Catastrófico",1,))))))</f>
        <v/>
      </c>
      <c r="N62" s="402" t="str">
        <f>IF(OR(AND(H62="Muy Baja",L62="Leve"),AND(H62="Muy Baja",L62="Menor"),AND(H62="Baja",L62="Leve")),"Bajo",IF(OR(AND(H62="Muy baja",L62="Moderado"),AND(H62="Baja",L62="Menor"),AND(H62="Baja",L62="Moderado"),AND(H62="Media",L62="Leve"),AND(H62="Media",L62="Menor"),AND(H62="Media",L62="Moderado"),AND(H62="Alta",L62="Leve"),AND(H62="Alta",L62="Menor")),"Moderado",IF(OR(AND(H62="Muy Baja",L62="Mayor"),AND(H62="Baja",L62="Mayor"),AND(H62="Media",L62="Mayor"),AND(H62="Alta",L62="Moderado"),AND(H62="Alta",L62="Mayor"),AND(H62="Muy Alta",L62="Leve"),AND(H62="Muy Alta",L62="Menor"),AND(H62="Muy Alta",L62="Moderado"),AND(H62="Muy Alta",L62="Mayor")),"Alto",IF(OR(AND(H62="Muy Baja",L62="Catastrófico"),AND(H62="Baja",L62="Catastrófico"),AND(H62="Media",L62="Catastrófico"),AND(H62="Alta",L62="Catastrófico"),AND(H62="Muy Alta",L62="Catastrófico")),"Extremo",""))))</f>
        <v/>
      </c>
      <c r="O62" s="148">
        <v>1</v>
      </c>
      <c r="P62" s="141"/>
      <c r="Q62" s="142"/>
      <c r="R62" s="160"/>
      <c r="S62" s="160"/>
      <c r="T62" s="161" t="str">
        <f>IF(AND(R62="Preventivo",S62="Automático"),"50%",IF(AND(R62="Preventivo",S62="Manual"),"40%",IF(AND(R62="Detectivo",S62="Automático"),"40%",IF(AND(R62="Detectivo",S62="Manual"),"30%",IF(AND(R62="Correctivo",S62="Automático"),"35%",IF(AND(R62="Correctivo",S62="Manual"),"25%",""))))))</f>
        <v/>
      </c>
      <c r="U62" s="160"/>
      <c r="V62" s="160"/>
      <c r="W62" s="160"/>
      <c r="X62" s="143" t="str">
        <f>IFERROR(IF(Q62="Probabilidad",(I62-(+I62*T62)),IF(Q62="Impacto",I62,"")),"")</f>
        <v/>
      </c>
      <c r="Y62" s="162" t="str">
        <f>IFERROR(IF(X62="","",IF(X62&lt;=0.2,"Muy Baja",IF(X62&lt;=0.4,"Baja",IF(X62&lt;=0.6,"Media",IF(X62&lt;=0.8,"Alta","Muy Alta"))))),"")</f>
        <v/>
      </c>
      <c r="Z62" s="163" t="str">
        <f>+X62</f>
        <v/>
      </c>
      <c r="AA62" s="162" t="str">
        <f>IFERROR(IF(AB62="","",IF(AB62&lt;=0.2,"Leve",IF(AB62&lt;=0.4,"Menor",IF(AB62&lt;=0.6,"Moderado",IF(AB62&lt;=0.8,"Mayor","Catastrófico"))))),"")</f>
        <v/>
      </c>
      <c r="AB62" s="163" t="str">
        <f>IFERROR(IF(Q62="Impacto",(M62-(+M62*T62)),IF(Q62="Probabilidad",M62,"")),"")</f>
        <v/>
      </c>
      <c r="AC62" s="164" t="str">
        <f>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65"/>
      <c r="AE62" s="147"/>
      <c r="AF62" s="147"/>
      <c r="AG62" s="159"/>
      <c r="AH62" s="159"/>
      <c r="AI62" s="159"/>
      <c r="AJ62" s="133"/>
      <c r="AK62" s="133"/>
      <c r="AL62" s="133"/>
      <c r="AM62" s="133"/>
      <c r="AN62" s="133"/>
      <c r="AO62" s="133"/>
      <c r="AP62" s="133"/>
      <c r="AQ62" s="133"/>
      <c r="AR62" s="133"/>
      <c r="AS62" s="133"/>
      <c r="AT62" s="133"/>
      <c r="AU62" s="133"/>
      <c r="AV62" s="133"/>
      <c r="AW62" s="133"/>
      <c r="AX62" s="133"/>
      <c r="AY62" s="133"/>
      <c r="AZ62" s="133"/>
      <c r="BA62" s="133"/>
      <c r="BB62" s="133"/>
      <c r="BC62" s="133"/>
      <c r="BD62" s="133"/>
      <c r="BE62" s="133"/>
      <c r="BF62" s="133"/>
      <c r="BG62" s="133"/>
      <c r="BH62" s="133"/>
      <c r="BI62" s="133"/>
      <c r="BJ62" s="133"/>
      <c r="BK62" s="133"/>
      <c r="BL62" s="133"/>
      <c r="BM62" s="133"/>
      <c r="BN62" s="133"/>
      <c r="BO62" s="133"/>
    </row>
    <row r="63" spans="1:67" ht="18" hidden="1" customHeight="1" x14ac:dyDescent="0.2">
      <c r="A63" s="391"/>
      <c r="B63" s="394"/>
      <c r="C63" s="394"/>
      <c r="D63" s="394"/>
      <c r="E63" s="397"/>
      <c r="F63" s="394"/>
      <c r="G63" s="412"/>
      <c r="H63" s="409"/>
      <c r="I63" s="400"/>
      <c r="J63" s="406"/>
      <c r="K63" s="400">
        <f>IF(NOT(ISERROR(MATCH(J63,_xlfn.ANCHORARRAY(E74),0))),I76&amp;"Por favor no seleccionar los criterios de impacto",J63)</f>
        <v>0</v>
      </c>
      <c r="L63" s="409"/>
      <c r="M63" s="400"/>
      <c r="N63" s="403"/>
      <c r="O63" s="148">
        <v>2</v>
      </c>
      <c r="P63" s="141"/>
      <c r="Q63" s="150" t="str">
        <f>IF(OR(R63="Preventivo",R63="Detectivo"),"Probabilidad",IF(R63="Correctivo","Impacto",""))</f>
        <v/>
      </c>
      <c r="R63" s="151"/>
      <c r="S63" s="151"/>
      <c r="T63" s="152" t="str">
        <f t="shared" ref="T63:T67" si="68">IF(AND(R63="Preventivo",S63="Automático"),"50%",IF(AND(R63="Preventivo",S63="Manual"),"40%",IF(AND(R63="Detectivo",S63="Automático"),"40%",IF(AND(R63="Detectivo",S63="Manual"),"30%",IF(AND(R63="Correctivo",S63="Automático"),"35%",IF(AND(R63="Correctivo",S63="Manual"),"25%",""))))))</f>
        <v/>
      </c>
      <c r="U63" s="151"/>
      <c r="V63" s="151"/>
      <c r="W63" s="151"/>
      <c r="X63" s="153" t="str">
        <f>IFERROR(IF(AND(Q62="Probabilidad",Q63="Probabilidad"),(Z62-(+Z62*T63)),IF(Q63="Probabilidad",(I62-(+I62*T63)),IF(Q63="Impacto",Z62,""))),"")</f>
        <v/>
      </c>
      <c r="Y63" s="154" t="str">
        <f t="shared" si="1"/>
        <v/>
      </c>
      <c r="Z63" s="155" t="str">
        <f t="shared" ref="Z63:Z67" si="69">+X63</f>
        <v/>
      </c>
      <c r="AA63" s="154" t="str">
        <f t="shared" si="3"/>
        <v/>
      </c>
      <c r="AB63" s="155" t="str">
        <f>IFERROR(IF(AND(Q62="Impacto",Q63="Impacto"),(AB62-(+AB62*T63)),IF(Q63="Impacto",(M62-(+M62*T63)),IF(Q63="Probabilidad",AB62,""))),"")</f>
        <v/>
      </c>
      <c r="AC63" s="156" t="str">
        <f t="shared" ref="AC63:AC64" si="70">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57"/>
      <c r="AE63" s="147"/>
      <c r="AF63" s="158"/>
      <c r="AG63" s="159"/>
      <c r="AH63" s="159"/>
      <c r="AI63" s="159"/>
      <c r="AJ63" s="133"/>
      <c r="AK63" s="133"/>
      <c r="AL63" s="133"/>
      <c r="AM63" s="133"/>
      <c r="AN63" s="133"/>
      <c r="AO63" s="133"/>
      <c r="AP63" s="133"/>
      <c r="AQ63" s="133"/>
      <c r="AR63" s="133"/>
      <c r="AS63" s="133"/>
      <c r="AT63" s="133"/>
      <c r="AU63" s="133"/>
      <c r="AV63" s="133"/>
      <c r="AW63" s="133"/>
      <c r="AX63" s="133"/>
      <c r="AY63" s="133"/>
      <c r="AZ63" s="133"/>
      <c r="BA63" s="133"/>
      <c r="BB63" s="133"/>
      <c r="BC63" s="133"/>
      <c r="BD63" s="133"/>
      <c r="BE63" s="133"/>
      <c r="BF63" s="133"/>
      <c r="BG63" s="133"/>
      <c r="BH63" s="133"/>
      <c r="BI63" s="133"/>
      <c r="BJ63" s="133"/>
      <c r="BK63" s="133"/>
      <c r="BL63" s="133"/>
      <c r="BM63" s="133"/>
      <c r="BN63" s="133"/>
      <c r="BO63" s="133"/>
    </row>
    <row r="64" spans="1:67" ht="18" hidden="1" customHeight="1" x14ac:dyDescent="0.2">
      <c r="A64" s="391"/>
      <c r="B64" s="394"/>
      <c r="C64" s="394"/>
      <c r="D64" s="394"/>
      <c r="E64" s="397"/>
      <c r="F64" s="394"/>
      <c r="G64" s="412"/>
      <c r="H64" s="409"/>
      <c r="I64" s="400"/>
      <c r="J64" s="406"/>
      <c r="K64" s="400">
        <f>IF(NOT(ISERROR(MATCH(J64,_xlfn.ANCHORARRAY(E75),0))),I77&amp;"Por favor no seleccionar los criterios de impacto",J64)</f>
        <v>0</v>
      </c>
      <c r="L64" s="409"/>
      <c r="M64" s="400"/>
      <c r="N64" s="403"/>
      <c r="O64" s="148">
        <v>3</v>
      </c>
      <c r="P64" s="149"/>
      <c r="Q64" s="150" t="str">
        <f>IF(OR(R64="Preventivo",R64="Detectivo"),"Probabilidad",IF(R64="Correctivo","Impacto",""))</f>
        <v/>
      </c>
      <c r="R64" s="151"/>
      <c r="S64" s="151"/>
      <c r="T64" s="152" t="str">
        <f t="shared" si="68"/>
        <v/>
      </c>
      <c r="U64" s="151"/>
      <c r="V64" s="151"/>
      <c r="W64" s="151"/>
      <c r="X64" s="153" t="str">
        <f>IFERROR(IF(AND(Q63="Probabilidad",Q64="Probabilidad"),(Z63-(+Z63*T64)),IF(AND(Q63="Impacto",Q64="Probabilidad"),(Z62-(+Z62*T64)),IF(Q64="Impacto",Z63,""))),"")</f>
        <v/>
      </c>
      <c r="Y64" s="154" t="str">
        <f t="shared" si="1"/>
        <v/>
      </c>
      <c r="Z64" s="155" t="str">
        <f t="shared" si="69"/>
        <v/>
      </c>
      <c r="AA64" s="154" t="str">
        <f t="shared" si="3"/>
        <v/>
      </c>
      <c r="AB64" s="155" t="str">
        <f>IFERROR(IF(AND(Q63="Impacto",Q64="Impacto"),(AB63-(+AB63*T64)),IF(AND(Q63="Probabilidad",Q64="Impacto"),(AB62-(+AB62*T64)),IF(Q64="Probabilidad",AB63,""))),"")</f>
        <v/>
      </c>
      <c r="AC64" s="156" t="str">
        <f t="shared" si="70"/>
        <v/>
      </c>
      <c r="AD64" s="157"/>
      <c r="AE64" s="147"/>
      <c r="AF64" s="158"/>
      <c r="AG64" s="159"/>
      <c r="AH64" s="159"/>
      <c r="AI64" s="159"/>
      <c r="AJ64" s="133"/>
      <c r="AK64" s="133"/>
      <c r="AL64" s="133"/>
      <c r="AM64" s="133"/>
      <c r="AN64" s="133"/>
      <c r="AO64" s="133"/>
      <c r="AP64" s="133"/>
      <c r="AQ64" s="133"/>
      <c r="AR64" s="133"/>
      <c r="AS64" s="133"/>
      <c r="AT64" s="133"/>
      <c r="AU64" s="133"/>
      <c r="AV64" s="133"/>
      <c r="AW64" s="133"/>
      <c r="AX64" s="133"/>
      <c r="AY64" s="133"/>
      <c r="AZ64" s="133"/>
      <c r="BA64" s="133"/>
      <c r="BB64" s="133"/>
      <c r="BC64" s="133"/>
      <c r="BD64" s="133"/>
      <c r="BE64" s="133"/>
      <c r="BF64" s="133"/>
      <c r="BG64" s="133"/>
      <c r="BH64" s="133"/>
      <c r="BI64" s="133"/>
      <c r="BJ64" s="133"/>
      <c r="BK64" s="133"/>
      <c r="BL64" s="133"/>
      <c r="BM64" s="133"/>
      <c r="BN64" s="133"/>
      <c r="BO64" s="133"/>
    </row>
    <row r="65" spans="1:67" ht="18" hidden="1" customHeight="1" x14ac:dyDescent="0.2">
      <c r="A65" s="391"/>
      <c r="B65" s="394"/>
      <c r="C65" s="394"/>
      <c r="D65" s="394"/>
      <c r="E65" s="397"/>
      <c r="F65" s="394"/>
      <c r="G65" s="412"/>
      <c r="H65" s="409"/>
      <c r="I65" s="400"/>
      <c r="J65" s="406"/>
      <c r="K65" s="400">
        <f>IF(NOT(ISERROR(MATCH(J65,_xlfn.ANCHORARRAY(E76),0))),I81&amp;"Por favor no seleccionar los criterios de impacto",J65)</f>
        <v>0</v>
      </c>
      <c r="L65" s="409"/>
      <c r="M65" s="400"/>
      <c r="N65" s="403"/>
      <c r="O65" s="148">
        <v>4</v>
      </c>
      <c r="P65" s="141"/>
      <c r="Q65" s="150" t="str">
        <f t="shared" ref="Q65:Q67" si="71">IF(OR(R65="Preventivo",R65="Detectivo"),"Probabilidad",IF(R65="Correctivo","Impacto",""))</f>
        <v/>
      </c>
      <c r="R65" s="151"/>
      <c r="S65" s="151"/>
      <c r="T65" s="152" t="str">
        <f t="shared" si="68"/>
        <v/>
      </c>
      <c r="U65" s="151"/>
      <c r="V65" s="151"/>
      <c r="W65" s="151"/>
      <c r="X65" s="153" t="str">
        <f t="shared" ref="X65:X66" si="72">IFERROR(IF(AND(Q64="Probabilidad",Q65="Probabilidad"),(Z64-(+Z64*T65)),IF(AND(Q64="Impacto",Q65="Probabilidad"),(Z63-(+Z63*T65)),IF(Q65="Impacto",Z64,""))),"")</f>
        <v/>
      </c>
      <c r="Y65" s="154" t="str">
        <f t="shared" si="1"/>
        <v/>
      </c>
      <c r="Z65" s="155" t="str">
        <f t="shared" si="69"/>
        <v/>
      </c>
      <c r="AA65" s="154" t="str">
        <f t="shared" si="3"/>
        <v/>
      </c>
      <c r="AB65" s="155" t="str">
        <f t="shared" ref="AB65:AB66" si="73">IFERROR(IF(AND(Q64="Impacto",Q65="Impacto"),(AB64-(+AB64*T65)),IF(AND(Q64="Probabilidad",Q65="Impacto"),(AB63-(+AB63*T65)),IF(Q65="Probabilidad",AB64,""))),"")</f>
        <v/>
      </c>
      <c r="AC65" s="156" t="str">
        <f>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57"/>
      <c r="AE65" s="147"/>
      <c r="AF65" s="158"/>
      <c r="AG65" s="159"/>
      <c r="AH65" s="159"/>
      <c r="AI65" s="159"/>
      <c r="AJ65" s="133"/>
      <c r="AK65" s="133"/>
      <c r="AL65" s="133"/>
      <c r="AM65" s="133"/>
      <c r="AN65" s="133"/>
      <c r="AO65" s="133"/>
      <c r="AP65" s="133"/>
      <c r="AQ65" s="133"/>
      <c r="AR65" s="133"/>
      <c r="AS65" s="133"/>
      <c r="AT65" s="133"/>
      <c r="AU65" s="133"/>
      <c r="AV65" s="133"/>
      <c r="AW65" s="133"/>
      <c r="AX65" s="133"/>
      <c r="AY65" s="133"/>
      <c r="AZ65" s="133"/>
      <c r="BA65" s="133"/>
      <c r="BB65" s="133"/>
      <c r="BC65" s="133"/>
      <c r="BD65" s="133"/>
      <c r="BE65" s="133"/>
      <c r="BF65" s="133"/>
      <c r="BG65" s="133"/>
      <c r="BH65" s="133"/>
      <c r="BI65" s="133"/>
      <c r="BJ65" s="133"/>
      <c r="BK65" s="133"/>
      <c r="BL65" s="133"/>
      <c r="BM65" s="133"/>
      <c r="BN65" s="133"/>
      <c r="BO65" s="133"/>
    </row>
    <row r="66" spans="1:67" ht="18" hidden="1" customHeight="1" x14ac:dyDescent="0.2">
      <c r="A66" s="391"/>
      <c r="B66" s="394"/>
      <c r="C66" s="394"/>
      <c r="D66" s="394"/>
      <c r="E66" s="397"/>
      <c r="F66" s="394"/>
      <c r="G66" s="412"/>
      <c r="H66" s="409"/>
      <c r="I66" s="400"/>
      <c r="J66" s="406"/>
      <c r="K66" s="400">
        <f>IF(NOT(ISERROR(MATCH(J66,_xlfn.ANCHORARRAY(E77),0))),I82&amp;"Por favor no seleccionar los criterios de impacto",J66)</f>
        <v>0</v>
      </c>
      <c r="L66" s="409"/>
      <c r="M66" s="400"/>
      <c r="N66" s="403"/>
      <c r="O66" s="148">
        <v>5</v>
      </c>
      <c r="P66" s="141"/>
      <c r="Q66" s="150" t="str">
        <f t="shared" si="71"/>
        <v/>
      </c>
      <c r="R66" s="151"/>
      <c r="S66" s="151"/>
      <c r="T66" s="152" t="str">
        <f t="shared" si="68"/>
        <v/>
      </c>
      <c r="U66" s="151"/>
      <c r="V66" s="151"/>
      <c r="W66" s="151"/>
      <c r="X66" s="153" t="str">
        <f t="shared" si="72"/>
        <v/>
      </c>
      <c r="Y66" s="154" t="str">
        <f t="shared" si="1"/>
        <v/>
      </c>
      <c r="Z66" s="155" t="str">
        <f t="shared" si="69"/>
        <v/>
      </c>
      <c r="AA66" s="154" t="str">
        <f t="shared" si="3"/>
        <v/>
      </c>
      <c r="AB66" s="155" t="str">
        <f t="shared" si="73"/>
        <v/>
      </c>
      <c r="AC66" s="156" t="str">
        <f t="shared" ref="AC66:AC67" si="74">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57"/>
      <c r="AE66" s="147"/>
      <c r="AF66" s="158"/>
      <c r="AG66" s="159"/>
      <c r="AH66" s="159"/>
      <c r="AI66" s="159"/>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row>
    <row r="67" spans="1:67" ht="18" hidden="1" customHeight="1" x14ac:dyDescent="0.2">
      <c r="A67" s="392"/>
      <c r="B67" s="395"/>
      <c r="C67" s="395"/>
      <c r="D67" s="395"/>
      <c r="E67" s="398"/>
      <c r="F67" s="395"/>
      <c r="G67" s="413"/>
      <c r="H67" s="410"/>
      <c r="I67" s="401"/>
      <c r="J67" s="407"/>
      <c r="K67" s="401">
        <f>IF(NOT(ISERROR(MATCH(J67,_xlfn.ANCHORARRAY(E81),0))),I83&amp;"Por favor no seleccionar los criterios de impacto",J67)</f>
        <v>0</v>
      </c>
      <c r="L67" s="410"/>
      <c r="M67" s="401"/>
      <c r="N67" s="404"/>
      <c r="O67" s="148">
        <v>6</v>
      </c>
      <c r="P67" s="141"/>
      <c r="Q67" s="150" t="str">
        <f t="shared" si="71"/>
        <v/>
      </c>
      <c r="R67" s="151"/>
      <c r="S67" s="151"/>
      <c r="T67" s="152" t="str">
        <f t="shared" si="68"/>
        <v/>
      </c>
      <c r="U67" s="151"/>
      <c r="V67" s="151"/>
      <c r="W67" s="151"/>
      <c r="X67" s="153" t="str">
        <f>IFERROR(IF(AND(Q66="Probabilidad",Q67="Probabilidad"),(Z66-(+Z66*T67)),IF(AND(Q66="Impacto",Q67="Probabilidad"),(Z65-(+Z65*T67)),IF(Q67="Impacto",Z66,""))),"")</f>
        <v/>
      </c>
      <c r="Y67" s="154" t="str">
        <f t="shared" si="1"/>
        <v/>
      </c>
      <c r="Z67" s="155" t="str">
        <f t="shared" si="69"/>
        <v/>
      </c>
      <c r="AA67" s="154" t="str">
        <f t="shared" si="3"/>
        <v/>
      </c>
      <c r="AB67" s="155" t="str">
        <f>IFERROR(IF(AND(Q66="Impacto",Q67="Impacto"),(AB66-(+AB66*T67)),IF(AND(Q66="Probabilidad",Q67="Impacto"),(AB65-(+AB65*T67)),IF(Q67="Probabilidad",AB66,""))),"")</f>
        <v/>
      </c>
      <c r="AC67" s="156" t="str">
        <f t="shared" si="74"/>
        <v/>
      </c>
      <c r="AD67" s="157"/>
      <c r="AE67" s="147"/>
      <c r="AF67" s="158"/>
      <c r="AG67" s="159"/>
      <c r="AH67" s="159"/>
      <c r="AI67" s="159"/>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row>
    <row r="68" spans="1:67" ht="18" hidden="1" customHeight="1" x14ac:dyDescent="0.2">
      <c r="A68" s="390">
        <v>10</v>
      </c>
      <c r="B68" s="393"/>
      <c r="C68" s="393"/>
      <c r="D68" s="393"/>
      <c r="E68" s="396"/>
      <c r="F68" s="393"/>
      <c r="G68" s="411"/>
      <c r="H68" s="408" t="str">
        <f>IF(G68&lt;=0,"",IF(G68&lt;=2,"Muy Baja",IF(G68&lt;=24,"Baja",IF(G68&lt;=500,"Media",IF(G68&lt;=5000,"Alta","Muy Alta")))))</f>
        <v/>
      </c>
      <c r="I68" s="399" t="str">
        <f>IF(H68="","",IF(H68="Muy Baja",0.2,IF(H68="Baja",0.4,IF(H68="Media",0.6,IF(H68="Alta",0.8,IF(H68="Muy Alta",1,))))))</f>
        <v/>
      </c>
      <c r="J68" s="405"/>
      <c r="K68" s="399">
        <f>IF(NOT(ISERROR(MATCH(J68,'Tabla Impacto'!$B$221:$B$223,0))),'Tabla Impacto'!$F$223&amp;"Por favor no seleccionar los criterios de impacto(Afectación Económica o presupuestal y Pérdida Reputacional)",J68)</f>
        <v>0</v>
      </c>
      <c r="L68" s="408" t="str">
        <f>IF(OR(K68='Tabla Impacto'!$C$11,K68='Tabla Impacto'!$D$11),"Leve",IF(OR(K68='Tabla Impacto'!$C$12,K68='Tabla Impacto'!$D$12),"Menor",IF(OR(K68='Tabla Impacto'!$C$13,K68='Tabla Impacto'!$D$13),"Moderado",IF(OR(K68='Tabla Impacto'!$C$14,K68='Tabla Impacto'!$D$14),"Mayor",IF(OR(K68='Tabla Impacto'!$C$15,K68='Tabla Impacto'!$D$15),"Catastrófico","")))))</f>
        <v/>
      </c>
      <c r="M68" s="399" t="str">
        <f>IF(L68="","",IF(L68="Leve",0.2,IF(L68="Menor",0.4,IF(L68="Moderado",0.6,IF(L68="Mayor",0.8,IF(L68="Catastrófico",1,))))))</f>
        <v/>
      </c>
      <c r="N68" s="402" t="str">
        <f>IF(OR(AND(H68="Muy Baja",L68="Leve"),AND(H68="Muy Baja",L68="Menor"),AND(H68="Baja",L68="Leve")),"Bajo",IF(OR(AND(H68="Muy baja",L68="Moderado"),AND(H68="Baja",L68="Menor"),AND(H68="Baja",L68="Moderado"),AND(H68="Media",L68="Leve"),AND(H68="Media",L68="Menor"),AND(H68="Media",L68="Moderado"),AND(H68="Alta",L68="Leve"),AND(H68="Alta",L68="Menor")),"Moderado",IF(OR(AND(H68="Muy Baja",L68="Mayor"),AND(H68="Baja",L68="Mayor"),AND(H68="Media",L68="Mayor"),AND(H68="Alta",L68="Moderado"),AND(H68="Alta",L68="Mayor"),AND(H68="Muy Alta",L68="Leve"),AND(H68="Muy Alta",L68="Menor"),AND(H68="Muy Alta",L68="Moderado"),AND(H68="Muy Alta",L68="Mayor")),"Alto",IF(OR(AND(H68="Muy Baja",L68="Catastrófico"),AND(H68="Baja",L68="Catastrófico"),AND(H68="Media",L68="Catastrófico"),AND(H68="Alta",L68="Catastrófico"),AND(H68="Muy Alta",L68="Catastrófico")),"Extremo",""))))</f>
        <v/>
      </c>
      <c r="O68" s="148">
        <v>1</v>
      </c>
      <c r="P68" s="141"/>
      <c r="Q68" s="142"/>
      <c r="R68" s="160"/>
      <c r="S68" s="160"/>
      <c r="T68" s="161" t="str">
        <f>IF(AND(R68="Preventivo",S68="Automático"),"50%",IF(AND(R68="Preventivo",S68="Manual"),"40%",IF(AND(R68="Detectivo",S68="Automático"),"40%",IF(AND(R68="Detectivo",S68="Manual"),"30%",IF(AND(R68="Correctivo",S68="Automático"),"35%",IF(AND(R68="Correctivo",S68="Manual"),"25%",""))))))</f>
        <v/>
      </c>
      <c r="U68" s="160"/>
      <c r="V68" s="160"/>
      <c r="W68" s="160"/>
      <c r="X68" s="143" t="str">
        <f>IFERROR(IF(Q68="Probabilidad",(I68-(+I68*T68)),IF(Q68="Impacto",I68,"")),"")</f>
        <v/>
      </c>
      <c r="Y68" s="162" t="str">
        <f>IFERROR(IF(X68="","",IF(X68&lt;=0.2,"Muy Baja",IF(X68&lt;=0.4,"Baja",IF(X68&lt;=0.6,"Media",IF(X68&lt;=0.8,"Alta","Muy Alta"))))),"")</f>
        <v/>
      </c>
      <c r="Z68" s="163" t="str">
        <f>+X68</f>
        <v/>
      </c>
      <c r="AA68" s="162" t="str">
        <f>IFERROR(IF(AB68="","",IF(AB68&lt;=0.2,"Leve",IF(AB68&lt;=0.4,"Menor",IF(AB68&lt;=0.6,"Moderado",IF(AB68&lt;=0.8,"Mayor","Catastrófico"))))),"")</f>
        <v/>
      </c>
      <c r="AB68" s="163" t="str">
        <f>IFERROR(IF(Q68="Impacto",(M68-(+M68*T68)),IF(Q68="Probabilidad",M68,"")),"")</f>
        <v/>
      </c>
      <c r="AC68" s="164" t="str">
        <f>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65"/>
      <c r="AE68" s="147"/>
      <c r="AF68" s="158"/>
      <c r="AG68" s="159"/>
      <c r="AH68" s="159"/>
      <c r="AI68" s="159"/>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row>
    <row r="69" spans="1:67" ht="18" hidden="1" customHeight="1" x14ac:dyDescent="0.2">
      <c r="A69" s="391"/>
      <c r="B69" s="394"/>
      <c r="C69" s="394"/>
      <c r="D69" s="394"/>
      <c r="E69" s="397"/>
      <c r="F69" s="394"/>
      <c r="G69" s="412"/>
      <c r="H69" s="409"/>
      <c r="I69" s="400"/>
      <c r="J69" s="406"/>
      <c r="K69" s="400">
        <f>IF(NOT(ISERROR(MATCH(J69,_xlfn.ANCHORARRAY(E83),0))),I85&amp;"Por favor no seleccionar los criterios de impacto",J69)</f>
        <v>0</v>
      </c>
      <c r="L69" s="409"/>
      <c r="M69" s="400"/>
      <c r="N69" s="403"/>
      <c r="O69" s="148">
        <v>2</v>
      </c>
      <c r="P69" s="141"/>
      <c r="Q69" s="150" t="str">
        <f>IF(OR(R69="Preventivo",R69="Detectivo"),"Probabilidad",IF(R69="Correctivo","Impacto",""))</f>
        <v/>
      </c>
      <c r="R69" s="151"/>
      <c r="S69" s="151"/>
      <c r="T69" s="152" t="str">
        <f t="shared" ref="T69:T73" si="75">IF(AND(R69="Preventivo",S69="Automático"),"50%",IF(AND(R69="Preventivo",S69="Manual"),"40%",IF(AND(R69="Detectivo",S69="Automático"),"40%",IF(AND(R69="Detectivo",S69="Manual"),"30%",IF(AND(R69="Correctivo",S69="Automático"),"35%",IF(AND(R69="Correctivo",S69="Manual"),"25%",""))))))</f>
        <v/>
      </c>
      <c r="U69" s="151"/>
      <c r="V69" s="151"/>
      <c r="W69" s="151"/>
      <c r="X69" s="153" t="str">
        <f>IFERROR(IF(AND(Q68="Probabilidad",Q69="Probabilidad"),(Z68-(+Z68*T69)),IF(Q69="Probabilidad",(I68-(+I68*T69)),IF(Q69="Impacto",Z68,""))),"")</f>
        <v/>
      </c>
      <c r="Y69" s="154" t="str">
        <f t="shared" si="1"/>
        <v/>
      </c>
      <c r="Z69" s="155" t="str">
        <f t="shared" ref="Z69:Z73" si="76">+X69</f>
        <v/>
      </c>
      <c r="AA69" s="154" t="str">
        <f t="shared" si="3"/>
        <v/>
      </c>
      <c r="AB69" s="155" t="str">
        <f>IFERROR(IF(AND(Q68="Impacto",Q69="Impacto"),(AB68-(+AB68*T69)),IF(Q69="Impacto",(M68-(+M68*T69)),IF(Q69="Probabilidad",AB68,""))),"")</f>
        <v/>
      </c>
      <c r="AC69" s="156" t="str">
        <f t="shared" ref="AC69:AC70" si="77">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57"/>
      <c r="AE69" s="147"/>
      <c r="AF69" s="158"/>
      <c r="AG69" s="159"/>
      <c r="AH69" s="159"/>
      <c r="AI69" s="159"/>
    </row>
    <row r="70" spans="1:67" ht="18" hidden="1" customHeight="1" x14ac:dyDescent="0.2">
      <c r="A70" s="391"/>
      <c r="B70" s="394"/>
      <c r="C70" s="394"/>
      <c r="D70" s="394"/>
      <c r="E70" s="397"/>
      <c r="F70" s="394"/>
      <c r="G70" s="412"/>
      <c r="H70" s="409"/>
      <c r="I70" s="400"/>
      <c r="J70" s="406"/>
      <c r="K70" s="400">
        <f>IF(NOT(ISERROR(MATCH(J70,_xlfn.ANCHORARRAY(E84),0))),I86&amp;"Por favor no seleccionar los criterios de impacto",J70)</f>
        <v>0</v>
      </c>
      <c r="L70" s="409"/>
      <c r="M70" s="400"/>
      <c r="N70" s="403"/>
      <c r="O70" s="148">
        <v>3</v>
      </c>
      <c r="P70" s="149"/>
      <c r="Q70" s="150" t="str">
        <f>IF(OR(R70="Preventivo",R70="Detectivo"),"Probabilidad",IF(R70="Correctivo","Impacto",""))</f>
        <v/>
      </c>
      <c r="R70" s="151"/>
      <c r="S70" s="151"/>
      <c r="T70" s="152" t="str">
        <f t="shared" si="75"/>
        <v/>
      </c>
      <c r="U70" s="151"/>
      <c r="V70" s="151"/>
      <c r="W70" s="151"/>
      <c r="X70" s="153" t="str">
        <f>IFERROR(IF(AND(Q69="Probabilidad",Q70="Probabilidad"),(Z69-(+Z69*T70)),IF(AND(Q69="Impacto",Q70="Probabilidad"),(Z68-(+Z68*T70)),IF(Q70="Impacto",Z69,""))),"")</f>
        <v/>
      </c>
      <c r="Y70" s="154" t="str">
        <f t="shared" si="1"/>
        <v/>
      </c>
      <c r="Z70" s="155" t="str">
        <f t="shared" si="76"/>
        <v/>
      </c>
      <c r="AA70" s="154" t="str">
        <f t="shared" si="3"/>
        <v/>
      </c>
      <c r="AB70" s="155" t="str">
        <f>IFERROR(IF(AND(Q69="Impacto",Q70="Impacto"),(AB69-(+AB69*T70)),IF(AND(Q69="Probabilidad",Q70="Impacto"),(AB68-(+AB68*T70)),IF(Q70="Probabilidad",AB69,""))),"")</f>
        <v/>
      </c>
      <c r="AC70" s="156" t="str">
        <f t="shared" si="77"/>
        <v/>
      </c>
      <c r="AD70" s="157"/>
      <c r="AE70" s="147"/>
      <c r="AF70" s="158"/>
      <c r="AG70" s="159"/>
      <c r="AH70" s="159"/>
      <c r="AI70" s="159"/>
    </row>
    <row r="71" spans="1:67" ht="18" hidden="1" customHeight="1" x14ac:dyDescent="0.2">
      <c r="A71" s="391"/>
      <c r="B71" s="394"/>
      <c r="C71" s="394"/>
      <c r="D71" s="394"/>
      <c r="E71" s="397"/>
      <c r="F71" s="394"/>
      <c r="G71" s="412"/>
      <c r="H71" s="409"/>
      <c r="I71" s="400"/>
      <c r="J71" s="406"/>
      <c r="K71" s="400">
        <f>IF(NOT(ISERROR(MATCH(J71,_xlfn.ANCHORARRAY(E85),0))),I87&amp;"Por favor no seleccionar los criterios de impacto",J71)</f>
        <v>0</v>
      </c>
      <c r="L71" s="409"/>
      <c r="M71" s="400"/>
      <c r="N71" s="403"/>
      <c r="O71" s="148">
        <v>4</v>
      </c>
      <c r="P71" s="141"/>
      <c r="Q71" s="150" t="str">
        <f t="shared" ref="Q71:Q73" si="78">IF(OR(R71="Preventivo",R71="Detectivo"),"Probabilidad",IF(R71="Correctivo","Impacto",""))</f>
        <v/>
      </c>
      <c r="R71" s="151"/>
      <c r="S71" s="151"/>
      <c r="T71" s="152" t="str">
        <f t="shared" si="75"/>
        <v/>
      </c>
      <c r="U71" s="151"/>
      <c r="V71" s="151"/>
      <c r="W71" s="151"/>
      <c r="X71" s="153" t="str">
        <f t="shared" ref="X71:X72" si="79">IFERROR(IF(AND(Q70="Probabilidad",Q71="Probabilidad"),(Z70-(+Z70*T71)),IF(AND(Q70="Impacto",Q71="Probabilidad"),(Z69-(+Z69*T71)),IF(Q71="Impacto",Z70,""))),"")</f>
        <v/>
      </c>
      <c r="Y71" s="154" t="str">
        <f t="shared" si="1"/>
        <v/>
      </c>
      <c r="Z71" s="155" t="str">
        <f t="shared" si="76"/>
        <v/>
      </c>
      <c r="AA71" s="154" t="str">
        <f t="shared" si="3"/>
        <v/>
      </c>
      <c r="AB71" s="155" t="str">
        <f t="shared" ref="AB71:AB72" si="80">IFERROR(IF(AND(Q70="Impacto",Q71="Impacto"),(AB70-(+AB70*T71)),IF(AND(Q70="Probabilidad",Q71="Impacto"),(AB69-(+AB69*T71)),IF(Q71="Probabilidad",AB70,""))),"")</f>
        <v/>
      </c>
      <c r="AC71" s="156" t="str">
        <f>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57"/>
      <c r="AE71" s="147"/>
      <c r="AF71" s="158"/>
      <c r="AG71" s="159"/>
      <c r="AH71" s="159"/>
      <c r="AI71" s="159"/>
    </row>
    <row r="72" spans="1:67" ht="18" hidden="1" customHeight="1" x14ac:dyDescent="0.2">
      <c r="A72" s="391"/>
      <c r="B72" s="394"/>
      <c r="C72" s="394"/>
      <c r="D72" s="394"/>
      <c r="E72" s="397"/>
      <c r="F72" s="394"/>
      <c r="G72" s="412"/>
      <c r="H72" s="409"/>
      <c r="I72" s="400"/>
      <c r="J72" s="406"/>
      <c r="K72" s="400">
        <f>IF(NOT(ISERROR(MATCH(J72,_xlfn.ANCHORARRAY(E86),0))),I88&amp;"Por favor no seleccionar los criterios de impacto",J72)</f>
        <v>0</v>
      </c>
      <c r="L72" s="409"/>
      <c r="M72" s="400"/>
      <c r="N72" s="403"/>
      <c r="O72" s="148">
        <v>5</v>
      </c>
      <c r="P72" s="141"/>
      <c r="Q72" s="150" t="str">
        <f t="shared" si="78"/>
        <v/>
      </c>
      <c r="R72" s="151"/>
      <c r="S72" s="151"/>
      <c r="T72" s="152" t="str">
        <f t="shared" si="75"/>
        <v/>
      </c>
      <c r="U72" s="151"/>
      <c r="V72" s="151"/>
      <c r="W72" s="151"/>
      <c r="X72" s="153" t="str">
        <f t="shared" si="79"/>
        <v/>
      </c>
      <c r="Y72" s="154" t="str">
        <f t="shared" si="1"/>
        <v/>
      </c>
      <c r="Z72" s="155" t="str">
        <f t="shared" si="76"/>
        <v/>
      </c>
      <c r="AA72" s="154" t="str">
        <f t="shared" si="3"/>
        <v/>
      </c>
      <c r="AB72" s="155" t="str">
        <f t="shared" si="80"/>
        <v/>
      </c>
      <c r="AC72" s="156" t="str">
        <f t="shared" ref="AC72:AC73" si="81">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57"/>
      <c r="AE72" s="147"/>
      <c r="AF72" s="158"/>
      <c r="AG72" s="159"/>
      <c r="AH72" s="159"/>
      <c r="AI72" s="159"/>
    </row>
    <row r="73" spans="1:67" ht="18" hidden="1" customHeight="1" x14ac:dyDescent="0.2">
      <c r="A73" s="392"/>
      <c r="B73" s="395"/>
      <c r="C73" s="395"/>
      <c r="D73" s="395"/>
      <c r="E73" s="398"/>
      <c r="F73" s="395"/>
      <c r="G73" s="413"/>
      <c r="H73" s="410"/>
      <c r="I73" s="401"/>
      <c r="J73" s="407"/>
      <c r="K73" s="401">
        <f>IF(NOT(ISERROR(MATCH(J73,_xlfn.ANCHORARRAY(E87),0))),I89&amp;"Por favor no seleccionar los criterios de impacto",J73)</f>
        <v>0</v>
      </c>
      <c r="L73" s="410"/>
      <c r="M73" s="401"/>
      <c r="N73" s="404"/>
      <c r="O73" s="148">
        <v>6</v>
      </c>
      <c r="P73" s="141"/>
      <c r="Q73" s="150" t="str">
        <f t="shared" si="78"/>
        <v/>
      </c>
      <c r="R73" s="151"/>
      <c r="S73" s="151"/>
      <c r="T73" s="152" t="str">
        <f t="shared" si="75"/>
        <v/>
      </c>
      <c r="U73" s="151"/>
      <c r="V73" s="151"/>
      <c r="W73" s="151"/>
      <c r="X73" s="153" t="str">
        <f>IFERROR(IF(AND(Q72="Probabilidad",Q73="Probabilidad"),(Z72-(+Z72*T73)),IF(AND(Q72="Impacto",Q73="Probabilidad"),(Z71-(+Z71*T73)),IF(Q73="Impacto",Z72,""))),"")</f>
        <v/>
      </c>
      <c r="Y73" s="154" t="str">
        <f t="shared" si="1"/>
        <v/>
      </c>
      <c r="Z73" s="155" t="str">
        <f t="shared" si="76"/>
        <v/>
      </c>
      <c r="AA73" s="154" t="str">
        <f t="shared" si="3"/>
        <v/>
      </c>
      <c r="AB73" s="155" t="str">
        <f>IFERROR(IF(AND(Q72="Impacto",Q73="Impacto"),(AB72-(+AB72*T73)),IF(AND(Q72="Probabilidad",Q73="Impacto"),(AB71-(+AB71*T73)),IF(Q73="Probabilidad",AB72,""))),"")</f>
        <v/>
      </c>
      <c r="AC73" s="156" t="str">
        <f t="shared" si="81"/>
        <v/>
      </c>
      <c r="AD73" s="157"/>
      <c r="AE73" s="147"/>
      <c r="AF73" s="158"/>
      <c r="AG73" s="159"/>
      <c r="AH73" s="159"/>
      <c r="AI73" s="159"/>
    </row>
    <row r="74" spans="1:67" ht="34.5" customHeight="1" x14ac:dyDescent="0.2">
      <c r="A74" s="140"/>
      <c r="B74" s="414" t="s">
        <v>182</v>
      </c>
      <c r="C74" s="415"/>
      <c r="D74" s="415"/>
      <c r="E74" s="415"/>
      <c r="F74" s="415"/>
      <c r="G74" s="415"/>
      <c r="H74" s="415"/>
      <c r="I74" s="415"/>
      <c r="J74" s="415"/>
      <c r="K74" s="415"/>
      <c r="L74" s="415"/>
      <c r="M74" s="415"/>
      <c r="N74" s="415"/>
      <c r="O74" s="415"/>
      <c r="P74" s="415"/>
      <c r="Q74" s="415"/>
      <c r="R74" s="415"/>
      <c r="S74" s="415"/>
      <c r="T74" s="415"/>
      <c r="U74" s="415"/>
      <c r="V74" s="415"/>
      <c r="W74" s="415"/>
      <c r="X74" s="415"/>
      <c r="Y74" s="415"/>
      <c r="Z74" s="415"/>
      <c r="AA74" s="415"/>
      <c r="AB74" s="415"/>
      <c r="AC74" s="415"/>
      <c r="AD74" s="415"/>
      <c r="AE74" s="415"/>
      <c r="AF74" s="415"/>
      <c r="AG74" s="415"/>
      <c r="AH74" s="415"/>
      <c r="AI74" s="415"/>
    </row>
    <row r="76" spans="1:67" ht="15" x14ac:dyDescent="0.2">
      <c r="A76" s="132"/>
      <c r="B76" s="168" t="s">
        <v>183</v>
      </c>
      <c r="C76" s="132"/>
      <c r="D76" s="132"/>
      <c r="F76" s="132"/>
    </row>
    <row r="77" spans="1:67" ht="15" thickBot="1" x14ac:dyDescent="0.25"/>
    <row r="78" spans="1:67" s="186" customFormat="1" ht="18" thickTop="1" thickBot="1" x14ac:dyDescent="0.35">
      <c r="A78" s="336" t="s">
        <v>101</v>
      </c>
      <c r="B78" s="337"/>
      <c r="C78" s="338"/>
      <c r="D78" s="338"/>
      <c r="E78" s="338"/>
      <c r="F78" s="338"/>
      <c r="G78" s="338"/>
      <c r="H78" s="338"/>
      <c r="I78" s="338"/>
      <c r="J78" s="338"/>
      <c r="K78" s="338"/>
      <c r="L78" s="338"/>
      <c r="M78" s="338"/>
      <c r="N78" s="338"/>
      <c r="O78" s="338"/>
      <c r="P78" s="338"/>
      <c r="Q78" s="338"/>
      <c r="R78" s="338"/>
      <c r="S78" s="338"/>
      <c r="T78" s="338"/>
      <c r="U78" s="338"/>
      <c r="V78" s="338"/>
      <c r="W78" s="338"/>
      <c r="X78" s="338"/>
      <c r="Y78" s="338"/>
      <c r="Z78" s="338"/>
      <c r="AA78" s="338"/>
      <c r="AB78" s="338"/>
      <c r="AC78" s="338"/>
      <c r="AD78" s="338"/>
      <c r="AE78" s="338"/>
      <c r="AF78" s="338"/>
      <c r="AG78" s="338"/>
      <c r="AH78" s="338"/>
      <c r="AI78" s="339"/>
    </row>
    <row r="79" spans="1:67" s="186" customFormat="1" ht="18" thickTop="1" thickBot="1" x14ac:dyDescent="0.35">
      <c r="A79" s="340" t="s">
        <v>184</v>
      </c>
      <c r="B79" s="339"/>
      <c r="C79" s="338" t="s">
        <v>185</v>
      </c>
      <c r="D79" s="339"/>
      <c r="E79" s="340" t="s">
        <v>104</v>
      </c>
      <c r="F79" s="338"/>
      <c r="G79" s="338"/>
      <c r="H79" s="338"/>
      <c r="I79" s="338"/>
      <c r="J79" s="338"/>
      <c r="K79" s="338"/>
      <c r="L79" s="338"/>
      <c r="M79" s="338"/>
      <c r="N79" s="338"/>
      <c r="O79" s="338"/>
      <c r="P79" s="338"/>
      <c r="Q79" s="338"/>
      <c r="R79" s="338"/>
      <c r="S79" s="338"/>
      <c r="T79" s="338"/>
      <c r="U79" s="338"/>
      <c r="V79" s="338"/>
      <c r="W79" s="338"/>
      <c r="X79" s="338"/>
      <c r="Y79" s="338"/>
      <c r="Z79" s="338"/>
      <c r="AA79" s="338"/>
      <c r="AB79" s="338"/>
      <c r="AC79" s="338"/>
      <c r="AD79" s="338"/>
      <c r="AE79" s="338"/>
      <c r="AF79" s="339"/>
      <c r="AG79" s="340" t="s">
        <v>105</v>
      </c>
      <c r="AH79" s="338"/>
      <c r="AI79" s="339"/>
    </row>
    <row r="80" spans="1:67" s="186" customFormat="1" ht="42" customHeight="1" thickTop="1" x14ac:dyDescent="0.3">
      <c r="A80" s="366" t="s">
        <v>186</v>
      </c>
      <c r="B80" s="366"/>
      <c r="C80" s="367">
        <v>45723</v>
      </c>
      <c r="D80" s="368"/>
      <c r="E80" s="369" t="s">
        <v>187</v>
      </c>
      <c r="F80" s="369"/>
      <c r="G80" s="369"/>
      <c r="H80" s="369"/>
      <c r="I80" s="369"/>
      <c r="J80" s="369"/>
      <c r="K80" s="369"/>
      <c r="L80" s="369"/>
      <c r="M80" s="369"/>
      <c r="N80" s="369"/>
      <c r="O80" s="369"/>
      <c r="P80" s="369"/>
      <c r="Q80" s="369"/>
      <c r="R80" s="369"/>
      <c r="S80" s="369"/>
      <c r="T80" s="369"/>
      <c r="U80" s="369"/>
      <c r="V80" s="369"/>
      <c r="W80" s="369"/>
      <c r="X80" s="369"/>
      <c r="Y80" s="369"/>
      <c r="Z80" s="369"/>
      <c r="AA80" s="369"/>
      <c r="AB80" s="369"/>
      <c r="AC80" s="369"/>
      <c r="AD80" s="369"/>
      <c r="AE80" s="369"/>
      <c r="AF80" s="369"/>
      <c r="AG80" s="369" t="s">
        <v>188</v>
      </c>
      <c r="AH80" s="369"/>
      <c r="AI80" s="369"/>
    </row>
  </sheetData>
  <dataConsolidate/>
  <mergeCells count="212">
    <mergeCell ref="A62:A67"/>
    <mergeCell ref="B62:B67"/>
    <mergeCell ref="C62:C67"/>
    <mergeCell ref="D62:D67"/>
    <mergeCell ref="E62:E67"/>
    <mergeCell ref="F62:F67"/>
    <mergeCell ref="G62:G67"/>
    <mergeCell ref="H62:H67"/>
    <mergeCell ref="I62:I67"/>
    <mergeCell ref="K68:K73"/>
    <mergeCell ref="L68:L73"/>
    <mergeCell ref="M68:M73"/>
    <mergeCell ref="N68:N73"/>
    <mergeCell ref="I68:I73"/>
    <mergeCell ref="AH10:AH11"/>
    <mergeCell ref="O6:Q6"/>
    <mergeCell ref="O9:W9"/>
    <mergeCell ref="X9:AD9"/>
    <mergeCell ref="AE9:AI9"/>
    <mergeCell ref="M26:M31"/>
    <mergeCell ref="N26:N31"/>
    <mergeCell ref="J32:J37"/>
    <mergeCell ref="K32:K37"/>
    <mergeCell ref="L32:L37"/>
    <mergeCell ref="M32:M37"/>
    <mergeCell ref="N32:N37"/>
    <mergeCell ref="K18:K25"/>
    <mergeCell ref="N18:N25"/>
    <mergeCell ref="J26:J31"/>
    <mergeCell ref="K26:K31"/>
    <mergeCell ref="L26:L31"/>
    <mergeCell ref="AE10:AE11"/>
    <mergeCell ref="AI10:AI11"/>
    <mergeCell ref="A68:A73"/>
    <mergeCell ref="B68:B73"/>
    <mergeCell ref="C68:C73"/>
    <mergeCell ref="D68:D73"/>
    <mergeCell ref="E68:E73"/>
    <mergeCell ref="F68:F73"/>
    <mergeCell ref="G68:G73"/>
    <mergeCell ref="H68:H73"/>
    <mergeCell ref="C6:N6"/>
    <mergeCell ref="A9:G9"/>
    <mergeCell ref="H9:N9"/>
    <mergeCell ref="I38:I43"/>
    <mergeCell ref="J38:J43"/>
    <mergeCell ref="G44:G49"/>
    <mergeCell ref="H44:H49"/>
    <mergeCell ref="I44:I49"/>
    <mergeCell ref="K38:K43"/>
    <mergeCell ref="L38:L43"/>
    <mergeCell ref="A56:A61"/>
    <mergeCell ref="E56:E61"/>
    <mergeCell ref="A50:A55"/>
    <mergeCell ref="B50:B55"/>
    <mergeCell ref="C50:C55"/>
    <mergeCell ref="J68:J73"/>
    <mergeCell ref="B74:AI74"/>
    <mergeCell ref="M62:M67"/>
    <mergeCell ref="N62:N67"/>
    <mergeCell ref="J62:J67"/>
    <mergeCell ref="K62:K67"/>
    <mergeCell ref="L62:L67"/>
    <mergeCell ref="M50:M55"/>
    <mergeCell ref="N50:N55"/>
    <mergeCell ref="F56:F61"/>
    <mergeCell ref="G56:G61"/>
    <mergeCell ref="H56:H61"/>
    <mergeCell ref="I56:I61"/>
    <mergeCell ref="J56:J61"/>
    <mergeCell ref="F50:F55"/>
    <mergeCell ref="G50:G55"/>
    <mergeCell ref="H50:H55"/>
    <mergeCell ref="I50:I55"/>
    <mergeCell ref="K56:K61"/>
    <mergeCell ref="L56:L61"/>
    <mergeCell ref="M56:M61"/>
    <mergeCell ref="N56:N61"/>
    <mergeCell ref="B56:B61"/>
    <mergeCell ref="C56:C61"/>
    <mergeCell ref="D56:D61"/>
    <mergeCell ref="D50:D55"/>
    <mergeCell ref="E50:E55"/>
    <mergeCell ref="M38:M43"/>
    <mergeCell ref="N38:N43"/>
    <mergeCell ref="M44:M49"/>
    <mergeCell ref="N44:N49"/>
    <mergeCell ref="J50:J55"/>
    <mergeCell ref="K50:K55"/>
    <mergeCell ref="L50:L55"/>
    <mergeCell ref="J44:J49"/>
    <mergeCell ref="K44:K49"/>
    <mergeCell ref="L44:L49"/>
    <mergeCell ref="G38:G43"/>
    <mergeCell ref="H38:H43"/>
    <mergeCell ref="A38:A43"/>
    <mergeCell ref="B38:B43"/>
    <mergeCell ref="C38:C43"/>
    <mergeCell ref="A44:A49"/>
    <mergeCell ref="B44:B49"/>
    <mergeCell ref="C44:C49"/>
    <mergeCell ref="D44:D49"/>
    <mergeCell ref="E44:E49"/>
    <mergeCell ref="F44:F49"/>
    <mergeCell ref="D38:D43"/>
    <mergeCell ref="E38:E43"/>
    <mergeCell ref="F38:F43"/>
    <mergeCell ref="A32:A37"/>
    <mergeCell ref="B32:B37"/>
    <mergeCell ref="C32:C37"/>
    <mergeCell ref="D32:D37"/>
    <mergeCell ref="E32:E37"/>
    <mergeCell ref="F32:F37"/>
    <mergeCell ref="G32:G37"/>
    <mergeCell ref="H32:H37"/>
    <mergeCell ref="I32:I37"/>
    <mergeCell ref="L18:L25"/>
    <mergeCell ref="A18:A25"/>
    <mergeCell ref="B18:B25"/>
    <mergeCell ref="C18:C25"/>
    <mergeCell ref="D18:D25"/>
    <mergeCell ref="E18:E25"/>
    <mergeCell ref="A26:A31"/>
    <mergeCell ref="B26:B31"/>
    <mergeCell ref="C26:C31"/>
    <mergeCell ref="D26:D31"/>
    <mergeCell ref="E26:E31"/>
    <mergeCell ref="F26:F31"/>
    <mergeCell ref="G26:G31"/>
    <mergeCell ref="H26:H31"/>
    <mergeCell ref="I26:I3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B10:B11"/>
    <mergeCell ref="G10:G11"/>
    <mergeCell ref="H10:H11"/>
    <mergeCell ref="I10:I11"/>
    <mergeCell ref="L10:L11"/>
    <mergeCell ref="Z10:Z11"/>
    <mergeCell ref="R10:W10"/>
    <mergeCell ref="A80:B80"/>
    <mergeCell ref="C80:D80"/>
    <mergeCell ref="E80:AF80"/>
    <mergeCell ref="AG80:AI80"/>
    <mergeCell ref="M10:M11"/>
    <mergeCell ref="N10:N11"/>
    <mergeCell ref="J10:J11"/>
    <mergeCell ref="K10:K11"/>
    <mergeCell ref="Q10:Q11"/>
    <mergeCell ref="Q18:Q20"/>
    <mergeCell ref="M12:M17"/>
    <mergeCell ref="AG10:AG11"/>
    <mergeCell ref="AF10:AF11"/>
    <mergeCell ref="F18:F25"/>
    <mergeCell ref="G18:G25"/>
    <mergeCell ref="H18:H25"/>
    <mergeCell ref="I18:I25"/>
    <mergeCell ref="J18:J25"/>
    <mergeCell ref="I12:I17"/>
    <mergeCell ref="J12:J17"/>
    <mergeCell ref="K12:K17"/>
    <mergeCell ref="L12:L17"/>
    <mergeCell ref="A1:D4"/>
    <mergeCell ref="E1:AG4"/>
    <mergeCell ref="AH1:AI1"/>
    <mergeCell ref="AH2:AI2"/>
    <mergeCell ref="AH3:AI3"/>
    <mergeCell ref="AH4:AI4"/>
    <mergeCell ref="A78:AI78"/>
    <mergeCell ref="A79:B79"/>
    <mergeCell ref="C79:D79"/>
    <mergeCell ref="E79:AF79"/>
    <mergeCell ref="AG79:AI79"/>
    <mergeCell ref="F12:F17"/>
    <mergeCell ref="G12:G17"/>
    <mergeCell ref="H12:H17"/>
    <mergeCell ref="A12:A17"/>
    <mergeCell ref="B12:B17"/>
    <mergeCell ref="C12:C17"/>
    <mergeCell ref="D12:D17"/>
    <mergeCell ref="E12:E17"/>
    <mergeCell ref="N12:N17"/>
    <mergeCell ref="O18:O20"/>
    <mergeCell ref="P18:P20"/>
    <mergeCell ref="M18:M25"/>
    <mergeCell ref="Y10:Y11"/>
    <mergeCell ref="AA18:AA20"/>
    <mergeCell ref="AB18:AB20"/>
    <mergeCell ref="AC18:AC20"/>
    <mergeCell ref="R18:R20"/>
    <mergeCell ref="S18:S20"/>
    <mergeCell ref="T18:T20"/>
    <mergeCell ref="U18:U20"/>
    <mergeCell ref="V18:V20"/>
    <mergeCell ref="W18:W20"/>
    <mergeCell ref="Y18:Y20"/>
    <mergeCell ref="Z18:Z20"/>
  </mergeCells>
  <conditionalFormatting sqref="H12">
    <cfRule type="cellIs" dxfId="294" priority="636" operator="equal">
      <formula>"Muy Alta"</formula>
    </cfRule>
    <cfRule type="cellIs" dxfId="293" priority="637" operator="equal">
      <formula>"Alta"</formula>
    </cfRule>
    <cfRule type="cellIs" dxfId="292" priority="638" operator="equal">
      <formula>"Media"</formula>
    </cfRule>
    <cfRule type="cellIs" dxfId="291" priority="639" operator="equal">
      <formula>"Baja"</formula>
    </cfRule>
    <cfRule type="cellIs" dxfId="290" priority="640" operator="equal">
      <formula>"Muy Baja"</formula>
    </cfRule>
  </conditionalFormatting>
  <conditionalFormatting sqref="L12 L38 L44 L50 L56 L62 L68 L18:L20">
    <cfRule type="cellIs" dxfId="289" priority="631" operator="equal">
      <formula>"Catastrófico"</formula>
    </cfRule>
    <cfRule type="cellIs" dxfId="288" priority="632" operator="equal">
      <formula>"Mayor"</formula>
    </cfRule>
    <cfRule type="cellIs" dxfId="287" priority="633" operator="equal">
      <formula>"Moderado"</formula>
    </cfRule>
    <cfRule type="cellIs" dxfId="286" priority="634" operator="equal">
      <formula>"Menor"</formula>
    </cfRule>
    <cfRule type="cellIs" dxfId="285" priority="635" operator="equal">
      <formula>"Leve"</formula>
    </cfRule>
  </conditionalFormatting>
  <conditionalFormatting sqref="N12">
    <cfRule type="cellIs" dxfId="284" priority="627" operator="equal">
      <formula>"Extremo"</formula>
    </cfRule>
    <cfRule type="cellIs" dxfId="283" priority="628" operator="equal">
      <formula>"Alto"</formula>
    </cfRule>
    <cfRule type="cellIs" dxfId="282" priority="629" operator="equal">
      <formula>"Moderado"</formula>
    </cfRule>
    <cfRule type="cellIs" dxfId="281" priority="630" operator="equal">
      <formula>"Bajo"</formula>
    </cfRule>
  </conditionalFormatting>
  <conditionalFormatting sqref="Y12:Y17">
    <cfRule type="cellIs" dxfId="280" priority="622" operator="equal">
      <formula>"Muy Alta"</formula>
    </cfRule>
    <cfRule type="cellIs" dxfId="279" priority="623" operator="equal">
      <formula>"Alta"</formula>
    </cfRule>
    <cfRule type="cellIs" dxfId="278" priority="624" operator="equal">
      <formula>"Media"</formula>
    </cfRule>
    <cfRule type="cellIs" dxfId="277" priority="625" operator="equal">
      <formula>"Baja"</formula>
    </cfRule>
    <cfRule type="cellIs" dxfId="276" priority="626" operator="equal">
      <formula>"Muy Baja"</formula>
    </cfRule>
  </conditionalFormatting>
  <conditionalFormatting sqref="AA12:AA17">
    <cfRule type="cellIs" dxfId="275" priority="617" operator="equal">
      <formula>"Catastrófico"</formula>
    </cfRule>
    <cfRule type="cellIs" dxfId="274" priority="618" operator="equal">
      <formula>"Mayor"</formula>
    </cfRule>
    <cfRule type="cellIs" dxfId="273" priority="619" operator="equal">
      <formula>"Moderado"</formula>
    </cfRule>
    <cfRule type="cellIs" dxfId="272" priority="620" operator="equal">
      <formula>"Menor"</formula>
    </cfRule>
    <cfRule type="cellIs" dxfId="271" priority="621" operator="equal">
      <formula>"Leve"</formula>
    </cfRule>
  </conditionalFormatting>
  <conditionalFormatting sqref="AC12:AC17">
    <cfRule type="cellIs" dxfId="270" priority="613" operator="equal">
      <formula>"Extremo"</formula>
    </cfRule>
    <cfRule type="cellIs" dxfId="269" priority="614" operator="equal">
      <formula>"Alto"</formula>
    </cfRule>
    <cfRule type="cellIs" dxfId="268" priority="615" operator="equal">
      <formula>"Moderado"</formula>
    </cfRule>
    <cfRule type="cellIs" dxfId="267" priority="616" operator="equal">
      <formula>"Bajo"</formula>
    </cfRule>
  </conditionalFormatting>
  <conditionalFormatting sqref="H62">
    <cfRule type="cellIs" dxfId="266" priority="370" operator="equal">
      <formula>"Muy Alta"</formula>
    </cfRule>
    <cfRule type="cellIs" dxfId="265" priority="371" operator="equal">
      <formula>"Alta"</formula>
    </cfRule>
    <cfRule type="cellIs" dxfId="264" priority="372" operator="equal">
      <formula>"Media"</formula>
    </cfRule>
    <cfRule type="cellIs" dxfId="263" priority="373" operator="equal">
      <formula>"Baja"</formula>
    </cfRule>
    <cfRule type="cellIs" dxfId="262" priority="374" operator="equal">
      <formula>"Muy Baja"</formula>
    </cfRule>
  </conditionalFormatting>
  <conditionalFormatting sqref="H38">
    <cfRule type="cellIs" dxfId="261" priority="482" operator="equal">
      <formula>"Muy Alta"</formula>
    </cfRule>
    <cfRule type="cellIs" dxfId="260" priority="483" operator="equal">
      <formula>"Alta"</formula>
    </cfRule>
    <cfRule type="cellIs" dxfId="259" priority="484" operator="equal">
      <formula>"Media"</formula>
    </cfRule>
    <cfRule type="cellIs" dxfId="258" priority="485" operator="equal">
      <formula>"Baja"</formula>
    </cfRule>
    <cfRule type="cellIs" dxfId="257" priority="486" operator="equal">
      <formula>"Muy Baja"</formula>
    </cfRule>
  </conditionalFormatting>
  <conditionalFormatting sqref="N38">
    <cfRule type="cellIs" dxfId="256" priority="473" operator="equal">
      <formula>"Extremo"</formula>
    </cfRule>
    <cfRule type="cellIs" dxfId="255" priority="474" operator="equal">
      <formula>"Alto"</formula>
    </cfRule>
    <cfRule type="cellIs" dxfId="254" priority="475" operator="equal">
      <formula>"Moderado"</formula>
    </cfRule>
    <cfRule type="cellIs" dxfId="253" priority="476" operator="equal">
      <formula>"Bajo"</formula>
    </cfRule>
  </conditionalFormatting>
  <conditionalFormatting sqref="Y38:Y43">
    <cfRule type="cellIs" dxfId="252" priority="468" operator="equal">
      <formula>"Muy Alta"</formula>
    </cfRule>
    <cfRule type="cellIs" dxfId="251" priority="469" operator="equal">
      <formula>"Alta"</formula>
    </cfRule>
    <cfRule type="cellIs" dxfId="250" priority="470" operator="equal">
      <formula>"Media"</formula>
    </cfRule>
    <cfRule type="cellIs" dxfId="249" priority="471" operator="equal">
      <formula>"Baja"</formula>
    </cfRule>
    <cfRule type="cellIs" dxfId="248" priority="472" operator="equal">
      <formula>"Muy Baja"</formula>
    </cfRule>
  </conditionalFormatting>
  <conditionalFormatting sqref="AA38:AA43">
    <cfRule type="cellIs" dxfId="247" priority="463" operator="equal">
      <formula>"Catastrófico"</formula>
    </cfRule>
    <cfRule type="cellIs" dxfId="246" priority="464" operator="equal">
      <formula>"Mayor"</formula>
    </cfRule>
    <cfRule type="cellIs" dxfId="245" priority="465" operator="equal">
      <formula>"Moderado"</formula>
    </cfRule>
    <cfRule type="cellIs" dxfId="244" priority="466" operator="equal">
      <formula>"Menor"</formula>
    </cfRule>
    <cfRule type="cellIs" dxfId="243" priority="467" operator="equal">
      <formula>"Leve"</formula>
    </cfRule>
  </conditionalFormatting>
  <conditionalFormatting sqref="AC38:AC43">
    <cfRule type="cellIs" dxfId="242" priority="459" operator="equal">
      <formula>"Extremo"</formula>
    </cfRule>
    <cfRule type="cellIs" dxfId="241" priority="460" operator="equal">
      <formula>"Alto"</formula>
    </cfRule>
    <cfRule type="cellIs" dxfId="240" priority="461" operator="equal">
      <formula>"Moderado"</formula>
    </cfRule>
    <cfRule type="cellIs" dxfId="239" priority="462" operator="equal">
      <formula>"Bajo"</formula>
    </cfRule>
  </conditionalFormatting>
  <conditionalFormatting sqref="H44">
    <cfRule type="cellIs" dxfId="238" priority="454" operator="equal">
      <formula>"Muy Alta"</formula>
    </cfRule>
    <cfRule type="cellIs" dxfId="237" priority="455" operator="equal">
      <formula>"Alta"</formula>
    </cfRule>
    <cfRule type="cellIs" dxfId="236" priority="456" operator="equal">
      <formula>"Media"</formula>
    </cfRule>
    <cfRule type="cellIs" dxfId="235" priority="457" operator="equal">
      <formula>"Baja"</formula>
    </cfRule>
    <cfRule type="cellIs" dxfId="234" priority="458" operator="equal">
      <formula>"Muy Baja"</formula>
    </cfRule>
  </conditionalFormatting>
  <conditionalFormatting sqref="N44">
    <cfRule type="cellIs" dxfId="233" priority="445" operator="equal">
      <formula>"Extremo"</formula>
    </cfRule>
    <cfRule type="cellIs" dxfId="232" priority="446" operator="equal">
      <formula>"Alto"</formula>
    </cfRule>
    <cfRule type="cellIs" dxfId="231" priority="447" operator="equal">
      <formula>"Moderado"</formula>
    </cfRule>
    <cfRule type="cellIs" dxfId="230" priority="448" operator="equal">
      <formula>"Bajo"</formula>
    </cfRule>
  </conditionalFormatting>
  <conditionalFormatting sqref="Y44:Y49">
    <cfRule type="cellIs" dxfId="229" priority="440" operator="equal">
      <formula>"Muy Alta"</formula>
    </cfRule>
    <cfRule type="cellIs" dxfId="228" priority="441" operator="equal">
      <formula>"Alta"</formula>
    </cfRule>
    <cfRule type="cellIs" dxfId="227" priority="442" operator="equal">
      <formula>"Media"</formula>
    </cfRule>
    <cfRule type="cellIs" dxfId="226" priority="443" operator="equal">
      <formula>"Baja"</formula>
    </cfRule>
    <cfRule type="cellIs" dxfId="225" priority="444" operator="equal">
      <formula>"Muy Baja"</formula>
    </cfRule>
  </conditionalFormatting>
  <conditionalFormatting sqref="AA44:AA49">
    <cfRule type="cellIs" dxfId="224" priority="435" operator="equal">
      <formula>"Catastrófico"</formula>
    </cfRule>
    <cfRule type="cellIs" dxfId="223" priority="436" operator="equal">
      <formula>"Mayor"</formula>
    </cfRule>
    <cfRule type="cellIs" dxfId="222" priority="437" operator="equal">
      <formula>"Moderado"</formula>
    </cfRule>
    <cfRule type="cellIs" dxfId="221" priority="438" operator="equal">
      <formula>"Menor"</formula>
    </cfRule>
    <cfRule type="cellIs" dxfId="220" priority="439" operator="equal">
      <formula>"Leve"</formula>
    </cfRule>
  </conditionalFormatting>
  <conditionalFormatting sqref="AC44:AC49">
    <cfRule type="cellIs" dxfId="219" priority="431" operator="equal">
      <formula>"Extremo"</formula>
    </cfRule>
    <cfRule type="cellIs" dxfId="218" priority="432" operator="equal">
      <formula>"Alto"</formula>
    </cfRule>
    <cfRule type="cellIs" dxfId="217" priority="433" operator="equal">
      <formula>"Moderado"</formula>
    </cfRule>
    <cfRule type="cellIs" dxfId="216" priority="434" operator="equal">
      <formula>"Bajo"</formula>
    </cfRule>
  </conditionalFormatting>
  <conditionalFormatting sqref="H50">
    <cfRule type="cellIs" dxfId="215" priority="426" operator="equal">
      <formula>"Muy Alta"</formula>
    </cfRule>
    <cfRule type="cellIs" dxfId="214" priority="427" operator="equal">
      <formula>"Alta"</formula>
    </cfRule>
    <cfRule type="cellIs" dxfId="213" priority="428" operator="equal">
      <formula>"Media"</formula>
    </cfRule>
    <cfRule type="cellIs" dxfId="212" priority="429" operator="equal">
      <formula>"Baja"</formula>
    </cfRule>
    <cfRule type="cellIs" dxfId="211" priority="430" operator="equal">
      <formula>"Muy Baja"</formula>
    </cfRule>
  </conditionalFormatting>
  <conditionalFormatting sqref="N50">
    <cfRule type="cellIs" dxfId="210" priority="417" operator="equal">
      <formula>"Extremo"</formula>
    </cfRule>
    <cfRule type="cellIs" dxfId="209" priority="418" operator="equal">
      <formula>"Alto"</formula>
    </cfRule>
    <cfRule type="cellIs" dxfId="208" priority="419" operator="equal">
      <formula>"Moderado"</formula>
    </cfRule>
    <cfRule type="cellIs" dxfId="207" priority="420" operator="equal">
      <formula>"Bajo"</formula>
    </cfRule>
  </conditionalFormatting>
  <conditionalFormatting sqref="Y50:Y55">
    <cfRule type="cellIs" dxfId="206" priority="412" operator="equal">
      <formula>"Muy Alta"</formula>
    </cfRule>
    <cfRule type="cellIs" dxfId="205" priority="413" operator="equal">
      <formula>"Alta"</formula>
    </cfRule>
    <cfRule type="cellIs" dxfId="204" priority="414" operator="equal">
      <formula>"Media"</formula>
    </cfRule>
    <cfRule type="cellIs" dxfId="203" priority="415" operator="equal">
      <formula>"Baja"</formula>
    </cfRule>
    <cfRule type="cellIs" dxfId="202" priority="416" operator="equal">
      <formula>"Muy Baja"</formula>
    </cfRule>
  </conditionalFormatting>
  <conditionalFormatting sqref="AA50:AA55">
    <cfRule type="cellIs" dxfId="201" priority="407" operator="equal">
      <formula>"Catastrófico"</formula>
    </cfRule>
    <cfRule type="cellIs" dxfId="200" priority="408" operator="equal">
      <formula>"Mayor"</formula>
    </cfRule>
    <cfRule type="cellIs" dxfId="199" priority="409" operator="equal">
      <formula>"Moderado"</formula>
    </cfRule>
    <cfRule type="cellIs" dxfId="198" priority="410" operator="equal">
      <formula>"Menor"</formula>
    </cfRule>
    <cfRule type="cellIs" dxfId="197" priority="411" operator="equal">
      <formula>"Leve"</formula>
    </cfRule>
  </conditionalFormatting>
  <conditionalFormatting sqref="AC50:AC55">
    <cfRule type="cellIs" dxfId="196" priority="403" operator="equal">
      <formula>"Extremo"</formula>
    </cfRule>
    <cfRule type="cellIs" dxfId="195" priority="404" operator="equal">
      <formula>"Alto"</formula>
    </cfRule>
    <cfRule type="cellIs" dxfId="194" priority="405" operator="equal">
      <formula>"Moderado"</formula>
    </cfRule>
    <cfRule type="cellIs" dxfId="193" priority="406" operator="equal">
      <formula>"Bajo"</formula>
    </cfRule>
  </conditionalFormatting>
  <conditionalFormatting sqref="H56">
    <cfRule type="cellIs" dxfId="192" priority="398" operator="equal">
      <formula>"Muy Alta"</formula>
    </cfRule>
    <cfRule type="cellIs" dxfId="191" priority="399" operator="equal">
      <formula>"Alta"</formula>
    </cfRule>
    <cfRule type="cellIs" dxfId="190" priority="400" operator="equal">
      <formula>"Media"</formula>
    </cfRule>
    <cfRule type="cellIs" dxfId="189" priority="401" operator="equal">
      <formula>"Baja"</formula>
    </cfRule>
    <cfRule type="cellIs" dxfId="188" priority="402" operator="equal">
      <formula>"Muy Baja"</formula>
    </cfRule>
  </conditionalFormatting>
  <conditionalFormatting sqref="N56">
    <cfRule type="cellIs" dxfId="187" priority="389" operator="equal">
      <formula>"Extremo"</formula>
    </cfRule>
    <cfRule type="cellIs" dxfId="186" priority="390" operator="equal">
      <formula>"Alto"</formula>
    </cfRule>
    <cfRule type="cellIs" dxfId="185" priority="391" operator="equal">
      <formula>"Moderado"</formula>
    </cfRule>
    <cfRule type="cellIs" dxfId="184" priority="392" operator="equal">
      <formula>"Bajo"</formula>
    </cfRule>
  </conditionalFormatting>
  <conditionalFormatting sqref="Y56:Y61">
    <cfRule type="cellIs" dxfId="183" priority="384" operator="equal">
      <formula>"Muy Alta"</formula>
    </cfRule>
    <cfRule type="cellIs" dxfId="182" priority="385" operator="equal">
      <formula>"Alta"</formula>
    </cfRule>
    <cfRule type="cellIs" dxfId="181" priority="386" operator="equal">
      <formula>"Media"</formula>
    </cfRule>
    <cfRule type="cellIs" dxfId="180" priority="387" operator="equal">
      <formula>"Baja"</formula>
    </cfRule>
    <cfRule type="cellIs" dxfId="179" priority="388" operator="equal">
      <formula>"Muy Baja"</formula>
    </cfRule>
  </conditionalFormatting>
  <conditionalFormatting sqref="AA56:AA61">
    <cfRule type="cellIs" dxfId="178" priority="379" operator="equal">
      <formula>"Catastrófico"</formula>
    </cfRule>
    <cfRule type="cellIs" dxfId="177" priority="380" operator="equal">
      <formula>"Mayor"</formula>
    </cfRule>
    <cfRule type="cellIs" dxfId="176" priority="381" operator="equal">
      <formula>"Moderado"</formula>
    </cfRule>
    <cfRule type="cellIs" dxfId="175" priority="382" operator="equal">
      <formula>"Menor"</formula>
    </cfRule>
    <cfRule type="cellIs" dxfId="174" priority="383" operator="equal">
      <formula>"Leve"</formula>
    </cfRule>
  </conditionalFormatting>
  <conditionalFormatting sqref="AC56:AC61">
    <cfRule type="cellIs" dxfId="173" priority="375" operator="equal">
      <formula>"Extremo"</formula>
    </cfRule>
    <cfRule type="cellIs" dxfId="172" priority="376" operator="equal">
      <formula>"Alto"</formula>
    </cfRule>
    <cfRule type="cellIs" dxfId="171" priority="377" operator="equal">
      <formula>"Moderado"</formula>
    </cfRule>
    <cfRule type="cellIs" dxfId="170" priority="378" operator="equal">
      <formula>"Bajo"</formula>
    </cfRule>
  </conditionalFormatting>
  <conditionalFormatting sqref="N62">
    <cfRule type="cellIs" dxfId="169" priority="361" operator="equal">
      <formula>"Extremo"</formula>
    </cfRule>
    <cfRule type="cellIs" dxfId="168" priority="362" operator="equal">
      <formula>"Alto"</formula>
    </cfRule>
    <cfRule type="cellIs" dxfId="167" priority="363" operator="equal">
      <formula>"Moderado"</formula>
    </cfRule>
    <cfRule type="cellIs" dxfId="166" priority="364" operator="equal">
      <formula>"Bajo"</formula>
    </cfRule>
  </conditionalFormatting>
  <conditionalFormatting sqref="Y62:Y67">
    <cfRule type="cellIs" dxfId="165" priority="356" operator="equal">
      <formula>"Muy Alta"</formula>
    </cfRule>
    <cfRule type="cellIs" dxfId="164" priority="357" operator="equal">
      <formula>"Alta"</formula>
    </cfRule>
    <cfRule type="cellIs" dxfId="163" priority="358" operator="equal">
      <formula>"Media"</formula>
    </cfRule>
    <cfRule type="cellIs" dxfId="162" priority="359" operator="equal">
      <formula>"Baja"</formula>
    </cfRule>
    <cfRule type="cellIs" dxfId="161" priority="360" operator="equal">
      <formula>"Muy Baja"</formula>
    </cfRule>
  </conditionalFormatting>
  <conditionalFormatting sqref="AA62:AA67">
    <cfRule type="cellIs" dxfId="160" priority="351" operator="equal">
      <formula>"Catastrófico"</formula>
    </cfRule>
    <cfRule type="cellIs" dxfId="159" priority="352" operator="equal">
      <formula>"Mayor"</formula>
    </cfRule>
    <cfRule type="cellIs" dxfId="158" priority="353" operator="equal">
      <formula>"Moderado"</formula>
    </cfRule>
    <cfRule type="cellIs" dxfId="157" priority="354" operator="equal">
      <formula>"Menor"</formula>
    </cfRule>
    <cfRule type="cellIs" dxfId="156" priority="355" operator="equal">
      <formula>"Leve"</formula>
    </cfRule>
  </conditionalFormatting>
  <conditionalFormatting sqref="AC62:AC67">
    <cfRule type="cellIs" dxfId="155" priority="347" operator="equal">
      <formula>"Extremo"</formula>
    </cfRule>
    <cfRule type="cellIs" dxfId="154" priority="348" operator="equal">
      <formula>"Alto"</formula>
    </cfRule>
    <cfRule type="cellIs" dxfId="153" priority="349" operator="equal">
      <formula>"Moderado"</formula>
    </cfRule>
    <cfRule type="cellIs" dxfId="152" priority="350" operator="equal">
      <formula>"Bajo"</formula>
    </cfRule>
  </conditionalFormatting>
  <conditionalFormatting sqref="H68">
    <cfRule type="cellIs" dxfId="151" priority="342" operator="equal">
      <formula>"Muy Alta"</formula>
    </cfRule>
    <cfRule type="cellIs" dxfId="150" priority="343" operator="equal">
      <formula>"Alta"</formula>
    </cfRule>
    <cfRule type="cellIs" dxfId="149" priority="344" operator="equal">
      <formula>"Media"</formula>
    </cfRule>
    <cfRule type="cellIs" dxfId="148" priority="345" operator="equal">
      <formula>"Baja"</formula>
    </cfRule>
    <cfRule type="cellIs" dxfId="147" priority="346" operator="equal">
      <formula>"Muy Baja"</formula>
    </cfRule>
  </conditionalFormatting>
  <conditionalFormatting sqref="N68">
    <cfRule type="cellIs" dxfId="146" priority="333" operator="equal">
      <formula>"Extremo"</formula>
    </cfRule>
    <cfRule type="cellIs" dxfId="145" priority="334" operator="equal">
      <formula>"Alto"</formula>
    </cfRule>
    <cfRule type="cellIs" dxfId="144" priority="335" operator="equal">
      <formula>"Moderado"</formula>
    </cfRule>
    <cfRule type="cellIs" dxfId="143" priority="336" operator="equal">
      <formula>"Bajo"</formula>
    </cfRule>
  </conditionalFormatting>
  <conditionalFormatting sqref="Y68:Y73">
    <cfRule type="cellIs" dxfId="142" priority="328" operator="equal">
      <formula>"Muy Alta"</formula>
    </cfRule>
    <cfRule type="cellIs" dxfId="141" priority="329" operator="equal">
      <formula>"Alta"</formula>
    </cfRule>
    <cfRule type="cellIs" dxfId="140" priority="330" operator="equal">
      <formula>"Media"</formula>
    </cfRule>
    <cfRule type="cellIs" dxfId="139" priority="331" operator="equal">
      <formula>"Baja"</formula>
    </cfRule>
    <cfRule type="cellIs" dxfId="138" priority="332" operator="equal">
      <formula>"Muy Baja"</formula>
    </cfRule>
  </conditionalFormatting>
  <conditionalFormatting sqref="AA68:AA73">
    <cfRule type="cellIs" dxfId="137" priority="323" operator="equal">
      <formula>"Catastrófico"</formula>
    </cfRule>
    <cfRule type="cellIs" dxfId="136" priority="324" operator="equal">
      <formula>"Mayor"</formula>
    </cfRule>
    <cfRule type="cellIs" dxfId="135" priority="325" operator="equal">
      <formula>"Moderado"</formula>
    </cfRule>
    <cfRule type="cellIs" dxfId="134" priority="326" operator="equal">
      <formula>"Menor"</formula>
    </cfRule>
    <cfRule type="cellIs" dxfId="133" priority="327" operator="equal">
      <formula>"Leve"</formula>
    </cfRule>
  </conditionalFormatting>
  <conditionalFormatting sqref="AC68:AC73">
    <cfRule type="cellIs" dxfId="132" priority="319" operator="equal">
      <formula>"Extremo"</formula>
    </cfRule>
    <cfRule type="cellIs" dxfId="131" priority="320" operator="equal">
      <formula>"Alto"</formula>
    </cfRule>
    <cfRule type="cellIs" dxfId="130" priority="321" operator="equal">
      <formula>"Moderado"</formula>
    </cfRule>
    <cfRule type="cellIs" dxfId="129" priority="322" operator="equal">
      <formula>"Bajo"</formula>
    </cfRule>
  </conditionalFormatting>
  <conditionalFormatting sqref="K12:K17 K38:K73">
    <cfRule type="containsText" dxfId="128" priority="318" operator="containsText" text="❌">
      <formula>NOT(ISERROR(SEARCH("❌",K12)))</formula>
    </cfRule>
  </conditionalFormatting>
  <conditionalFormatting sqref="H18:H20">
    <cfRule type="cellIs" dxfId="127" priority="139" operator="equal">
      <formula>"Muy Alta"</formula>
    </cfRule>
    <cfRule type="cellIs" dxfId="126" priority="140" operator="equal">
      <formula>"Alta"</formula>
    </cfRule>
    <cfRule type="cellIs" dxfId="125" priority="141" operator="equal">
      <formula>"Media"</formula>
    </cfRule>
    <cfRule type="cellIs" dxfId="124" priority="142" operator="equal">
      <formula>"Baja"</formula>
    </cfRule>
    <cfRule type="cellIs" dxfId="123" priority="143" operator="equal">
      <formula>"Muy Baja"</formula>
    </cfRule>
  </conditionalFormatting>
  <conditionalFormatting sqref="N18:N20">
    <cfRule type="cellIs" dxfId="122" priority="130" operator="equal">
      <formula>"Extremo"</formula>
    </cfRule>
    <cfRule type="cellIs" dxfId="121" priority="131" operator="equal">
      <formula>"Alto"</formula>
    </cfRule>
    <cfRule type="cellIs" dxfId="120" priority="132" operator="equal">
      <formula>"Moderado"</formula>
    </cfRule>
    <cfRule type="cellIs" dxfId="119" priority="133" operator="equal">
      <formula>"Bajo"</formula>
    </cfRule>
  </conditionalFormatting>
  <conditionalFormatting sqref="Y18 Y23:Y25">
    <cfRule type="cellIs" dxfId="118" priority="125" operator="equal">
      <formula>"Muy Alta"</formula>
    </cfRule>
    <cfRule type="cellIs" dxfId="117" priority="126" operator="equal">
      <formula>"Alta"</formula>
    </cfRule>
    <cfRule type="cellIs" dxfId="116" priority="127" operator="equal">
      <formula>"Media"</formula>
    </cfRule>
    <cfRule type="cellIs" dxfId="115" priority="128" operator="equal">
      <formula>"Baja"</formula>
    </cfRule>
    <cfRule type="cellIs" dxfId="114" priority="129" operator="equal">
      <formula>"Muy Baja"</formula>
    </cfRule>
  </conditionalFormatting>
  <conditionalFormatting sqref="AA18 AA23:AA25">
    <cfRule type="cellIs" dxfId="113" priority="120" operator="equal">
      <formula>"Catastrófico"</formula>
    </cfRule>
    <cfRule type="cellIs" dxfId="112" priority="121" operator="equal">
      <formula>"Mayor"</formula>
    </cfRule>
    <cfRule type="cellIs" dxfId="111" priority="122" operator="equal">
      <formula>"Moderado"</formula>
    </cfRule>
    <cfRule type="cellIs" dxfId="110" priority="123" operator="equal">
      <formula>"Menor"</formula>
    </cfRule>
    <cfRule type="cellIs" dxfId="109" priority="124" operator="equal">
      <formula>"Leve"</formula>
    </cfRule>
  </conditionalFormatting>
  <conditionalFormatting sqref="AC18 AC23:AC25">
    <cfRule type="cellIs" dxfId="108" priority="116" operator="equal">
      <formula>"Extremo"</formula>
    </cfRule>
    <cfRule type="cellIs" dxfId="107" priority="117" operator="equal">
      <formula>"Alto"</formula>
    </cfRule>
    <cfRule type="cellIs" dxfId="106" priority="118" operator="equal">
      <formula>"Moderado"</formula>
    </cfRule>
    <cfRule type="cellIs" dxfId="105" priority="119" operator="equal">
      <formula>"Bajo"</formula>
    </cfRule>
  </conditionalFormatting>
  <conditionalFormatting sqref="K18:K25">
    <cfRule type="containsText" dxfId="104" priority="115" operator="containsText" text="❌">
      <formula>NOT(ISERROR(SEARCH("❌",K18)))</formula>
    </cfRule>
  </conditionalFormatting>
  <conditionalFormatting sqref="H26">
    <cfRule type="cellIs" dxfId="103" priority="91" operator="equal">
      <formula>"Muy Alta"</formula>
    </cfRule>
    <cfRule type="cellIs" dxfId="102" priority="92" operator="equal">
      <formula>"Alta"</formula>
    </cfRule>
    <cfRule type="cellIs" dxfId="101" priority="93" operator="equal">
      <formula>"Media"</formula>
    </cfRule>
    <cfRule type="cellIs" dxfId="100" priority="94" operator="equal">
      <formula>"Baja"</formula>
    </cfRule>
    <cfRule type="cellIs" dxfId="99" priority="95" operator="equal">
      <formula>"Muy Baja"</formula>
    </cfRule>
  </conditionalFormatting>
  <conditionalFormatting sqref="K26:K31">
    <cfRule type="containsText" dxfId="98" priority="86" operator="containsText" text="❌">
      <formula>NOT(ISERROR(SEARCH("❌",K26)))</formula>
    </cfRule>
  </conditionalFormatting>
  <conditionalFormatting sqref="L26">
    <cfRule type="cellIs" dxfId="97" priority="96" operator="equal">
      <formula>"Catastrófico"</formula>
    </cfRule>
    <cfRule type="cellIs" dxfId="96" priority="97" operator="equal">
      <formula>"Mayor"</formula>
    </cfRule>
    <cfRule type="cellIs" dxfId="95" priority="98" operator="equal">
      <formula>"Moderado"</formula>
    </cfRule>
    <cfRule type="cellIs" dxfId="94" priority="99" operator="equal">
      <formula>"Menor"</formula>
    </cfRule>
    <cfRule type="cellIs" dxfId="93" priority="100" operator="equal">
      <formula>"Leve"</formula>
    </cfRule>
  </conditionalFormatting>
  <conditionalFormatting sqref="N26">
    <cfRule type="cellIs" dxfId="92" priority="87" operator="equal">
      <formula>"Extremo"</formula>
    </cfRule>
    <cfRule type="cellIs" dxfId="91" priority="88" operator="equal">
      <formula>"Alto"</formula>
    </cfRule>
    <cfRule type="cellIs" dxfId="90" priority="89" operator="equal">
      <formula>"Moderado"</formula>
    </cfRule>
    <cfRule type="cellIs" dxfId="89" priority="90" operator="equal">
      <formula>"Bajo"</formula>
    </cfRule>
  </conditionalFormatting>
  <conditionalFormatting sqref="Y26">
    <cfRule type="cellIs" dxfId="88" priority="81" operator="equal">
      <formula>"Muy Alta"</formula>
    </cfRule>
    <cfRule type="cellIs" dxfId="87" priority="82" operator="equal">
      <formula>"Alta"</formula>
    </cfRule>
    <cfRule type="cellIs" dxfId="86" priority="83" operator="equal">
      <formula>"Media"</formula>
    </cfRule>
    <cfRule type="cellIs" dxfId="85" priority="84" operator="equal">
      <formula>"Baja"</formula>
    </cfRule>
    <cfRule type="cellIs" dxfId="84" priority="85" operator="equal">
      <formula>"Muy Baja"</formula>
    </cfRule>
  </conditionalFormatting>
  <conditionalFormatting sqref="AA26">
    <cfRule type="cellIs" dxfId="83" priority="76" operator="equal">
      <formula>"Catastrófico"</formula>
    </cfRule>
    <cfRule type="cellIs" dxfId="82" priority="77" operator="equal">
      <formula>"Mayor"</formula>
    </cfRule>
    <cfRule type="cellIs" dxfId="81" priority="78" operator="equal">
      <formula>"Moderado"</formula>
    </cfRule>
    <cfRule type="cellIs" dxfId="80" priority="79" operator="equal">
      <formula>"Menor"</formula>
    </cfRule>
    <cfRule type="cellIs" dxfId="79" priority="80" operator="equal">
      <formula>"Leve"</formula>
    </cfRule>
  </conditionalFormatting>
  <conditionalFormatting sqref="AC26">
    <cfRule type="cellIs" dxfId="78" priority="72" operator="equal">
      <formula>"Extremo"</formula>
    </cfRule>
    <cfRule type="cellIs" dxfId="77" priority="73" operator="equal">
      <formula>"Alto"</formula>
    </cfRule>
    <cfRule type="cellIs" dxfId="76" priority="74" operator="equal">
      <formula>"Moderado"</formula>
    </cfRule>
    <cfRule type="cellIs" dxfId="75" priority="75" operator="equal">
      <formula>"Bajo"</formula>
    </cfRule>
  </conditionalFormatting>
  <conditionalFormatting sqref="Y33:Y37">
    <cfRule type="cellIs" dxfId="74" priority="67" operator="equal">
      <formula>"Muy Alta"</formula>
    </cfRule>
    <cfRule type="cellIs" dxfId="73" priority="68" operator="equal">
      <formula>"Alta"</formula>
    </cfRule>
    <cfRule type="cellIs" dxfId="72" priority="69" operator="equal">
      <formula>"Media"</formula>
    </cfRule>
    <cfRule type="cellIs" dxfId="71" priority="70" operator="equal">
      <formula>"Baja"</formula>
    </cfRule>
    <cfRule type="cellIs" dxfId="70" priority="71" operator="equal">
      <formula>"Muy Baja"</formula>
    </cfRule>
  </conditionalFormatting>
  <conditionalFormatting sqref="AA33:AA37">
    <cfRule type="cellIs" dxfId="69" priority="62" operator="equal">
      <formula>"Catastrófico"</formula>
    </cfRule>
    <cfRule type="cellIs" dxfId="68" priority="63" operator="equal">
      <formula>"Mayor"</formula>
    </cfRule>
    <cfRule type="cellIs" dxfId="67" priority="64" operator="equal">
      <formula>"Moderado"</formula>
    </cfRule>
    <cfRule type="cellIs" dxfId="66" priority="65" operator="equal">
      <formula>"Menor"</formula>
    </cfRule>
    <cfRule type="cellIs" dxfId="65" priority="66" operator="equal">
      <formula>"Leve"</formula>
    </cfRule>
  </conditionalFormatting>
  <conditionalFormatting sqref="AC33:AC37">
    <cfRule type="cellIs" dxfId="64" priority="58" operator="equal">
      <formula>"Extremo"</formula>
    </cfRule>
    <cfRule type="cellIs" dxfId="63" priority="59" operator="equal">
      <formula>"Alto"</formula>
    </cfRule>
    <cfRule type="cellIs" dxfId="62" priority="60" operator="equal">
      <formula>"Moderado"</formula>
    </cfRule>
    <cfRule type="cellIs" dxfId="61" priority="61" operator="equal">
      <formula>"Bajo"</formula>
    </cfRule>
  </conditionalFormatting>
  <conditionalFormatting sqref="H32">
    <cfRule type="cellIs" dxfId="60" priority="48" operator="equal">
      <formula>"Muy Alta"</formula>
    </cfRule>
    <cfRule type="cellIs" dxfId="59" priority="49" operator="equal">
      <formula>"Alta"</formula>
    </cfRule>
    <cfRule type="cellIs" dxfId="58" priority="50" operator="equal">
      <formula>"Media"</formula>
    </cfRule>
    <cfRule type="cellIs" dxfId="57" priority="51" operator="equal">
      <formula>"Baja"</formula>
    </cfRule>
    <cfRule type="cellIs" dxfId="56" priority="52" operator="equal">
      <formula>"Muy Baja"</formula>
    </cfRule>
  </conditionalFormatting>
  <conditionalFormatting sqref="L32">
    <cfRule type="cellIs" dxfId="55" priority="53" operator="equal">
      <formula>"Catastrófico"</formula>
    </cfRule>
    <cfRule type="cellIs" dxfId="54" priority="54" operator="equal">
      <formula>"Mayor"</formula>
    </cfRule>
    <cfRule type="cellIs" dxfId="53" priority="55" operator="equal">
      <formula>"Moderado"</formula>
    </cfRule>
    <cfRule type="cellIs" dxfId="52" priority="56" operator="equal">
      <formula>"Menor"</formula>
    </cfRule>
    <cfRule type="cellIs" dxfId="51" priority="57" operator="equal">
      <formula>"Leve"</formula>
    </cfRule>
  </conditionalFormatting>
  <conditionalFormatting sqref="N32">
    <cfRule type="cellIs" dxfId="50" priority="44" operator="equal">
      <formula>"Extremo"</formula>
    </cfRule>
    <cfRule type="cellIs" dxfId="49" priority="45" operator="equal">
      <formula>"Alto"</formula>
    </cfRule>
    <cfRule type="cellIs" dxfId="48" priority="46" operator="equal">
      <formula>"Moderado"</formula>
    </cfRule>
    <cfRule type="cellIs" dxfId="47" priority="47" operator="equal">
      <formula>"Bajo"</formula>
    </cfRule>
  </conditionalFormatting>
  <conditionalFormatting sqref="K32:K37">
    <cfRule type="containsText" dxfId="46" priority="43" operator="containsText" text="❌">
      <formula>NOT(ISERROR(SEARCH("❌",K32)))</formula>
    </cfRule>
  </conditionalFormatting>
  <conditionalFormatting sqref="Y32">
    <cfRule type="cellIs" dxfId="45" priority="38" operator="equal">
      <formula>"Muy Alta"</formula>
    </cfRule>
    <cfRule type="cellIs" dxfId="44" priority="39" operator="equal">
      <formula>"Alta"</formula>
    </cfRule>
    <cfRule type="cellIs" dxfId="43" priority="40" operator="equal">
      <formula>"Media"</formula>
    </cfRule>
    <cfRule type="cellIs" dxfId="42" priority="41" operator="equal">
      <formula>"Baja"</formula>
    </cfRule>
    <cfRule type="cellIs" dxfId="41" priority="42" operator="equal">
      <formula>"Muy Baja"</formula>
    </cfRule>
  </conditionalFormatting>
  <conditionalFormatting sqref="AA32">
    <cfRule type="cellIs" dxfId="40" priority="33" operator="equal">
      <formula>"Catastrófico"</formula>
    </cfRule>
    <cfRule type="cellIs" dxfId="39" priority="34" operator="equal">
      <formula>"Mayor"</formula>
    </cfRule>
    <cfRule type="cellIs" dxfId="38" priority="35" operator="equal">
      <formula>"Moderado"</formula>
    </cfRule>
    <cfRule type="cellIs" dxfId="37" priority="36" operator="equal">
      <formula>"Menor"</formula>
    </cfRule>
    <cfRule type="cellIs" dxfId="36" priority="37" operator="equal">
      <formula>"Leve"</formula>
    </cfRule>
  </conditionalFormatting>
  <conditionalFormatting sqref="AC32">
    <cfRule type="cellIs" dxfId="35" priority="29" operator="equal">
      <formula>"Extremo"</formula>
    </cfRule>
    <cfRule type="cellIs" dxfId="34" priority="30" operator="equal">
      <formula>"Alto"</formula>
    </cfRule>
    <cfRule type="cellIs" dxfId="33" priority="31" operator="equal">
      <formula>"Moderado"</formula>
    </cfRule>
    <cfRule type="cellIs" dxfId="32" priority="32" operator="equal">
      <formula>"Bajo"</formula>
    </cfRule>
  </conditionalFormatting>
  <conditionalFormatting sqref="Y21:Y22">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21:AA22">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21:AC22">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27:Y31">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27:AA31">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27:AC31">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200-000000000000}">
          <x14:formula1>
            <xm:f>'Tabla Valoración controles'!$D$4:$D$6</xm:f>
          </x14:formula1>
          <xm:sqref>R38:R73 R12:R18</xm:sqref>
        </x14:dataValidation>
        <x14:dataValidation type="list" allowBlank="1" showInputMessage="1" showErrorMessage="1" xr:uid="{00000000-0002-0000-0200-000001000000}">
          <x14:formula1>
            <xm:f>'Tabla Valoración controles'!$D$7:$D$8</xm:f>
          </x14:formula1>
          <xm:sqref>S38:S73 S12:S18</xm:sqref>
        </x14:dataValidation>
        <x14:dataValidation type="list" allowBlank="1" showInputMessage="1" showErrorMessage="1" xr:uid="{00000000-0002-0000-0200-000002000000}">
          <x14:formula1>
            <xm:f>'Tabla Valoración controles'!$D$9:$D$10</xm:f>
          </x14:formula1>
          <xm:sqref>U38:U73 U12:U18</xm:sqref>
        </x14:dataValidation>
        <x14:dataValidation type="list" allowBlank="1" showInputMessage="1" showErrorMessage="1" xr:uid="{00000000-0002-0000-0200-000003000000}">
          <x14:formula1>
            <xm:f>'Tabla Valoración controles'!$D$11:$D$12</xm:f>
          </x14:formula1>
          <xm:sqref>V38:V73 V12:V18</xm:sqref>
        </x14:dataValidation>
        <x14:dataValidation type="list" allowBlank="1" showInputMessage="1" showErrorMessage="1" xr:uid="{00000000-0002-0000-0200-000004000000}">
          <x14:formula1>
            <xm:f>'Tabla Valoración controles'!$D$13:$D$14</xm:f>
          </x14:formula1>
          <xm:sqref>W38:W73 W12:W18</xm:sqref>
        </x14:dataValidation>
        <x14:dataValidation type="list" allowBlank="1" showInputMessage="1" showErrorMessage="1" xr:uid="{00000000-0002-0000-0200-000005000000}">
          <x14:formula1>
            <xm:f>'Opciones Tratamiento'!$B$13:$B$19</xm:f>
          </x14:formula1>
          <xm:sqref>F12:F25 F38:F73</xm:sqref>
        </x14:dataValidation>
        <x14:dataValidation type="list" allowBlank="1" showInputMessage="1" showErrorMessage="1" xr:uid="{00000000-0002-0000-0200-000006000000}">
          <x14:formula1>
            <xm:f>'Opciones Tratamiento'!$E$2:$E$4</xm:f>
          </x14:formula1>
          <xm:sqref>B12:B25 B38:B73</xm:sqref>
        </x14:dataValidation>
        <x14:dataValidation type="list" allowBlank="1" showInputMessage="1" showErrorMessage="1" xr:uid="{00000000-0002-0000-0200-000007000000}">
          <x14:formula1>
            <xm:f>'Opciones Tratamiento'!$B$2:$B$5</xm:f>
          </x14:formula1>
          <xm:sqref>AD12:AD17 AD38:AD73</xm:sqref>
        </x14:dataValidation>
        <x14:dataValidation type="list" allowBlank="1" showInputMessage="1" showErrorMessage="1" xr:uid="{00000000-0002-0000-0200-000008000000}">
          <x14:formula1>
            <xm:f>'Tabla Impacto'!$F$210:$F$221</xm:f>
          </x14:formula1>
          <xm:sqref>J12:J25 J38:J73</xm:sqref>
        </x14:dataValidation>
        <x14:dataValidation type="custom" allowBlank="1" showInputMessage="1" showErrorMessage="1" error="Recuerde que las acciones se generan bajo la medida de mitigar el riesgo" xr:uid="{00000000-0002-0000-0200-000009000000}">
          <x14:formula1>
            <xm:f>IF(OR(AD12='Opciones Tratamiento'!$B$2,AD12='Opciones Tratamiento'!$B$3,AD12='Opciones Tratamiento'!$B$4),ISBLANK(AD12),ISTEXT(AD12))</xm:f>
          </x14:formula1>
          <xm:sqref>AE12:AE17 AE38:AE73</xm:sqref>
        </x14:dataValidation>
        <x14:dataValidation type="custom" allowBlank="1" showInputMessage="1" showErrorMessage="1" error="Recuerde que las acciones se generan bajo la medida de mitigar el riesgo" xr:uid="{00000000-0002-0000-0200-00000A000000}">
          <x14:formula1>
            <xm:f>IF(OR(AD12='Opciones Tratamiento'!$B$2,AD12='Opciones Tratamiento'!$B$3,AD12='Opciones Tratamiento'!$B$4),ISBLANK(AD12),ISTEXT(AD12))</xm:f>
          </x14:formula1>
          <xm:sqref>AF12:AF17 AF38:AF73</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AG12:AG17 AH14:AH17 AH12:AI13 AG38:AH73</xm:sqref>
        </x14:dataValidation>
        <x14:dataValidation type="custom" allowBlank="1" showInputMessage="1" showErrorMessage="1" error="Recuerde que las acciones se generan bajo la medida de mitigar el riesgo" xr:uid="{00000000-0002-0000-0200-00000C000000}">
          <x14:formula1>
            <xm:f>IF(OR(AD14='Opciones Tratamiento'!$B$2,AD14='Opciones Tratamiento'!$B$3,AD14='Opciones Tratamiento'!$B$4),ISBLANK(AD14),ISTEXT(AD14))</xm:f>
          </x14:formula1>
          <xm:sqref>AI14:AI17 AI38:AI73</xm:sqref>
        </x14:dataValidation>
        <x14:dataValidation type="list" allowBlank="1" showInputMessage="1" showErrorMessage="1" xr:uid="{00000000-0002-0000-0200-00000D000000}">
          <x14:formula1>
            <xm:f>'C:\Users\USUARIO\Desktop\ALCALDIA BGA\1.2025\2.MARZO\MAPAS DE RIESGOS\2.DESARROLLO SOCIAL\[MRG 2024 - DESARROLLO SOCIAL ajustado 1 (nov 19 de 2024) (1).xlsx]Opciones Tratamiento'!#REF!</xm:f>
          </x14:formula1>
          <xm:sqref>AD18:AD20</xm:sqref>
        </x14:dataValidation>
        <x14:dataValidation type="list" allowBlank="1" showInputMessage="1" showErrorMessage="1" xr:uid="{00000000-0002-0000-0200-00000E000000}">
          <x14:formula1>
            <xm:f>'C:\Users\USUARIO\Desktop\ALCALDIA BGA\1.2025\2.MARZO\MAPAS DE RIESGOS\3.VALORIZACION\MRG\[MRG-2025-VALORIZACION.xlsx]Tabla Valoración controles'!#REF!</xm:f>
          </x14:formula1>
          <xm:sqref>R33:S37 U33:W37 R27:S31 U27:W31</xm:sqref>
        </x14:dataValidation>
        <x14:dataValidation type="list" allowBlank="1" showInputMessage="1" showErrorMessage="1" xr:uid="{00000000-0002-0000-0200-00000F000000}">
          <x14:formula1>
            <xm:f>'C:\Users\USUARIO\Desktop\ALCALDIA BGA\1.2025\2.MARZO\MAPAS DE RIESGOS\3.VALORIZACION\MRG\[MRG-2025-VALORIZACION.xlsx]Opciones Tratamiento'!#REF!</xm:f>
          </x14:formula1>
          <xm:sqref>AD33:AD37 AD27:AD31</xm:sqref>
        </x14:dataValidation>
        <x14:dataValidation type="custom" allowBlank="1" showInputMessage="1" showErrorMessage="1" error="Recuerde que las acciones se generan bajo la medida de mitigar el riesgo" xr:uid="{00000000-0002-0000-0200-000010000000}">
          <x14:formula1>
            <xm:f>IF(OR(AD33='C:\Users\USUARIO\Desktop\ALCALDIA BGA\1.2025\2.MARZO\MAPAS DE RIESGOS\3.VALORIZACION\MRG\[MRG-2025-VALORIZACION.xlsx]Opciones Tratamiento'!#REF!,AD33='C:\Users\USUARIO\Desktop\ALCALDIA BGA\1.2025\2.MARZO\MAPAS DE RIESGOS\3.VALORIZACION\MRG\[MRG-2025-VALORIZACION.xlsx]Opciones Tratamiento'!#REF!,AD33='C:\Users\USUARIO\Desktop\ALCALDIA BGA\1.2025\2.MARZO\MAPAS DE RIESGOS\3.VALORIZACION\MRG\[MRG-2025-VALORIZACION.xlsx]Opciones Tratamiento'!#REF!),ISBLANK(AD33),ISTEXT(AD33))</xm:f>
          </x14:formula1>
          <xm:sqref>AE33:AE37</xm:sqref>
        </x14:dataValidation>
        <x14:dataValidation type="custom" allowBlank="1" showInputMessage="1" showErrorMessage="1" error="Recuerde que las acciones se generan bajo la medida de mitigar el riesgo" xr:uid="{00000000-0002-0000-0200-000011000000}">
          <x14:formula1>
            <xm:f>IF(OR(AD33='C:\Users\USUARIO\Desktop\ALCALDIA BGA\1.2025\2.MARZO\MAPAS DE RIESGOS\3.VALORIZACION\MRG\[MRG-2025-VALORIZACION.xlsx]Opciones Tratamiento'!#REF!,AD33='C:\Users\USUARIO\Desktop\ALCALDIA BGA\1.2025\2.MARZO\MAPAS DE RIESGOS\3.VALORIZACION\MRG\[MRG-2025-VALORIZACION.xlsx]Opciones Tratamiento'!#REF!,AD33='C:\Users\USUARIO\Desktop\ALCALDIA BGA\1.2025\2.MARZO\MAPAS DE RIESGOS\3.VALORIZACION\MRG\[MRG-2025-VALORIZACION.xlsx]Opciones Tratamiento'!#REF!),ISBLANK(AD33),ISTEXT(AD33))</xm:f>
          </x14:formula1>
          <xm:sqref>AF33:AF37</xm:sqref>
        </x14:dataValidation>
        <x14:dataValidation type="custom" allowBlank="1" showInputMessage="1" showErrorMessage="1" error="Recuerde que las acciones se generan bajo la medida de mitigar el riesgo" xr:uid="{00000000-0002-0000-0200-000012000000}">
          <x14:formula1>
            <xm:f>IF(OR(AD33='C:\Users\USUARIO\Desktop\ALCALDIA BGA\1.2025\2.MARZO\MAPAS DE RIESGOS\3.VALORIZACION\MRG\[MRG-2025-VALORIZACION.xlsx]Opciones Tratamiento'!#REF!,AD33='C:\Users\USUARIO\Desktop\ALCALDIA BGA\1.2025\2.MARZO\MAPAS DE RIESGOS\3.VALORIZACION\MRG\[MRG-2025-VALORIZACION.xlsx]Opciones Tratamiento'!#REF!,AD33='C:\Users\USUARIO\Desktop\ALCALDIA BGA\1.2025\2.MARZO\MAPAS DE RIESGOS\3.VALORIZACION\MRG\[MRG-2025-VALORIZACION.xlsx]Opciones Tratamiento'!#REF!),ISBLANK(AD33),ISTEXT(AD33))</xm:f>
          </x14:formula1>
          <xm:sqref>AG33:AH37</xm:sqref>
        </x14:dataValidation>
        <x14:dataValidation type="custom" allowBlank="1" showInputMessage="1" showErrorMessage="1" error="Recuerde que las acciones se generan bajo la medida de mitigar el riesgo" xr:uid="{00000000-0002-0000-0200-000013000000}">
          <x14:formula1>
            <xm:f>IF(OR(AD33='C:\Users\USUARIO\Desktop\ALCALDIA BGA\1.2025\2.MARZO\MAPAS DE RIESGOS\3.VALORIZACION\MRG\[MRG-2025-VALORIZACION.xlsx]Opciones Tratamiento'!#REF!,AD33='C:\Users\USUARIO\Desktop\ALCALDIA BGA\1.2025\2.MARZO\MAPAS DE RIESGOS\3.VALORIZACION\MRG\[MRG-2025-VALORIZACION.xlsx]Opciones Tratamiento'!#REF!,AD33='C:\Users\USUARIO\Desktop\ALCALDIA BGA\1.2025\2.MARZO\MAPAS DE RIESGOS\3.VALORIZACION\MRG\[MRG-2025-VALORIZACION.xlsx]Opciones Tratamiento'!#REF!),ISBLANK(AD33),ISTEXT(AD33))</xm:f>
          </x14:formula1>
          <xm:sqref>AI33:AI37</xm:sqref>
        </x14:dataValidation>
        <x14:dataValidation type="list" allowBlank="1" showInputMessage="1" showErrorMessage="1" xr:uid="{00000000-0002-0000-0200-000014000000}">
          <x14:formula1>
            <xm:f>'C:\Users\USUARIO\Desktop\ALCALDIA BGA\1.2025\2.MARZO\MAPAS DE RIESGOS\ULTIMOS INSUMOS\[F-DPM-10100-238,37-013 Matriz Mapa Riesgos de Gestión 2025 - PLANEACION Ok.xlsx]Opciones Tratamiento'!#REF!</xm:f>
          </x14:formula1>
          <xm:sqref>B26:B32 F26:F32 AD26 AD32</xm:sqref>
        </x14:dataValidation>
        <x14:dataValidation type="list" allowBlank="1" showInputMessage="1" showErrorMessage="1" xr:uid="{00000000-0002-0000-0200-000015000000}">
          <x14:formula1>
            <xm:f>'C:\Users\USUARIO\Desktop\ALCALDIA BGA\1.2025\2.MARZO\MAPAS DE RIESGOS\ULTIMOS INSUMOS\[F-DPM-10100-238,37-013 Matriz Mapa Riesgos de Gestión 2025 - PLANEACION Ok.xlsx]Tabla Impacto'!#REF!</xm:f>
          </x14:formula1>
          <xm:sqref>J26:J32</xm:sqref>
        </x14:dataValidation>
        <x14:dataValidation type="list" allowBlank="1" showInputMessage="1" showErrorMessage="1" xr:uid="{00000000-0002-0000-0200-000016000000}">
          <x14:formula1>
            <xm:f>'C:\Users\USUARIO\Desktop\ALCALDIA BGA\1.2025\2.MARZO\MAPAS DE RIESGOS\ULTIMOS INSUMOS\[F-DPM-10100-238,37-013 Matriz Mapa Riesgos de Gestión 2025 - PLANEACION Ok.xlsx]Tabla Valoración controles'!#REF!</xm:f>
          </x14:formula1>
          <xm:sqref>R26:S26 U26:W26 R32:S32 U32:W32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c r="CT1" s="69"/>
      <c r="CU1" s="69"/>
    </row>
    <row r="2" spans="1:99" ht="18" customHeight="1" x14ac:dyDescent="0.25">
      <c r="A2" s="69"/>
      <c r="B2" s="426" t="s">
        <v>189</v>
      </c>
      <c r="C2" s="426"/>
      <c r="D2" s="426"/>
      <c r="E2" s="426"/>
      <c r="F2" s="426"/>
      <c r="G2" s="426"/>
      <c r="H2" s="426"/>
      <c r="I2" s="426"/>
      <c r="J2" s="463" t="s">
        <v>26</v>
      </c>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row>
    <row r="3" spans="1:99" ht="18.75" customHeight="1" x14ac:dyDescent="0.25">
      <c r="A3" s="69"/>
      <c r="B3" s="426"/>
      <c r="C3" s="426"/>
      <c r="D3" s="426"/>
      <c r="E3" s="426"/>
      <c r="F3" s="426"/>
      <c r="G3" s="426"/>
      <c r="H3" s="426"/>
      <c r="I3" s="426"/>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row>
    <row r="4" spans="1:99" ht="15" customHeight="1" x14ac:dyDescent="0.25">
      <c r="A4" s="69"/>
      <c r="B4" s="426"/>
      <c r="C4" s="426"/>
      <c r="D4" s="426"/>
      <c r="E4" s="426"/>
      <c r="F4" s="426"/>
      <c r="G4" s="426"/>
      <c r="H4" s="426"/>
      <c r="I4" s="426"/>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463"/>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row>
    <row r="5" spans="1:99" ht="15.75" thickBot="1" x14ac:dyDescent="0.3">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row>
    <row r="6" spans="1:99" ht="15" customHeight="1" x14ac:dyDescent="0.25">
      <c r="A6" s="69"/>
      <c r="B6" s="474" t="s">
        <v>190</v>
      </c>
      <c r="C6" s="474"/>
      <c r="D6" s="475"/>
      <c r="E6" s="464" t="s">
        <v>191</v>
      </c>
      <c r="F6" s="465"/>
      <c r="G6" s="465"/>
      <c r="H6" s="465"/>
      <c r="I6" s="466"/>
      <c r="J6" s="460" t="str">
        <f>IF(AND('Mapa de Riesgos'!$H$12="Muy Alta",'Mapa de Riesgos'!$L$12="Leve"),CONCATENATE("R",'Mapa de Riesgos'!$A$12),"")</f>
        <v/>
      </c>
      <c r="K6" s="461"/>
      <c r="L6" s="461" t="str">
        <f>IF(AND('Mapa de Riesgos'!$H$18="Muy Alta",'Mapa de Riesgos'!$L$18="Leve"),CONCATENATE("R",'Mapa de Riesgos'!$A$18),"")</f>
        <v/>
      </c>
      <c r="M6" s="461"/>
      <c r="N6" s="461" t="str">
        <f>IF(AND('Mapa de Riesgos'!$H$26="Muy Alta",'Mapa de Riesgos'!$L$26="Leve"),CONCATENATE("R",'Mapa de Riesgos'!$A$26),"")</f>
        <v/>
      </c>
      <c r="O6" s="462"/>
      <c r="P6" s="460" t="str">
        <f>IF(AND('Mapa de Riesgos'!$H$12="Muy Alta",'Mapa de Riesgos'!$L$12="Menor"),CONCATENATE("R",'Mapa de Riesgos'!$A$12),"")</f>
        <v/>
      </c>
      <c r="Q6" s="461"/>
      <c r="R6" s="461" t="str">
        <f>IF(AND('Mapa de Riesgos'!$H$18="Muy Alta",'Mapa de Riesgos'!$L$18="Menor"),CONCATENATE("R",'Mapa de Riesgos'!$A$18),"")</f>
        <v/>
      </c>
      <c r="S6" s="461"/>
      <c r="T6" s="461" t="str">
        <f>IF(AND('Mapa de Riesgos'!$H$26="Muy Alta",'Mapa de Riesgos'!$L$26="Menor"),CONCATENATE("R",'Mapa de Riesgos'!$A$26),"")</f>
        <v/>
      </c>
      <c r="U6" s="462"/>
      <c r="V6" s="460" t="str">
        <f>IF(AND('Mapa de Riesgos'!$H$12="Muy Alta",'Mapa de Riesgos'!$L$12="Moderado"),CONCATENATE("R",'Mapa de Riesgos'!$A$12),"")</f>
        <v/>
      </c>
      <c r="W6" s="461"/>
      <c r="X6" s="461" t="str">
        <f>IF(AND('Mapa de Riesgos'!$H$18="Muy Alta",'Mapa de Riesgos'!$L$18="Moderado"),CONCATENATE("R",'Mapa de Riesgos'!$A$18),"")</f>
        <v/>
      </c>
      <c r="Y6" s="461"/>
      <c r="Z6" s="461" t="str">
        <f>IF(AND('Mapa de Riesgos'!$H$26="Muy Alta",'Mapa de Riesgos'!$L$26="Moderado"),CONCATENATE("R",'Mapa de Riesgos'!$A$26),"")</f>
        <v/>
      </c>
      <c r="AA6" s="462"/>
      <c r="AB6" s="460" t="str">
        <f>IF(AND('Mapa de Riesgos'!$H$12="Muy Alta",'Mapa de Riesgos'!$L$12="Mayor"),CONCATENATE("R",'Mapa de Riesgos'!$A$12),"")</f>
        <v/>
      </c>
      <c r="AC6" s="461"/>
      <c r="AD6" s="461" t="str">
        <f>IF(AND('Mapa de Riesgos'!$H$18="Muy Alta",'Mapa de Riesgos'!$L$18="Mayor"),CONCATENATE("R",'Mapa de Riesgos'!$A$18),"")</f>
        <v/>
      </c>
      <c r="AE6" s="461"/>
      <c r="AF6" s="461" t="str">
        <f>IF(AND('Mapa de Riesgos'!$H$26="Muy Alta",'Mapa de Riesgos'!$L$26="Mayor"),CONCATENATE("R",'Mapa de Riesgos'!$A$26),"")</f>
        <v/>
      </c>
      <c r="AG6" s="462"/>
      <c r="AH6" s="451" t="str">
        <f>IF(AND('Mapa de Riesgos'!$H$12="Muy Alta",'Mapa de Riesgos'!$L$12="Catastrófico"),CONCATENATE("R",'Mapa de Riesgos'!$A$12),"")</f>
        <v/>
      </c>
      <c r="AI6" s="452"/>
      <c r="AJ6" s="452" t="str">
        <f>IF(AND('Mapa de Riesgos'!$H$18="Muy Alta",'Mapa de Riesgos'!$L$18="Catastrófico"),CONCATENATE("R",'Mapa de Riesgos'!$A$18),"")</f>
        <v/>
      </c>
      <c r="AK6" s="452"/>
      <c r="AL6" s="452" t="str">
        <f>IF(AND('Mapa de Riesgos'!$H$26="Muy Alta",'Mapa de Riesgos'!$L$26="Catastrófico"),CONCATENATE("R",'Mapa de Riesgos'!$A$26),"")</f>
        <v/>
      </c>
      <c r="AM6" s="453"/>
      <c r="AO6" s="476" t="s">
        <v>192</v>
      </c>
      <c r="AP6" s="477"/>
      <c r="AQ6" s="477"/>
      <c r="AR6" s="477"/>
      <c r="AS6" s="477"/>
      <c r="AT6" s="478"/>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row>
    <row r="7" spans="1:99" ht="15" customHeight="1" x14ac:dyDescent="0.25">
      <c r="A7" s="69"/>
      <c r="B7" s="474"/>
      <c r="C7" s="474"/>
      <c r="D7" s="475"/>
      <c r="E7" s="467"/>
      <c r="F7" s="468"/>
      <c r="G7" s="468"/>
      <c r="H7" s="468"/>
      <c r="I7" s="469"/>
      <c r="J7" s="454"/>
      <c r="K7" s="455"/>
      <c r="L7" s="455"/>
      <c r="M7" s="455"/>
      <c r="N7" s="455"/>
      <c r="O7" s="456"/>
      <c r="P7" s="454"/>
      <c r="Q7" s="455"/>
      <c r="R7" s="455"/>
      <c r="S7" s="455"/>
      <c r="T7" s="455"/>
      <c r="U7" s="456"/>
      <c r="V7" s="454"/>
      <c r="W7" s="455"/>
      <c r="X7" s="455"/>
      <c r="Y7" s="455"/>
      <c r="Z7" s="455"/>
      <c r="AA7" s="456"/>
      <c r="AB7" s="454"/>
      <c r="AC7" s="455"/>
      <c r="AD7" s="455"/>
      <c r="AE7" s="455"/>
      <c r="AF7" s="455"/>
      <c r="AG7" s="456"/>
      <c r="AH7" s="445"/>
      <c r="AI7" s="446"/>
      <c r="AJ7" s="446"/>
      <c r="AK7" s="446"/>
      <c r="AL7" s="446"/>
      <c r="AM7" s="447"/>
      <c r="AN7" s="69"/>
      <c r="AO7" s="479"/>
      <c r="AP7" s="480"/>
      <c r="AQ7" s="480"/>
      <c r="AR7" s="480"/>
      <c r="AS7" s="480"/>
      <c r="AT7" s="481"/>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row>
    <row r="8" spans="1:99" ht="15" customHeight="1" x14ac:dyDescent="0.25">
      <c r="A8" s="69"/>
      <c r="B8" s="474"/>
      <c r="C8" s="474"/>
      <c r="D8" s="475"/>
      <c r="E8" s="467"/>
      <c r="F8" s="468"/>
      <c r="G8" s="468"/>
      <c r="H8" s="468"/>
      <c r="I8" s="469"/>
      <c r="J8" s="454" t="str">
        <f>IF(AND('Mapa de Riesgos'!$H$32="Muy Alta",'Mapa de Riesgos'!$L$32="Leve"),CONCATENATE("R",'Mapa de Riesgos'!$A$32),"")</f>
        <v/>
      </c>
      <c r="K8" s="455"/>
      <c r="L8" s="455" t="str">
        <f>IF(AND('Mapa de Riesgos'!$H$38="Muy Alta",'Mapa de Riesgos'!$L$38="Leve"),CONCATENATE("R",'Mapa de Riesgos'!$A$38),"")</f>
        <v/>
      </c>
      <c r="M8" s="455"/>
      <c r="N8" s="455" t="str">
        <f>IF(AND('Mapa de Riesgos'!$H$44="Muy Alta",'Mapa de Riesgos'!$L$44="Leve"),CONCATENATE("R",'Mapa de Riesgos'!$A$44),"")</f>
        <v/>
      </c>
      <c r="O8" s="456"/>
      <c r="P8" s="454" t="str">
        <f>IF(AND('Mapa de Riesgos'!$H$32="Muy Alta",'Mapa de Riesgos'!$L$32="Menor"),CONCATENATE("R",'Mapa de Riesgos'!$A$32),"")</f>
        <v/>
      </c>
      <c r="Q8" s="455"/>
      <c r="R8" s="455" t="str">
        <f>IF(AND('Mapa de Riesgos'!$H$38="Muy Alta",'Mapa de Riesgos'!$L$38="Menor"),CONCATENATE("R",'Mapa de Riesgos'!$A$38),"")</f>
        <v/>
      </c>
      <c r="S8" s="455"/>
      <c r="T8" s="455" t="str">
        <f>IF(AND('Mapa de Riesgos'!$H$44="Muy Alta",'Mapa de Riesgos'!$L$44="Menor"),CONCATENATE("R",'Mapa de Riesgos'!$A$44),"")</f>
        <v/>
      </c>
      <c r="U8" s="456"/>
      <c r="V8" s="454" t="str">
        <f>IF(AND('Mapa de Riesgos'!$H$32="Muy Alta",'Mapa de Riesgos'!$L$32="Moderado"),CONCATENATE("R",'Mapa de Riesgos'!$A$32),"")</f>
        <v/>
      </c>
      <c r="W8" s="455"/>
      <c r="X8" s="455" t="str">
        <f>IF(AND('Mapa de Riesgos'!$H$38="Muy Alta",'Mapa de Riesgos'!$L$38="Moderado"),CONCATENATE("R",'Mapa de Riesgos'!$A$38),"")</f>
        <v/>
      </c>
      <c r="Y8" s="455"/>
      <c r="Z8" s="455" t="str">
        <f>IF(AND('Mapa de Riesgos'!$H$44="Muy Alta",'Mapa de Riesgos'!$L$44="Moderado"),CONCATENATE("R",'Mapa de Riesgos'!$A$44),"")</f>
        <v/>
      </c>
      <c r="AA8" s="456"/>
      <c r="AB8" s="454" t="str">
        <f>IF(AND('Mapa de Riesgos'!$H$32="Muy Alta",'Mapa de Riesgos'!$L$32="Mayor"),CONCATENATE("R",'Mapa de Riesgos'!$A$32),"")</f>
        <v/>
      </c>
      <c r="AC8" s="455"/>
      <c r="AD8" s="455" t="str">
        <f>IF(AND('Mapa de Riesgos'!$H$38="Muy Alta",'Mapa de Riesgos'!$L$38="Mayor"),CONCATENATE("R",'Mapa de Riesgos'!$A$38),"")</f>
        <v/>
      </c>
      <c r="AE8" s="455"/>
      <c r="AF8" s="455" t="str">
        <f>IF(AND('Mapa de Riesgos'!$H$44="Muy Alta",'Mapa de Riesgos'!$L$44="Mayor"),CONCATENATE("R",'Mapa de Riesgos'!$A$44),"")</f>
        <v/>
      </c>
      <c r="AG8" s="456"/>
      <c r="AH8" s="445" t="str">
        <f>IF(AND('Mapa de Riesgos'!$H$32="Muy Alta",'Mapa de Riesgos'!$L$32="Catastrófico"),CONCATENATE("R",'Mapa de Riesgos'!$A$32),"")</f>
        <v/>
      </c>
      <c r="AI8" s="446"/>
      <c r="AJ8" s="446" t="str">
        <f>IF(AND('Mapa de Riesgos'!$H$38="Muy Alta",'Mapa de Riesgos'!$L$38="Catastrófico"),CONCATENATE("R",'Mapa de Riesgos'!$A$38),"")</f>
        <v/>
      </c>
      <c r="AK8" s="446"/>
      <c r="AL8" s="446" t="str">
        <f>IF(AND('Mapa de Riesgos'!$H$44="Muy Alta",'Mapa de Riesgos'!$L$44="Catastrófico"),CONCATENATE("R",'Mapa de Riesgos'!$A$44),"")</f>
        <v/>
      </c>
      <c r="AM8" s="447"/>
      <c r="AN8" s="69"/>
      <c r="AO8" s="479"/>
      <c r="AP8" s="480"/>
      <c r="AQ8" s="480"/>
      <c r="AR8" s="480"/>
      <c r="AS8" s="480"/>
      <c r="AT8" s="481"/>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row>
    <row r="9" spans="1:99" ht="15" customHeight="1" x14ac:dyDescent="0.25">
      <c r="A9" s="69"/>
      <c r="B9" s="474"/>
      <c r="C9" s="474"/>
      <c r="D9" s="475"/>
      <c r="E9" s="467"/>
      <c r="F9" s="468"/>
      <c r="G9" s="468"/>
      <c r="H9" s="468"/>
      <c r="I9" s="469"/>
      <c r="J9" s="454"/>
      <c r="K9" s="455"/>
      <c r="L9" s="455"/>
      <c r="M9" s="455"/>
      <c r="N9" s="455"/>
      <c r="O9" s="456"/>
      <c r="P9" s="454"/>
      <c r="Q9" s="455"/>
      <c r="R9" s="455"/>
      <c r="S9" s="455"/>
      <c r="T9" s="455"/>
      <c r="U9" s="456"/>
      <c r="V9" s="454"/>
      <c r="W9" s="455"/>
      <c r="X9" s="455"/>
      <c r="Y9" s="455"/>
      <c r="Z9" s="455"/>
      <c r="AA9" s="456"/>
      <c r="AB9" s="454"/>
      <c r="AC9" s="455"/>
      <c r="AD9" s="455"/>
      <c r="AE9" s="455"/>
      <c r="AF9" s="455"/>
      <c r="AG9" s="456"/>
      <c r="AH9" s="445"/>
      <c r="AI9" s="446"/>
      <c r="AJ9" s="446"/>
      <c r="AK9" s="446"/>
      <c r="AL9" s="446"/>
      <c r="AM9" s="447"/>
      <c r="AN9" s="69"/>
      <c r="AO9" s="479"/>
      <c r="AP9" s="480"/>
      <c r="AQ9" s="480"/>
      <c r="AR9" s="480"/>
      <c r="AS9" s="480"/>
      <c r="AT9" s="481"/>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row>
    <row r="10" spans="1:99" ht="15" customHeight="1" x14ac:dyDescent="0.25">
      <c r="A10" s="69"/>
      <c r="B10" s="474"/>
      <c r="C10" s="474"/>
      <c r="D10" s="475"/>
      <c r="E10" s="467"/>
      <c r="F10" s="468"/>
      <c r="G10" s="468"/>
      <c r="H10" s="468"/>
      <c r="I10" s="469"/>
      <c r="J10" s="454" t="str">
        <f>IF(AND('Mapa de Riesgos'!$H$50="Muy Alta",'Mapa de Riesgos'!$L$50="Leve"),CONCATENATE("R",'Mapa de Riesgos'!$A$50),"")</f>
        <v/>
      </c>
      <c r="K10" s="455"/>
      <c r="L10" s="455" t="str">
        <f>IF(AND('Mapa de Riesgos'!$H$56="Muy Alta",'Mapa de Riesgos'!$L$56="Leve"),CONCATENATE("R",'Mapa de Riesgos'!$A$56),"")</f>
        <v/>
      </c>
      <c r="M10" s="455"/>
      <c r="N10" s="455" t="str">
        <f>IF(AND('Mapa de Riesgos'!$H$62="Muy Alta",'Mapa de Riesgos'!$L$62="Leve"),CONCATENATE("R",'Mapa de Riesgos'!$A$62),"")</f>
        <v/>
      </c>
      <c r="O10" s="456"/>
      <c r="P10" s="454" t="str">
        <f>IF(AND('Mapa de Riesgos'!$H$50="Muy Alta",'Mapa de Riesgos'!$L$50="Menor"),CONCATENATE("R",'Mapa de Riesgos'!$A$50),"")</f>
        <v/>
      </c>
      <c r="Q10" s="455"/>
      <c r="R10" s="455" t="str">
        <f>IF(AND('Mapa de Riesgos'!$H$56="Muy Alta",'Mapa de Riesgos'!$L$56="Menor"),CONCATENATE("R",'Mapa de Riesgos'!$A$56),"")</f>
        <v/>
      </c>
      <c r="S10" s="455"/>
      <c r="T10" s="455" t="str">
        <f>IF(AND('Mapa de Riesgos'!$H$62="Muy Alta",'Mapa de Riesgos'!$L$62="Menor"),CONCATENATE("R",'Mapa de Riesgos'!$A$62),"")</f>
        <v/>
      </c>
      <c r="U10" s="456"/>
      <c r="V10" s="454" t="str">
        <f>IF(AND('Mapa de Riesgos'!$H$50="Muy Alta",'Mapa de Riesgos'!$L$50="Moderado"),CONCATENATE("R",'Mapa de Riesgos'!$A$50),"")</f>
        <v/>
      </c>
      <c r="W10" s="455"/>
      <c r="X10" s="455" t="str">
        <f>IF(AND('Mapa de Riesgos'!$H$56="Muy Alta",'Mapa de Riesgos'!$L$56="Moderado"),CONCATENATE("R",'Mapa de Riesgos'!$A$56),"")</f>
        <v/>
      </c>
      <c r="Y10" s="455"/>
      <c r="Z10" s="455" t="str">
        <f>IF(AND('Mapa de Riesgos'!$H$62="Muy Alta",'Mapa de Riesgos'!$L$62="Moderado"),CONCATENATE("R",'Mapa de Riesgos'!$A$62),"")</f>
        <v/>
      </c>
      <c r="AA10" s="456"/>
      <c r="AB10" s="454" t="str">
        <f>IF(AND('Mapa de Riesgos'!$H$50="Muy Alta",'Mapa de Riesgos'!$L$50="Mayor"),CONCATENATE("R",'Mapa de Riesgos'!$A$50),"")</f>
        <v/>
      </c>
      <c r="AC10" s="455"/>
      <c r="AD10" s="455" t="str">
        <f>IF(AND('Mapa de Riesgos'!$H$56="Muy Alta",'Mapa de Riesgos'!$L$56="Mayor"),CONCATENATE("R",'Mapa de Riesgos'!$A$56),"")</f>
        <v/>
      </c>
      <c r="AE10" s="455"/>
      <c r="AF10" s="455" t="str">
        <f>IF(AND('Mapa de Riesgos'!$H$62="Muy Alta",'Mapa de Riesgos'!$L$62="Mayor"),CONCATENATE("R",'Mapa de Riesgos'!$A$62),"")</f>
        <v/>
      </c>
      <c r="AG10" s="456"/>
      <c r="AH10" s="445" t="str">
        <f>IF(AND('Mapa de Riesgos'!$H$50="Muy Alta",'Mapa de Riesgos'!$L$50="Catastrófico"),CONCATENATE("R",'Mapa de Riesgos'!$A$50),"")</f>
        <v/>
      </c>
      <c r="AI10" s="446"/>
      <c r="AJ10" s="446" t="str">
        <f>IF(AND('Mapa de Riesgos'!$H$56="Muy Alta",'Mapa de Riesgos'!$L$56="Catastrófico"),CONCATENATE("R",'Mapa de Riesgos'!$A$56),"")</f>
        <v/>
      </c>
      <c r="AK10" s="446"/>
      <c r="AL10" s="446" t="str">
        <f>IF(AND('Mapa de Riesgos'!$H$62="Muy Alta",'Mapa de Riesgos'!$L$62="Catastrófico"),CONCATENATE("R",'Mapa de Riesgos'!$A$62),"")</f>
        <v/>
      </c>
      <c r="AM10" s="447"/>
      <c r="AN10" s="69"/>
      <c r="AO10" s="479"/>
      <c r="AP10" s="480"/>
      <c r="AQ10" s="480"/>
      <c r="AR10" s="480"/>
      <c r="AS10" s="480"/>
      <c r="AT10" s="481"/>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row>
    <row r="11" spans="1:99" ht="15" customHeight="1" x14ac:dyDescent="0.25">
      <c r="A11" s="69"/>
      <c r="B11" s="474"/>
      <c r="C11" s="474"/>
      <c r="D11" s="475"/>
      <c r="E11" s="467"/>
      <c r="F11" s="468"/>
      <c r="G11" s="468"/>
      <c r="H11" s="468"/>
      <c r="I11" s="469"/>
      <c r="J11" s="454"/>
      <c r="K11" s="455"/>
      <c r="L11" s="455"/>
      <c r="M11" s="455"/>
      <c r="N11" s="455"/>
      <c r="O11" s="456"/>
      <c r="P11" s="454"/>
      <c r="Q11" s="455"/>
      <c r="R11" s="455"/>
      <c r="S11" s="455"/>
      <c r="T11" s="455"/>
      <c r="U11" s="456"/>
      <c r="V11" s="454"/>
      <c r="W11" s="455"/>
      <c r="X11" s="455"/>
      <c r="Y11" s="455"/>
      <c r="Z11" s="455"/>
      <c r="AA11" s="456"/>
      <c r="AB11" s="454"/>
      <c r="AC11" s="455"/>
      <c r="AD11" s="455"/>
      <c r="AE11" s="455"/>
      <c r="AF11" s="455"/>
      <c r="AG11" s="456"/>
      <c r="AH11" s="445"/>
      <c r="AI11" s="446"/>
      <c r="AJ11" s="446"/>
      <c r="AK11" s="446"/>
      <c r="AL11" s="446"/>
      <c r="AM11" s="447"/>
      <c r="AN11" s="69"/>
      <c r="AO11" s="479"/>
      <c r="AP11" s="480"/>
      <c r="AQ11" s="480"/>
      <c r="AR11" s="480"/>
      <c r="AS11" s="480"/>
      <c r="AT11" s="481"/>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row>
    <row r="12" spans="1:99" ht="15" customHeight="1" x14ac:dyDescent="0.25">
      <c r="A12" s="69"/>
      <c r="B12" s="474"/>
      <c r="C12" s="474"/>
      <c r="D12" s="475"/>
      <c r="E12" s="467"/>
      <c r="F12" s="468"/>
      <c r="G12" s="468"/>
      <c r="H12" s="468"/>
      <c r="I12" s="469"/>
      <c r="J12" s="454" t="str">
        <f>IF(AND('Mapa de Riesgos'!$H$68="Muy Alta",'Mapa de Riesgos'!$L$68="Leve"),CONCATENATE("R",'Mapa de Riesgos'!$A$68),"")</f>
        <v/>
      </c>
      <c r="K12" s="455"/>
      <c r="L12" s="455" t="str">
        <f>IF(AND('Mapa de Riesgos'!$H$74="Muy Alta",'Mapa de Riesgos'!$L$74="Leve"),CONCATENATE("R",'Mapa de Riesgos'!$A$74),"")</f>
        <v/>
      </c>
      <c r="M12" s="455"/>
      <c r="N12" s="455" t="str">
        <f>IF(AND('Mapa de Riesgos'!$H$83="Muy Alta",'Mapa de Riesgos'!$L$83="Leve"),CONCATENATE("R",'Mapa de Riesgos'!$A$83),"")</f>
        <v/>
      </c>
      <c r="O12" s="456"/>
      <c r="P12" s="454" t="str">
        <f>IF(AND('Mapa de Riesgos'!$H$68="Muy Alta",'Mapa de Riesgos'!$L$68="Menor"),CONCATENATE("R",'Mapa de Riesgos'!$A$68),"")</f>
        <v/>
      </c>
      <c r="Q12" s="455"/>
      <c r="R12" s="455" t="str">
        <f>IF(AND('Mapa de Riesgos'!$H$74="Muy Alta",'Mapa de Riesgos'!$L$74="Menor"),CONCATENATE("R",'Mapa de Riesgos'!$A$74),"")</f>
        <v/>
      </c>
      <c r="S12" s="455"/>
      <c r="T12" s="455" t="str">
        <f>IF(AND('Mapa de Riesgos'!$H$83="Muy Alta",'Mapa de Riesgos'!$L$83="Menor"),CONCATENATE("R",'Mapa de Riesgos'!$A$83),"")</f>
        <v/>
      </c>
      <c r="U12" s="456"/>
      <c r="V12" s="454" t="str">
        <f>IF(AND('Mapa de Riesgos'!$H$68="Muy Alta",'Mapa de Riesgos'!$L$68="Moderado"),CONCATENATE("R",'Mapa de Riesgos'!$A$68),"")</f>
        <v/>
      </c>
      <c r="W12" s="455"/>
      <c r="X12" s="455" t="str">
        <f>IF(AND('Mapa de Riesgos'!$H$74="Muy Alta",'Mapa de Riesgos'!$L$74="Moderado"),CONCATENATE("R",'Mapa de Riesgos'!$A$74),"")</f>
        <v/>
      </c>
      <c r="Y12" s="455"/>
      <c r="Z12" s="455" t="str">
        <f>IF(AND('Mapa de Riesgos'!$H$83="Muy Alta",'Mapa de Riesgos'!$L$83="Moderado"),CONCATENATE("R",'Mapa de Riesgos'!$A$83),"")</f>
        <v/>
      </c>
      <c r="AA12" s="456"/>
      <c r="AB12" s="454" t="str">
        <f>IF(AND('Mapa de Riesgos'!$H$68="Muy Alta",'Mapa de Riesgos'!$L$68="Mayor"),CONCATENATE("R",'Mapa de Riesgos'!$A$68),"")</f>
        <v/>
      </c>
      <c r="AC12" s="455"/>
      <c r="AD12" s="455" t="str">
        <f>IF(AND('Mapa de Riesgos'!$H$74="Muy Alta",'Mapa de Riesgos'!$L$74="Mayor"),CONCATENATE("R",'Mapa de Riesgos'!$A$74),"")</f>
        <v/>
      </c>
      <c r="AE12" s="455"/>
      <c r="AF12" s="455" t="str">
        <f>IF(AND('Mapa de Riesgos'!$H$83="Muy Alta",'Mapa de Riesgos'!$L$83="Mayor"),CONCATENATE("R",'Mapa de Riesgos'!$A$83),"")</f>
        <v/>
      </c>
      <c r="AG12" s="456"/>
      <c r="AH12" s="445" t="str">
        <f>IF(AND('Mapa de Riesgos'!$H$68="Muy Alta",'Mapa de Riesgos'!$L$68="Catastrófico"),CONCATENATE("R",'Mapa de Riesgos'!$A$68),"")</f>
        <v/>
      </c>
      <c r="AI12" s="446"/>
      <c r="AJ12" s="446" t="str">
        <f>IF(AND('Mapa de Riesgos'!$H$74="Muy Alta",'Mapa de Riesgos'!$L$74="Catastrófico"),CONCATENATE("R",'Mapa de Riesgos'!$A$74),"")</f>
        <v/>
      </c>
      <c r="AK12" s="446"/>
      <c r="AL12" s="446" t="str">
        <f>IF(AND('Mapa de Riesgos'!$H$83="Muy Alta",'Mapa de Riesgos'!$L$83="Catastrófico"),CONCATENATE("R",'Mapa de Riesgos'!$A$83),"")</f>
        <v/>
      </c>
      <c r="AM12" s="447"/>
      <c r="AN12" s="69"/>
      <c r="AO12" s="479"/>
      <c r="AP12" s="480"/>
      <c r="AQ12" s="480"/>
      <c r="AR12" s="480"/>
      <c r="AS12" s="480"/>
      <c r="AT12" s="481"/>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row>
    <row r="13" spans="1:99" ht="15.75" customHeight="1" thickBot="1" x14ac:dyDescent="0.3">
      <c r="A13" s="69"/>
      <c r="B13" s="474"/>
      <c r="C13" s="474"/>
      <c r="D13" s="475"/>
      <c r="E13" s="470"/>
      <c r="F13" s="471"/>
      <c r="G13" s="471"/>
      <c r="H13" s="471"/>
      <c r="I13" s="472"/>
      <c r="J13" s="454"/>
      <c r="K13" s="455"/>
      <c r="L13" s="455"/>
      <c r="M13" s="455"/>
      <c r="N13" s="455"/>
      <c r="O13" s="456"/>
      <c r="P13" s="454"/>
      <c r="Q13" s="455"/>
      <c r="R13" s="455"/>
      <c r="S13" s="455"/>
      <c r="T13" s="455"/>
      <c r="U13" s="456"/>
      <c r="V13" s="454"/>
      <c r="W13" s="455"/>
      <c r="X13" s="455"/>
      <c r="Y13" s="455"/>
      <c r="Z13" s="455"/>
      <c r="AA13" s="456"/>
      <c r="AB13" s="454"/>
      <c r="AC13" s="455"/>
      <c r="AD13" s="455"/>
      <c r="AE13" s="455"/>
      <c r="AF13" s="455"/>
      <c r="AG13" s="456"/>
      <c r="AH13" s="448"/>
      <c r="AI13" s="449"/>
      <c r="AJ13" s="449"/>
      <c r="AK13" s="449"/>
      <c r="AL13" s="449"/>
      <c r="AM13" s="450"/>
      <c r="AN13" s="69"/>
      <c r="AO13" s="482"/>
      <c r="AP13" s="483"/>
      <c r="AQ13" s="483"/>
      <c r="AR13" s="483"/>
      <c r="AS13" s="483"/>
      <c r="AT13" s="484"/>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row>
    <row r="14" spans="1:99" ht="15" customHeight="1" x14ac:dyDescent="0.25">
      <c r="A14" s="69"/>
      <c r="B14" s="474"/>
      <c r="C14" s="474"/>
      <c r="D14" s="475"/>
      <c r="E14" s="464" t="s">
        <v>193</v>
      </c>
      <c r="F14" s="465"/>
      <c r="G14" s="465"/>
      <c r="H14" s="465"/>
      <c r="I14" s="465"/>
      <c r="J14" s="442" t="str">
        <f>IF(AND('Mapa de Riesgos'!$H$12="Alta",'Mapa de Riesgos'!$L$12="Leve"),CONCATENATE("R",'Mapa de Riesgos'!$A$12),"")</f>
        <v/>
      </c>
      <c r="K14" s="443"/>
      <c r="L14" s="443" t="str">
        <f>IF(AND('Mapa de Riesgos'!$H$18="Alta",'Mapa de Riesgos'!$L$18="Leve"),CONCATENATE("R",'Mapa de Riesgos'!$A$18),"")</f>
        <v/>
      </c>
      <c r="M14" s="443"/>
      <c r="N14" s="443" t="str">
        <f>IF(AND('Mapa de Riesgos'!$H$26="Alta",'Mapa de Riesgos'!$L$26="Leve"),CONCATENATE("R",'Mapa de Riesgos'!$A$26),"")</f>
        <v/>
      </c>
      <c r="O14" s="444"/>
      <c r="P14" s="442" t="str">
        <f>IF(AND('Mapa de Riesgos'!$H$12="Alta",'Mapa de Riesgos'!$L$12="Menor"),CONCATENATE("R",'Mapa de Riesgos'!$A$12),"")</f>
        <v/>
      </c>
      <c r="Q14" s="443"/>
      <c r="R14" s="443" t="str">
        <f>IF(AND('Mapa de Riesgos'!$H$18="Alta",'Mapa de Riesgos'!$L$18="Menor"),CONCATENATE("R",'Mapa de Riesgos'!$A$18),"")</f>
        <v/>
      </c>
      <c r="S14" s="443"/>
      <c r="T14" s="443" t="str">
        <f>IF(AND('Mapa de Riesgos'!$H$26="Alta",'Mapa de Riesgos'!$L$26="Menor"),CONCATENATE("R",'Mapa de Riesgos'!$A$26),"")</f>
        <v/>
      </c>
      <c r="U14" s="444"/>
      <c r="V14" s="460" t="str">
        <f>IF(AND('Mapa de Riesgos'!$H$12="Alta",'Mapa de Riesgos'!$L$12="Moderado"),CONCATENATE("R",'Mapa de Riesgos'!$A$12),"")</f>
        <v/>
      </c>
      <c r="W14" s="461"/>
      <c r="X14" s="461" t="str">
        <f>IF(AND('Mapa de Riesgos'!$H$18="Alta",'Mapa de Riesgos'!$L$18="Moderado"),CONCATENATE("R",'Mapa de Riesgos'!$A$18),"")</f>
        <v/>
      </c>
      <c r="Y14" s="461"/>
      <c r="Z14" s="461" t="str">
        <f>IF(AND('Mapa de Riesgos'!$H$26="Alta",'Mapa de Riesgos'!$L$26="Moderado"),CONCATENATE("R",'Mapa de Riesgos'!$A$26),"")</f>
        <v/>
      </c>
      <c r="AA14" s="462"/>
      <c r="AB14" s="460" t="str">
        <f>IF(AND('Mapa de Riesgos'!$H$12="Alta",'Mapa de Riesgos'!$L$12="Mayor"),CONCATENATE("R",'Mapa de Riesgos'!$A$12),"")</f>
        <v/>
      </c>
      <c r="AC14" s="461"/>
      <c r="AD14" s="461" t="str">
        <f>IF(AND('Mapa de Riesgos'!$H$18="Alta",'Mapa de Riesgos'!$L$18="Mayor"),CONCATENATE("R",'Mapa de Riesgos'!$A$18),"")</f>
        <v/>
      </c>
      <c r="AE14" s="461"/>
      <c r="AF14" s="461" t="str">
        <f>IF(AND('Mapa de Riesgos'!$H$26="Alta",'Mapa de Riesgos'!$L$26="Mayor"),CONCATENATE("R",'Mapa de Riesgos'!$A$26),"")</f>
        <v/>
      </c>
      <c r="AG14" s="462"/>
      <c r="AH14" s="451" t="str">
        <f>IF(AND('Mapa de Riesgos'!$H$12="Alta",'Mapa de Riesgos'!$L$12="Catastrófico"),CONCATENATE("R",'Mapa de Riesgos'!$A$12),"")</f>
        <v/>
      </c>
      <c r="AI14" s="452"/>
      <c r="AJ14" s="452" t="str">
        <f>IF(AND('Mapa de Riesgos'!$H$18="Alta",'Mapa de Riesgos'!$L$18="Catastrófico"),CONCATENATE("R",'Mapa de Riesgos'!$A$18),"")</f>
        <v/>
      </c>
      <c r="AK14" s="452"/>
      <c r="AL14" s="452" t="str">
        <f>IF(AND('Mapa de Riesgos'!$H$26="Alta",'Mapa de Riesgos'!$L$26="Catastrófico"),CONCATENATE("R",'Mapa de Riesgos'!$A$26),"")</f>
        <v/>
      </c>
      <c r="AM14" s="453"/>
      <c r="AN14" s="69"/>
      <c r="AO14" s="485" t="s">
        <v>194</v>
      </c>
      <c r="AP14" s="486"/>
      <c r="AQ14" s="486"/>
      <c r="AR14" s="486"/>
      <c r="AS14" s="486"/>
      <c r="AT14" s="487"/>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row>
    <row r="15" spans="1:99" ht="15" customHeight="1" x14ac:dyDescent="0.25">
      <c r="A15" s="69"/>
      <c r="B15" s="474"/>
      <c r="C15" s="474"/>
      <c r="D15" s="475"/>
      <c r="E15" s="467"/>
      <c r="F15" s="468"/>
      <c r="G15" s="468"/>
      <c r="H15" s="468"/>
      <c r="I15" s="468"/>
      <c r="J15" s="436"/>
      <c r="K15" s="437"/>
      <c r="L15" s="437"/>
      <c r="M15" s="437"/>
      <c r="N15" s="437"/>
      <c r="O15" s="438"/>
      <c r="P15" s="436"/>
      <c r="Q15" s="437"/>
      <c r="R15" s="437"/>
      <c r="S15" s="437"/>
      <c r="T15" s="437"/>
      <c r="U15" s="438"/>
      <c r="V15" s="454"/>
      <c r="W15" s="455"/>
      <c r="X15" s="455"/>
      <c r="Y15" s="455"/>
      <c r="Z15" s="455"/>
      <c r="AA15" s="456"/>
      <c r="AB15" s="454"/>
      <c r="AC15" s="455"/>
      <c r="AD15" s="455"/>
      <c r="AE15" s="455"/>
      <c r="AF15" s="455"/>
      <c r="AG15" s="456"/>
      <c r="AH15" s="445"/>
      <c r="AI15" s="446"/>
      <c r="AJ15" s="446"/>
      <c r="AK15" s="446"/>
      <c r="AL15" s="446"/>
      <c r="AM15" s="447"/>
      <c r="AN15" s="69"/>
      <c r="AO15" s="488"/>
      <c r="AP15" s="489"/>
      <c r="AQ15" s="489"/>
      <c r="AR15" s="489"/>
      <c r="AS15" s="489"/>
      <c r="AT15" s="490"/>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row>
    <row r="16" spans="1:99" ht="15" customHeight="1" x14ac:dyDescent="0.25">
      <c r="A16" s="69"/>
      <c r="B16" s="474"/>
      <c r="C16" s="474"/>
      <c r="D16" s="475"/>
      <c r="E16" s="467"/>
      <c r="F16" s="468"/>
      <c r="G16" s="468"/>
      <c r="H16" s="468"/>
      <c r="I16" s="468"/>
      <c r="J16" s="436" t="str">
        <f>IF(AND('Mapa de Riesgos'!$H$32="Alta",'Mapa de Riesgos'!$L$32="Leve"),CONCATENATE("R",'Mapa de Riesgos'!$A$32),"")</f>
        <v/>
      </c>
      <c r="K16" s="437"/>
      <c r="L16" s="437" t="str">
        <f>IF(AND('Mapa de Riesgos'!$H$38="Alta",'Mapa de Riesgos'!$L$38="Leve"),CONCATENATE("R",'Mapa de Riesgos'!$A$38),"")</f>
        <v/>
      </c>
      <c r="M16" s="437"/>
      <c r="N16" s="437" t="str">
        <f>IF(AND('Mapa de Riesgos'!$H$44="Alta",'Mapa de Riesgos'!$L$44="Leve"),CONCATENATE("R",'Mapa de Riesgos'!$A$44),"")</f>
        <v/>
      </c>
      <c r="O16" s="438"/>
      <c r="P16" s="436" t="str">
        <f>IF(AND('Mapa de Riesgos'!$H$32="Alta",'Mapa de Riesgos'!$L$32="Menor"),CONCATENATE("R",'Mapa de Riesgos'!$A$32),"")</f>
        <v/>
      </c>
      <c r="Q16" s="437"/>
      <c r="R16" s="437" t="str">
        <f>IF(AND('Mapa de Riesgos'!$H$38="Alta",'Mapa de Riesgos'!$L$38="Menor"),CONCATENATE("R",'Mapa de Riesgos'!$A$38),"")</f>
        <v/>
      </c>
      <c r="S16" s="437"/>
      <c r="T16" s="437" t="str">
        <f>IF(AND('Mapa de Riesgos'!$H$44="Alta",'Mapa de Riesgos'!$L$44="Menor"),CONCATENATE("R",'Mapa de Riesgos'!$A$44),"")</f>
        <v/>
      </c>
      <c r="U16" s="438"/>
      <c r="V16" s="454" t="str">
        <f>IF(AND('Mapa de Riesgos'!$H$32="Alta",'Mapa de Riesgos'!$L$32="Moderado"),CONCATENATE("R",'Mapa de Riesgos'!$A$32),"")</f>
        <v/>
      </c>
      <c r="W16" s="455"/>
      <c r="X16" s="455" t="str">
        <f>IF(AND('Mapa de Riesgos'!$H$38="Alta",'Mapa de Riesgos'!$L$38="Moderado"),CONCATENATE("R",'Mapa de Riesgos'!$A$38),"")</f>
        <v/>
      </c>
      <c r="Y16" s="455"/>
      <c r="Z16" s="455" t="str">
        <f>IF(AND('Mapa de Riesgos'!$H$44="Alta",'Mapa de Riesgos'!$L$44="Moderado"),CONCATENATE("R",'Mapa de Riesgos'!$A$44),"")</f>
        <v/>
      </c>
      <c r="AA16" s="456"/>
      <c r="AB16" s="454" t="str">
        <f>IF(AND('Mapa de Riesgos'!$H$32="Alta",'Mapa de Riesgos'!$L$32="Mayor"),CONCATENATE("R",'Mapa de Riesgos'!$A$32),"")</f>
        <v/>
      </c>
      <c r="AC16" s="455"/>
      <c r="AD16" s="455" t="str">
        <f>IF(AND('Mapa de Riesgos'!$H$38="Alta",'Mapa de Riesgos'!$L$38="Mayor"),CONCATENATE("R",'Mapa de Riesgos'!$A$38),"")</f>
        <v/>
      </c>
      <c r="AE16" s="455"/>
      <c r="AF16" s="455" t="str">
        <f>IF(AND('Mapa de Riesgos'!$H$44="Alta",'Mapa de Riesgos'!$L$44="Mayor"),CONCATENATE("R",'Mapa de Riesgos'!$A$44),"")</f>
        <v/>
      </c>
      <c r="AG16" s="456"/>
      <c r="AH16" s="445" t="str">
        <f>IF(AND('Mapa de Riesgos'!$H$32="Alta",'Mapa de Riesgos'!$L$32="Catastrófico"),CONCATENATE("R",'Mapa de Riesgos'!$A$32),"")</f>
        <v/>
      </c>
      <c r="AI16" s="446"/>
      <c r="AJ16" s="446" t="str">
        <f>IF(AND('Mapa de Riesgos'!$H$38="Alta",'Mapa de Riesgos'!$L$38="Catastrófico"),CONCATENATE("R",'Mapa de Riesgos'!$A$38),"")</f>
        <v/>
      </c>
      <c r="AK16" s="446"/>
      <c r="AL16" s="446" t="str">
        <f>IF(AND('Mapa de Riesgos'!$H$44="Alta",'Mapa de Riesgos'!$L$44="Catastrófico"),CONCATENATE("R",'Mapa de Riesgos'!$A$44),"")</f>
        <v/>
      </c>
      <c r="AM16" s="447"/>
      <c r="AN16" s="69"/>
      <c r="AO16" s="488"/>
      <c r="AP16" s="489"/>
      <c r="AQ16" s="489"/>
      <c r="AR16" s="489"/>
      <c r="AS16" s="489"/>
      <c r="AT16" s="490"/>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row>
    <row r="17" spans="1:80" ht="15" customHeight="1" x14ac:dyDescent="0.25">
      <c r="A17" s="69"/>
      <c r="B17" s="474"/>
      <c r="C17" s="474"/>
      <c r="D17" s="475"/>
      <c r="E17" s="467"/>
      <c r="F17" s="468"/>
      <c r="G17" s="468"/>
      <c r="H17" s="468"/>
      <c r="I17" s="468"/>
      <c r="J17" s="436"/>
      <c r="K17" s="437"/>
      <c r="L17" s="437"/>
      <c r="M17" s="437"/>
      <c r="N17" s="437"/>
      <c r="O17" s="438"/>
      <c r="P17" s="436"/>
      <c r="Q17" s="437"/>
      <c r="R17" s="437"/>
      <c r="S17" s="437"/>
      <c r="T17" s="437"/>
      <c r="U17" s="438"/>
      <c r="V17" s="454"/>
      <c r="W17" s="455"/>
      <c r="X17" s="455"/>
      <c r="Y17" s="455"/>
      <c r="Z17" s="455"/>
      <c r="AA17" s="456"/>
      <c r="AB17" s="454"/>
      <c r="AC17" s="455"/>
      <c r="AD17" s="455"/>
      <c r="AE17" s="455"/>
      <c r="AF17" s="455"/>
      <c r="AG17" s="456"/>
      <c r="AH17" s="445"/>
      <c r="AI17" s="446"/>
      <c r="AJ17" s="446"/>
      <c r="AK17" s="446"/>
      <c r="AL17" s="446"/>
      <c r="AM17" s="447"/>
      <c r="AN17" s="69"/>
      <c r="AO17" s="488"/>
      <c r="AP17" s="489"/>
      <c r="AQ17" s="489"/>
      <c r="AR17" s="489"/>
      <c r="AS17" s="489"/>
      <c r="AT17" s="490"/>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row>
    <row r="18" spans="1:80" ht="15" customHeight="1" x14ac:dyDescent="0.25">
      <c r="A18" s="69"/>
      <c r="B18" s="474"/>
      <c r="C18" s="474"/>
      <c r="D18" s="475"/>
      <c r="E18" s="467"/>
      <c r="F18" s="468"/>
      <c r="G18" s="468"/>
      <c r="H18" s="468"/>
      <c r="I18" s="468"/>
      <c r="J18" s="436" t="str">
        <f>IF(AND('Mapa de Riesgos'!$H$50="Alta",'Mapa de Riesgos'!$L$50="Leve"),CONCATENATE("R",'Mapa de Riesgos'!$A$50),"")</f>
        <v/>
      </c>
      <c r="K18" s="437"/>
      <c r="L18" s="437" t="str">
        <f>IF(AND('Mapa de Riesgos'!$H$56="Alta",'Mapa de Riesgos'!$L$56="Leve"),CONCATENATE("R",'Mapa de Riesgos'!$A$56),"")</f>
        <v/>
      </c>
      <c r="M18" s="437"/>
      <c r="N18" s="437" t="str">
        <f>IF(AND('Mapa de Riesgos'!$H$62="Alta",'Mapa de Riesgos'!$L$62="Leve"),CONCATENATE("R",'Mapa de Riesgos'!$A$62),"")</f>
        <v/>
      </c>
      <c r="O18" s="438"/>
      <c r="P18" s="436" t="str">
        <f>IF(AND('Mapa de Riesgos'!$H$50="Alta",'Mapa de Riesgos'!$L$50="Menor"),CONCATENATE("R",'Mapa de Riesgos'!$A$50),"")</f>
        <v/>
      </c>
      <c r="Q18" s="437"/>
      <c r="R18" s="437" t="str">
        <f>IF(AND('Mapa de Riesgos'!$H$56="Alta",'Mapa de Riesgos'!$L$56="Menor"),CONCATENATE("R",'Mapa de Riesgos'!$A$56),"")</f>
        <v/>
      </c>
      <c r="S18" s="437"/>
      <c r="T18" s="437" t="str">
        <f>IF(AND('Mapa de Riesgos'!$H$62="Alta",'Mapa de Riesgos'!$L$62="Menor"),CONCATENATE("R",'Mapa de Riesgos'!$A$62),"")</f>
        <v/>
      </c>
      <c r="U18" s="438"/>
      <c r="V18" s="454" t="str">
        <f>IF(AND('Mapa de Riesgos'!$H$50="Alta",'Mapa de Riesgos'!$L$50="Moderado"),CONCATENATE("R",'Mapa de Riesgos'!$A$50),"")</f>
        <v/>
      </c>
      <c r="W18" s="455"/>
      <c r="X18" s="455" t="str">
        <f>IF(AND('Mapa de Riesgos'!$H$56="Alta",'Mapa de Riesgos'!$L$56="Moderado"),CONCATENATE("R",'Mapa de Riesgos'!$A$56),"")</f>
        <v/>
      </c>
      <c r="Y18" s="455"/>
      <c r="Z18" s="455" t="str">
        <f>IF(AND('Mapa de Riesgos'!$H$62="Alta",'Mapa de Riesgos'!$L$62="Moderado"),CONCATENATE("R",'Mapa de Riesgos'!$A$62),"")</f>
        <v/>
      </c>
      <c r="AA18" s="456"/>
      <c r="AB18" s="454" t="str">
        <f>IF(AND('Mapa de Riesgos'!$H$50="Alta",'Mapa de Riesgos'!$L$50="Mayor"),CONCATENATE("R",'Mapa de Riesgos'!$A$50),"")</f>
        <v/>
      </c>
      <c r="AC18" s="455"/>
      <c r="AD18" s="455" t="str">
        <f>IF(AND('Mapa de Riesgos'!$H$56="Alta",'Mapa de Riesgos'!$L$56="Mayor"),CONCATENATE("R",'Mapa de Riesgos'!$A$56),"")</f>
        <v/>
      </c>
      <c r="AE18" s="455"/>
      <c r="AF18" s="455" t="str">
        <f>IF(AND('Mapa de Riesgos'!$H$62="Alta",'Mapa de Riesgos'!$L$62="Mayor"),CONCATENATE("R",'Mapa de Riesgos'!$A$62),"")</f>
        <v/>
      </c>
      <c r="AG18" s="456"/>
      <c r="AH18" s="445" t="str">
        <f>IF(AND('Mapa de Riesgos'!$H$50="Alta",'Mapa de Riesgos'!$L$50="Catastrófico"),CONCATENATE("R",'Mapa de Riesgos'!$A$50),"")</f>
        <v/>
      </c>
      <c r="AI18" s="446"/>
      <c r="AJ18" s="446" t="str">
        <f>IF(AND('Mapa de Riesgos'!$H$56="Alta",'Mapa de Riesgos'!$L$56="Catastrófico"),CONCATENATE("R",'Mapa de Riesgos'!$A$56),"")</f>
        <v/>
      </c>
      <c r="AK18" s="446"/>
      <c r="AL18" s="446" t="str">
        <f>IF(AND('Mapa de Riesgos'!$H$62="Alta",'Mapa de Riesgos'!$L$62="Catastrófico"),CONCATENATE("R",'Mapa de Riesgos'!$A$62),"")</f>
        <v/>
      </c>
      <c r="AM18" s="447"/>
      <c r="AN18" s="69"/>
      <c r="AO18" s="488"/>
      <c r="AP18" s="489"/>
      <c r="AQ18" s="489"/>
      <c r="AR18" s="489"/>
      <c r="AS18" s="489"/>
      <c r="AT18" s="490"/>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row>
    <row r="19" spans="1:80" ht="15" customHeight="1" x14ac:dyDescent="0.25">
      <c r="A19" s="69"/>
      <c r="B19" s="474"/>
      <c r="C19" s="474"/>
      <c r="D19" s="475"/>
      <c r="E19" s="467"/>
      <c r="F19" s="468"/>
      <c r="G19" s="468"/>
      <c r="H19" s="468"/>
      <c r="I19" s="468"/>
      <c r="J19" s="436"/>
      <c r="K19" s="437"/>
      <c r="L19" s="437"/>
      <c r="M19" s="437"/>
      <c r="N19" s="437"/>
      <c r="O19" s="438"/>
      <c r="P19" s="436"/>
      <c r="Q19" s="437"/>
      <c r="R19" s="437"/>
      <c r="S19" s="437"/>
      <c r="T19" s="437"/>
      <c r="U19" s="438"/>
      <c r="V19" s="454"/>
      <c r="W19" s="455"/>
      <c r="X19" s="455"/>
      <c r="Y19" s="455"/>
      <c r="Z19" s="455"/>
      <c r="AA19" s="456"/>
      <c r="AB19" s="454"/>
      <c r="AC19" s="455"/>
      <c r="AD19" s="455"/>
      <c r="AE19" s="455"/>
      <c r="AF19" s="455"/>
      <c r="AG19" s="456"/>
      <c r="AH19" s="445"/>
      <c r="AI19" s="446"/>
      <c r="AJ19" s="446"/>
      <c r="AK19" s="446"/>
      <c r="AL19" s="446"/>
      <c r="AM19" s="447"/>
      <c r="AN19" s="69"/>
      <c r="AO19" s="488"/>
      <c r="AP19" s="489"/>
      <c r="AQ19" s="489"/>
      <c r="AR19" s="489"/>
      <c r="AS19" s="489"/>
      <c r="AT19" s="490"/>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row>
    <row r="20" spans="1:80" ht="15" customHeight="1" x14ac:dyDescent="0.25">
      <c r="A20" s="69"/>
      <c r="B20" s="474"/>
      <c r="C20" s="474"/>
      <c r="D20" s="475"/>
      <c r="E20" s="467"/>
      <c r="F20" s="468"/>
      <c r="G20" s="468"/>
      <c r="H20" s="468"/>
      <c r="I20" s="468"/>
      <c r="J20" s="436" t="str">
        <f>IF(AND('Mapa de Riesgos'!$H$68="Alta",'Mapa de Riesgos'!$L$68="Leve"),CONCATENATE("R",'Mapa de Riesgos'!$A$68),"")</f>
        <v/>
      </c>
      <c r="K20" s="437"/>
      <c r="L20" s="437" t="str">
        <f>IF(AND('Mapa de Riesgos'!$H$74="Alta",'Mapa de Riesgos'!$L$74="Leve"),CONCATENATE("R",'Mapa de Riesgos'!$A$74),"")</f>
        <v/>
      </c>
      <c r="M20" s="437"/>
      <c r="N20" s="437" t="str">
        <f>IF(AND('Mapa de Riesgos'!$H$83="Alta",'Mapa de Riesgos'!$L$83="Leve"),CONCATENATE("R",'Mapa de Riesgos'!$A$83),"")</f>
        <v/>
      </c>
      <c r="O20" s="438"/>
      <c r="P20" s="436" t="str">
        <f>IF(AND('Mapa de Riesgos'!$H$68="Alta",'Mapa de Riesgos'!$L$68="Menor"),CONCATENATE("R",'Mapa de Riesgos'!$A$68),"")</f>
        <v/>
      </c>
      <c r="Q20" s="437"/>
      <c r="R20" s="437" t="str">
        <f>IF(AND('Mapa de Riesgos'!$H$74="Alta",'Mapa de Riesgos'!$L$74="Menor"),CONCATENATE("R",'Mapa de Riesgos'!$A$74),"")</f>
        <v/>
      </c>
      <c r="S20" s="437"/>
      <c r="T20" s="437" t="str">
        <f>IF(AND('Mapa de Riesgos'!$H$83="Alta",'Mapa de Riesgos'!$L$83="Menor"),CONCATENATE("R",'Mapa de Riesgos'!$A$83),"")</f>
        <v/>
      </c>
      <c r="U20" s="438"/>
      <c r="V20" s="454" t="str">
        <f>IF(AND('Mapa de Riesgos'!$H$68="Alta",'Mapa de Riesgos'!$L$68="Moderado"),CONCATENATE("R",'Mapa de Riesgos'!$A$68),"")</f>
        <v/>
      </c>
      <c r="W20" s="455"/>
      <c r="X20" s="455" t="str">
        <f>IF(AND('Mapa de Riesgos'!$H$74="Alta",'Mapa de Riesgos'!$L$74="Moderado"),CONCATENATE("R",'Mapa de Riesgos'!$A$74),"")</f>
        <v/>
      </c>
      <c r="Y20" s="455"/>
      <c r="Z20" s="455" t="str">
        <f>IF(AND('Mapa de Riesgos'!$H$83="Alta",'Mapa de Riesgos'!$L$83="Moderado"),CONCATENATE("R",'Mapa de Riesgos'!$A$83),"")</f>
        <v/>
      </c>
      <c r="AA20" s="456"/>
      <c r="AB20" s="454" t="str">
        <f>IF(AND('Mapa de Riesgos'!$H$68="Alta",'Mapa de Riesgos'!$L$68="Mayor"),CONCATENATE("R",'Mapa de Riesgos'!$A$68),"")</f>
        <v/>
      </c>
      <c r="AC20" s="455"/>
      <c r="AD20" s="455" t="str">
        <f>IF(AND('Mapa de Riesgos'!$H$74="Alta",'Mapa de Riesgos'!$L$74="Mayor"),CONCATENATE("R",'Mapa de Riesgos'!$A$74),"")</f>
        <v/>
      </c>
      <c r="AE20" s="455"/>
      <c r="AF20" s="455" t="str">
        <f>IF(AND('Mapa de Riesgos'!$H$83="Alta",'Mapa de Riesgos'!$L$83="Mayor"),CONCATENATE("R",'Mapa de Riesgos'!$A$83),"")</f>
        <v/>
      </c>
      <c r="AG20" s="456"/>
      <c r="AH20" s="445" t="str">
        <f>IF(AND('Mapa de Riesgos'!$H$68="Alta",'Mapa de Riesgos'!$L$68="Catastrófico"),CONCATENATE("R",'Mapa de Riesgos'!$A$68),"")</f>
        <v/>
      </c>
      <c r="AI20" s="446"/>
      <c r="AJ20" s="446" t="str">
        <f>IF(AND('Mapa de Riesgos'!$H$74="Alta",'Mapa de Riesgos'!$L$74="Catastrófico"),CONCATENATE("R",'Mapa de Riesgos'!$A$74),"")</f>
        <v/>
      </c>
      <c r="AK20" s="446"/>
      <c r="AL20" s="446" t="str">
        <f>IF(AND('Mapa de Riesgos'!$H$83="Alta",'Mapa de Riesgos'!$L$83="Catastrófico"),CONCATENATE("R",'Mapa de Riesgos'!$A$83),"")</f>
        <v/>
      </c>
      <c r="AM20" s="447"/>
      <c r="AN20" s="69"/>
      <c r="AO20" s="488"/>
      <c r="AP20" s="489"/>
      <c r="AQ20" s="489"/>
      <c r="AR20" s="489"/>
      <c r="AS20" s="489"/>
      <c r="AT20" s="490"/>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row>
    <row r="21" spans="1:80" ht="15.75" customHeight="1" thickBot="1" x14ac:dyDescent="0.3">
      <c r="A21" s="69"/>
      <c r="B21" s="474"/>
      <c r="C21" s="474"/>
      <c r="D21" s="475"/>
      <c r="E21" s="470"/>
      <c r="F21" s="471"/>
      <c r="G21" s="471"/>
      <c r="H21" s="471"/>
      <c r="I21" s="471"/>
      <c r="J21" s="439"/>
      <c r="K21" s="440"/>
      <c r="L21" s="440"/>
      <c r="M21" s="440"/>
      <c r="N21" s="440"/>
      <c r="O21" s="441"/>
      <c r="P21" s="439"/>
      <c r="Q21" s="440"/>
      <c r="R21" s="440"/>
      <c r="S21" s="440"/>
      <c r="T21" s="440"/>
      <c r="U21" s="441"/>
      <c r="V21" s="457"/>
      <c r="W21" s="458"/>
      <c r="X21" s="458"/>
      <c r="Y21" s="458"/>
      <c r="Z21" s="458"/>
      <c r="AA21" s="459"/>
      <c r="AB21" s="457"/>
      <c r="AC21" s="458"/>
      <c r="AD21" s="458"/>
      <c r="AE21" s="458"/>
      <c r="AF21" s="458"/>
      <c r="AG21" s="459"/>
      <c r="AH21" s="448"/>
      <c r="AI21" s="449"/>
      <c r="AJ21" s="449"/>
      <c r="AK21" s="449"/>
      <c r="AL21" s="449"/>
      <c r="AM21" s="450"/>
      <c r="AN21" s="69"/>
      <c r="AO21" s="491"/>
      <c r="AP21" s="492"/>
      <c r="AQ21" s="492"/>
      <c r="AR21" s="492"/>
      <c r="AS21" s="492"/>
      <c r="AT21" s="493"/>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row>
    <row r="22" spans="1:80" x14ac:dyDescent="0.25">
      <c r="A22" s="69"/>
      <c r="B22" s="474"/>
      <c r="C22" s="474"/>
      <c r="D22" s="475"/>
      <c r="E22" s="464" t="s">
        <v>195</v>
      </c>
      <c r="F22" s="465"/>
      <c r="G22" s="465"/>
      <c r="H22" s="465"/>
      <c r="I22" s="466"/>
      <c r="J22" s="442" t="str">
        <f>IF(AND('Mapa de Riesgos'!$H$12="Media",'Mapa de Riesgos'!$L$12="Leve"),CONCATENATE("R",'Mapa de Riesgos'!$A$12),"")</f>
        <v/>
      </c>
      <c r="K22" s="443"/>
      <c r="L22" s="443" t="str">
        <f>IF(AND('Mapa de Riesgos'!$H$18="Media",'Mapa de Riesgos'!$L$18="Leve"),CONCATENATE("R",'Mapa de Riesgos'!$A$18),"")</f>
        <v/>
      </c>
      <c r="M22" s="443"/>
      <c r="N22" s="443" t="str">
        <f>IF(AND('Mapa de Riesgos'!$H$26="Media",'Mapa de Riesgos'!$L$26="Leve"),CONCATENATE("R",'Mapa de Riesgos'!$A$26),"")</f>
        <v/>
      </c>
      <c r="O22" s="444"/>
      <c r="P22" s="442" t="str">
        <f>IF(AND('Mapa de Riesgos'!$H$12="Media",'Mapa de Riesgos'!$L$12="Menor"),CONCATENATE("R",'Mapa de Riesgos'!$A$12),"")</f>
        <v/>
      </c>
      <c r="Q22" s="443"/>
      <c r="R22" s="443" t="str">
        <f>IF(AND('Mapa de Riesgos'!$H$18="Media",'Mapa de Riesgos'!$L$18="Menor"),CONCATENATE("R",'Mapa de Riesgos'!$A$18),"")</f>
        <v/>
      </c>
      <c r="S22" s="443"/>
      <c r="T22" s="443" t="str">
        <f>IF(AND('Mapa de Riesgos'!$H$26="Media",'Mapa de Riesgos'!$L$26="Menor"),CONCATENATE("R",'Mapa de Riesgos'!$A$26),"")</f>
        <v/>
      </c>
      <c r="U22" s="444"/>
      <c r="V22" s="442" t="str">
        <f>IF(AND('Mapa de Riesgos'!$H$12="Media",'Mapa de Riesgos'!$L$12="Moderado"),CONCATENATE("R",'Mapa de Riesgos'!$A$12),"")</f>
        <v/>
      </c>
      <c r="W22" s="443"/>
      <c r="X22" s="443" t="str">
        <f>IF(AND('Mapa de Riesgos'!$H$18="Media",'Mapa de Riesgos'!$L$18="Moderado"),CONCATENATE("R",'Mapa de Riesgos'!$A$18),"")</f>
        <v>R2</v>
      </c>
      <c r="Y22" s="443"/>
      <c r="Z22" s="443" t="str">
        <f>IF(AND('Mapa de Riesgos'!$H$26="Media",'Mapa de Riesgos'!$L$26="Moderado"),CONCATENATE("R",'Mapa de Riesgos'!$A$26),"")</f>
        <v>R3</v>
      </c>
      <c r="AA22" s="444"/>
      <c r="AB22" s="460" t="str">
        <f>IF(AND('Mapa de Riesgos'!$H$12="Media",'Mapa de Riesgos'!$L$12="Mayor"),CONCATENATE("R",'Mapa de Riesgos'!$A$12),"")</f>
        <v/>
      </c>
      <c r="AC22" s="461"/>
      <c r="AD22" s="461" t="str">
        <f>IF(AND('Mapa de Riesgos'!$H$18="Media",'Mapa de Riesgos'!$L$18="Mayor"),CONCATENATE("R",'Mapa de Riesgos'!$A$18),"")</f>
        <v/>
      </c>
      <c r="AE22" s="461"/>
      <c r="AF22" s="461" t="str">
        <f>IF(AND('Mapa de Riesgos'!$H$26="Media",'Mapa de Riesgos'!$L$26="Mayor"),CONCATENATE("R",'Mapa de Riesgos'!$A$26),"")</f>
        <v/>
      </c>
      <c r="AG22" s="462"/>
      <c r="AH22" s="451" t="str">
        <f>IF(AND('Mapa de Riesgos'!$H$12="Media",'Mapa de Riesgos'!$L$12="Catastrófico"),CONCATENATE("R",'Mapa de Riesgos'!$A$12),"")</f>
        <v/>
      </c>
      <c r="AI22" s="452"/>
      <c r="AJ22" s="452" t="str">
        <f>IF(AND('Mapa de Riesgos'!$H$18="Media",'Mapa de Riesgos'!$L$18="Catastrófico"),CONCATENATE("R",'Mapa de Riesgos'!$A$18),"")</f>
        <v/>
      </c>
      <c r="AK22" s="452"/>
      <c r="AL22" s="452" t="str">
        <f>IF(AND('Mapa de Riesgos'!$H$26="Media",'Mapa de Riesgos'!$L$26="Catastrófico"),CONCATENATE("R",'Mapa de Riesgos'!$A$26),"")</f>
        <v/>
      </c>
      <c r="AM22" s="453"/>
      <c r="AN22" s="69"/>
      <c r="AO22" s="494" t="s">
        <v>196</v>
      </c>
      <c r="AP22" s="495"/>
      <c r="AQ22" s="495"/>
      <c r="AR22" s="495"/>
      <c r="AS22" s="495"/>
      <c r="AT22" s="496"/>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row>
    <row r="23" spans="1:80" x14ac:dyDescent="0.25">
      <c r="A23" s="69"/>
      <c r="B23" s="474"/>
      <c r="C23" s="474"/>
      <c r="D23" s="475"/>
      <c r="E23" s="467"/>
      <c r="F23" s="468"/>
      <c r="G23" s="468"/>
      <c r="H23" s="468"/>
      <c r="I23" s="469"/>
      <c r="J23" s="436"/>
      <c r="K23" s="437"/>
      <c r="L23" s="437"/>
      <c r="M23" s="437"/>
      <c r="N23" s="437"/>
      <c r="O23" s="438"/>
      <c r="P23" s="436"/>
      <c r="Q23" s="437"/>
      <c r="R23" s="437"/>
      <c r="S23" s="437"/>
      <c r="T23" s="437"/>
      <c r="U23" s="438"/>
      <c r="V23" s="436"/>
      <c r="W23" s="437"/>
      <c r="X23" s="437"/>
      <c r="Y23" s="437"/>
      <c r="Z23" s="437"/>
      <c r="AA23" s="438"/>
      <c r="AB23" s="454"/>
      <c r="AC23" s="455"/>
      <c r="AD23" s="455"/>
      <c r="AE23" s="455"/>
      <c r="AF23" s="455"/>
      <c r="AG23" s="456"/>
      <c r="AH23" s="445"/>
      <c r="AI23" s="446"/>
      <c r="AJ23" s="446"/>
      <c r="AK23" s="446"/>
      <c r="AL23" s="446"/>
      <c r="AM23" s="447"/>
      <c r="AN23" s="69"/>
      <c r="AO23" s="497"/>
      <c r="AP23" s="498"/>
      <c r="AQ23" s="498"/>
      <c r="AR23" s="498"/>
      <c r="AS23" s="498"/>
      <c r="AT23" s="49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row>
    <row r="24" spans="1:80" x14ac:dyDescent="0.25">
      <c r="A24" s="69"/>
      <c r="B24" s="474"/>
      <c r="C24" s="474"/>
      <c r="D24" s="475"/>
      <c r="E24" s="467"/>
      <c r="F24" s="468"/>
      <c r="G24" s="468"/>
      <c r="H24" s="468"/>
      <c r="I24" s="469"/>
      <c r="J24" s="436" t="str">
        <f>IF(AND('Mapa de Riesgos'!$H$32="Media",'Mapa de Riesgos'!$L$32="Leve"),CONCATENATE("R",'Mapa de Riesgos'!$A$32),"")</f>
        <v/>
      </c>
      <c r="K24" s="437"/>
      <c r="L24" s="437" t="str">
        <f>IF(AND('Mapa de Riesgos'!$H$38="Media",'Mapa de Riesgos'!$L$38="Leve"),CONCATENATE("R",'Mapa de Riesgos'!$A$38),"")</f>
        <v/>
      </c>
      <c r="M24" s="437"/>
      <c r="N24" s="437" t="str">
        <f>IF(AND('Mapa de Riesgos'!$H$44="Media",'Mapa de Riesgos'!$L$44="Leve"),CONCATENATE("R",'Mapa de Riesgos'!$A$44),"")</f>
        <v/>
      </c>
      <c r="O24" s="438"/>
      <c r="P24" s="436" t="str">
        <f>IF(AND('Mapa de Riesgos'!$H$32="Media",'Mapa de Riesgos'!$L$32="Menor"),CONCATENATE("R",'Mapa de Riesgos'!$A$32),"")</f>
        <v/>
      </c>
      <c r="Q24" s="437"/>
      <c r="R24" s="437" t="str">
        <f>IF(AND('Mapa de Riesgos'!$H$38="Media",'Mapa de Riesgos'!$L$38="Menor"),CONCATENATE("R",'Mapa de Riesgos'!$A$38),"")</f>
        <v/>
      </c>
      <c r="S24" s="437"/>
      <c r="T24" s="437" t="str">
        <f>IF(AND('Mapa de Riesgos'!$H$44="Media",'Mapa de Riesgos'!$L$44="Menor"),CONCATENATE("R",'Mapa de Riesgos'!$A$44),"")</f>
        <v/>
      </c>
      <c r="U24" s="438"/>
      <c r="V24" s="436" t="str">
        <f>IF(AND('Mapa de Riesgos'!$H$32="Media",'Mapa de Riesgos'!$L$32="Moderado"),CONCATENATE("R",'Mapa de Riesgos'!$A$32),"")</f>
        <v/>
      </c>
      <c r="W24" s="437"/>
      <c r="X24" s="437" t="str">
        <f>IF(AND('Mapa de Riesgos'!$H$38="Media",'Mapa de Riesgos'!$L$38="Moderado"),CONCATENATE("R",'Mapa de Riesgos'!$A$38),"")</f>
        <v/>
      </c>
      <c r="Y24" s="437"/>
      <c r="Z24" s="437" t="str">
        <f>IF(AND('Mapa de Riesgos'!$H$44="Media",'Mapa de Riesgos'!$L$44="Moderado"),CONCATENATE("R",'Mapa de Riesgos'!$A$44),"")</f>
        <v/>
      </c>
      <c r="AA24" s="438"/>
      <c r="AB24" s="454" t="str">
        <f>IF(AND('Mapa de Riesgos'!$H$32="Media",'Mapa de Riesgos'!$L$32="Mayor"),CONCATENATE("R",'Mapa de Riesgos'!$A$32),"")</f>
        <v/>
      </c>
      <c r="AC24" s="455"/>
      <c r="AD24" s="455" t="str">
        <f>IF(AND('Mapa de Riesgos'!$H$38="Media",'Mapa de Riesgos'!$L$38="Mayor"),CONCATENATE("R",'Mapa de Riesgos'!$A$38),"")</f>
        <v/>
      </c>
      <c r="AE24" s="455"/>
      <c r="AF24" s="455" t="str">
        <f>IF(AND('Mapa de Riesgos'!$H$44="Media",'Mapa de Riesgos'!$L$44="Mayor"),CONCATENATE("R",'Mapa de Riesgos'!$A$44),"")</f>
        <v/>
      </c>
      <c r="AG24" s="456"/>
      <c r="AH24" s="445" t="str">
        <f>IF(AND('Mapa de Riesgos'!$H$32="Media",'Mapa de Riesgos'!$L$32="Catastrófico"),CONCATENATE("R",'Mapa de Riesgos'!$A$32),"")</f>
        <v/>
      </c>
      <c r="AI24" s="446"/>
      <c r="AJ24" s="446" t="str">
        <f>IF(AND('Mapa de Riesgos'!$H$38="Media",'Mapa de Riesgos'!$L$38="Catastrófico"),CONCATENATE("R",'Mapa de Riesgos'!$A$38),"")</f>
        <v/>
      </c>
      <c r="AK24" s="446"/>
      <c r="AL24" s="446" t="str">
        <f>IF(AND('Mapa de Riesgos'!$H$44="Media",'Mapa de Riesgos'!$L$44="Catastrófico"),CONCATENATE("R",'Mapa de Riesgos'!$A$44),"")</f>
        <v/>
      </c>
      <c r="AM24" s="447"/>
      <c r="AN24" s="69"/>
      <c r="AO24" s="497"/>
      <c r="AP24" s="498"/>
      <c r="AQ24" s="498"/>
      <c r="AR24" s="498"/>
      <c r="AS24" s="498"/>
      <c r="AT24" s="49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row>
    <row r="25" spans="1:80" x14ac:dyDescent="0.25">
      <c r="A25" s="69"/>
      <c r="B25" s="474"/>
      <c r="C25" s="474"/>
      <c r="D25" s="475"/>
      <c r="E25" s="467"/>
      <c r="F25" s="468"/>
      <c r="G25" s="468"/>
      <c r="H25" s="468"/>
      <c r="I25" s="469"/>
      <c r="J25" s="436"/>
      <c r="K25" s="437"/>
      <c r="L25" s="437"/>
      <c r="M25" s="437"/>
      <c r="N25" s="437"/>
      <c r="O25" s="438"/>
      <c r="P25" s="436"/>
      <c r="Q25" s="437"/>
      <c r="R25" s="437"/>
      <c r="S25" s="437"/>
      <c r="T25" s="437"/>
      <c r="U25" s="438"/>
      <c r="V25" s="436"/>
      <c r="W25" s="437"/>
      <c r="X25" s="437"/>
      <c r="Y25" s="437"/>
      <c r="Z25" s="437"/>
      <c r="AA25" s="438"/>
      <c r="AB25" s="454"/>
      <c r="AC25" s="455"/>
      <c r="AD25" s="455"/>
      <c r="AE25" s="455"/>
      <c r="AF25" s="455"/>
      <c r="AG25" s="456"/>
      <c r="AH25" s="445"/>
      <c r="AI25" s="446"/>
      <c r="AJ25" s="446"/>
      <c r="AK25" s="446"/>
      <c r="AL25" s="446"/>
      <c r="AM25" s="447"/>
      <c r="AN25" s="69"/>
      <c r="AO25" s="497"/>
      <c r="AP25" s="498"/>
      <c r="AQ25" s="498"/>
      <c r="AR25" s="498"/>
      <c r="AS25" s="498"/>
      <c r="AT25" s="49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row>
    <row r="26" spans="1:80" x14ac:dyDescent="0.25">
      <c r="A26" s="69"/>
      <c r="B26" s="474"/>
      <c r="C26" s="474"/>
      <c r="D26" s="475"/>
      <c r="E26" s="467"/>
      <c r="F26" s="468"/>
      <c r="G26" s="468"/>
      <c r="H26" s="468"/>
      <c r="I26" s="469"/>
      <c r="J26" s="436" t="str">
        <f>IF(AND('Mapa de Riesgos'!$H$50="Media",'Mapa de Riesgos'!$L$50="Leve"),CONCATENATE("R",'Mapa de Riesgos'!$A$50),"")</f>
        <v/>
      </c>
      <c r="K26" s="437"/>
      <c r="L26" s="437" t="str">
        <f>IF(AND('Mapa de Riesgos'!$H$56="Media",'Mapa de Riesgos'!$L$56="Leve"),CONCATENATE("R",'Mapa de Riesgos'!$A$56),"")</f>
        <v/>
      </c>
      <c r="M26" s="437"/>
      <c r="N26" s="437" t="str">
        <f>IF(AND('Mapa de Riesgos'!$H$62="Media",'Mapa de Riesgos'!$L$62="Leve"),CONCATENATE("R",'Mapa de Riesgos'!$A$62),"")</f>
        <v/>
      </c>
      <c r="O26" s="438"/>
      <c r="P26" s="436" t="str">
        <f>IF(AND('Mapa de Riesgos'!$H$50="Media",'Mapa de Riesgos'!$L$50="Menor"),CONCATENATE("R",'Mapa de Riesgos'!$A$50),"")</f>
        <v/>
      </c>
      <c r="Q26" s="437"/>
      <c r="R26" s="437" t="str">
        <f>IF(AND('Mapa de Riesgos'!$H$56="Media",'Mapa de Riesgos'!$L$56="Menor"),CONCATENATE("R",'Mapa de Riesgos'!$A$56),"")</f>
        <v/>
      </c>
      <c r="S26" s="437"/>
      <c r="T26" s="437" t="str">
        <f>IF(AND('Mapa de Riesgos'!$H$62="Media",'Mapa de Riesgos'!$L$62="Menor"),CONCATENATE("R",'Mapa de Riesgos'!$A$62),"")</f>
        <v/>
      </c>
      <c r="U26" s="438"/>
      <c r="V26" s="436" t="str">
        <f>IF(AND('Mapa de Riesgos'!$H$50="Media",'Mapa de Riesgos'!$L$50="Moderado"),CONCATENATE("R",'Mapa de Riesgos'!$A$50),"")</f>
        <v/>
      </c>
      <c r="W26" s="437"/>
      <c r="X26" s="437" t="str">
        <f>IF(AND('Mapa de Riesgos'!$H$56="Media",'Mapa de Riesgos'!$L$56="Moderado"),CONCATENATE("R",'Mapa de Riesgos'!$A$56),"")</f>
        <v/>
      </c>
      <c r="Y26" s="437"/>
      <c r="Z26" s="437" t="str">
        <f>IF(AND('Mapa de Riesgos'!$H$62="Media",'Mapa de Riesgos'!$L$62="Moderado"),CONCATENATE("R",'Mapa de Riesgos'!$A$62),"")</f>
        <v/>
      </c>
      <c r="AA26" s="438"/>
      <c r="AB26" s="454" t="str">
        <f>IF(AND('Mapa de Riesgos'!$H$50="Media",'Mapa de Riesgos'!$L$50="Mayor"),CONCATENATE("R",'Mapa de Riesgos'!$A$50),"")</f>
        <v/>
      </c>
      <c r="AC26" s="455"/>
      <c r="AD26" s="455" t="str">
        <f>IF(AND('Mapa de Riesgos'!$H$56="Media",'Mapa de Riesgos'!$L$56="Mayor"),CONCATENATE("R",'Mapa de Riesgos'!$A$56),"")</f>
        <v/>
      </c>
      <c r="AE26" s="455"/>
      <c r="AF26" s="455" t="str">
        <f>IF(AND('Mapa de Riesgos'!$H$62="Media",'Mapa de Riesgos'!$L$62="Mayor"),CONCATENATE("R",'Mapa de Riesgos'!$A$62),"")</f>
        <v/>
      </c>
      <c r="AG26" s="456"/>
      <c r="AH26" s="445" t="str">
        <f>IF(AND('Mapa de Riesgos'!$H$50="Media",'Mapa de Riesgos'!$L$50="Catastrófico"),CONCATENATE("R",'Mapa de Riesgos'!$A$50),"")</f>
        <v/>
      </c>
      <c r="AI26" s="446"/>
      <c r="AJ26" s="446" t="str">
        <f>IF(AND('Mapa de Riesgos'!$H$56="Media",'Mapa de Riesgos'!$L$56="Catastrófico"),CONCATENATE("R",'Mapa de Riesgos'!$A$56),"")</f>
        <v/>
      </c>
      <c r="AK26" s="446"/>
      <c r="AL26" s="446" t="str">
        <f>IF(AND('Mapa de Riesgos'!$H$62="Media",'Mapa de Riesgos'!$L$62="Catastrófico"),CONCATENATE("R",'Mapa de Riesgos'!$A$62),"")</f>
        <v/>
      </c>
      <c r="AM26" s="447"/>
      <c r="AN26" s="69"/>
      <c r="AO26" s="497"/>
      <c r="AP26" s="498"/>
      <c r="AQ26" s="498"/>
      <c r="AR26" s="498"/>
      <c r="AS26" s="498"/>
      <c r="AT26" s="49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row>
    <row r="27" spans="1:80" x14ac:dyDescent="0.25">
      <c r="A27" s="69"/>
      <c r="B27" s="474"/>
      <c r="C27" s="474"/>
      <c r="D27" s="475"/>
      <c r="E27" s="467"/>
      <c r="F27" s="468"/>
      <c r="G27" s="468"/>
      <c r="H27" s="468"/>
      <c r="I27" s="469"/>
      <c r="J27" s="436"/>
      <c r="K27" s="437"/>
      <c r="L27" s="437"/>
      <c r="M27" s="437"/>
      <c r="N27" s="437"/>
      <c r="O27" s="438"/>
      <c r="P27" s="436"/>
      <c r="Q27" s="437"/>
      <c r="R27" s="437"/>
      <c r="S27" s="437"/>
      <c r="T27" s="437"/>
      <c r="U27" s="438"/>
      <c r="V27" s="436"/>
      <c r="W27" s="437"/>
      <c r="X27" s="437"/>
      <c r="Y27" s="437"/>
      <c r="Z27" s="437"/>
      <c r="AA27" s="438"/>
      <c r="AB27" s="454"/>
      <c r="AC27" s="455"/>
      <c r="AD27" s="455"/>
      <c r="AE27" s="455"/>
      <c r="AF27" s="455"/>
      <c r="AG27" s="456"/>
      <c r="AH27" s="445"/>
      <c r="AI27" s="446"/>
      <c r="AJ27" s="446"/>
      <c r="AK27" s="446"/>
      <c r="AL27" s="446"/>
      <c r="AM27" s="447"/>
      <c r="AN27" s="69"/>
      <c r="AO27" s="497"/>
      <c r="AP27" s="498"/>
      <c r="AQ27" s="498"/>
      <c r="AR27" s="498"/>
      <c r="AS27" s="498"/>
      <c r="AT27" s="49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row>
    <row r="28" spans="1:80" x14ac:dyDescent="0.25">
      <c r="A28" s="69"/>
      <c r="B28" s="474"/>
      <c r="C28" s="474"/>
      <c r="D28" s="475"/>
      <c r="E28" s="467"/>
      <c r="F28" s="468"/>
      <c r="G28" s="468"/>
      <c r="H28" s="468"/>
      <c r="I28" s="469"/>
      <c r="J28" s="436" t="str">
        <f>IF(AND('Mapa de Riesgos'!$H$68="Media",'Mapa de Riesgos'!$L$68="Leve"),CONCATENATE("R",'Mapa de Riesgos'!$A$68),"")</f>
        <v/>
      </c>
      <c r="K28" s="437"/>
      <c r="L28" s="437" t="str">
        <f>IF(AND('Mapa de Riesgos'!$H$74="Media",'Mapa de Riesgos'!$L$74="Leve"),CONCATENATE("R",'Mapa de Riesgos'!$A$74),"")</f>
        <v/>
      </c>
      <c r="M28" s="437"/>
      <c r="N28" s="437" t="str">
        <f>IF(AND('Mapa de Riesgos'!$H$83="Media",'Mapa de Riesgos'!$L$83="Leve"),CONCATENATE("R",'Mapa de Riesgos'!$A$83),"")</f>
        <v/>
      </c>
      <c r="O28" s="438"/>
      <c r="P28" s="436" t="str">
        <f>IF(AND('Mapa de Riesgos'!$H$68="Media",'Mapa de Riesgos'!$L$68="Menor"),CONCATENATE("R",'Mapa de Riesgos'!$A$68),"")</f>
        <v/>
      </c>
      <c r="Q28" s="437"/>
      <c r="R28" s="437" t="str">
        <f>IF(AND('Mapa de Riesgos'!$H$74="Media",'Mapa de Riesgos'!$L$74="Menor"),CONCATENATE("R",'Mapa de Riesgos'!$A$74),"")</f>
        <v/>
      </c>
      <c r="S28" s="437"/>
      <c r="T28" s="437" t="str">
        <f>IF(AND('Mapa de Riesgos'!$H$83="Media",'Mapa de Riesgos'!$L$83="Menor"),CONCATENATE("R",'Mapa de Riesgos'!$A$83),"")</f>
        <v/>
      </c>
      <c r="U28" s="438"/>
      <c r="V28" s="436" t="str">
        <f>IF(AND('Mapa de Riesgos'!$H$68="Media",'Mapa de Riesgos'!$L$68="Moderado"),CONCATENATE("R",'Mapa de Riesgos'!$A$68),"")</f>
        <v/>
      </c>
      <c r="W28" s="437"/>
      <c r="X28" s="437" t="str">
        <f>IF(AND('Mapa de Riesgos'!$H$74="Media",'Mapa de Riesgos'!$L$74="Moderado"),CONCATENATE("R",'Mapa de Riesgos'!$A$74),"")</f>
        <v/>
      </c>
      <c r="Y28" s="437"/>
      <c r="Z28" s="437" t="str">
        <f>IF(AND('Mapa de Riesgos'!$H$83="Media",'Mapa de Riesgos'!$L$83="Moderado"),CONCATENATE("R",'Mapa de Riesgos'!$A$83),"")</f>
        <v/>
      </c>
      <c r="AA28" s="438"/>
      <c r="AB28" s="454" t="str">
        <f>IF(AND('Mapa de Riesgos'!$H$68="Media",'Mapa de Riesgos'!$L$68="Mayor"),CONCATENATE("R",'Mapa de Riesgos'!$A$68),"")</f>
        <v/>
      </c>
      <c r="AC28" s="455"/>
      <c r="AD28" s="455" t="str">
        <f>IF(AND('Mapa de Riesgos'!$H$74="Media",'Mapa de Riesgos'!$L$74="Mayor"),CONCATENATE("R",'Mapa de Riesgos'!$A$74),"")</f>
        <v/>
      </c>
      <c r="AE28" s="455"/>
      <c r="AF28" s="455" t="str">
        <f>IF(AND('Mapa de Riesgos'!$H$83="Media",'Mapa de Riesgos'!$L$83="Mayor"),CONCATENATE("R",'Mapa de Riesgos'!$A$83),"")</f>
        <v/>
      </c>
      <c r="AG28" s="456"/>
      <c r="AH28" s="445" t="str">
        <f>IF(AND('Mapa de Riesgos'!$H$68="Media",'Mapa de Riesgos'!$L$68="Catastrófico"),CONCATENATE("R",'Mapa de Riesgos'!$A$68),"")</f>
        <v/>
      </c>
      <c r="AI28" s="446"/>
      <c r="AJ28" s="446" t="str">
        <f>IF(AND('Mapa de Riesgos'!$H$74="Media",'Mapa de Riesgos'!$L$74="Catastrófico"),CONCATENATE("R",'Mapa de Riesgos'!$A$74),"")</f>
        <v/>
      </c>
      <c r="AK28" s="446"/>
      <c r="AL28" s="446" t="str">
        <f>IF(AND('Mapa de Riesgos'!$H$83="Media",'Mapa de Riesgos'!$L$83="Catastrófico"),CONCATENATE("R",'Mapa de Riesgos'!$A$83),"")</f>
        <v/>
      </c>
      <c r="AM28" s="447"/>
      <c r="AN28" s="69"/>
      <c r="AO28" s="497"/>
      <c r="AP28" s="498"/>
      <c r="AQ28" s="498"/>
      <c r="AR28" s="498"/>
      <c r="AS28" s="498"/>
      <c r="AT28" s="49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row>
    <row r="29" spans="1:80" ht="15.75" thickBot="1" x14ac:dyDescent="0.3">
      <c r="A29" s="69"/>
      <c r="B29" s="474"/>
      <c r="C29" s="474"/>
      <c r="D29" s="475"/>
      <c r="E29" s="470"/>
      <c r="F29" s="471"/>
      <c r="G29" s="471"/>
      <c r="H29" s="471"/>
      <c r="I29" s="472"/>
      <c r="J29" s="436"/>
      <c r="K29" s="437"/>
      <c r="L29" s="437"/>
      <c r="M29" s="437"/>
      <c r="N29" s="437"/>
      <c r="O29" s="438"/>
      <c r="P29" s="439"/>
      <c r="Q29" s="440"/>
      <c r="R29" s="440"/>
      <c r="S29" s="440"/>
      <c r="T29" s="440"/>
      <c r="U29" s="441"/>
      <c r="V29" s="439"/>
      <c r="W29" s="440"/>
      <c r="X29" s="440"/>
      <c r="Y29" s="440"/>
      <c r="Z29" s="440"/>
      <c r="AA29" s="441"/>
      <c r="AB29" s="457"/>
      <c r="AC29" s="458"/>
      <c r="AD29" s="458"/>
      <c r="AE29" s="458"/>
      <c r="AF29" s="458"/>
      <c r="AG29" s="459"/>
      <c r="AH29" s="448"/>
      <c r="AI29" s="449"/>
      <c r="AJ29" s="449"/>
      <c r="AK29" s="449"/>
      <c r="AL29" s="449"/>
      <c r="AM29" s="450"/>
      <c r="AN29" s="69"/>
      <c r="AO29" s="500"/>
      <c r="AP29" s="501"/>
      <c r="AQ29" s="501"/>
      <c r="AR29" s="501"/>
      <c r="AS29" s="501"/>
      <c r="AT29" s="502"/>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row>
    <row r="30" spans="1:80" x14ac:dyDescent="0.25">
      <c r="A30" s="69"/>
      <c r="B30" s="474"/>
      <c r="C30" s="474"/>
      <c r="D30" s="475"/>
      <c r="E30" s="464" t="s">
        <v>197</v>
      </c>
      <c r="F30" s="465"/>
      <c r="G30" s="465"/>
      <c r="H30" s="465"/>
      <c r="I30" s="465"/>
      <c r="J30" s="433" t="str">
        <f>IF(AND('Mapa de Riesgos'!$H$12="Baja",'Mapa de Riesgos'!$L$12="Leve"),CONCATENATE("R",'Mapa de Riesgos'!$A$12),"")</f>
        <v/>
      </c>
      <c r="K30" s="434"/>
      <c r="L30" s="434" t="str">
        <f>IF(AND('Mapa de Riesgos'!$H$18="Baja",'Mapa de Riesgos'!$L$18="Leve"),CONCATENATE("R",'Mapa de Riesgos'!$A$18),"")</f>
        <v/>
      </c>
      <c r="M30" s="434"/>
      <c r="N30" s="434" t="str">
        <f>IF(AND('Mapa de Riesgos'!$H$26="Baja",'Mapa de Riesgos'!$L$26="Leve"),CONCATENATE("R",'Mapa de Riesgos'!$A$26),"")</f>
        <v/>
      </c>
      <c r="O30" s="435"/>
      <c r="P30" s="443" t="str">
        <f>IF(AND('Mapa de Riesgos'!$H$12="Baja",'Mapa de Riesgos'!$L$12="Menor"),CONCATENATE("R",'Mapa de Riesgos'!$A$12),"")</f>
        <v/>
      </c>
      <c r="Q30" s="443"/>
      <c r="R30" s="443" t="str">
        <f>IF(AND('Mapa de Riesgos'!$H$18="Baja",'Mapa de Riesgos'!$L$18="Menor"),CONCATENATE("R",'Mapa de Riesgos'!$A$18),"")</f>
        <v/>
      </c>
      <c r="S30" s="443"/>
      <c r="T30" s="443" t="str">
        <f>IF(AND('Mapa de Riesgos'!$H$26="Baja",'Mapa de Riesgos'!$L$26="Menor"),CONCATENATE("R",'Mapa de Riesgos'!$A$26),"")</f>
        <v/>
      </c>
      <c r="U30" s="444"/>
      <c r="V30" s="442" t="str">
        <f>IF(AND('Mapa de Riesgos'!$H$12="Baja",'Mapa de Riesgos'!$L$12="Moderado"),CONCATENATE("R",'Mapa de Riesgos'!$A$12),"")</f>
        <v/>
      </c>
      <c r="W30" s="443"/>
      <c r="X30" s="443" t="str">
        <f>IF(AND('Mapa de Riesgos'!$H$18="Baja",'Mapa de Riesgos'!$L$18="Moderado"),CONCATENATE("R",'Mapa de Riesgos'!$A$18),"")</f>
        <v/>
      </c>
      <c r="Y30" s="443"/>
      <c r="Z30" s="443" t="str">
        <f>IF(AND('Mapa de Riesgos'!$H$26="Baja",'Mapa de Riesgos'!$L$26="Moderado"),CONCATENATE("R",'Mapa de Riesgos'!$A$26),"")</f>
        <v/>
      </c>
      <c r="AA30" s="444"/>
      <c r="AB30" s="460" t="str">
        <f>IF(AND('Mapa de Riesgos'!$H$12="Baja",'Mapa de Riesgos'!$L$12="Mayor"),CONCATENATE("R",'Mapa de Riesgos'!$A$12),"")</f>
        <v/>
      </c>
      <c r="AC30" s="461"/>
      <c r="AD30" s="461" t="str">
        <f>IF(AND('Mapa de Riesgos'!$H$18="Baja",'Mapa de Riesgos'!$L$18="Mayor"),CONCATENATE("R",'Mapa de Riesgos'!$A$18),"")</f>
        <v/>
      </c>
      <c r="AE30" s="461"/>
      <c r="AF30" s="461" t="str">
        <f>IF(AND('Mapa de Riesgos'!$H$26="Baja",'Mapa de Riesgos'!$L$26="Mayor"),CONCATENATE("R",'Mapa de Riesgos'!$A$26),"")</f>
        <v/>
      </c>
      <c r="AG30" s="462"/>
      <c r="AH30" s="451" t="str">
        <f>IF(AND('Mapa de Riesgos'!$H$12="Baja",'Mapa de Riesgos'!$L$12="Catastrófico"),CONCATENATE("R",'Mapa de Riesgos'!$A$12),"")</f>
        <v/>
      </c>
      <c r="AI30" s="452"/>
      <c r="AJ30" s="452" t="str">
        <f>IF(AND('Mapa de Riesgos'!$H$18="Baja",'Mapa de Riesgos'!$L$18="Catastrófico"),CONCATENATE("R",'Mapa de Riesgos'!$A$18),"")</f>
        <v/>
      </c>
      <c r="AK30" s="452"/>
      <c r="AL30" s="452" t="str">
        <f>IF(AND('Mapa de Riesgos'!$H$26="Baja",'Mapa de Riesgos'!$L$26="Catastrófico"),CONCATENATE("R",'Mapa de Riesgos'!$A$26),"")</f>
        <v/>
      </c>
      <c r="AM30" s="453"/>
      <c r="AN30" s="69"/>
      <c r="AO30" s="503" t="s">
        <v>198</v>
      </c>
      <c r="AP30" s="504"/>
      <c r="AQ30" s="504"/>
      <c r="AR30" s="504"/>
      <c r="AS30" s="504"/>
      <c r="AT30" s="505"/>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row>
    <row r="31" spans="1:80" x14ac:dyDescent="0.25">
      <c r="A31" s="69"/>
      <c r="B31" s="474"/>
      <c r="C31" s="474"/>
      <c r="D31" s="475"/>
      <c r="E31" s="467"/>
      <c r="F31" s="468"/>
      <c r="G31" s="468"/>
      <c r="H31" s="468"/>
      <c r="I31" s="468"/>
      <c r="J31" s="427"/>
      <c r="K31" s="428"/>
      <c r="L31" s="428"/>
      <c r="M31" s="428"/>
      <c r="N31" s="428"/>
      <c r="O31" s="429"/>
      <c r="P31" s="437"/>
      <c r="Q31" s="437"/>
      <c r="R31" s="437"/>
      <c r="S31" s="437"/>
      <c r="T31" s="437"/>
      <c r="U31" s="438"/>
      <c r="V31" s="436"/>
      <c r="W31" s="437"/>
      <c r="X31" s="437"/>
      <c r="Y31" s="437"/>
      <c r="Z31" s="437"/>
      <c r="AA31" s="438"/>
      <c r="AB31" s="454"/>
      <c r="AC31" s="455"/>
      <c r="AD31" s="455"/>
      <c r="AE31" s="455"/>
      <c r="AF31" s="455"/>
      <c r="AG31" s="456"/>
      <c r="AH31" s="445"/>
      <c r="AI31" s="446"/>
      <c r="AJ31" s="446"/>
      <c r="AK31" s="446"/>
      <c r="AL31" s="446"/>
      <c r="AM31" s="447"/>
      <c r="AN31" s="69"/>
      <c r="AO31" s="506"/>
      <c r="AP31" s="507"/>
      <c r="AQ31" s="507"/>
      <c r="AR31" s="507"/>
      <c r="AS31" s="507"/>
      <c r="AT31" s="508"/>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row>
    <row r="32" spans="1:80" x14ac:dyDescent="0.25">
      <c r="A32" s="69"/>
      <c r="B32" s="474"/>
      <c r="C32" s="474"/>
      <c r="D32" s="475"/>
      <c r="E32" s="467"/>
      <c r="F32" s="468"/>
      <c r="G32" s="468"/>
      <c r="H32" s="468"/>
      <c r="I32" s="468"/>
      <c r="J32" s="427" t="str">
        <f>IF(AND('Mapa de Riesgos'!$H$32="Baja",'Mapa de Riesgos'!$L$32="Leve"),CONCATENATE("R",'Mapa de Riesgos'!$A$32),"")</f>
        <v/>
      </c>
      <c r="K32" s="428"/>
      <c r="L32" s="428" t="str">
        <f>IF(AND('Mapa de Riesgos'!$H$38="Baja",'Mapa de Riesgos'!$L$38="Leve"),CONCATENATE("R",'Mapa de Riesgos'!$A$38),"")</f>
        <v/>
      </c>
      <c r="M32" s="428"/>
      <c r="N32" s="428" t="str">
        <f>IF(AND('Mapa de Riesgos'!$H$44="Baja",'Mapa de Riesgos'!$L$44="Leve"),CONCATENATE("R",'Mapa de Riesgos'!$A$44),"")</f>
        <v/>
      </c>
      <c r="O32" s="429"/>
      <c r="P32" s="437" t="str">
        <f>IF(AND('Mapa de Riesgos'!$H$32="Baja",'Mapa de Riesgos'!$L$32="Menor"),CONCATENATE("R",'Mapa de Riesgos'!$A$32),"")</f>
        <v/>
      </c>
      <c r="Q32" s="437"/>
      <c r="R32" s="437" t="str">
        <f>IF(AND('Mapa de Riesgos'!$H$38="Baja",'Mapa de Riesgos'!$L$38="Menor"),CONCATENATE("R",'Mapa de Riesgos'!$A$38),"")</f>
        <v/>
      </c>
      <c r="S32" s="437"/>
      <c r="T32" s="437" t="str">
        <f>IF(AND('Mapa de Riesgos'!$H$44="Baja",'Mapa de Riesgos'!$L$44="Menor"),CONCATENATE("R",'Mapa de Riesgos'!$A$44),"")</f>
        <v/>
      </c>
      <c r="U32" s="438"/>
      <c r="V32" s="436" t="str">
        <f>IF(AND('Mapa de Riesgos'!$H$32="Baja",'Mapa de Riesgos'!$L$32="Moderado"),CONCATENATE("R",'Mapa de Riesgos'!$A$32),"")</f>
        <v/>
      </c>
      <c r="W32" s="437"/>
      <c r="X32" s="437" t="str">
        <f>IF(AND('Mapa de Riesgos'!$H$38="Baja",'Mapa de Riesgos'!$L$38="Moderado"),CONCATENATE("R",'Mapa de Riesgos'!$A$38),"")</f>
        <v/>
      </c>
      <c r="Y32" s="437"/>
      <c r="Z32" s="437" t="str">
        <f>IF(AND('Mapa de Riesgos'!$H$44="Baja",'Mapa de Riesgos'!$L$44="Moderado"),CONCATENATE("R",'Mapa de Riesgos'!$A$44),"")</f>
        <v/>
      </c>
      <c r="AA32" s="438"/>
      <c r="AB32" s="454" t="str">
        <f>IF(AND('Mapa de Riesgos'!$H$32="Baja",'Mapa de Riesgos'!$L$32="Mayor"),CONCATENATE("R",'Mapa de Riesgos'!$A$32),"")</f>
        <v/>
      </c>
      <c r="AC32" s="455"/>
      <c r="AD32" s="455" t="str">
        <f>IF(AND('Mapa de Riesgos'!$H$38="Baja",'Mapa de Riesgos'!$L$38="Mayor"),CONCATENATE("R",'Mapa de Riesgos'!$A$38),"")</f>
        <v/>
      </c>
      <c r="AE32" s="455"/>
      <c r="AF32" s="455" t="str">
        <f>IF(AND('Mapa de Riesgos'!$H$44="Baja",'Mapa de Riesgos'!$L$44="Mayor"),CONCATENATE("R",'Mapa de Riesgos'!$A$44),"")</f>
        <v/>
      </c>
      <c r="AG32" s="456"/>
      <c r="AH32" s="445" t="str">
        <f>IF(AND('Mapa de Riesgos'!$H$32="Baja",'Mapa de Riesgos'!$L$32="Catastrófico"),CONCATENATE("R",'Mapa de Riesgos'!$A$32),"")</f>
        <v/>
      </c>
      <c r="AI32" s="446"/>
      <c r="AJ32" s="446" t="str">
        <f>IF(AND('Mapa de Riesgos'!$H$38="Baja",'Mapa de Riesgos'!$L$38="Catastrófico"),CONCATENATE("R",'Mapa de Riesgos'!$A$38),"")</f>
        <v/>
      </c>
      <c r="AK32" s="446"/>
      <c r="AL32" s="446" t="str">
        <f>IF(AND('Mapa de Riesgos'!$H$44="Baja",'Mapa de Riesgos'!$L$44="Catastrófico"),CONCATENATE("R",'Mapa de Riesgos'!$A$44),"")</f>
        <v/>
      </c>
      <c r="AM32" s="447"/>
      <c r="AN32" s="69"/>
      <c r="AO32" s="506"/>
      <c r="AP32" s="507"/>
      <c r="AQ32" s="507"/>
      <c r="AR32" s="507"/>
      <c r="AS32" s="507"/>
      <c r="AT32" s="508"/>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row>
    <row r="33" spans="1:80" x14ac:dyDescent="0.25">
      <c r="A33" s="69"/>
      <c r="B33" s="474"/>
      <c r="C33" s="474"/>
      <c r="D33" s="475"/>
      <c r="E33" s="467"/>
      <c r="F33" s="468"/>
      <c r="G33" s="468"/>
      <c r="H33" s="468"/>
      <c r="I33" s="468"/>
      <c r="J33" s="427"/>
      <c r="K33" s="428"/>
      <c r="L33" s="428"/>
      <c r="M33" s="428"/>
      <c r="N33" s="428"/>
      <c r="O33" s="429"/>
      <c r="P33" s="437"/>
      <c r="Q33" s="437"/>
      <c r="R33" s="437"/>
      <c r="S33" s="437"/>
      <c r="T33" s="437"/>
      <c r="U33" s="438"/>
      <c r="V33" s="436"/>
      <c r="W33" s="437"/>
      <c r="X33" s="437"/>
      <c r="Y33" s="437"/>
      <c r="Z33" s="437"/>
      <c r="AA33" s="438"/>
      <c r="AB33" s="454"/>
      <c r="AC33" s="455"/>
      <c r="AD33" s="455"/>
      <c r="AE33" s="455"/>
      <c r="AF33" s="455"/>
      <c r="AG33" s="456"/>
      <c r="AH33" s="445"/>
      <c r="AI33" s="446"/>
      <c r="AJ33" s="446"/>
      <c r="AK33" s="446"/>
      <c r="AL33" s="446"/>
      <c r="AM33" s="447"/>
      <c r="AN33" s="69"/>
      <c r="AO33" s="506"/>
      <c r="AP33" s="507"/>
      <c r="AQ33" s="507"/>
      <c r="AR33" s="507"/>
      <c r="AS33" s="507"/>
      <c r="AT33" s="508"/>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row>
    <row r="34" spans="1:80" x14ac:dyDescent="0.25">
      <c r="A34" s="69"/>
      <c r="B34" s="474"/>
      <c r="C34" s="474"/>
      <c r="D34" s="475"/>
      <c r="E34" s="467"/>
      <c r="F34" s="468"/>
      <c r="G34" s="468"/>
      <c r="H34" s="468"/>
      <c r="I34" s="468"/>
      <c r="J34" s="427" t="str">
        <f>IF(AND('Mapa de Riesgos'!$H$50="Baja",'Mapa de Riesgos'!$L$50="Leve"),CONCATENATE("R",'Mapa de Riesgos'!$A$50),"")</f>
        <v/>
      </c>
      <c r="K34" s="428"/>
      <c r="L34" s="428" t="str">
        <f>IF(AND('Mapa de Riesgos'!$H$56="Baja",'Mapa de Riesgos'!$L$56="Leve"),CONCATENATE("R",'Mapa de Riesgos'!$A$56),"")</f>
        <v/>
      </c>
      <c r="M34" s="428"/>
      <c r="N34" s="428" t="str">
        <f>IF(AND('Mapa de Riesgos'!$H$62="Baja",'Mapa de Riesgos'!$L$62="Leve"),CONCATENATE("R",'Mapa de Riesgos'!$A$62),"")</f>
        <v/>
      </c>
      <c r="O34" s="429"/>
      <c r="P34" s="437" t="str">
        <f>IF(AND('Mapa de Riesgos'!$H$50="Baja",'Mapa de Riesgos'!$L$50="Menor"),CONCATENATE("R",'Mapa de Riesgos'!$A$50),"")</f>
        <v/>
      </c>
      <c r="Q34" s="437"/>
      <c r="R34" s="437" t="str">
        <f>IF(AND('Mapa de Riesgos'!$H$56="Baja",'Mapa de Riesgos'!$L$56="Menor"),CONCATENATE("R",'Mapa de Riesgos'!$A$56),"")</f>
        <v/>
      </c>
      <c r="S34" s="437"/>
      <c r="T34" s="437" t="str">
        <f>IF(AND('Mapa de Riesgos'!$H$62="Baja",'Mapa de Riesgos'!$L$62="Menor"),CONCATENATE("R",'Mapa de Riesgos'!$A$62),"")</f>
        <v/>
      </c>
      <c r="U34" s="438"/>
      <c r="V34" s="436" t="str">
        <f>IF(AND('Mapa de Riesgos'!$H$50="Baja",'Mapa de Riesgos'!$L$50="Moderado"),CONCATENATE("R",'Mapa de Riesgos'!$A$50),"")</f>
        <v/>
      </c>
      <c r="W34" s="437"/>
      <c r="X34" s="437" t="str">
        <f>IF(AND('Mapa de Riesgos'!$H$56="Baja",'Mapa de Riesgos'!$L$56="Moderado"),CONCATENATE("R",'Mapa de Riesgos'!$A$56),"")</f>
        <v/>
      </c>
      <c r="Y34" s="437"/>
      <c r="Z34" s="437" t="str">
        <f>IF(AND('Mapa de Riesgos'!$H$62="Baja",'Mapa de Riesgos'!$L$62="Moderado"),CONCATENATE("R",'Mapa de Riesgos'!$A$62),"")</f>
        <v/>
      </c>
      <c r="AA34" s="438"/>
      <c r="AB34" s="454" t="str">
        <f>IF(AND('Mapa de Riesgos'!$H$50="Baja",'Mapa de Riesgos'!$L$50="Mayor"),CONCATENATE("R",'Mapa de Riesgos'!$A$50),"")</f>
        <v/>
      </c>
      <c r="AC34" s="455"/>
      <c r="AD34" s="455" t="str">
        <f>IF(AND('Mapa de Riesgos'!$H$56="Baja",'Mapa de Riesgos'!$L$56="Mayor"),CONCATENATE("R",'Mapa de Riesgos'!$A$56),"")</f>
        <v/>
      </c>
      <c r="AE34" s="455"/>
      <c r="AF34" s="455" t="str">
        <f>IF(AND('Mapa de Riesgos'!$H$62="Baja",'Mapa de Riesgos'!$L$62="Mayor"),CONCATENATE("R",'Mapa de Riesgos'!$A$62),"")</f>
        <v/>
      </c>
      <c r="AG34" s="456"/>
      <c r="AH34" s="445" t="str">
        <f>IF(AND('Mapa de Riesgos'!$H$50="Baja",'Mapa de Riesgos'!$L$50="Catastrófico"),CONCATENATE("R",'Mapa de Riesgos'!$A$50),"")</f>
        <v/>
      </c>
      <c r="AI34" s="446"/>
      <c r="AJ34" s="446" t="str">
        <f>IF(AND('Mapa de Riesgos'!$H$56="Baja",'Mapa de Riesgos'!$L$56="Catastrófico"),CONCATENATE("R",'Mapa de Riesgos'!$A$56),"")</f>
        <v/>
      </c>
      <c r="AK34" s="446"/>
      <c r="AL34" s="446" t="str">
        <f>IF(AND('Mapa de Riesgos'!$H$62="Baja",'Mapa de Riesgos'!$L$62="Catastrófico"),CONCATENATE("R",'Mapa de Riesgos'!$A$62),"")</f>
        <v/>
      </c>
      <c r="AM34" s="447"/>
      <c r="AN34" s="69"/>
      <c r="AO34" s="506"/>
      <c r="AP34" s="507"/>
      <c r="AQ34" s="507"/>
      <c r="AR34" s="507"/>
      <c r="AS34" s="507"/>
      <c r="AT34" s="508"/>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row>
    <row r="35" spans="1:80" x14ac:dyDescent="0.25">
      <c r="A35" s="69"/>
      <c r="B35" s="474"/>
      <c r="C35" s="474"/>
      <c r="D35" s="475"/>
      <c r="E35" s="467"/>
      <c r="F35" s="468"/>
      <c r="G35" s="468"/>
      <c r="H35" s="468"/>
      <c r="I35" s="468"/>
      <c r="J35" s="427"/>
      <c r="K35" s="428"/>
      <c r="L35" s="428"/>
      <c r="M35" s="428"/>
      <c r="N35" s="428"/>
      <c r="O35" s="429"/>
      <c r="P35" s="437"/>
      <c r="Q35" s="437"/>
      <c r="R35" s="437"/>
      <c r="S35" s="437"/>
      <c r="T35" s="437"/>
      <c r="U35" s="438"/>
      <c r="V35" s="436"/>
      <c r="W35" s="437"/>
      <c r="X35" s="437"/>
      <c r="Y35" s="437"/>
      <c r="Z35" s="437"/>
      <c r="AA35" s="438"/>
      <c r="AB35" s="454"/>
      <c r="AC35" s="455"/>
      <c r="AD35" s="455"/>
      <c r="AE35" s="455"/>
      <c r="AF35" s="455"/>
      <c r="AG35" s="456"/>
      <c r="AH35" s="445"/>
      <c r="AI35" s="446"/>
      <c r="AJ35" s="446"/>
      <c r="AK35" s="446"/>
      <c r="AL35" s="446"/>
      <c r="AM35" s="447"/>
      <c r="AN35" s="69"/>
      <c r="AO35" s="506"/>
      <c r="AP35" s="507"/>
      <c r="AQ35" s="507"/>
      <c r="AR35" s="507"/>
      <c r="AS35" s="507"/>
      <c r="AT35" s="508"/>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row>
    <row r="36" spans="1:80" x14ac:dyDescent="0.25">
      <c r="A36" s="69"/>
      <c r="B36" s="474"/>
      <c r="C36" s="474"/>
      <c r="D36" s="475"/>
      <c r="E36" s="467"/>
      <c r="F36" s="468"/>
      <c r="G36" s="468"/>
      <c r="H36" s="468"/>
      <c r="I36" s="468"/>
      <c r="J36" s="427" t="str">
        <f>IF(AND('Mapa de Riesgos'!$H$68="Baja",'Mapa de Riesgos'!$L$68="Leve"),CONCATENATE("R",'Mapa de Riesgos'!$A$68),"")</f>
        <v/>
      </c>
      <c r="K36" s="428"/>
      <c r="L36" s="428" t="str">
        <f>IF(AND('Mapa de Riesgos'!$H$74="Baja",'Mapa de Riesgos'!$L$74="Leve"),CONCATENATE("R",'Mapa de Riesgos'!$A$74),"")</f>
        <v/>
      </c>
      <c r="M36" s="428"/>
      <c r="N36" s="428" t="str">
        <f>IF(AND('Mapa de Riesgos'!$H$83="Baja",'Mapa de Riesgos'!$L$83="Leve"),CONCATENATE("R",'Mapa de Riesgos'!$A$83),"")</f>
        <v/>
      </c>
      <c r="O36" s="429"/>
      <c r="P36" s="437" t="str">
        <f>IF(AND('Mapa de Riesgos'!$H$68="Baja",'Mapa de Riesgos'!$L$68="Menor"),CONCATENATE("R",'Mapa de Riesgos'!$A$68),"")</f>
        <v/>
      </c>
      <c r="Q36" s="437"/>
      <c r="R36" s="437" t="str">
        <f>IF(AND('Mapa de Riesgos'!$H$74="Baja",'Mapa de Riesgos'!$L$74="Menor"),CONCATENATE("R",'Mapa de Riesgos'!$A$74),"")</f>
        <v/>
      </c>
      <c r="S36" s="437"/>
      <c r="T36" s="437" t="str">
        <f>IF(AND('Mapa de Riesgos'!$H$83="Baja",'Mapa de Riesgos'!$L$83="Menor"),CONCATENATE("R",'Mapa de Riesgos'!$A$83),"")</f>
        <v/>
      </c>
      <c r="U36" s="438"/>
      <c r="V36" s="436" t="str">
        <f>IF(AND('Mapa de Riesgos'!$H$68="Baja",'Mapa de Riesgos'!$L$68="Moderado"),CONCATENATE("R",'Mapa de Riesgos'!$A$68),"")</f>
        <v/>
      </c>
      <c r="W36" s="437"/>
      <c r="X36" s="437" t="str">
        <f>IF(AND('Mapa de Riesgos'!$H$74="Baja",'Mapa de Riesgos'!$L$74="Moderado"),CONCATENATE("R",'Mapa de Riesgos'!$A$74),"")</f>
        <v/>
      </c>
      <c r="Y36" s="437"/>
      <c r="Z36" s="437" t="str">
        <f>IF(AND('Mapa de Riesgos'!$H$83="Baja",'Mapa de Riesgos'!$L$83="Moderado"),CONCATENATE("R",'Mapa de Riesgos'!$A$83),"")</f>
        <v/>
      </c>
      <c r="AA36" s="438"/>
      <c r="AB36" s="454" t="str">
        <f>IF(AND('Mapa de Riesgos'!$H$68="Baja",'Mapa de Riesgos'!$L$68="Mayor"),CONCATENATE("R",'Mapa de Riesgos'!$A$68),"")</f>
        <v/>
      </c>
      <c r="AC36" s="455"/>
      <c r="AD36" s="455" t="str">
        <f>IF(AND('Mapa de Riesgos'!$H$74="Baja",'Mapa de Riesgos'!$L$74="Mayor"),CONCATENATE("R",'Mapa de Riesgos'!$A$74),"")</f>
        <v/>
      </c>
      <c r="AE36" s="455"/>
      <c r="AF36" s="455" t="str">
        <f>IF(AND('Mapa de Riesgos'!$H$83="Baja",'Mapa de Riesgos'!$L$83="Mayor"),CONCATENATE("R",'Mapa de Riesgos'!$A$83),"")</f>
        <v/>
      </c>
      <c r="AG36" s="456"/>
      <c r="AH36" s="445" t="str">
        <f>IF(AND('Mapa de Riesgos'!$H$68="Baja",'Mapa de Riesgos'!$L$68="Catastrófico"),CONCATENATE("R",'Mapa de Riesgos'!$A$68),"")</f>
        <v/>
      </c>
      <c r="AI36" s="446"/>
      <c r="AJ36" s="446" t="str">
        <f>IF(AND('Mapa de Riesgos'!$H$74="Baja",'Mapa de Riesgos'!$L$74="Catastrófico"),CONCATENATE("R",'Mapa de Riesgos'!$A$74),"")</f>
        <v/>
      </c>
      <c r="AK36" s="446"/>
      <c r="AL36" s="446" t="str">
        <f>IF(AND('Mapa de Riesgos'!$H$83="Baja",'Mapa de Riesgos'!$L$83="Catastrófico"),CONCATENATE("R",'Mapa de Riesgos'!$A$83),"")</f>
        <v/>
      </c>
      <c r="AM36" s="447"/>
      <c r="AN36" s="69"/>
      <c r="AO36" s="506"/>
      <c r="AP36" s="507"/>
      <c r="AQ36" s="507"/>
      <c r="AR36" s="507"/>
      <c r="AS36" s="507"/>
      <c r="AT36" s="508"/>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row>
    <row r="37" spans="1:80" ht="15.75" thickBot="1" x14ac:dyDescent="0.3">
      <c r="A37" s="69"/>
      <c r="B37" s="474"/>
      <c r="C37" s="474"/>
      <c r="D37" s="475"/>
      <c r="E37" s="470"/>
      <c r="F37" s="471"/>
      <c r="G37" s="471"/>
      <c r="H37" s="471"/>
      <c r="I37" s="471"/>
      <c r="J37" s="430"/>
      <c r="K37" s="431"/>
      <c r="L37" s="431"/>
      <c r="M37" s="431"/>
      <c r="N37" s="431"/>
      <c r="O37" s="432"/>
      <c r="P37" s="440"/>
      <c r="Q37" s="440"/>
      <c r="R37" s="440"/>
      <c r="S37" s="440"/>
      <c r="T37" s="440"/>
      <c r="U37" s="441"/>
      <c r="V37" s="439"/>
      <c r="W37" s="440"/>
      <c r="X37" s="440"/>
      <c r="Y37" s="440"/>
      <c r="Z37" s="440"/>
      <c r="AA37" s="441"/>
      <c r="AB37" s="457"/>
      <c r="AC37" s="458"/>
      <c r="AD37" s="458"/>
      <c r="AE37" s="458"/>
      <c r="AF37" s="458"/>
      <c r="AG37" s="459"/>
      <c r="AH37" s="448"/>
      <c r="AI37" s="449"/>
      <c r="AJ37" s="449"/>
      <c r="AK37" s="449"/>
      <c r="AL37" s="449"/>
      <c r="AM37" s="450"/>
      <c r="AN37" s="69"/>
      <c r="AO37" s="509"/>
      <c r="AP37" s="510"/>
      <c r="AQ37" s="510"/>
      <c r="AR37" s="510"/>
      <c r="AS37" s="510"/>
      <c r="AT37" s="511"/>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row>
    <row r="38" spans="1:80" x14ac:dyDescent="0.25">
      <c r="A38" s="69"/>
      <c r="B38" s="474"/>
      <c r="C38" s="474"/>
      <c r="D38" s="475"/>
      <c r="E38" s="464" t="s">
        <v>199</v>
      </c>
      <c r="F38" s="465"/>
      <c r="G38" s="465"/>
      <c r="H38" s="465"/>
      <c r="I38" s="466"/>
      <c r="J38" s="433" t="str">
        <f>IF(AND('Mapa de Riesgos'!$H$12="Muy Baja",'Mapa de Riesgos'!$L$12="Leve"),CONCATENATE("R",'Mapa de Riesgos'!$A$12),"")</f>
        <v/>
      </c>
      <c r="K38" s="434"/>
      <c r="L38" s="434" t="str">
        <f>IF(AND('Mapa de Riesgos'!$H$18="Muy Baja",'Mapa de Riesgos'!$L$18="Leve"),CONCATENATE("R",'Mapa de Riesgos'!$A$18),"")</f>
        <v/>
      </c>
      <c r="M38" s="434"/>
      <c r="N38" s="434" t="str">
        <f>IF(AND('Mapa de Riesgos'!$H$26="Muy Baja",'Mapa de Riesgos'!$L$26="Leve"),CONCATENATE("R",'Mapa de Riesgos'!$A$26),"")</f>
        <v/>
      </c>
      <c r="O38" s="435"/>
      <c r="P38" s="433" t="str">
        <f>IF(AND('Mapa de Riesgos'!$H$12="Muy Baja",'Mapa de Riesgos'!$L$12="Menor"),CONCATENATE("R",'Mapa de Riesgos'!$A$12),"")</f>
        <v/>
      </c>
      <c r="Q38" s="434"/>
      <c r="R38" s="434" t="str">
        <f>IF(AND('Mapa de Riesgos'!$H$18="Muy Baja",'Mapa de Riesgos'!$L$18="Menor"),CONCATENATE("R",'Mapa de Riesgos'!$A$18),"")</f>
        <v/>
      </c>
      <c r="S38" s="434"/>
      <c r="T38" s="434" t="str">
        <f>IF(AND('Mapa de Riesgos'!$H$26="Muy Baja",'Mapa de Riesgos'!$L$26="Menor"),CONCATENATE("R",'Mapa de Riesgos'!$A$26),"")</f>
        <v/>
      </c>
      <c r="U38" s="435"/>
      <c r="V38" s="442" t="str">
        <f>IF(AND('Mapa de Riesgos'!$H$12="Muy Baja",'Mapa de Riesgos'!$L$12="Moderado"),CONCATENATE("R",'Mapa de Riesgos'!$A$12),"")</f>
        <v/>
      </c>
      <c r="W38" s="443"/>
      <c r="X38" s="443" t="str">
        <f>IF(AND('Mapa de Riesgos'!$H$18="Muy Baja",'Mapa de Riesgos'!$L$18="Moderado"),CONCATENATE("R",'Mapa de Riesgos'!$A$18),"")</f>
        <v/>
      </c>
      <c r="Y38" s="443"/>
      <c r="Z38" s="443" t="str">
        <f>IF(AND('Mapa de Riesgos'!$H$26="Muy Baja",'Mapa de Riesgos'!$L$26="Moderado"),CONCATENATE("R",'Mapa de Riesgos'!$A$26),"")</f>
        <v/>
      </c>
      <c r="AA38" s="444"/>
      <c r="AB38" s="460" t="str">
        <f>IF(AND('Mapa de Riesgos'!$H$12="Muy Baja",'Mapa de Riesgos'!$L$12="Mayor"),CONCATENATE("R",'Mapa de Riesgos'!$A$12),"")</f>
        <v/>
      </c>
      <c r="AC38" s="461"/>
      <c r="AD38" s="461" t="str">
        <f>IF(AND('Mapa de Riesgos'!$H$18="Muy Baja",'Mapa de Riesgos'!$L$18="Mayor"),CONCATENATE("R",'Mapa de Riesgos'!$A$18),"")</f>
        <v/>
      </c>
      <c r="AE38" s="461"/>
      <c r="AF38" s="461" t="str">
        <f>IF(AND('Mapa de Riesgos'!$H$26="Muy Baja",'Mapa de Riesgos'!$L$26="Mayor"),CONCATENATE("R",'Mapa de Riesgos'!$A$26),"")</f>
        <v/>
      </c>
      <c r="AG38" s="462"/>
      <c r="AH38" s="451" t="str">
        <f>IF(AND('Mapa de Riesgos'!$H$12="Muy Baja",'Mapa de Riesgos'!$L$12="Catastrófico"),CONCATENATE("R",'Mapa de Riesgos'!$A$12),"")</f>
        <v>R1</v>
      </c>
      <c r="AI38" s="452"/>
      <c r="AJ38" s="452" t="str">
        <f>IF(AND('Mapa de Riesgos'!$H$18="Muy Baja",'Mapa de Riesgos'!$L$18="Catastrófico"),CONCATENATE("R",'Mapa de Riesgos'!$A$18),"")</f>
        <v/>
      </c>
      <c r="AK38" s="452"/>
      <c r="AL38" s="452" t="str">
        <f>IF(AND('Mapa de Riesgos'!$H$26="Muy Baja",'Mapa de Riesgos'!$L$26="Catastrófico"),CONCATENATE("R",'Mapa de Riesgos'!$A$26),"")</f>
        <v/>
      </c>
      <c r="AM38" s="453"/>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row>
    <row r="39" spans="1:80" x14ac:dyDescent="0.25">
      <c r="A39" s="69"/>
      <c r="B39" s="474"/>
      <c r="C39" s="474"/>
      <c r="D39" s="475"/>
      <c r="E39" s="467"/>
      <c r="F39" s="468"/>
      <c r="G39" s="468"/>
      <c r="H39" s="468"/>
      <c r="I39" s="469"/>
      <c r="J39" s="427"/>
      <c r="K39" s="428"/>
      <c r="L39" s="428"/>
      <c r="M39" s="428"/>
      <c r="N39" s="428"/>
      <c r="O39" s="429"/>
      <c r="P39" s="427"/>
      <c r="Q39" s="428"/>
      <c r="R39" s="428"/>
      <c r="S39" s="428"/>
      <c r="T39" s="428"/>
      <c r="U39" s="429"/>
      <c r="V39" s="436"/>
      <c r="W39" s="437"/>
      <c r="X39" s="437"/>
      <c r="Y39" s="437"/>
      <c r="Z39" s="437"/>
      <c r="AA39" s="438"/>
      <c r="AB39" s="454"/>
      <c r="AC39" s="455"/>
      <c r="AD39" s="455"/>
      <c r="AE39" s="455"/>
      <c r="AF39" s="455"/>
      <c r="AG39" s="456"/>
      <c r="AH39" s="445"/>
      <c r="AI39" s="446"/>
      <c r="AJ39" s="446"/>
      <c r="AK39" s="446"/>
      <c r="AL39" s="446"/>
      <c r="AM39" s="447"/>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row>
    <row r="40" spans="1:80" x14ac:dyDescent="0.25">
      <c r="A40" s="69"/>
      <c r="B40" s="474"/>
      <c r="C40" s="474"/>
      <c r="D40" s="475"/>
      <c r="E40" s="467"/>
      <c r="F40" s="468"/>
      <c r="G40" s="468"/>
      <c r="H40" s="468"/>
      <c r="I40" s="469"/>
      <c r="J40" s="427" t="str">
        <f>IF(AND('Mapa de Riesgos'!$H$32="Muy Baja",'Mapa de Riesgos'!$L$32="Leve"),CONCATENATE("R",'Mapa de Riesgos'!$A$32),"")</f>
        <v/>
      </c>
      <c r="K40" s="428"/>
      <c r="L40" s="428" t="str">
        <f>IF(AND('Mapa de Riesgos'!$H$38="Muy Baja",'Mapa de Riesgos'!$L$38="Leve"),CONCATENATE("R",'Mapa de Riesgos'!$A$38),"")</f>
        <v/>
      </c>
      <c r="M40" s="428"/>
      <c r="N40" s="428" t="str">
        <f>IF(AND('Mapa de Riesgos'!$H$44="Muy Baja",'Mapa de Riesgos'!$L$44="Leve"),CONCATENATE("R",'Mapa de Riesgos'!$A$44),"")</f>
        <v/>
      </c>
      <c r="O40" s="429"/>
      <c r="P40" s="427" t="str">
        <f>IF(AND('Mapa de Riesgos'!$H$32="Muy Baja",'Mapa de Riesgos'!$L$32="Menor"),CONCATENATE("R",'Mapa de Riesgos'!$A$32),"")</f>
        <v/>
      </c>
      <c r="Q40" s="428"/>
      <c r="R40" s="428" t="str">
        <f>IF(AND('Mapa de Riesgos'!$H$38="Muy Baja",'Mapa de Riesgos'!$L$38="Menor"),CONCATENATE("R",'Mapa de Riesgos'!$A$38),"")</f>
        <v/>
      </c>
      <c r="S40" s="428"/>
      <c r="T40" s="428" t="str">
        <f>IF(AND('Mapa de Riesgos'!$H$44="Muy Baja",'Mapa de Riesgos'!$L$44="Menor"),CONCATENATE("R",'Mapa de Riesgos'!$A$44),"")</f>
        <v/>
      </c>
      <c r="U40" s="429"/>
      <c r="V40" s="436" t="str">
        <f>IF(AND('Mapa de Riesgos'!$H$32="Muy Baja",'Mapa de Riesgos'!$L$32="Moderado"),CONCATENATE("R",'Mapa de Riesgos'!$A$32),"")</f>
        <v>R4</v>
      </c>
      <c r="W40" s="437"/>
      <c r="X40" s="437" t="str">
        <f>IF(AND('Mapa de Riesgos'!$H$38="Muy Baja",'Mapa de Riesgos'!$L$38="Moderado"),CONCATENATE("R",'Mapa de Riesgos'!$A$38),"")</f>
        <v/>
      </c>
      <c r="Y40" s="437"/>
      <c r="Z40" s="437" t="str">
        <f>IF(AND('Mapa de Riesgos'!$H$44="Muy Baja",'Mapa de Riesgos'!$L$44="Moderado"),CONCATENATE("R",'Mapa de Riesgos'!$A$44),"")</f>
        <v/>
      </c>
      <c r="AA40" s="438"/>
      <c r="AB40" s="454" t="str">
        <f>IF(AND('Mapa de Riesgos'!$H$32="Muy Baja",'Mapa de Riesgos'!$L$32="Mayor"),CONCATENATE("R",'Mapa de Riesgos'!$A$32),"")</f>
        <v/>
      </c>
      <c r="AC40" s="455"/>
      <c r="AD40" s="455" t="str">
        <f>IF(AND('Mapa de Riesgos'!$H$38="Muy Baja",'Mapa de Riesgos'!$L$38="Mayor"),CONCATENATE("R",'Mapa de Riesgos'!$A$38),"")</f>
        <v/>
      </c>
      <c r="AE40" s="455"/>
      <c r="AF40" s="455" t="str">
        <f>IF(AND('Mapa de Riesgos'!$H$44="Muy Baja",'Mapa de Riesgos'!$L$44="Mayor"),CONCATENATE("R",'Mapa de Riesgos'!$A$44),"")</f>
        <v/>
      </c>
      <c r="AG40" s="456"/>
      <c r="AH40" s="445" t="str">
        <f>IF(AND('Mapa de Riesgos'!$H$32="Muy Baja",'Mapa de Riesgos'!$L$32="Catastrófico"),CONCATENATE("R",'Mapa de Riesgos'!$A$32),"")</f>
        <v/>
      </c>
      <c r="AI40" s="446"/>
      <c r="AJ40" s="446" t="str">
        <f>IF(AND('Mapa de Riesgos'!$H$38="Muy Baja",'Mapa de Riesgos'!$L$38="Catastrófico"),CONCATENATE("R",'Mapa de Riesgos'!$A$38),"")</f>
        <v/>
      </c>
      <c r="AK40" s="446"/>
      <c r="AL40" s="446" t="str">
        <f>IF(AND('Mapa de Riesgos'!$H$44="Muy Baja",'Mapa de Riesgos'!$L$44="Catastrófico"),CONCATENATE("R",'Mapa de Riesgos'!$A$44),"")</f>
        <v/>
      </c>
      <c r="AM40" s="447"/>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row>
    <row r="41" spans="1:80" x14ac:dyDescent="0.25">
      <c r="A41" s="69"/>
      <c r="B41" s="474"/>
      <c r="C41" s="474"/>
      <c r="D41" s="475"/>
      <c r="E41" s="467"/>
      <c r="F41" s="468"/>
      <c r="G41" s="468"/>
      <c r="H41" s="468"/>
      <c r="I41" s="469"/>
      <c r="J41" s="427"/>
      <c r="K41" s="428"/>
      <c r="L41" s="428"/>
      <c r="M41" s="428"/>
      <c r="N41" s="428"/>
      <c r="O41" s="429"/>
      <c r="P41" s="427"/>
      <c r="Q41" s="428"/>
      <c r="R41" s="428"/>
      <c r="S41" s="428"/>
      <c r="T41" s="428"/>
      <c r="U41" s="429"/>
      <c r="V41" s="436"/>
      <c r="W41" s="437"/>
      <c r="X41" s="437"/>
      <c r="Y41" s="437"/>
      <c r="Z41" s="437"/>
      <c r="AA41" s="438"/>
      <c r="AB41" s="454"/>
      <c r="AC41" s="455"/>
      <c r="AD41" s="455"/>
      <c r="AE41" s="455"/>
      <c r="AF41" s="455"/>
      <c r="AG41" s="456"/>
      <c r="AH41" s="445"/>
      <c r="AI41" s="446"/>
      <c r="AJ41" s="446"/>
      <c r="AK41" s="446"/>
      <c r="AL41" s="446"/>
      <c r="AM41" s="447"/>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row>
    <row r="42" spans="1:80" x14ac:dyDescent="0.25">
      <c r="A42" s="69"/>
      <c r="B42" s="474"/>
      <c r="C42" s="474"/>
      <c r="D42" s="475"/>
      <c r="E42" s="467"/>
      <c r="F42" s="468"/>
      <c r="G42" s="468"/>
      <c r="H42" s="468"/>
      <c r="I42" s="469"/>
      <c r="J42" s="427" t="str">
        <f>IF(AND('Mapa de Riesgos'!$H$50="Muy Baja",'Mapa de Riesgos'!$L$50="Leve"),CONCATENATE("R",'Mapa de Riesgos'!$A$50),"")</f>
        <v/>
      </c>
      <c r="K42" s="428"/>
      <c r="L42" s="428" t="str">
        <f>IF(AND('Mapa de Riesgos'!$H$56="Muy Baja",'Mapa de Riesgos'!$L$56="Leve"),CONCATENATE("R",'Mapa de Riesgos'!$A$56),"")</f>
        <v/>
      </c>
      <c r="M42" s="428"/>
      <c r="N42" s="428" t="str">
        <f>IF(AND('Mapa de Riesgos'!$H$62="Muy Baja",'Mapa de Riesgos'!$L$62="Leve"),CONCATENATE("R",'Mapa de Riesgos'!$A$62),"")</f>
        <v/>
      </c>
      <c r="O42" s="429"/>
      <c r="P42" s="427" t="str">
        <f>IF(AND('Mapa de Riesgos'!$H$50="Muy Baja",'Mapa de Riesgos'!$L$50="Menor"),CONCATENATE("R",'Mapa de Riesgos'!$A$50),"")</f>
        <v/>
      </c>
      <c r="Q42" s="428"/>
      <c r="R42" s="428" t="str">
        <f>IF(AND('Mapa de Riesgos'!$H$56="Muy Baja",'Mapa de Riesgos'!$L$56="Menor"),CONCATENATE("R",'Mapa de Riesgos'!$A$56),"")</f>
        <v/>
      </c>
      <c r="S42" s="428"/>
      <c r="T42" s="428" t="str">
        <f>IF(AND('Mapa de Riesgos'!$H$62="Muy Baja",'Mapa de Riesgos'!$L$62="Menor"),CONCATENATE("R",'Mapa de Riesgos'!$A$62),"")</f>
        <v/>
      </c>
      <c r="U42" s="429"/>
      <c r="V42" s="436" t="str">
        <f>IF(AND('Mapa de Riesgos'!$H$50="Muy Baja",'Mapa de Riesgos'!$L$50="Moderado"),CONCATENATE("R",'Mapa de Riesgos'!$A$50),"")</f>
        <v/>
      </c>
      <c r="W42" s="437"/>
      <c r="X42" s="437" t="str">
        <f>IF(AND('Mapa de Riesgos'!$H$56="Muy Baja",'Mapa de Riesgos'!$L$56="Moderado"),CONCATENATE("R",'Mapa de Riesgos'!$A$56),"")</f>
        <v/>
      </c>
      <c r="Y42" s="437"/>
      <c r="Z42" s="437" t="str">
        <f>IF(AND('Mapa de Riesgos'!$H$62="Muy Baja",'Mapa de Riesgos'!$L$62="Moderado"),CONCATENATE("R",'Mapa de Riesgos'!$A$62),"")</f>
        <v/>
      </c>
      <c r="AA42" s="438"/>
      <c r="AB42" s="454" t="str">
        <f>IF(AND('Mapa de Riesgos'!$H$50="Muy Baja",'Mapa de Riesgos'!$L$50="Mayor"),CONCATENATE("R",'Mapa de Riesgos'!$A$50),"")</f>
        <v/>
      </c>
      <c r="AC42" s="455"/>
      <c r="AD42" s="455" t="str">
        <f>IF(AND('Mapa de Riesgos'!$H$56="Muy Baja",'Mapa de Riesgos'!$L$56="Mayor"),CONCATENATE("R",'Mapa de Riesgos'!$A$56),"")</f>
        <v/>
      </c>
      <c r="AE42" s="455"/>
      <c r="AF42" s="455" t="str">
        <f>IF(AND('Mapa de Riesgos'!$H$62="Muy Baja",'Mapa de Riesgos'!$L$62="Mayor"),CONCATENATE("R",'Mapa de Riesgos'!$A$62),"")</f>
        <v/>
      </c>
      <c r="AG42" s="456"/>
      <c r="AH42" s="445" t="str">
        <f>IF(AND('Mapa de Riesgos'!$H$50="Muy Baja",'Mapa de Riesgos'!$L$50="Catastrófico"),CONCATENATE("R",'Mapa de Riesgos'!$A$50),"")</f>
        <v/>
      </c>
      <c r="AI42" s="446"/>
      <c r="AJ42" s="446" t="str">
        <f>IF(AND('Mapa de Riesgos'!$H$56="Muy Baja",'Mapa de Riesgos'!$L$56="Catastrófico"),CONCATENATE("R",'Mapa de Riesgos'!$A$56),"")</f>
        <v/>
      </c>
      <c r="AK42" s="446"/>
      <c r="AL42" s="446" t="str">
        <f>IF(AND('Mapa de Riesgos'!$H$62="Muy Baja",'Mapa de Riesgos'!$L$62="Catastrófico"),CONCATENATE("R",'Mapa de Riesgos'!$A$62),"")</f>
        <v/>
      </c>
      <c r="AM42" s="447"/>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row>
    <row r="43" spans="1:80" x14ac:dyDescent="0.25">
      <c r="A43" s="69"/>
      <c r="B43" s="474"/>
      <c r="C43" s="474"/>
      <c r="D43" s="475"/>
      <c r="E43" s="467"/>
      <c r="F43" s="468"/>
      <c r="G43" s="468"/>
      <c r="H43" s="468"/>
      <c r="I43" s="469"/>
      <c r="J43" s="427"/>
      <c r="K43" s="428"/>
      <c r="L43" s="428"/>
      <c r="M43" s="428"/>
      <c r="N43" s="428"/>
      <c r="O43" s="429"/>
      <c r="P43" s="427"/>
      <c r="Q43" s="428"/>
      <c r="R43" s="428"/>
      <c r="S43" s="428"/>
      <c r="T43" s="428"/>
      <c r="U43" s="429"/>
      <c r="V43" s="436"/>
      <c r="W43" s="437"/>
      <c r="X43" s="437"/>
      <c r="Y43" s="437"/>
      <c r="Z43" s="437"/>
      <c r="AA43" s="438"/>
      <c r="AB43" s="454"/>
      <c r="AC43" s="455"/>
      <c r="AD43" s="455"/>
      <c r="AE43" s="455"/>
      <c r="AF43" s="455"/>
      <c r="AG43" s="456"/>
      <c r="AH43" s="445"/>
      <c r="AI43" s="446"/>
      <c r="AJ43" s="446"/>
      <c r="AK43" s="446"/>
      <c r="AL43" s="446"/>
      <c r="AM43" s="447"/>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row>
    <row r="44" spans="1:80" x14ac:dyDescent="0.25">
      <c r="A44" s="69"/>
      <c r="B44" s="474"/>
      <c r="C44" s="474"/>
      <c r="D44" s="475"/>
      <c r="E44" s="467"/>
      <c r="F44" s="468"/>
      <c r="G44" s="468"/>
      <c r="H44" s="468"/>
      <c r="I44" s="469"/>
      <c r="J44" s="427" t="str">
        <f>IF(AND('Mapa de Riesgos'!$H$68="Muy Baja",'Mapa de Riesgos'!$L$68="Leve"),CONCATENATE("R",'Mapa de Riesgos'!$A$68),"")</f>
        <v/>
      </c>
      <c r="K44" s="428"/>
      <c r="L44" s="428" t="str">
        <f>IF(AND('Mapa de Riesgos'!$H$74="Muy Baja",'Mapa de Riesgos'!$L$74="Leve"),CONCATENATE("R",'Mapa de Riesgos'!$A$74),"")</f>
        <v/>
      </c>
      <c r="M44" s="428"/>
      <c r="N44" s="428" t="str">
        <f>IF(AND('Mapa de Riesgos'!$H$83="Muy Baja",'Mapa de Riesgos'!$L$83="Leve"),CONCATENATE("R",'Mapa de Riesgos'!$A$83),"")</f>
        <v/>
      </c>
      <c r="O44" s="429"/>
      <c r="P44" s="427" t="str">
        <f>IF(AND('Mapa de Riesgos'!$H$68="Muy Baja",'Mapa de Riesgos'!$L$68="Menor"),CONCATENATE("R",'Mapa de Riesgos'!$A$68),"")</f>
        <v/>
      </c>
      <c r="Q44" s="428"/>
      <c r="R44" s="428" t="str">
        <f>IF(AND('Mapa de Riesgos'!$H$74="Muy Baja",'Mapa de Riesgos'!$L$74="Menor"),CONCATENATE("R",'Mapa de Riesgos'!$A$74),"")</f>
        <v/>
      </c>
      <c r="S44" s="428"/>
      <c r="T44" s="428" t="str">
        <f>IF(AND('Mapa de Riesgos'!$H$83="Muy Baja",'Mapa de Riesgos'!$L$83="Menor"),CONCATENATE("R",'Mapa de Riesgos'!$A$83),"")</f>
        <v/>
      </c>
      <c r="U44" s="429"/>
      <c r="V44" s="436" t="str">
        <f>IF(AND('Mapa de Riesgos'!$H$68="Muy Baja",'Mapa de Riesgos'!$L$68="Moderado"),CONCATENATE("R",'Mapa de Riesgos'!$A$68),"")</f>
        <v/>
      </c>
      <c r="W44" s="437"/>
      <c r="X44" s="437" t="str">
        <f>IF(AND('Mapa de Riesgos'!$H$74="Muy Baja",'Mapa de Riesgos'!$L$74="Moderado"),CONCATENATE("R",'Mapa de Riesgos'!$A$74),"")</f>
        <v/>
      </c>
      <c r="Y44" s="437"/>
      <c r="Z44" s="437" t="str">
        <f>IF(AND('Mapa de Riesgos'!$H$83="Muy Baja",'Mapa de Riesgos'!$L$83="Moderado"),CONCATENATE("R",'Mapa de Riesgos'!$A$83),"")</f>
        <v/>
      </c>
      <c r="AA44" s="438"/>
      <c r="AB44" s="454" t="str">
        <f>IF(AND('Mapa de Riesgos'!$H$68="Muy Baja",'Mapa de Riesgos'!$L$68="Mayor"),CONCATENATE("R",'Mapa de Riesgos'!$A$68),"")</f>
        <v/>
      </c>
      <c r="AC44" s="455"/>
      <c r="AD44" s="455" t="str">
        <f>IF(AND('Mapa de Riesgos'!$H$74="Muy Baja",'Mapa de Riesgos'!$L$74="Mayor"),CONCATENATE("R",'Mapa de Riesgos'!$A$74),"")</f>
        <v/>
      </c>
      <c r="AE44" s="455"/>
      <c r="AF44" s="455" t="str">
        <f>IF(AND('Mapa de Riesgos'!$H$83="Muy Baja",'Mapa de Riesgos'!$L$83="Mayor"),CONCATENATE("R",'Mapa de Riesgos'!$A$83),"")</f>
        <v/>
      </c>
      <c r="AG44" s="456"/>
      <c r="AH44" s="445" t="str">
        <f>IF(AND('Mapa de Riesgos'!$H$68="Muy Baja",'Mapa de Riesgos'!$L$68="Catastrófico"),CONCATENATE("R",'Mapa de Riesgos'!$A$68),"")</f>
        <v/>
      </c>
      <c r="AI44" s="446"/>
      <c r="AJ44" s="446" t="str">
        <f>IF(AND('Mapa de Riesgos'!$H$74="Muy Baja",'Mapa de Riesgos'!$L$74="Catastrófico"),CONCATENATE("R",'Mapa de Riesgos'!$A$74),"")</f>
        <v/>
      </c>
      <c r="AK44" s="446"/>
      <c r="AL44" s="446" t="str">
        <f>IF(AND('Mapa de Riesgos'!$H$83="Muy Baja",'Mapa de Riesgos'!$L$83="Catastrófico"),CONCATENATE("R",'Mapa de Riesgos'!$A$83),"")</f>
        <v/>
      </c>
      <c r="AM44" s="447"/>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row>
    <row r="45" spans="1:80" ht="15.75" thickBot="1" x14ac:dyDescent="0.3">
      <c r="A45" s="69"/>
      <c r="B45" s="474"/>
      <c r="C45" s="474"/>
      <c r="D45" s="475"/>
      <c r="E45" s="470"/>
      <c r="F45" s="471"/>
      <c r="G45" s="471"/>
      <c r="H45" s="471"/>
      <c r="I45" s="472"/>
      <c r="J45" s="430"/>
      <c r="K45" s="431"/>
      <c r="L45" s="431"/>
      <c r="M45" s="431"/>
      <c r="N45" s="431"/>
      <c r="O45" s="432"/>
      <c r="P45" s="430"/>
      <c r="Q45" s="431"/>
      <c r="R45" s="431"/>
      <c r="S45" s="431"/>
      <c r="T45" s="431"/>
      <c r="U45" s="432"/>
      <c r="V45" s="439"/>
      <c r="W45" s="440"/>
      <c r="X45" s="440"/>
      <c r="Y45" s="440"/>
      <c r="Z45" s="440"/>
      <c r="AA45" s="441"/>
      <c r="AB45" s="457"/>
      <c r="AC45" s="458"/>
      <c r="AD45" s="458"/>
      <c r="AE45" s="458"/>
      <c r="AF45" s="458"/>
      <c r="AG45" s="459"/>
      <c r="AH45" s="448"/>
      <c r="AI45" s="449"/>
      <c r="AJ45" s="449"/>
      <c r="AK45" s="449"/>
      <c r="AL45" s="449"/>
      <c r="AM45" s="450"/>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row>
    <row r="46" spans="1:80" x14ac:dyDescent="0.25">
      <c r="A46" s="69"/>
      <c r="B46" s="69"/>
      <c r="C46" s="69"/>
      <c r="D46" s="69"/>
      <c r="E46" s="69"/>
      <c r="F46" s="69"/>
      <c r="G46" s="69"/>
      <c r="H46" s="69"/>
      <c r="I46" s="69"/>
      <c r="J46" s="464" t="s">
        <v>200</v>
      </c>
      <c r="K46" s="465"/>
      <c r="L46" s="465"/>
      <c r="M46" s="465"/>
      <c r="N46" s="465"/>
      <c r="O46" s="466"/>
      <c r="P46" s="464" t="s">
        <v>201</v>
      </c>
      <c r="Q46" s="465"/>
      <c r="R46" s="465"/>
      <c r="S46" s="465"/>
      <c r="T46" s="465"/>
      <c r="U46" s="466"/>
      <c r="V46" s="464" t="s">
        <v>202</v>
      </c>
      <c r="W46" s="465"/>
      <c r="X46" s="465"/>
      <c r="Y46" s="465"/>
      <c r="Z46" s="465"/>
      <c r="AA46" s="466"/>
      <c r="AB46" s="464" t="s">
        <v>203</v>
      </c>
      <c r="AC46" s="473"/>
      <c r="AD46" s="465"/>
      <c r="AE46" s="465"/>
      <c r="AF46" s="465"/>
      <c r="AG46" s="466"/>
      <c r="AH46" s="464" t="s">
        <v>204</v>
      </c>
      <c r="AI46" s="465"/>
      <c r="AJ46" s="465"/>
      <c r="AK46" s="465"/>
      <c r="AL46" s="465"/>
      <c r="AM46" s="466"/>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row>
    <row r="47" spans="1:80" x14ac:dyDescent="0.25">
      <c r="A47" s="69"/>
      <c r="B47" s="69"/>
      <c r="C47" s="69"/>
      <c r="D47" s="69"/>
      <c r="E47" s="69"/>
      <c r="F47" s="69"/>
      <c r="G47" s="69"/>
      <c r="H47" s="69"/>
      <c r="I47" s="69"/>
      <c r="J47" s="467"/>
      <c r="K47" s="468"/>
      <c r="L47" s="468"/>
      <c r="M47" s="468"/>
      <c r="N47" s="468"/>
      <c r="O47" s="469"/>
      <c r="P47" s="467"/>
      <c r="Q47" s="468"/>
      <c r="R47" s="468"/>
      <c r="S47" s="468"/>
      <c r="T47" s="468"/>
      <c r="U47" s="469"/>
      <c r="V47" s="467"/>
      <c r="W47" s="468"/>
      <c r="X47" s="468"/>
      <c r="Y47" s="468"/>
      <c r="Z47" s="468"/>
      <c r="AA47" s="469"/>
      <c r="AB47" s="467"/>
      <c r="AC47" s="468"/>
      <c r="AD47" s="468"/>
      <c r="AE47" s="468"/>
      <c r="AF47" s="468"/>
      <c r="AG47" s="469"/>
      <c r="AH47" s="467"/>
      <c r="AI47" s="468"/>
      <c r="AJ47" s="468"/>
      <c r="AK47" s="468"/>
      <c r="AL47" s="468"/>
      <c r="AM47" s="4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row>
    <row r="48" spans="1:80" x14ac:dyDescent="0.25">
      <c r="A48" s="69"/>
      <c r="B48" s="69"/>
      <c r="C48" s="69"/>
      <c r="D48" s="69"/>
      <c r="E48" s="69"/>
      <c r="F48" s="69"/>
      <c r="G48" s="69"/>
      <c r="H48" s="69"/>
      <c r="I48" s="69"/>
      <c r="J48" s="467"/>
      <c r="K48" s="468"/>
      <c r="L48" s="468"/>
      <c r="M48" s="468"/>
      <c r="N48" s="468"/>
      <c r="O48" s="469"/>
      <c r="P48" s="467"/>
      <c r="Q48" s="468"/>
      <c r="R48" s="468"/>
      <c r="S48" s="468"/>
      <c r="T48" s="468"/>
      <c r="U48" s="469"/>
      <c r="V48" s="467"/>
      <c r="W48" s="468"/>
      <c r="X48" s="468"/>
      <c r="Y48" s="468"/>
      <c r="Z48" s="468"/>
      <c r="AA48" s="469"/>
      <c r="AB48" s="467"/>
      <c r="AC48" s="468"/>
      <c r="AD48" s="468"/>
      <c r="AE48" s="468"/>
      <c r="AF48" s="468"/>
      <c r="AG48" s="469"/>
      <c r="AH48" s="467"/>
      <c r="AI48" s="468"/>
      <c r="AJ48" s="468"/>
      <c r="AK48" s="468"/>
      <c r="AL48" s="468"/>
      <c r="AM48" s="4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row>
    <row r="49" spans="1:80" x14ac:dyDescent="0.25">
      <c r="A49" s="69"/>
      <c r="B49" s="69"/>
      <c r="C49" s="69"/>
      <c r="D49" s="69"/>
      <c r="E49" s="69"/>
      <c r="F49" s="69"/>
      <c r="G49" s="69"/>
      <c r="H49" s="69"/>
      <c r="I49" s="69"/>
      <c r="J49" s="467"/>
      <c r="K49" s="468"/>
      <c r="L49" s="468"/>
      <c r="M49" s="468"/>
      <c r="N49" s="468"/>
      <c r="O49" s="469"/>
      <c r="P49" s="467"/>
      <c r="Q49" s="468"/>
      <c r="R49" s="468"/>
      <c r="S49" s="468"/>
      <c r="T49" s="468"/>
      <c r="U49" s="469"/>
      <c r="V49" s="467"/>
      <c r="W49" s="468"/>
      <c r="X49" s="468"/>
      <c r="Y49" s="468"/>
      <c r="Z49" s="468"/>
      <c r="AA49" s="469"/>
      <c r="AB49" s="467"/>
      <c r="AC49" s="468"/>
      <c r="AD49" s="468"/>
      <c r="AE49" s="468"/>
      <c r="AF49" s="468"/>
      <c r="AG49" s="469"/>
      <c r="AH49" s="467"/>
      <c r="AI49" s="468"/>
      <c r="AJ49" s="468"/>
      <c r="AK49" s="468"/>
      <c r="AL49" s="468"/>
      <c r="AM49" s="4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row>
    <row r="50" spans="1:80" x14ac:dyDescent="0.25">
      <c r="A50" s="69"/>
      <c r="B50" s="69"/>
      <c r="C50" s="69"/>
      <c r="D50" s="69"/>
      <c r="E50" s="69"/>
      <c r="F50" s="69"/>
      <c r="G50" s="69"/>
      <c r="H50" s="69"/>
      <c r="I50" s="69"/>
      <c r="J50" s="467"/>
      <c r="K50" s="468"/>
      <c r="L50" s="468"/>
      <c r="M50" s="468"/>
      <c r="N50" s="468"/>
      <c r="O50" s="469"/>
      <c r="P50" s="467"/>
      <c r="Q50" s="468"/>
      <c r="R50" s="468"/>
      <c r="S50" s="468"/>
      <c r="T50" s="468"/>
      <c r="U50" s="469"/>
      <c r="V50" s="467"/>
      <c r="W50" s="468"/>
      <c r="X50" s="468"/>
      <c r="Y50" s="468"/>
      <c r="Z50" s="468"/>
      <c r="AA50" s="469"/>
      <c r="AB50" s="467"/>
      <c r="AC50" s="468"/>
      <c r="AD50" s="468"/>
      <c r="AE50" s="468"/>
      <c r="AF50" s="468"/>
      <c r="AG50" s="469"/>
      <c r="AH50" s="467"/>
      <c r="AI50" s="468"/>
      <c r="AJ50" s="468"/>
      <c r="AK50" s="468"/>
      <c r="AL50" s="468"/>
      <c r="AM50" s="4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row>
    <row r="51" spans="1:80" ht="15.75" thickBot="1" x14ac:dyDescent="0.3">
      <c r="A51" s="69"/>
      <c r="B51" s="69"/>
      <c r="C51" s="69"/>
      <c r="D51" s="69"/>
      <c r="E51" s="69"/>
      <c r="F51" s="69"/>
      <c r="G51" s="69"/>
      <c r="H51" s="69"/>
      <c r="I51" s="69"/>
      <c r="J51" s="470"/>
      <c r="K51" s="471"/>
      <c r="L51" s="471"/>
      <c r="M51" s="471"/>
      <c r="N51" s="471"/>
      <c r="O51" s="472"/>
      <c r="P51" s="470"/>
      <c r="Q51" s="471"/>
      <c r="R51" s="471"/>
      <c r="S51" s="471"/>
      <c r="T51" s="471"/>
      <c r="U51" s="472"/>
      <c r="V51" s="470"/>
      <c r="W51" s="471"/>
      <c r="X51" s="471"/>
      <c r="Y51" s="471"/>
      <c r="Z51" s="471"/>
      <c r="AA51" s="472"/>
      <c r="AB51" s="470"/>
      <c r="AC51" s="471"/>
      <c r="AD51" s="471"/>
      <c r="AE51" s="471"/>
      <c r="AF51" s="471"/>
      <c r="AG51" s="472"/>
      <c r="AH51" s="470"/>
      <c r="AI51" s="471"/>
      <c r="AJ51" s="471"/>
      <c r="AK51" s="471"/>
      <c r="AL51" s="471"/>
      <c r="AM51" s="472"/>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row>
    <row r="52" spans="1:80" x14ac:dyDescent="0.25">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row>
    <row r="53" spans="1:80" ht="15" customHeight="1" x14ac:dyDescent="0.25">
      <c r="A53" s="69"/>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row>
    <row r="54" spans="1:80" ht="15" customHeight="1" x14ac:dyDescent="0.25">
      <c r="A54" s="69"/>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row>
    <row r="55" spans="1:80" x14ac:dyDescent="0.25">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row>
    <row r="56" spans="1:80" x14ac:dyDescent="0.25">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row>
    <row r="57" spans="1:80" x14ac:dyDescent="0.25">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row>
    <row r="58" spans="1:80" x14ac:dyDescent="0.25">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row>
    <row r="59" spans="1:80" x14ac:dyDescent="0.25">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row>
    <row r="60" spans="1:80" x14ac:dyDescent="0.25">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row>
    <row r="61" spans="1:80" x14ac:dyDescent="0.25">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row>
    <row r="62" spans="1:80" x14ac:dyDescent="0.25">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row>
    <row r="63" spans="1:80" x14ac:dyDescent="0.25">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row>
    <row r="64" spans="1:80" x14ac:dyDescent="0.25">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row>
    <row r="65" spans="1:80" x14ac:dyDescent="0.25">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row>
    <row r="66" spans="1:80" x14ac:dyDescent="0.25">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row>
    <row r="67" spans="1:80" x14ac:dyDescent="0.25">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row>
    <row r="68" spans="1:80" x14ac:dyDescent="0.25">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row>
    <row r="69" spans="1:80" x14ac:dyDescent="0.25">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row>
    <row r="70" spans="1:80" x14ac:dyDescent="0.25">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row>
    <row r="71" spans="1:80" x14ac:dyDescent="0.25">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row>
    <row r="72" spans="1:80" x14ac:dyDescent="0.25">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row>
    <row r="73" spans="1:80" x14ac:dyDescent="0.25">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69"/>
      <c r="BS73" s="69"/>
      <c r="BT73" s="69"/>
      <c r="BU73" s="69"/>
      <c r="BV73" s="69"/>
      <c r="BW73" s="69"/>
      <c r="BX73" s="69"/>
      <c r="BY73" s="69"/>
      <c r="BZ73" s="69"/>
      <c r="CA73" s="69"/>
      <c r="CB73" s="69"/>
    </row>
    <row r="74" spans="1:80" x14ac:dyDescent="0.25">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row>
    <row r="75" spans="1:80" x14ac:dyDescent="0.25">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9"/>
      <c r="BS75" s="69"/>
      <c r="BT75" s="69"/>
      <c r="BU75" s="69"/>
      <c r="BV75" s="69"/>
      <c r="BW75" s="69"/>
      <c r="BX75" s="69"/>
      <c r="BY75" s="69"/>
      <c r="BZ75" s="69"/>
      <c r="CA75" s="69"/>
      <c r="CB75" s="69"/>
    </row>
    <row r="76" spans="1:80" x14ac:dyDescent="0.25">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row>
    <row r="77" spans="1:80" x14ac:dyDescent="0.25">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row>
    <row r="78" spans="1:80" x14ac:dyDescent="0.25">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row>
    <row r="79" spans="1:80" x14ac:dyDescent="0.25">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row>
    <row r="80" spans="1:80" x14ac:dyDescent="0.25">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row>
    <row r="81" spans="1:63" x14ac:dyDescent="0.25">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row>
    <row r="82" spans="1:63" x14ac:dyDescent="0.25">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row>
    <row r="83" spans="1:63" x14ac:dyDescent="0.25">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c r="BJ83" s="69"/>
      <c r="BK83" s="69"/>
    </row>
    <row r="84" spans="1:63" x14ac:dyDescent="0.25">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row>
    <row r="85" spans="1:63" x14ac:dyDescent="0.25">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row>
    <row r="86" spans="1:63" x14ac:dyDescent="0.25">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row>
    <row r="87" spans="1:63" x14ac:dyDescent="0.25">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c r="BK87" s="69"/>
    </row>
    <row r="88" spans="1:63" x14ac:dyDescent="0.25">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row>
    <row r="89" spans="1:63" x14ac:dyDescent="0.25">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row>
    <row r="90" spans="1:63" x14ac:dyDescent="0.25">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row>
    <row r="91" spans="1:63" x14ac:dyDescent="0.25">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row>
    <row r="92" spans="1:63" x14ac:dyDescent="0.25">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row>
    <row r="93" spans="1:63" x14ac:dyDescent="0.25">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row>
    <row r="94" spans="1:63" x14ac:dyDescent="0.25">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c r="BK94" s="69"/>
    </row>
    <row r="95" spans="1:63" x14ac:dyDescent="0.25">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row>
    <row r="96" spans="1:63" x14ac:dyDescent="0.25">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c r="BI96" s="69"/>
      <c r="BJ96" s="69"/>
      <c r="BK96" s="69"/>
    </row>
    <row r="97" spans="1:63" x14ac:dyDescent="0.25">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row>
    <row r="98" spans="1:63" x14ac:dyDescent="0.25">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row>
    <row r="99" spans="1:63" x14ac:dyDescent="0.25">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row>
    <row r="100" spans="1:63" x14ac:dyDescent="0.25">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row>
    <row r="101" spans="1:63" x14ac:dyDescent="0.25">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69"/>
      <c r="BJ101" s="69"/>
      <c r="BK101" s="69"/>
    </row>
    <row r="102" spans="1:63" x14ac:dyDescent="0.25">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row>
    <row r="103" spans="1:63" x14ac:dyDescent="0.25">
      <c r="A103" s="69"/>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c r="BJ103" s="69"/>
      <c r="BK103" s="69"/>
    </row>
    <row r="104" spans="1:63" x14ac:dyDescent="0.25">
      <c r="A104" s="69"/>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c r="BI104" s="69"/>
      <c r="BJ104" s="69"/>
      <c r="BK104" s="69"/>
    </row>
    <row r="105" spans="1:63" x14ac:dyDescent="0.25">
      <c r="A105" s="69"/>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c r="BK105" s="69"/>
    </row>
    <row r="106" spans="1:63" x14ac:dyDescent="0.25">
      <c r="A106" s="69"/>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c r="BI106" s="69"/>
      <c r="BJ106" s="69"/>
      <c r="BK106" s="69"/>
    </row>
    <row r="107" spans="1:63" x14ac:dyDescent="0.25">
      <c r="A107" s="69"/>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c r="BI107" s="69"/>
      <c r="BJ107" s="69"/>
      <c r="BK107" s="69"/>
    </row>
    <row r="108" spans="1:63" x14ac:dyDescent="0.25">
      <c r="A108" s="69"/>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c r="BJ108" s="69"/>
      <c r="BK108" s="69"/>
    </row>
    <row r="109" spans="1:63" x14ac:dyDescent="0.25">
      <c r="A109" s="69"/>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c r="BK109" s="69"/>
    </row>
    <row r="110" spans="1:63" x14ac:dyDescent="0.25">
      <c r="A110" s="69"/>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c r="BJ110" s="69"/>
      <c r="BK110" s="69"/>
    </row>
    <row r="111" spans="1:63" x14ac:dyDescent="0.25">
      <c r="A111" s="69"/>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row>
    <row r="112" spans="1:63" x14ac:dyDescent="0.25">
      <c r="A112" s="69"/>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row>
    <row r="113" spans="1:63" x14ac:dyDescent="0.25">
      <c r="A113" s="69"/>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c r="BI113" s="69"/>
      <c r="BJ113" s="69"/>
      <c r="BK113" s="69"/>
    </row>
    <row r="114" spans="1:63" x14ac:dyDescent="0.25">
      <c r="A114" s="69"/>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row>
    <row r="115" spans="1:63" x14ac:dyDescent="0.25">
      <c r="A115" s="69"/>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row>
    <row r="116" spans="1:63" x14ac:dyDescent="0.25">
      <c r="A116" s="69"/>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c r="BI116" s="69"/>
      <c r="BJ116" s="69"/>
      <c r="BK116" s="69"/>
    </row>
    <row r="117" spans="1:63" x14ac:dyDescent="0.25">
      <c r="A117" s="69"/>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row>
    <row r="118" spans="1:63" x14ac:dyDescent="0.25">
      <c r="A118" s="69"/>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c r="BJ118" s="69"/>
      <c r="BK118" s="69"/>
    </row>
    <row r="119" spans="1:63" x14ac:dyDescent="0.25">
      <c r="A119" s="69"/>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69"/>
      <c r="BJ119" s="69"/>
      <c r="BK119" s="69"/>
    </row>
    <row r="120" spans="1:63" x14ac:dyDescent="0.25">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69"/>
    </row>
    <row r="121" spans="1:63" x14ac:dyDescent="0.25">
      <c r="A121" s="69"/>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69"/>
      <c r="BF121" s="69"/>
      <c r="BG121" s="69"/>
      <c r="BH121" s="69"/>
      <c r="BI121" s="69"/>
      <c r="BJ121" s="69"/>
      <c r="BK121" s="69"/>
    </row>
    <row r="122" spans="1:63" x14ac:dyDescent="0.25">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row>
    <row r="123" spans="1:63" x14ac:dyDescent="0.25">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c r="BE123" s="69"/>
      <c r="BF123" s="69"/>
      <c r="BG123" s="69"/>
      <c r="BH123" s="69"/>
      <c r="BI123" s="69"/>
      <c r="BJ123" s="69"/>
      <c r="BK123" s="69"/>
    </row>
    <row r="124" spans="1:63" x14ac:dyDescent="0.25">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c r="BE124" s="69"/>
      <c r="BF124" s="69"/>
      <c r="BG124" s="69"/>
      <c r="BH124" s="69"/>
      <c r="BI124" s="69"/>
      <c r="BJ124" s="69"/>
      <c r="BK124" s="69"/>
    </row>
    <row r="125" spans="1:63" x14ac:dyDescent="0.25">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c r="BC125" s="69"/>
      <c r="BD125" s="69"/>
      <c r="BE125" s="69"/>
      <c r="BF125" s="69"/>
      <c r="BG125" s="69"/>
      <c r="BH125" s="69"/>
      <c r="BI125" s="69"/>
      <c r="BJ125" s="69"/>
      <c r="BK125" s="69"/>
    </row>
    <row r="126" spans="1:63" x14ac:dyDescent="0.25">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c r="BF126" s="69"/>
      <c r="BG126" s="69"/>
      <c r="BH126" s="69"/>
      <c r="BI126" s="69"/>
      <c r="BJ126" s="69"/>
      <c r="BK126" s="69"/>
    </row>
    <row r="127" spans="1:63" x14ac:dyDescent="0.25">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c r="BE127" s="69"/>
      <c r="BF127" s="69"/>
      <c r="BG127" s="69"/>
      <c r="BH127" s="69"/>
      <c r="BI127" s="69"/>
      <c r="BJ127" s="69"/>
      <c r="BK127" s="69"/>
    </row>
    <row r="128" spans="1:63" x14ac:dyDescent="0.25">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69"/>
      <c r="BF128" s="69"/>
      <c r="BG128" s="69"/>
      <c r="BH128" s="69"/>
      <c r="BI128" s="69"/>
      <c r="BJ128" s="69"/>
      <c r="BK128" s="69"/>
    </row>
    <row r="129" spans="2:63" x14ac:dyDescent="0.25">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69"/>
      <c r="BB129" s="69"/>
      <c r="BC129" s="69"/>
      <c r="BD129" s="69"/>
      <c r="BE129" s="69"/>
      <c r="BF129" s="69"/>
      <c r="BG129" s="69"/>
      <c r="BH129" s="69"/>
      <c r="BI129" s="69"/>
      <c r="BJ129" s="69"/>
      <c r="BK129" s="69"/>
    </row>
    <row r="130" spans="2:63" x14ac:dyDescent="0.25">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row>
    <row r="131" spans="2:63" x14ac:dyDescent="0.25">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69"/>
      <c r="AW131" s="69"/>
      <c r="AX131" s="69"/>
      <c r="AY131" s="69"/>
      <c r="AZ131" s="69"/>
      <c r="BA131" s="69"/>
      <c r="BB131" s="69"/>
      <c r="BC131" s="69"/>
      <c r="BD131" s="69"/>
      <c r="BE131" s="69"/>
      <c r="BF131" s="69"/>
      <c r="BG131" s="69"/>
      <c r="BH131" s="69"/>
      <c r="BI131" s="69"/>
      <c r="BJ131" s="69"/>
      <c r="BK131" s="69"/>
    </row>
    <row r="132" spans="2:63" x14ac:dyDescent="0.25">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c r="AN132" s="69"/>
      <c r="AO132" s="69"/>
      <c r="AP132" s="69"/>
      <c r="AQ132" s="69"/>
      <c r="AR132" s="69"/>
      <c r="AS132" s="69"/>
      <c r="AT132" s="69"/>
      <c r="AU132" s="69"/>
      <c r="AV132" s="69"/>
      <c r="AW132" s="69"/>
      <c r="AX132" s="69"/>
      <c r="AY132" s="69"/>
      <c r="AZ132" s="69"/>
      <c r="BA132" s="69"/>
      <c r="BB132" s="69"/>
      <c r="BC132" s="69"/>
      <c r="BD132" s="69"/>
      <c r="BE132" s="69"/>
      <c r="BF132" s="69"/>
      <c r="BG132" s="69"/>
      <c r="BH132" s="69"/>
      <c r="BI132" s="69"/>
      <c r="BJ132" s="69"/>
      <c r="BK132" s="69"/>
    </row>
    <row r="133" spans="2:63" x14ac:dyDescent="0.25">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c r="AN133" s="69"/>
      <c r="AO133" s="69"/>
      <c r="AP133" s="69"/>
      <c r="AQ133" s="69"/>
      <c r="AR133" s="69"/>
      <c r="AS133" s="69"/>
      <c r="AT133" s="69"/>
      <c r="AU133" s="69"/>
      <c r="AV133" s="69"/>
      <c r="AW133" s="69"/>
      <c r="AX133" s="69"/>
      <c r="AY133" s="69"/>
      <c r="AZ133" s="69"/>
      <c r="BA133" s="69"/>
      <c r="BB133" s="69"/>
      <c r="BC133" s="69"/>
      <c r="BD133" s="69"/>
      <c r="BE133" s="69"/>
      <c r="BF133" s="69"/>
      <c r="BG133" s="69"/>
      <c r="BH133" s="69"/>
      <c r="BI133" s="69"/>
      <c r="BJ133" s="69"/>
      <c r="BK133" s="69"/>
    </row>
    <row r="134" spans="2:63" x14ac:dyDescent="0.25">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c r="BI134" s="69"/>
      <c r="BJ134" s="69"/>
      <c r="BK134" s="69"/>
    </row>
    <row r="135" spans="2:63" x14ac:dyDescent="0.25">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69"/>
      <c r="AM135" s="69"/>
      <c r="AN135" s="69"/>
      <c r="AO135" s="69"/>
      <c r="AP135" s="69"/>
      <c r="AQ135" s="69"/>
      <c r="AR135" s="69"/>
      <c r="AS135" s="69"/>
      <c r="AT135" s="69"/>
      <c r="AU135" s="69"/>
      <c r="AV135" s="69"/>
      <c r="AW135" s="69"/>
      <c r="AX135" s="69"/>
      <c r="AY135" s="69"/>
      <c r="AZ135" s="69"/>
      <c r="BA135" s="69"/>
      <c r="BB135" s="69"/>
      <c r="BC135" s="69"/>
      <c r="BD135" s="69"/>
      <c r="BE135" s="69"/>
      <c r="BF135" s="69"/>
      <c r="BG135" s="69"/>
      <c r="BH135" s="69"/>
      <c r="BI135" s="69"/>
      <c r="BJ135" s="69"/>
      <c r="BK135" s="69"/>
    </row>
    <row r="136" spans="2:63" x14ac:dyDescent="0.25">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9"/>
      <c r="AT136" s="69"/>
      <c r="AU136" s="69"/>
      <c r="AV136" s="69"/>
      <c r="AW136" s="69"/>
      <c r="AX136" s="69"/>
      <c r="AY136" s="69"/>
      <c r="AZ136" s="69"/>
      <c r="BA136" s="69"/>
      <c r="BB136" s="69"/>
      <c r="BC136" s="69"/>
      <c r="BD136" s="69"/>
      <c r="BE136" s="69"/>
      <c r="BF136" s="69"/>
      <c r="BG136" s="69"/>
      <c r="BH136" s="69"/>
      <c r="BI136" s="69"/>
      <c r="BJ136" s="69"/>
      <c r="BK136" s="69"/>
    </row>
    <row r="137" spans="2:63" x14ac:dyDescent="0.25">
      <c r="B137" s="69"/>
      <c r="C137" s="69"/>
      <c r="D137" s="69"/>
      <c r="E137" s="69"/>
      <c r="F137" s="69"/>
      <c r="G137" s="69"/>
      <c r="H137" s="69"/>
      <c r="I137" s="69"/>
    </row>
    <row r="138" spans="2:63" x14ac:dyDescent="0.25">
      <c r="B138" s="69"/>
      <c r="C138" s="69"/>
      <c r="D138" s="69"/>
      <c r="E138" s="69"/>
      <c r="F138" s="69"/>
      <c r="G138" s="69"/>
      <c r="H138" s="69"/>
      <c r="I138" s="69"/>
    </row>
    <row r="139" spans="2:63" x14ac:dyDescent="0.25">
      <c r="B139" s="69"/>
      <c r="C139" s="69"/>
      <c r="D139" s="69"/>
      <c r="E139" s="69"/>
      <c r="F139" s="69"/>
      <c r="G139" s="69"/>
      <c r="H139" s="69"/>
      <c r="I139" s="69"/>
    </row>
    <row r="140" spans="2:63" x14ac:dyDescent="0.25">
      <c r="B140" s="69"/>
      <c r="C140" s="69"/>
      <c r="D140" s="69"/>
      <c r="E140" s="69"/>
      <c r="F140" s="69"/>
      <c r="G140" s="69"/>
      <c r="H140" s="69"/>
      <c r="I140" s="69"/>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I52" sqref="AI52"/>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row>
    <row r="2" spans="1:91" ht="18" customHeight="1" x14ac:dyDescent="0.25">
      <c r="A2" s="69"/>
      <c r="B2" s="541" t="s">
        <v>205</v>
      </c>
      <c r="C2" s="542"/>
      <c r="D2" s="542"/>
      <c r="E2" s="542"/>
      <c r="F2" s="542"/>
      <c r="G2" s="542"/>
      <c r="H2" s="542"/>
      <c r="I2" s="542"/>
      <c r="J2" s="463" t="s">
        <v>26</v>
      </c>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row>
    <row r="3" spans="1:91" ht="18.75" customHeight="1" x14ac:dyDescent="0.25">
      <c r="A3" s="69"/>
      <c r="B3" s="542"/>
      <c r="C3" s="542"/>
      <c r="D3" s="542"/>
      <c r="E3" s="542"/>
      <c r="F3" s="542"/>
      <c r="G3" s="542"/>
      <c r="H3" s="542"/>
      <c r="I3" s="542"/>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row>
    <row r="4" spans="1:91" ht="15" customHeight="1" x14ac:dyDescent="0.25">
      <c r="A4" s="69"/>
      <c r="B4" s="542"/>
      <c r="C4" s="542"/>
      <c r="D4" s="542"/>
      <c r="E4" s="542"/>
      <c r="F4" s="542"/>
      <c r="G4" s="542"/>
      <c r="H4" s="542"/>
      <c r="I4" s="542"/>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463"/>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row>
    <row r="5" spans="1:91" ht="15.75" thickBot="1" x14ac:dyDescent="0.3">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row>
    <row r="6" spans="1:91" ht="15" customHeight="1" x14ac:dyDescent="0.25">
      <c r="A6" s="69"/>
      <c r="B6" s="474" t="s">
        <v>190</v>
      </c>
      <c r="C6" s="474"/>
      <c r="D6" s="475"/>
      <c r="E6" s="512" t="s">
        <v>191</v>
      </c>
      <c r="F6" s="513"/>
      <c r="G6" s="513"/>
      <c r="H6" s="513"/>
      <c r="I6" s="514"/>
      <c r="J6" s="32" t="str">
        <f>IF(AND('Mapa de Riesgos'!$Y$12="Muy Alta",'Mapa de Riesgos'!$AA$12="Leve"),CONCATENATE("R1C",'Mapa de Riesgos'!$O$12),"")</f>
        <v/>
      </c>
      <c r="K6" s="33" t="str">
        <f>IF(AND('Mapa de Riesgos'!$Y$13="Muy Alta",'Mapa de Riesgos'!$AA$13="Leve"),CONCATENATE("R1C",'Mapa de Riesgos'!$O$13),"")</f>
        <v/>
      </c>
      <c r="L6" s="33" t="str">
        <f>IF(AND('Mapa de Riesgos'!$Y$14="Muy Alta",'Mapa de Riesgos'!$AA$14="Leve"),CONCATENATE("R1C",'Mapa de Riesgos'!$O$14),"")</f>
        <v/>
      </c>
      <c r="M6" s="33" t="str">
        <f>IF(AND('Mapa de Riesgos'!$Y$15="Muy Alta",'Mapa de Riesgos'!$AA$15="Leve"),CONCATENATE("R1C",'Mapa de Riesgos'!$O$15),"")</f>
        <v/>
      </c>
      <c r="N6" s="33" t="str">
        <f>IF(AND('Mapa de Riesgos'!$Y$16="Muy Alta",'Mapa de Riesgos'!$AA$16="Leve"),CONCATENATE("R1C",'Mapa de Riesgos'!$O$16),"")</f>
        <v/>
      </c>
      <c r="O6" s="34" t="str">
        <f>IF(AND('Mapa de Riesgos'!$Y$17="Muy Alta",'Mapa de Riesgos'!$AA$17="Leve"),CONCATENATE("R1C",'Mapa de Riesgos'!$O$17),"")</f>
        <v/>
      </c>
      <c r="P6" s="32" t="str">
        <f>IF(AND('Mapa de Riesgos'!$Y$12="Muy Alta",'Mapa de Riesgos'!$AA$12="Menor"),CONCATENATE("R1C",'Mapa de Riesgos'!$O$12),"")</f>
        <v/>
      </c>
      <c r="Q6" s="33" t="str">
        <f>IF(AND('Mapa de Riesgos'!$Y$13="Muy Alta",'Mapa de Riesgos'!$AA$13="Menor"),CONCATENATE("R1C",'Mapa de Riesgos'!$O$13),"")</f>
        <v/>
      </c>
      <c r="R6" s="33" t="str">
        <f>IF(AND('Mapa de Riesgos'!$Y$14="Muy Alta",'Mapa de Riesgos'!$AA$14="Menor"),CONCATENATE("R1C",'Mapa de Riesgos'!$O$14),"")</f>
        <v/>
      </c>
      <c r="S6" s="33" t="str">
        <f>IF(AND('Mapa de Riesgos'!$Y$15="Muy Alta",'Mapa de Riesgos'!$AA$15="Menor"),CONCATENATE("R1C",'Mapa de Riesgos'!$O$15),"")</f>
        <v/>
      </c>
      <c r="T6" s="33" t="str">
        <f>IF(AND('Mapa de Riesgos'!$Y$16="Muy Alta",'Mapa de Riesgos'!$AA$16="Menor"),CONCATENATE("R1C",'Mapa de Riesgos'!$O$16),"")</f>
        <v/>
      </c>
      <c r="U6" s="34" t="str">
        <f>IF(AND('Mapa de Riesgos'!$Y$17="Muy Alta",'Mapa de Riesgos'!$AA$17="Menor"),CONCATENATE("R1C",'Mapa de Riesgos'!$O$17),"")</f>
        <v/>
      </c>
      <c r="V6" s="32" t="str">
        <f>IF(AND('Mapa de Riesgos'!$Y$12="Muy Alta",'Mapa de Riesgos'!$AA$12="Moderado"),CONCATENATE("R1C",'Mapa de Riesgos'!$O$12),"")</f>
        <v/>
      </c>
      <c r="W6" s="33" t="str">
        <f>IF(AND('Mapa de Riesgos'!$Y$13="Muy Alta",'Mapa de Riesgos'!$AA$13="Moderado"),CONCATENATE("R1C",'Mapa de Riesgos'!$O$13),"")</f>
        <v/>
      </c>
      <c r="X6" s="33" t="str">
        <f>IF(AND('Mapa de Riesgos'!$Y$14="Muy Alta",'Mapa de Riesgos'!$AA$14="Moderado"),CONCATENATE("R1C",'Mapa de Riesgos'!$O$14),"")</f>
        <v/>
      </c>
      <c r="Y6" s="33" t="str">
        <f>IF(AND('Mapa de Riesgos'!$Y$15="Muy Alta",'Mapa de Riesgos'!$AA$15="Moderado"),CONCATENATE("R1C",'Mapa de Riesgos'!$O$15),"")</f>
        <v/>
      </c>
      <c r="Z6" s="33" t="str">
        <f>IF(AND('Mapa de Riesgos'!$Y$16="Muy Alta",'Mapa de Riesgos'!$AA$16="Moderado"),CONCATENATE("R1C",'Mapa de Riesgos'!$O$16),"")</f>
        <v/>
      </c>
      <c r="AA6" s="34" t="str">
        <f>IF(AND('Mapa de Riesgos'!$Y$17="Muy Alta",'Mapa de Riesgos'!$AA$17="Moderado"),CONCATENATE("R1C",'Mapa de Riesgos'!$O$17),"")</f>
        <v/>
      </c>
      <c r="AB6" s="32" t="str">
        <f>IF(AND('Mapa de Riesgos'!$Y$12="Muy Alta",'Mapa de Riesgos'!$AA$12="Mayor"),CONCATENATE("R1C",'Mapa de Riesgos'!$O$12),"")</f>
        <v/>
      </c>
      <c r="AC6" s="33" t="str">
        <f>IF(AND('Mapa de Riesgos'!$Y$13="Muy Alta",'Mapa de Riesgos'!$AA$13="Mayor"),CONCATENATE("R1C",'Mapa de Riesgos'!$O$13),"")</f>
        <v/>
      </c>
      <c r="AD6" s="33" t="str">
        <f>IF(AND('Mapa de Riesgos'!$Y$14="Muy Alta",'Mapa de Riesgos'!$AA$14="Mayor"),CONCATENATE("R1C",'Mapa de Riesgos'!$O$14),"")</f>
        <v/>
      </c>
      <c r="AE6" s="33" t="str">
        <f>IF(AND('Mapa de Riesgos'!$Y$15="Muy Alta",'Mapa de Riesgos'!$AA$15="Mayor"),CONCATENATE("R1C",'Mapa de Riesgos'!$O$15),"")</f>
        <v/>
      </c>
      <c r="AF6" s="33" t="str">
        <f>IF(AND('Mapa de Riesgos'!$Y$16="Muy Alta",'Mapa de Riesgos'!$AA$16="Mayor"),CONCATENATE("R1C",'Mapa de Riesgos'!$O$16),"")</f>
        <v/>
      </c>
      <c r="AG6" s="34" t="str">
        <f>IF(AND('Mapa de Riesgos'!$Y$17="Muy Alta",'Mapa de Riesgos'!$AA$17="Mayor"),CONCATENATE("R1C",'Mapa de Riesgos'!$O$17),"")</f>
        <v/>
      </c>
      <c r="AH6" s="35" t="str">
        <f>IF(AND('Mapa de Riesgos'!$Y$12="Muy Alta",'Mapa de Riesgos'!$AA$12="Catastrófico"),CONCATENATE("R1C",'Mapa de Riesgos'!$O$12),"")</f>
        <v/>
      </c>
      <c r="AI6" s="36" t="str">
        <f>IF(AND('Mapa de Riesgos'!$Y$13="Muy Alta",'Mapa de Riesgos'!$AA$13="Catastrófico"),CONCATENATE("R1C",'Mapa de Riesgos'!$O$13),"")</f>
        <v/>
      </c>
      <c r="AJ6" s="36" t="str">
        <f>IF(AND('Mapa de Riesgos'!$Y$14="Muy Alta",'Mapa de Riesgos'!$AA$14="Catastrófico"),CONCATENATE("R1C",'Mapa de Riesgos'!$O$14),"")</f>
        <v/>
      </c>
      <c r="AK6" s="36" t="str">
        <f>IF(AND('Mapa de Riesgos'!$Y$15="Muy Alta",'Mapa de Riesgos'!$AA$15="Catastrófico"),CONCATENATE("R1C",'Mapa de Riesgos'!$O$15),"")</f>
        <v/>
      </c>
      <c r="AL6" s="36" t="str">
        <f>IF(AND('Mapa de Riesgos'!$Y$16="Muy Alta",'Mapa de Riesgos'!$AA$16="Catastrófico"),CONCATENATE("R1C",'Mapa de Riesgos'!$O$16),"")</f>
        <v/>
      </c>
      <c r="AM6" s="37" t="str">
        <f>IF(AND('Mapa de Riesgos'!$Y$17="Muy Alta",'Mapa de Riesgos'!$AA$17="Catastrófico"),CONCATENATE("R1C",'Mapa de Riesgos'!$O$17),"")</f>
        <v/>
      </c>
      <c r="AN6" s="69"/>
      <c r="AO6" s="532" t="s">
        <v>192</v>
      </c>
      <c r="AP6" s="533"/>
      <c r="AQ6" s="533"/>
      <c r="AR6" s="533"/>
      <c r="AS6" s="533"/>
      <c r="AT6" s="534"/>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row>
    <row r="7" spans="1:91" ht="15" customHeight="1" x14ac:dyDescent="0.25">
      <c r="A7" s="69"/>
      <c r="B7" s="474"/>
      <c r="C7" s="474"/>
      <c r="D7" s="475"/>
      <c r="E7" s="515"/>
      <c r="F7" s="516"/>
      <c r="G7" s="516"/>
      <c r="H7" s="516"/>
      <c r="I7" s="517"/>
      <c r="J7" s="38" t="str">
        <f>IF(AND('Mapa de Riesgos'!$Y$18="Muy Alta",'Mapa de Riesgos'!$AA$18="Leve"),CONCATENATE("R2C",'Mapa de Riesgos'!$O$18),"")</f>
        <v/>
      </c>
      <c r="K7" s="39" t="str">
        <f>IF(AND('Mapa de Riesgos'!$Y$21="Muy Alta",'Mapa de Riesgos'!$AA$21="Leve"),CONCATENATE("R2C",'Mapa de Riesgos'!$O$21),"")</f>
        <v/>
      </c>
      <c r="L7" s="39" t="str">
        <f>IF(AND('Mapa de Riesgos'!$Y$22="Muy Alta",'Mapa de Riesgos'!$AA$22="Leve"),CONCATENATE("R2C",'Mapa de Riesgos'!$O$22),"")</f>
        <v/>
      </c>
      <c r="M7" s="39" t="str">
        <f>IF(AND('Mapa de Riesgos'!$Y$23="Muy Alta",'Mapa de Riesgos'!$AA$23="Leve"),CONCATENATE("R2C",'Mapa de Riesgos'!$O$23),"")</f>
        <v/>
      </c>
      <c r="N7" s="39" t="str">
        <f>IF(AND('Mapa de Riesgos'!$Y$24="Muy Alta",'Mapa de Riesgos'!$AA$24="Leve"),CONCATENATE("R2C",'Mapa de Riesgos'!$O$24),"")</f>
        <v/>
      </c>
      <c r="O7" s="40" t="str">
        <f>IF(AND('Mapa de Riesgos'!$Y$25="Muy Alta",'Mapa de Riesgos'!$AA$25="Leve"),CONCATENATE("R2C",'Mapa de Riesgos'!$O$25),"")</f>
        <v/>
      </c>
      <c r="P7" s="38" t="str">
        <f>IF(AND('Mapa de Riesgos'!$Y$18="Muy Alta",'Mapa de Riesgos'!$AA$18="Menor"),CONCATENATE("R2C",'Mapa de Riesgos'!$O$18),"")</f>
        <v/>
      </c>
      <c r="Q7" s="39" t="str">
        <f>IF(AND('Mapa de Riesgos'!$Y$21="Muy Alta",'Mapa de Riesgos'!$AA$21="Menor"),CONCATENATE("R2C",'Mapa de Riesgos'!$O$21),"")</f>
        <v/>
      </c>
      <c r="R7" s="39" t="str">
        <f>IF(AND('Mapa de Riesgos'!$Y$22="Muy Alta",'Mapa de Riesgos'!$AA$22="Menor"),CONCATENATE("R2C",'Mapa de Riesgos'!$O$22),"")</f>
        <v/>
      </c>
      <c r="S7" s="39" t="str">
        <f>IF(AND('Mapa de Riesgos'!$Y$23="Muy Alta",'Mapa de Riesgos'!$AA$23="Menor"),CONCATENATE("R2C",'Mapa de Riesgos'!$O$23),"")</f>
        <v/>
      </c>
      <c r="T7" s="39" t="str">
        <f>IF(AND('Mapa de Riesgos'!$Y$24="Muy Alta",'Mapa de Riesgos'!$AA$24="Menor"),CONCATENATE("R2C",'Mapa de Riesgos'!$O$24),"")</f>
        <v/>
      </c>
      <c r="U7" s="40" t="str">
        <f>IF(AND('Mapa de Riesgos'!$Y$25="Muy Alta",'Mapa de Riesgos'!$AA$25="Menor"),CONCATENATE("R2C",'Mapa de Riesgos'!$O$25),"")</f>
        <v/>
      </c>
      <c r="V7" s="38" t="str">
        <f>IF(AND('Mapa de Riesgos'!$Y$18="Muy Alta",'Mapa de Riesgos'!$AA$18="Moderado"),CONCATENATE("R2C",'Mapa de Riesgos'!$O$18),"")</f>
        <v/>
      </c>
      <c r="W7" s="39" t="str">
        <f>IF(AND('Mapa de Riesgos'!$Y$21="Muy Alta",'Mapa de Riesgos'!$AA$21="Moderado"),CONCATENATE("R2C",'Mapa de Riesgos'!$O$21),"")</f>
        <v/>
      </c>
      <c r="X7" s="39" t="str">
        <f>IF(AND('Mapa de Riesgos'!$Y$22="Muy Alta",'Mapa de Riesgos'!$AA$22="Moderado"),CONCATENATE("R2C",'Mapa de Riesgos'!$O$22),"")</f>
        <v/>
      </c>
      <c r="Y7" s="39" t="str">
        <f>IF(AND('Mapa de Riesgos'!$Y$23="Muy Alta",'Mapa de Riesgos'!$AA$23="Moderado"),CONCATENATE("R2C",'Mapa de Riesgos'!$O$23),"")</f>
        <v/>
      </c>
      <c r="Z7" s="39" t="str">
        <f>IF(AND('Mapa de Riesgos'!$Y$24="Muy Alta",'Mapa de Riesgos'!$AA$24="Moderado"),CONCATENATE("R2C",'Mapa de Riesgos'!$O$24),"")</f>
        <v/>
      </c>
      <c r="AA7" s="40" t="str">
        <f>IF(AND('Mapa de Riesgos'!$Y$25="Muy Alta",'Mapa de Riesgos'!$AA$25="Moderado"),CONCATENATE("R2C",'Mapa de Riesgos'!$O$25),"")</f>
        <v/>
      </c>
      <c r="AB7" s="38" t="str">
        <f>IF(AND('Mapa de Riesgos'!$Y$18="Muy Alta",'Mapa de Riesgos'!$AA$18="Mayor"),CONCATENATE("R2C",'Mapa de Riesgos'!$O$18),"")</f>
        <v/>
      </c>
      <c r="AC7" s="39" t="str">
        <f>IF(AND('Mapa de Riesgos'!$Y$21="Muy Alta",'Mapa de Riesgos'!$AA$21="Mayor"),CONCATENATE("R2C",'Mapa de Riesgos'!$O$21),"")</f>
        <v/>
      </c>
      <c r="AD7" s="39" t="str">
        <f>IF(AND('Mapa de Riesgos'!$Y$22="Muy Alta",'Mapa de Riesgos'!$AA$22="Mayor"),CONCATENATE("R2C",'Mapa de Riesgos'!$O$22),"")</f>
        <v/>
      </c>
      <c r="AE7" s="39" t="str">
        <f>IF(AND('Mapa de Riesgos'!$Y$23="Muy Alta",'Mapa de Riesgos'!$AA$23="Mayor"),CONCATENATE("R2C",'Mapa de Riesgos'!$O$23),"")</f>
        <v/>
      </c>
      <c r="AF7" s="39" t="str">
        <f>IF(AND('Mapa de Riesgos'!$Y$24="Muy Alta",'Mapa de Riesgos'!$AA$24="Mayor"),CONCATENATE("R2C",'Mapa de Riesgos'!$O$24),"")</f>
        <v/>
      </c>
      <c r="AG7" s="40" t="str">
        <f>IF(AND('Mapa de Riesgos'!$Y$25="Muy Alta",'Mapa de Riesgos'!$AA$25="Mayor"),CONCATENATE("R2C",'Mapa de Riesgos'!$O$25),"")</f>
        <v/>
      </c>
      <c r="AH7" s="41" t="str">
        <f>IF(AND('Mapa de Riesgos'!$Y$18="Muy Alta",'Mapa de Riesgos'!$AA$18="Catastrófico"),CONCATENATE("R2C",'Mapa de Riesgos'!$O$18),"")</f>
        <v/>
      </c>
      <c r="AI7" s="42" t="str">
        <f>IF(AND('Mapa de Riesgos'!$Y$21="Muy Alta",'Mapa de Riesgos'!$AA$21="Catastrófico"),CONCATENATE("R2C",'Mapa de Riesgos'!$O$21),"")</f>
        <v/>
      </c>
      <c r="AJ7" s="42" t="str">
        <f>IF(AND('Mapa de Riesgos'!$Y$22="Muy Alta",'Mapa de Riesgos'!$AA$22="Catastrófico"),CONCATENATE("R2C",'Mapa de Riesgos'!$O$22),"")</f>
        <v/>
      </c>
      <c r="AK7" s="42" t="str">
        <f>IF(AND('Mapa de Riesgos'!$Y$23="Muy Alta",'Mapa de Riesgos'!$AA$23="Catastrófico"),CONCATENATE("R2C",'Mapa de Riesgos'!$O$23),"")</f>
        <v/>
      </c>
      <c r="AL7" s="42" t="str">
        <f>IF(AND('Mapa de Riesgos'!$Y$24="Muy Alta",'Mapa de Riesgos'!$AA$24="Catastrófico"),CONCATENATE("R2C",'Mapa de Riesgos'!$O$24),"")</f>
        <v/>
      </c>
      <c r="AM7" s="43" t="str">
        <f>IF(AND('Mapa de Riesgos'!$Y$25="Muy Alta",'Mapa de Riesgos'!$AA$25="Catastrófico"),CONCATENATE("R2C",'Mapa de Riesgos'!$O$25),"")</f>
        <v/>
      </c>
      <c r="AN7" s="69"/>
      <c r="AO7" s="535"/>
      <c r="AP7" s="536"/>
      <c r="AQ7" s="536"/>
      <c r="AR7" s="536"/>
      <c r="AS7" s="536"/>
      <c r="AT7" s="537"/>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row>
    <row r="8" spans="1:91" ht="15" customHeight="1" x14ac:dyDescent="0.25">
      <c r="A8" s="69"/>
      <c r="B8" s="474"/>
      <c r="C8" s="474"/>
      <c r="D8" s="475"/>
      <c r="E8" s="515"/>
      <c r="F8" s="516"/>
      <c r="G8" s="516"/>
      <c r="H8" s="516"/>
      <c r="I8" s="517"/>
      <c r="J8" s="38" t="str">
        <f>IF(AND('Mapa de Riesgos'!$Y$26="Muy Alta",'Mapa de Riesgos'!$AA$26="Leve"),CONCATENATE("R3C",'Mapa de Riesgos'!$O$26),"")</f>
        <v/>
      </c>
      <c r="K8" s="39" t="str">
        <f>IF(AND('Mapa de Riesgos'!$Y$27="Muy Alta",'Mapa de Riesgos'!$AA$27="Leve"),CONCATENATE("R3C",'Mapa de Riesgos'!$O$27),"")</f>
        <v/>
      </c>
      <c r="L8" s="39" t="str">
        <f>IF(AND('Mapa de Riesgos'!$Y$28="Muy Alta",'Mapa de Riesgos'!$AA$28="Leve"),CONCATENATE("R3C",'Mapa de Riesgos'!$O$28),"")</f>
        <v/>
      </c>
      <c r="M8" s="39" t="str">
        <f>IF(AND('Mapa de Riesgos'!$Y$29="Muy Alta",'Mapa de Riesgos'!$AA$29="Leve"),CONCATENATE("R3C",'Mapa de Riesgos'!$O$29),"")</f>
        <v/>
      </c>
      <c r="N8" s="39" t="str">
        <f>IF(AND('Mapa de Riesgos'!$Y$30="Muy Alta",'Mapa de Riesgos'!$AA$30="Leve"),CONCATENATE("R3C",'Mapa de Riesgos'!$O$30),"")</f>
        <v/>
      </c>
      <c r="O8" s="40" t="str">
        <f>IF(AND('Mapa de Riesgos'!$Y$31="Muy Alta",'Mapa de Riesgos'!$AA$31="Leve"),CONCATENATE("R3C",'Mapa de Riesgos'!$O$31),"")</f>
        <v/>
      </c>
      <c r="P8" s="38" t="str">
        <f>IF(AND('Mapa de Riesgos'!$Y$26="Muy Alta",'Mapa de Riesgos'!$AA$26="Menor"),CONCATENATE("R3C",'Mapa de Riesgos'!$O$26),"")</f>
        <v/>
      </c>
      <c r="Q8" s="39" t="str">
        <f>IF(AND('Mapa de Riesgos'!$Y$27="Muy Alta",'Mapa de Riesgos'!$AA$27="Menor"),CONCATENATE("R3C",'Mapa de Riesgos'!$O$27),"")</f>
        <v/>
      </c>
      <c r="R8" s="39" t="str">
        <f>IF(AND('Mapa de Riesgos'!$Y$28="Muy Alta",'Mapa de Riesgos'!$AA$28="Menor"),CONCATENATE("R3C",'Mapa de Riesgos'!$O$28),"")</f>
        <v/>
      </c>
      <c r="S8" s="39" t="str">
        <f>IF(AND('Mapa de Riesgos'!$Y$29="Muy Alta",'Mapa de Riesgos'!$AA$29="Menor"),CONCATENATE("R3C",'Mapa de Riesgos'!$O$29),"")</f>
        <v/>
      </c>
      <c r="T8" s="39" t="str">
        <f>IF(AND('Mapa de Riesgos'!$Y$30="Muy Alta",'Mapa de Riesgos'!$AA$30="Menor"),CONCATENATE("R3C",'Mapa de Riesgos'!$O$30),"")</f>
        <v/>
      </c>
      <c r="U8" s="40" t="str">
        <f>IF(AND('Mapa de Riesgos'!$Y$31="Muy Alta",'Mapa de Riesgos'!$AA$31="Menor"),CONCATENATE("R3C",'Mapa de Riesgos'!$O$31),"")</f>
        <v/>
      </c>
      <c r="V8" s="38" t="str">
        <f>IF(AND('Mapa de Riesgos'!$Y$26="Muy Alta",'Mapa de Riesgos'!$AA$26="Moderado"),CONCATENATE("R3C",'Mapa de Riesgos'!$O$26),"")</f>
        <v/>
      </c>
      <c r="W8" s="39" t="str">
        <f>IF(AND('Mapa de Riesgos'!$Y$27="Muy Alta",'Mapa de Riesgos'!$AA$27="Moderado"),CONCATENATE("R3C",'Mapa de Riesgos'!$O$27),"")</f>
        <v/>
      </c>
      <c r="X8" s="39" t="str">
        <f>IF(AND('Mapa de Riesgos'!$Y$28="Muy Alta",'Mapa de Riesgos'!$AA$28="Moderado"),CONCATENATE("R3C",'Mapa de Riesgos'!$O$28),"")</f>
        <v/>
      </c>
      <c r="Y8" s="39" t="str">
        <f>IF(AND('Mapa de Riesgos'!$Y$29="Muy Alta",'Mapa de Riesgos'!$AA$29="Moderado"),CONCATENATE("R3C",'Mapa de Riesgos'!$O$29),"")</f>
        <v/>
      </c>
      <c r="Z8" s="39" t="str">
        <f>IF(AND('Mapa de Riesgos'!$Y$30="Muy Alta",'Mapa de Riesgos'!$AA$30="Moderado"),CONCATENATE("R3C",'Mapa de Riesgos'!$O$30),"")</f>
        <v/>
      </c>
      <c r="AA8" s="40" t="str">
        <f>IF(AND('Mapa de Riesgos'!$Y$31="Muy Alta",'Mapa de Riesgos'!$AA$31="Moderado"),CONCATENATE("R3C",'Mapa de Riesgos'!$O$31),"")</f>
        <v/>
      </c>
      <c r="AB8" s="38" t="str">
        <f>IF(AND('Mapa de Riesgos'!$Y$26="Muy Alta",'Mapa de Riesgos'!$AA$26="Mayor"),CONCATENATE("R3C",'Mapa de Riesgos'!$O$26),"")</f>
        <v/>
      </c>
      <c r="AC8" s="39" t="str">
        <f>IF(AND('Mapa de Riesgos'!$Y$27="Muy Alta",'Mapa de Riesgos'!$AA$27="Mayor"),CONCATENATE("R3C",'Mapa de Riesgos'!$O$27),"")</f>
        <v/>
      </c>
      <c r="AD8" s="39" t="str">
        <f>IF(AND('Mapa de Riesgos'!$Y$28="Muy Alta",'Mapa de Riesgos'!$AA$28="Mayor"),CONCATENATE("R3C",'Mapa de Riesgos'!$O$28),"")</f>
        <v/>
      </c>
      <c r="AE8" s="39" t="str">
        <f>IF(AND('Mapa de Riesgos'!$Y$29="Muy Alta",'Mapa de Riesgos'!$AA$29="Mayor"),CONCATENATE("R3C",'Mapa de Riesgos'!$O$29),"")</f>
        <v/>
      </c>
      <c r="AF8" s="39" t="str">
        <f>IF(AND('Mapa de Riesgos'!$Y$30="Muy Alta",'Mapa de Riesgos'!$AA$30="Mayor"),CONCATENATE("R3C",'Mapa de Riesgos'!$O$30),"")</f>
        <v/>
      </c>
      <c r="AG8" s="40" t="str">
        <f>IF(AND('Mapa de Riesgos'!$Y$31="Muy Alta",'Mapa de Riesgos'!$AA$31="Mayor"),CONCATENATE("R3C",'Mapa de Riesgos'!$O$31),"")</f>
        <v/>
      </c>
      <c r="AH8" s="41" t="str">
        <f>IF(AND('Mapa de Riesgos'!$Y$26="Muy Alta",'Mapa de Riesgos'!$AA$26="Catastrófico"),CONCATENATE("R3C",'Mapa de Riesgos'!$O$26),"")</f>
        <v/>
      </c>
      <c r="AI8" s="42" t="str">
        <f>IF(AND('Mapa de Riesgos'!$Y$27="Muy Alta",'Mapa de Riesgos'!$AA$27="Catastrófico"),CONCATENATE("R3C",'Mapa de Riesgos'!$O$27),"")</f>
        <v/>
      </c>
      <c r="AJ8" s="42" t="str">
        <f>IF(AND('Mapa de Riesgos'!$Y$28="Muy Alta",'Mapa de Riesgos'!$AA$28="Catastrófico"),CONCATENATE("R3C",'Mapa de Riesgos'!$O$28),"")</f>
        <v/>
      </c>
      <c r="AK8" s="42" t="str">
        <f>IF(AND('Mapa de Riesgos'!$Y$29="Muy Alta",'Mapa de Riesgos'!$AA$29="Catastrófico"),CONCATENATE("R3C",'Mapa de Riesgos'!$O$29),"")</f>
        <v/>
      </c>
      <c r="AL8" s="42" t="str">
        <f>IF(AND('Mapa de Riesgos'!$Y$30="Muy Alta",'Mapa de Riesgos'!$AA$30="Catastrófico"),CONCATENATE("R3C",'Mapa de Riesgos'!$O$30),"")</f>
        <v/>
      </c>
      <c r="AM8" s="43" t="str">
        <f>IF(AND('Mapa de Riesgos'!$Y$31="Muy Alta",'Mapa de Riesgos'!$AA$31="Catastrófico"),CONCATENATE("R3C",'Mapa de Riesgos'!$O$31),"")</f>
        <v/>
      </c>
      <c r="AN8" s="69"/>
      <c r="AO8" s="535"/>
      <c r="AP8" s="536"/>
      <c r="AQ8" s="536"/>
      <c r="AR8" s="536"/>
      <c r="AS8" s="536"/>
      <c r="AT8" s="537"/>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row>
    <row r="9" spans="1:91" ht="15" customHeight="1" x14ac:dyDescent="0.25">
      <c r="A9" s="69"/>
      <c r="B9" s="474"/>
      <c r="C9" s="474"/>
      <c r="D9" s="475"/>
      <c r="E9" s="515"/>
      <c r="F9" s="516"/>
      <c r="G9" s="516"/>
      <c r="H9" s="516"/>
      <c r="I9" s="517"/>
      <c r="J9" s="38" t="str">
        <f>IF(AND('Mapa de Riesgos'!$Y$32="Muy Alta",'Mapa de Riesgos'!$AA$32="Leve"),CONCATENATE("R4C",'Mapa de Riesgos'!$O$32),"")</f>
        <v/>
      </c>
      <c r="K9" s="39" t="str">
        <f>IF(AND('Mapa de Riesgos'!$Y$33="Muy Alta",'Mapa de Riesgos'!$AA$33="Leve"),CONCATENATE("R4C",'Mapa de Riesgos'!$O$33),"")</f>
        <v/>
      </c>
      <c r="L9" s="39" t="str">
        <f>IF(AND('Mapa de Riesgos'!$Y$34="Muy Alta",'Mapa de Riesgos'!$AA$34="Leve"),CONCATENATE("R4C",'Mapa de Riesgos'!$O$34),"")</f>
        <v/>
      </c>
      <c r="M9" s="39" t="str">
        <f>IF(AND('Mapa de Riesgos'!$Y$35="Muy Alta",'Mapa de Riesgos'!$AA$35="Leve"),CONCATENATE("R4C",'Mapa de Riesgos'!$O$35),"")</f>
        <v/>
      </c>
      <c r="N9" s="39" t="str">
        <f>IF(AND('Mapa de Riesgos'!$Y$36="Muy Alta",'Mapa de Riesgos'!$AA$36="Leve"),CONCATENATE("R4C",'Mapa de Riesgos'!$O$36),"")</f>
        <v/>
      </c>
      <c r="O9" s="40" t="str">
        <f>IF(AND('Mapa de Riesgos'!$Y$37="Muy Alta",'Mapa de Riesgos'!$AA$37="Leve"),CONCATENATE("R4C",'Mapa de Riesgos'!$O$37),"")</f>
        <v/>
      </c>
      <c r="P9" s="38" t="str">
        <f>IF(AND('Mapa de Riesgos'!$Y$32="Muy Alta",'Mapa de Riesgos'!$AA$32="Menor"),CONCATENATE("R4C",'Mapa de Riesgos'!$O$32),"")</f>
        <v/>
      </c>
      <c r="Q9" s="39" t="str">
        <f>IF(AND('Mapa de Riesgos'!$Y$33="Muy Alta",'Mapa de Riesgos'!$AA$33="Menor"),CONCATENATE("R4C",'Mapa de Riesgos'!$O$33),"")</f>
        <v/>
      </c>
      <c r="R9" s="39" t="str">
        <f>IF(AND('Mapa de Riesgos'!$Y$34="Muy Alta",'Mapa de Riesgos'!$AA$34="Menor"),CONCATENATE("R4C",'Mapa de Riesgos'!$O$34),"")</f>
        <v/>
      </c>
      <c r="S9" s="39" t="str">
        <f>IF(AND('Mapa de Riesgos'!$Y$35="Muy Alta",'Mapa de Riesgos'!$AA$35="Menor"),CONCATENATE("R4C",'Mapa de Riesgos'!$O$35),"")</f>
        <v/>
      </c>
      <c r="T9" s="39" t="str">
        <f>IF(AND('Mapa de Riesgos'!$Y$36="Muy Alta",'Mapa de Riesgos'!$AA$36="Menor"),CONCATENATE("R4C",'Mapa de Riesgos'!$O$36),"")</f>
        <v/>
      </c>
      <c r="U9" s="40" t="str">
        <f>IF(AND('Mapa de Riesgos'!$Y$37="Muy Alta",'Mapa de Riesgos'!$AA$37="Menor"),CONCATENATE("R4C",'Mapa de Riesgos'!$O$37),"")</f>
        <v/>
      </c>
      <c r="V9" s="38" t="str">
        <f>IF(AND('Mapa de Riesgos'!$Y$32="Muy Alta",'Mapa de Riesgos'!$AA$32="Moderado"),CONCATENATE("R4C",'Mapa de Riesgos'!$O$32),"")</f>
        <v/>
      </c>
      <c r="W9" s="39" t="str">
        <f>IF(AND('Mapa de Riesgos'!$Y$33="Muy Alta",'Mapa de Riesgos'!$AA$33="Moderado"),CONCATENATE("R4C",'Mapa de Riesgos'!$O$33),"")</f>
        <v/>
      </c>
      <c r="X9" s="39" t="str">
        <f>IF(AND('Mapa de Riesgos'!$Y$34="Muy Alta",'Mapa de Riesgos'!$AA$34="Moderado"),CONCATENATE("R4C",'Mapa de Riesgos'!$O$34),"")</f>
        <v/>
      </c>
      <c r="Y9" s="39" t="str">
        <f>IF(AND('Mapa de Riesgos'!$Y$35="Muy Alta",'Mapa de Riesgos'!$AA$35="Moderado"),CONCATENATE("R4C",'Mapa de Riesgos'!$O$35),"")</f>
        <v/>
      </c>
      <c r="Z9" s="39" t="str">
        <f>IF(AND('Mapa de Riesgos'!$Y$36="Muy Alta",'Mapa de Riesgos'!$AA$36="Moderado"),CONCATENATE("R4C",'Mapa de Riesgos'!$O$36),"")</f>
        <v/>
      </c>
      <c r="AA9" s="40" t="str">
        <f>IF(AND('Mapa de Riesgos'!$Y$37="Muy Alta",'Mapa de Riesgos'!$AA$37="Moderado"),CONCATENATE("R4C",'Mapa de Riesgos'!$O$37),"")</f>
        <v/>
      </c>
      <c r="AB9" s="38" t="str">
        <f>IF(AND('Mapa de Riesgos'!$Y$32="Muy Alta",'Mapa de Riesgos'!$AA$32="Mayor"),CONCATENATE("R4C",'Mapa de Riesgos'!$O$32),"")</f>
        <v/>
      </c>
      <c r="AC9" s="39" t="str">
        <f>IF(AND('Mapa de Riesgos'!$Y$33="Muy Alta",'Mapa de Riesgos'!$AA$33="Mayor"),CONCATENATE("R4C",'Mapa de Riesgos'!$O$33),"")</f>
        <v/>
      </c>
      <c r="AD9" s="39" t="str">
        <f>IF(AND('Mapa de Riesgos'!$Y$34="Muy Alta",'Mapa de Riesgos'!$AA$34="Mayor"),CONCATENATE("R4C",'Mapa de Riesgos'!$O$34),"")</f>
        <v/>
      </c>
      <c r="AE9" s="39" t="str">
        <f>IF(AND('Mapa de Riesgos'!$Y$35="Muy Alta",'Mapa de Riesgos'!$AA$35="Mayor"),CONCATENATE("R4C",'Mapa de Riesgos'!$O$35),"")</f>
        <v/>
      </c>
      <c r="AF9" s="39" t="str">
        <f>IF(AND('Mapa de Riesgos'!$Y$36="Muy Alta",'Mapa de Riesgos'!$AA$36="Mayor"),CONCATENATE("R4C",'Mapa de Riesgos'!$O$36),"")</f>
        <v/>
      </c>
      <c r="AG9" s="40" t="str">
        <f>IF(AND('Mapa de Riesgos'!$Y$37="Muy Alta",'Mapa de Riesgos'!$AA$37="Mayor"),CONCATENATE("R4C",'Mapa de Riesgos'!$O$37),"")</f>
        <v/>
      </c>
      <c r="AH9" s="41" t="str">
        <f>IF(AND('Mapa de Riesgos'!$Y$32="Muy Alta",'Mapa de Riesgos'!$AA$32="Catastrófico"),CONCATENATE("R4C",'Mapa de Riesgos'!$O$32),"")</f>
        <v/>
      </c>
      <c r="AI9" s="42" t="str">
        <f>IF(AND('Mapa de Riesgos'!$Y$33="Muy Alta",'Mapa de Riesgos'!$AA$33="Catastrófico"),CONCATENATE("R4C",'Mapa de Riesgos'!$O$33),"")</f>
        <v/>
      </c>
      <c r="AJ9" s="42" t="str">
        <f>IF(AND('Mapa de Riesgos'!$Y$34="Muy Alta",'Mapa de Riesgos'!$AA$34="Catastrófico"),CONCATENATE("R4C",'Mapa de Riesgos'!$O$34),"")</f>
        <v/>
      </c>
      <c r="AK9" s="42" t="str">
        <f>IF(AND('Mapa de Riesgos'!$Y$35="Muy Alta",'Mapa de Riesgos'!$AA$35="Catastrófico"),CONCATENATE("R4C",'Mapa de Riesgos'!$O$35),"")</f>
        <v/>
      </c>
      <c r="AL9" s="42" t="str">
        <f>IF(AND('Mapa de Riesgos'!$Y$36="Muy Alta",'Mapa de Riesgos'!$AA$36="Catastrófico"),CONCATENATE("R4C",'Mapa de Riesgos'!$O$36),"")</f>
        <v/>
      </c>
      <c r="AM9" s="43" t="str">
        <f>IF(AND('Mapa de Riesgos'!$Y$37="Muy Alta",'Mapa de Riesgos'!$AA$37="Catastrófico"),CONCATENATE("R4C",'Mapa de Riesgos'!$O$37),"")</f>
        <v/>
      </c>
      <c r="AN9" s="69"/>
      <c r="AO9" s="535"/>
      <c r="AP9" s="536"/>
      <c r="AQ9" s="536"/>
      <c r="AR9" s="536"/>
      <c r="AS9" s="536"/>
      <c r="AT9" s="537"/>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row>
    <row r="10" spans="1:91" ht="15" customHeight="1" x14ac:dyDescent="0.25">
      <c r="A10" s="69"/>
      <c r="B10" s="474"/>
      <c r="C10" s="474"/>
      <c r="D10" s="475"/>
      <c r="E10" s="515"/>
      <c r="F10" s="516"/>
      <c r="G10" s="516"/>
      <c r="H10" s="516"/>
      <c r="I10" s="517"/>
      <c r="J10" s="38" t="str">
        <f>IF(AND('Mapa de Riesgos'!$Y$38="Muy Alta",'Mapa de Riesgos'!$AA$38="Leve"),CONCATENATE("R5C",'Mapa de Riesgos'!$O$38),"")</f>
        <v/>
      </c>
      <c r="K10" s="39" t="str">
        <f>IF(AND('Mapa de Riesgos'!$Y$39="Muy Alta",'Mapa de Riesgos'!$AA$39="Leve"),CONCATENATE("R5C",'Mapa de Riesgos'!$O$39),"")</f>
        <v/>
      </c>
      <c r="L10" s="39" t="str">
        <f>IF(AND('Mapa de Riesgos'!$Y$40="Muy Alta",'Mapa de Riesgos'!$AA$40="Leve"),CONCATENATE("R5C",'Mapa de Riesgos'!$O$40),"")</f>
        <v/>
      </c>
      <c r="M10" s="39" t="str">
        <f>IF(AND('Mapa de Riesgos'!$Y$41="Muy Alta",'Mapa de Riesgos'!$AA$41="Leve"),CONCATENATE("R5C",'Mapa de Riesgos'!$O$41),"")</f>
        <v/>
      </c>
      <c r="N10" s="39" t="str">
        <f>IF(AND('Mapa de Riesgos'!$Y$42="Muy Alta",'Mapa de Riesgos'!$AA$42="Leve"),CONCATENATE("R5C",'Mapa de Riesgos'!$O$42),"")</f>
        <v/>
      </c>
      <c r="O10" s="40" t="str">
        <f>IF(AND('Mapa de Riesgos'!$Y$43="Muy Alta",'Mapa de Riesgos'!$AA$43="Leve"),CONCATENATE("R5C",'Mapa de Riesgos'!$O$43),"")</f>
        <v/>
      </c>
      <c r="P10" s="38" t="str">
        <f>IF(AND('Mapa de Riesgos'!$Y$38="Muy Alta",'Mapa de Riesgos'!$AA$38="Menor"),CONCATENATE("R5C",'Mapa de Riesgos'!$O$38),"")</f>
        <v/>
      </c>
      <c r="Q10" s="39" t="str">
        <f>IF(AND('Mapa de Riesgos'!$Y$39="Muy Alta",'Mapa de Riesgos'!$AA$39="Menor"),CONCATENATE("R5C",'Mapa de Riesgos'!$O$39),"")</f>
        <v/>
      </c>
      <c r="R10" s="39" t="str">
        <f>IF(AND('Mapa de Riesgos'!$Y$40="Muy Alta",'Mapa de Riesgos'!$AA$40="Menor"),CONCATENATE("R5C",'Mapa de Riesgos'!$O$40),"")</f>
        <v/>
      </c>
      <c r="S10" s="39" t="str">
        <f>IF(AND('Mapa de Riesgos'!$Y$41="Muy Alta",'Mapa de Riesgos'!$AA$41="Menor"),CONCATENATE("R5C",'Mapa de Riesgos'!$O$41),"")</f>
        <v/>
      </c>
      <c r="T10" s="39" t="str">
        <f>IF(AND('Mapa de Riesgos'!$Y$42="Muy Alta",'Mapa de Riesgos'!$AA$42="Menor"),CONCATENATE("R5C",'Mapa de Riesgos'!$O$42),"")</f>
        <v/>
      </c>
      <c r="U10" s="40" t="str">
        <f>IF(AND('Mapa de Riesgos'!$Y$43="Muy Alta",'Mapa de Riesgos'!$AA$43="Menor"),CONCATENATE("R5C",'Mapa de Riesgos'!$O$43),"")</f>
        <v/>
      </c>
      <c r="V10" s="38" t="str">
        <f>IF(AND('Mapa de Riesgos'!$Y$38="Muy Alta",'Mapa de Riesgos'!$AA$38="Moderado"),CONCATENATE("R5C",'Mapa de Riesgos'!$O$38),"")</f>
        <v/>
      </c>
      <c r="W10" s="39" t="str">
        <f>IF(AND('Mapa de Riesgos'!$Y$39="Muy Alta",'Mapa de Riesgos'!$AA$39="Moderado"),CONCATENATE("R5C",'Mapa de Riesgos'!$O$39),"")</f>
        <v/>
      </c>
      <c r="X10" s="39" t="str">
        <f>IF(AND('Mapa de Riesgos'!$Y$40="Muy Alta",'Mapa de Riesgos'!$AA$40="Moderado"),CONCATENATE("R5C",'Mapa de Riesgos'!$O$40),"")</f>
        <v/>
      </c>
      <c r="Y10" s="39" t="str">
        <f>IF(AND('Mapa de Riesgos'!$Y$41="Muy Alta",'Mapa de Riesgos'!$AA$41="Moderado"),CONCATENATE("R5C",'Mapa de Riesgos'!$O$41),"")</f>
        <v/>
      </c>
      <c r="Z10" s="39" t="str">
        <f>IF(AND('Mapa de Riesgos'!$Y$42="Muy Alta",'Mapa de Riesgos'!$AA$42="Moderado"),CONCATENATE("R5C",'Mapa de Riesgos'!$O$42),"")</f>
        <v/>
      </c>
      <c r="AA10" s="40" t="str">
        <f>IF(AND('Mapa de Riesgos'!$Y$43="Muy Alta",'Mapa de Riesgos'!$AA$43="Moderado"),CONCATENATE("R5C",'Mapa de Riesgos'!$O$43),"")</f>
        <v/>
      </c>
      <c r="AB10" s="38" t="str">
        <f>IF(AND('Mapa de Riesgos'!$Y$38="Muy Alta",'Mapa de Riesgos'!$AA$38="Mayor"),CONCATENATE("R5C",'Mapa de Riesgos'!$O$38),"")</f>
        <v/>
      </c>
      <c r="AC10" s="39" t="str">
        <f>IF(AND('Mapa de Riesgos'!$Y$39="Muy Alta",'Mapa de Riesgos'!$AA$39="Mayor"),CONCATENATE("R5C",'Mapa de Riesgos'!$O$39),"")</f>
        <v/>
      </c>
      <c r="AD10" s="39" t="str">
        <f>IF(AND('Mapa de Riesgos'!$Y$40="Muy Alta",'Mapa de Riesgos'!$AA$40="Mayor"),CONCATENATE("R5C",'Mapa de Riesgos'!$O$40),"")</f>
        <v/>
      </c>
      <c r="AE10" s="39" t="str">
        <f>IF(AND('Mapa de Riesgos'!$Y$41="Muy Alta",'Mapa de Riesgos'!$AA$41="Mayor"),CONCATENATE("R5C",'Mapa de Riesgos'!$O$41),"")</f>
        <v/>
      </c>
      <c r="AF10" s="39" t="str">
        <f>IF(AND('Mapa de Riesgos'!$Y$42="Muy Alta",'Mapa de Riesgos'!$AA$42="Mayor"),CONCATENATE("R5C",'Mapa de Riesgos'!$O$42),"")</f>
        <v/>
      </c>
      <c r="AG10" s="40" t="str">
        <f>IF(AND('Mapa de Riesgos'!$Y$43="Muy Alta",'Mapa de Riesgos'!$AA$43="Mayor"),CONCATENATE("R5C",'Mapa de Riesgos'!$O$43),"")</f>
        <v/>
      </c>
      <c r="AH10" s="41" t="str">
        <f>IF(AND('Mapa de Riesgos'!$Y$38="Muy Alta",'Mapa de Riesgos'!$AA$38="Catastrófico"),CONCATENATE("R5C",'Mapa de Riesgos'!$O$38),"")</f>
        <v/>
      </c>
      <c r="AI10" s="42" t="str">
        <f>IF(AND('Mapa de Riesgos'!$Y$39="Muy Alta",'Mapa de Riesgos'!$AA$39="Catastrófico"),CONCATENATE("R5C",'Mapa de Riesgos'!$O$39),"")</f>
        <v/>
      </c>
      <c r="AJ10" s="42" t="str">
        <f>IF(AND('Mapa de Riesgos'!$Y$40="Muy Alta",'Mapa de Riesgos'!$AA$40="Catastrófico"),CONCATENATE("R5C",'Mapa de Riesgos'!$O$40),"")</f>
        <v/>
      </c>
      <c r="AK10" s="42" t="str">
        <f>IF(AND('Mapa de Riesgos'!$Y$41="Muy Alta",'Mapa de Riesgos'!$AA$41="Catastrófico"),CONCATENATE("R5C",'Mapa de Riesgos'!$O$41),"")</f>
        <v/>
      </c>
      <c r="AL10" s="42" t="str">
        <f>IF(AND('Mapa de Riesgos'!$Y$42="Muy Alta",'Mapa de Riesgos'!$AA$42="Catastrófico"),CONCATENATE("R5C",'Mapa de Riesgos'!$O$42),"")</f>
        <v/>
      </c>
      <c r="AM10" s="43" t="str">
        <f>IF(AND('Mapa de Riesgos'!$Y$43="Muy Alta",'Mapa de Riesgos'!$AA$43="Catastrófico"),CONCATENATE("R5C",'Mapa de Riesgos'!$O$43),"")</f>
        <v/>
      </c>
      <c r="AN10" s="69"/>
      <c r="AO10" s="535"/>
      <c r="AP10" s="536"/>
      <c r="AQ10" s="536"/>
      <c r="AR10" s="536"/>
      <c r="AS10" s="536"/>
      <c r="AT10" s="537"/>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row>
    <row r="11" spans="1:91" ht="15" customHeight="1" x14ac:dyDescent="0.25">
      <c r="A11" s="69"/>
      <c r="B11" s="474"/>
      <c r="C11" s="474"/>
      <c r="D11" s="475"/>
      <c r="E11" s="515"/>
      <c r="F11" s="516"/>
      <c r="G11" s="516"/>
      <c r="H11" s="516"/>
      <c r="I11" s="517"/>
      <c r="J11" s="38" t="str">
        <f>IF(AND('Mapa de Riesgos'!$Y$44="Muy Alta",'Mapa de Riesgos'!$AA$44="Leve"),CONCATENATE("R6C",'Mapa de Riesgos'!$O$44),"")</f>
        <v/>
      </c>
      <c r="K11" s="39" t="str">
        <f>IF(AND('Mapa de Riesgos'!$Y$45="Muy Alta",'Mapa de Riesgos'!$AA$45="Leve"),CONCATENATE("R6C",'Mapa de Riesgos'!$O$45),"")</f>
        <v/>
      </c>
      <c r="L11" s="39" t="str">
        <f>IF(AND('Mapa de Riesgos'!$Y$46="Muy Alta",'Mapa de Riesgos'!$AA$46="Leve"),CONCATENATE("R6C",'Mapa de Riesgos'!$O$46),"")</f>
        <v/>
      </c>
      <c r="M11" s="39" t="str">
        <f>IF(AND('Mapa de Riesgos'!$Y$47="Muy Alta",'Mapa de Riesgos'!$AA$47="Leve"),CONCATENATE("R6C",'Mapa de Riesgos'!$O$47),"")</f>
        <v/>
      </c>
      <c r="N11" s="39" t="str">
        <f>IF(AND('Mapa de Riesgos'!$Y$48="Muy Alta",'Mapa de Riesgos'!$AA$48="Leve"),CONCATENATE("R6C",'Mapa de Riesgos'!$O$48),"")</f>
        <v/>
      </c>
      <c r="O11" s="40" t="str">
        <f>IF(AND('Mapa de Riesgos'!$Y$49="Muy Alta",'Mapa de Riesgos'!$AA$49="Leve"),CONCATENATE("R6C",'Mapa de Riesgos'!$O$49),"")</f>
        <v/>
      </c>
      <c r="P11" s="38" t="str">
        <f>IF(AND('Mapa de Riesgos'!$Y$44="Muy Alta",'Mapa de Riesgos'!$AA$44="Menor"),CONCATENATE("R6C",'Mapa de Riesgos'!$O$44),"")</f>
        <v/>
      </c>
      <c r="Q11" s="39" t="str">
        <f>IF(AND('Mapa de Riesgos'!$Y$45="Muy Alta",'Mapa de Riesgos'!$AA$45="Menor"),CONCATENATE("R6C",'Mapa de Riesgos'!$O$45),"")</f>
        <v/>
      </c>
      <c r="R11" s="39" t="str">
        <f>IF(AND('Mapa de Riesgos'!$Y$46="Muy Alta",'Mapa de Riesgos'!$AA$46="Menor"),CONCATENATE("R6C",'Mapa de Riesgos'!$O$46),"")</f>
        <v/>
      </c>
      <c r="S11" s="39" t="str">
        <f>IF(AND('Mapa de Riesgos'!$Y$47="Muy Alta",'Mapa de Riesgos'!$AA$47="Menor"),CONCATENATE("R6C",'Mapa de Riesgos'!$O$47),"")</f>
        <v/>
      </c>
      <c r="T11" s="39" t="str">
        <f>IF(AND('Mapa de Riesgos'!$Y$48="Muy Alta",'Mapa de Riesgos'!$AA$48="Menor"),CONCATENATE("R6C",'Mapa de Riesgos'!$O$48),"")</f>
        <v/>
      </c>
      <c r="U11" s="40" t="str">
        <f>IF(AND('Mapa de Riesgos'!$Y$49="Muy Alta",'Mapa de Riesgos'!$AA$49="Menor"),CONCATENATE("R6C",'Mapa de Riesgos'!$O$49),"")</f>
        <v/>
      </c>
      <c r="V11" s="38" t="str">
        <f>IF(AND('Mapa de Riesgos'!$Y$44="Muy Alta",'Mapa de Riesgos'!$AA$44="Moderado"),CONCATENATE("R6C",'Mapa de Riesgos'!$O$44),"")</f>
        <v/>
      </c>
      <c r="W11" s="39" t="str">
        <f>IF(AND('Mapa de Riesgos'!$Y$45="Muy Alta",'Mapa de Riesgos'!$AA$45="Moderado"),CONCATENATE("R6C",'Mapa de Riesgos'!$O$45),"")</f>
        <v/>
      </c>
      <c r="X11" s="39" t="str">
        <f>IF(AND('Mapa de Riesgos'!$Y$46="Muy Alta",'Mapa de Riesgos'!$AA$46="Moderado"),CONCATENATE("R6C",'Mapa de Riesgos'!$O$46),"")</f>
        <v/>
      </c>
      <c r="Y11" s="39" t="str">
        <f>IF(AND('Mapa de Riesgos'!$Y$47="Muy Alta",'Mapa de Riesgos'!$AA$47="Moderado"),CONCATENATE("R6C",'Mapa de Riesgos'!$O$47),"")</f>
        <v/>
      </c>
      <c r="Z11" s="39" t="str">
        <f>IF(AND('Mapa de Riesgos'!$Y$48="Muy Alta",'Mapa de Riesgos'!$AA$48="Moderado"),CONCATENATE("R6C",'Mapa de Riesgos'!$O$48),"")</f>
        <v/>
      </c>
      <c r="AA11" s="40" t="str">
        <f>IF(AND('Mapa de Riesgos'!$Y$49="Muy Alta",'Mapa de Riesgos'!$AA$49="Moderado"),CONCATENATE("R6C",'Mapa de Riesgos'!$O$49),"")</f>
        <v/>
      </c>
      <c r="AB11" s="38" t="str">
        <f>IF(AND('Mapa de Riesgos'!$Y$44="Muy Alta",'Mapa de Riesgos'!$AA$44="Mayor"),CONCATENATE("R6C",'Mapa de Riesgos'!$O$44),"")</f>
        <v/>
      </c>
      <c r="AC11" s="39" t="str">
        <f>IF(AND('Mapa de Riesgos'!$Y$45="Muy Alta",'Mapa de Riesgos'!$AA$45="Mayor"),CONCATENATE("R6C",'Mapa de Riesgos'!$O$45),"")</f>
        <v/>
      </c>
      <c r="AD11" s="39" t="str">
        <f>IF(AND('Mapa de Riesgos'!$Y$46="Muy Alta",'Mapa de Riesgos'!$AA$46="Mayor"),CONCATENATE("R6C",'Mapa de Riesgos'!$O$46),"")</f>
        <v/>
      </c>
      <c r="AE11" s="39" t="str">
        <f>IF(AND('Mapa de Riesgos'!$Y$47="Muy Alta",'Mapa de Riesgos'!$AA$47="Mayor"),CONCATENATE("R6C",'Mapa de Riesgos'!$O$47),"")</f>
        <v/>
      </c>
      <c r="AF11" s="39" t="str">
        <f>IF(AND('Mapa de Riesgos'!$Y$48="Muy Alta",'Mapa de Riesgos'!$AA$48="Mayor"),CONCATENATE("R6C",'Mapa de Riesgos'!$O$48),"")</f>
        <v/>
      </c>
      <c r="AG11" s="40" t="str">
        <f>IF(AND('Mapa de Riesgos'!$Y$49="Muy Alta",'Mapa de Riesgos'!$AA$49="Mayor"),CONCATENATE("R6C",'Mapa de Riesgos'!$O$49),"")</f>
        <v/>
      </c>
      <c r="AH11" s="41" t="str">
        <f>IF(AND('Mapa de Riesgos'!$Y$44="Muy Alta",'Mapa de Riesgos'!$AA$44="Catastrófico"),CONCATENATE("R6C",'Mapa de Riesgos'!$O$44),"")</f>
        <v/>
      </c>
      <c r="AI11" s="42" t="str">
        <f>IF(AND('Mapa de Riesgos'!$Y$45="Muy Alta",'Mapa de Riesgos'!$AA$45="Catastrófico"),CONCATENATE("R6C",'Mapa de Riesgos'!$O$45),"")</f>
        <v/>
      </c>
      <c r="AJ11" s="42" t="str">
        <f>IF(AND('Mapa de Riesgos'!$Y$46="Muy Alta",'Mapa de Riesgos'!$AA$46="Catastrófico"),CONCATENATE("R6C",'Mapa de Riesgos'!$O$46),"")</f>
        <v/>
      </c>
      <c r="AK11" s="42" t="str">
        <f>IF(AND('Mapa de Riesgos'!$Y$47="Muy Alta",'Mapa de Riesgos'!$AA$47="Catastrófico"),CONCATENATE("R6C",'Mapa de Riesgos'!$O$47),"")</f>
        <v/>
      </c>
      <c r="AL11" s="42" t="str">
        <f>IF(AND('Mapa de Riesgos'!$Y$48="Muy Alta",'Mapa de Riesgos'!$AA$48="Catastrófico"),CONCATENATE("R6C",'Mapa de Riesgos'!$O$48),"")</f>
        <v/>
      </c>
      <c r="AM11" s="43" t="str">
        <f>IF(AND('Mapa de Riesgos'!$Y$49="Muy Alta",'Mapa de Riesgos'!$AA$49="Catastrófico"),CONCATENATE("R6C",'Mapa de Riesgos'!$O$49),"")</f>
        <v/>
      </c>
      <c r="AN11" s="69"/>
      <c r="AO11" s="535"/>
      <c r="AP11" s="536"/>
      <c r="AQ11" s="536"/>
      <c r="AR11" s="536"/>
      <c r="AS11" s="536"/>
      <c r="AT11" s="537"/>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row>
    <row r="12" spans="1:91" ht="15" customHeight="1" x14ac:dyDescent="0.25">
      <c r="A12" s="69"/>
      <c r="B12" s="474"/>
      <c r="C12" s="474"/>
      <c r="D12" s="475"/>
      <c r="E12" s="515"/>
      <c r="F12" s="516"/>
      <c r="G12" s="516"/>
      <c r="H12" s="516"/>
      <c r="I12" s="517"/>
      <c r="J12" s="38" t="str">
        <f>IF(AND('Mapa de Riesgos'!$Y$50="Muy Alta",'Mapa de Riesgos'!$AA$50="Leve"),CONCATENATE("R7C",'Mapa de Riesgos'!$O$50),"")</f>
        <v/>
      </c>
      <c r="K12" s="39" t="str">
        <f>IF(AND('Mapa de Riesgos'!$Y$51="Muy Alta",'Mapa de Riesgos'!$AA$51="Leve"),CONCATENATE("R7C",'Mapa de Riesgos'!$O$51),"")</f>
        <v/>
      </c>
      <c r="L12" s="39" t="str">
        <f>IF(AND('Mapa de Riesgos'!$Y$52="Muy Alta",'Mapa de Riesgos'!$AA$52="Leve"),CONCATENATE("R7C",'Mapa de Riesgos'!$O$52),"")</f>
        <v/>
      </c>
      <c r="M12" s="39" t="str">
        <f>IF(AND('Mapa de Riesgos'!$Y$53="Muy Alta",'Mapa de Riesgos'!$AA$53="Leve"),CONCATENATE("R7C",'Mapa de Riesgos'!$O$53),"")</f>
        <v/>
      </c>
      <c r="N12" s="39" t="str">
        <f>IF(AND('Mapa de Riesgos'!$Y$54="Muy Alta",'Mapa de Riesgos'!$AA$54="Leve"),CONCATENATE("R7C",'Mapa de Riesgos'!$O$54),"")</f>
        <v/>
      </c>
      <c r="O12" s="40" t="str">
        <f>IF(AND('Mapa de Riesgos'!$Y$55="Muy Alta",'Mapa de Riesgos'!$AA$55="Leve"),CONCATENATE("R7C",'Mapa de Riesgos'!$O$55),"")</f>
        <v/>
      </c>
      <c r="P12" s="38" t="str">
        <f>IF(AND('Mapa de Riesgos'!$Y$50="Muy Alta",'Mapa de Riesgos'!$AA$50="Menor"),CONCATENATE("R7C",'Mapa de Riesgos'!$O$50),"")</f>
        <v/>
      </c>
      <c r="Q12" s="39" t="str">
        <f>IF(AND('Mapa de Riesgos'!$Y$51="Muy Alta",'Mapa de Riesgos'!$AA$51="Menor"),CONCATENATE("R7C",'Mapa de Riesgos'!$O$51),"")</f>
        <v/>
      </c>
      <c r="R12" s="39" t="str">
        <f>IF(AND('Mapa de Riesgos'!$Y$52="Muy Alta",'Mapa de Riesgos'!$AA$52="Menor"),CONCATENATE("R7C",'Mapa de Riesgos'!$O$52),"")</f>
        <v/>
      </c>
      <c r="S12" s="39" t="str">
        <f>IF(AND('Mapa de Riesgos'!$Y$53="Muy Alta",'Mapa de Riesgos'!$AA$53="Menor"),CONCATENATE("R7C",'Mapa de Riesgos'!$O$53),"")</f>
        <v/>
      </c>
      <c r="T12" s="39" t="str">
        <f>IF(AND('Mapa de Riesgos'!$Y$54="Muy Alta",'Mapa de Riesgos'!$AA$54="Menor"),CONCATENATE("R7C",'Mapa de Riesgos'!$O$54),"")</f>
        <v/>
      </c>
      <c r="U12" s="40" t="str">
        <f>IF(AND('Mapa de Riesgos'!$Y$55="Muy Alta",'Mapa de Riesgos'!$AA$55="Menor"),CONCATENATE("R7C",'Mapa de Riesgos'!$O$55),"")</f>
        <v/>
      </c>
      <c r="V12" s="38" t="str">
        <f>IF(AND('Mapa de Riesgos'!$Y$50="Muy Alta",'Mapa de Riesgos'!$AA$50="Moderado"),CONCATENATE("R7C",'Mapa de Riesgos'!$O$50),"")</f>
        <v/>
      </c>
      <c r="W12" s="39" t="str">
        <f>IF(AND('Mapa de Riesgos'!$Y$51="Muy Alta",'Mapa de Riesgos'!$AA$51="Moderado"),CONCATENATE("R7C",'Mapa de Riesgos'!$O$51),"")</f>
        <v/>
      </c>
      <c r="X12" s="39" t="str">
        <f>IF(AND('Mapa de Riesgos'!$Y$52="Muy Alta",'Mapa de Riesgos'!$AA$52="Moderado"),CONCATENATE("R7C",'Mapa de Riesgos'!$O$52),"")</f>
        <v/>
      </c>
      <c r="Y12" s="39" t="str">
        <f>IF(AND('Mapa de Riesgos'!$Y$53="Muy Alta",'Mapa de Riesgos'!$AA$53="Moderado"),CONCATENATE("R7C",'Mapa de Riesgos'!$O$53),"")</f>
        <v/>
      </c>
      <c r="Z12" s="39" t="str">
        <f>IF(AND('Mapa de Riesgos'!$Y$54="Muy Alta",'Mapa de Riesgos'!$AA$54="Moderado"),CONCATENATE("R7C",'Mapa de Riesgos'!$O$54),"")</f>
        <v/>
      </c>
      <c r="AA12" s="40" t="str">
        <f>IF(AND('Mapa de Riesgos'!$Y$55="Muy Alta",'Mapa de Riesgos'!$AA$55="Moderado"),CONCATENATE("R7C",'Mapa de Riesgos'!$O$55),"")</f>
        <v/>
      </c>
      <c r="AB12" s="38" t="str">
        <f>IF(AND('Mapa de Riesgos'!$Y$50="Muy Alta",'Mapa de Riesgos'!$AA$50="Mayor"),CONCATENATE("R7C",'Mapa de Riesgos'!$O$50),"")</f>
        <v/>
      </c>
      <c r="AC12" s="39" t="str">
        <f>IF(AND('Mapa de Riesgos'!$Y$51="Muy Alta",'Mapa de Riesgos'!$AA$51="Mayor"),CONCATENATE("R7C",'Mapa de Riesgos'!$O$51),"")</f>
        <v/>
      </c>
      <c r="AD12" s="39" t="str">
        <f>IF(AND('Mapa de Riesgos'!$Y$52="Muy Alta",'Mapa de Riesgos'!$AA$52="Mayor"),CONCATENATE("R7C",'Mapa de Riesgos'!$O$52),"")</f>
        <v/>
      </c>
      <c r="AE12" s="39" t="str">
        <f>IF(AND('Mapa de Riesgos'!$Y$53="Muy Alta",'Mapa de Riesgos'!$AA$53="Mayor"),CONCATENATE("R7C",'Mapa de Riesgos'!$O$53),"")</f>
        <v/>
      </c>
      <c r="AF12" s="39" t="str">
        <f>IF(AND('Mapa de Riesgos'!$Y$54="Muy Alta",'Mapa de Riesgos'!$AA$54="Mayor"),CONCATENATE("R7C",'Mapa de Riesgos'!$O$54),"")</f>
        <v/>
      </c>
      <c r="AG12" s="40" t="str">
        <f>IF(AND('Mapa de Riesgos'!$Y$55="Muy Alta",'Mapa de Riesgos'!$AA$55="Mayor"),CONCATENATE("R7C",'Mapa de Riesgos'!$O$55),"")</f>
        <v/>
      </c>
      <c r="AH12" s="41" t="str">
        <f>IF(AND('Mapa de Riesgos'!$Y$50="Muy Alta",'Mapa de Riesgos'!$AA$50="Catastrófico"),CONCATENATE("R7C",'Mapa de Riesgos'!$O$50),"")</f>
        <v/>
      </c>
      <c r="AI12" s="42" t="str">
        <f>IF(AND('Mapa de Riesgos'!$Y$51="Muy Alta",'Mapa de Riesgos'!$AA$51="Catastrófico"),CONCATENATE("R7C",'Mapa de Riesgos'!$O$51),"")</f>
        <v/>
      </c>
      <c r="AJ12" s="42" t="str">
        <f>IF(AND('Mapa de Riesgos'!$Y$52="Muy Alta",'Mapa de Riesgos'!$AA$52="Catastrófico"),CONCATENATE("R7C",'Mapa de Riesgos'!$O$52),"")</f>
        <v/>
      </c>
      <c r="AK12" s="42" t="str">
        <f>IF(AND('Mapa de Riesgos'!$Y$53="Muy Alta",'Mapa de Riesgos'!$AA$53="Catastrófico"),CONCATENATE("R7C",'Mapa de Riesgos'!$O$53),"")</f>
        <v/>
      </c>
      <c r="AL12" s="42" t="str">
        <f>IF(AND('Mapa de Riesgos'!$Y$54="Muy Alta",'Mapa de Riesgos'!$AA$54="Catastrófico"),CONCATENATE("R7C",'Mapa de Riesgos'!$O$54),"")</f>
        <v/>
      </c>
      <c r="AM12" s="43" t="str">
        <f>IF(AND('Mapa de Riesgos'!$Y$55="Muy Alta",'Mapa de Riesgos'!$AA$55="Catastrófico"),CONCATENATE("R7C",'Mapa de Riesgos'!$O$55),"")</f>
        <v/>
      </c>
      <c r="AN12" s="69"/>
      <c r="AO12" s="535"/>
      <c r="AP12" s="536"/>
      <c r="AQ12" s="536"/>
      <c r="AR12" s="536"/>
      <c r="AS12" s="536"/>
      <c r="AT12" s="537"/>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row>
    <row r="13" spans="1:91" ht="15" customHeight="1" x14ac:dyDescent="0.25">
      <c r="A13" s="69"/>
      <c r="B13" s="474"/>
      <c r="C13" s="474"/>
      <c r="D13" s="475"/>
      <c r="E13" s="515"/>
      <c r="F13" s="516"/>
      <c r="G13" s="516"/>
      <c r="H13" s="516"/>
      <c r="I13" s="517"/>
      <c r="J13" s="38" t="str">
        <f>IF(AND('Mapa de Riesgos'!$Y$56="Muy Alta",'Mapa de Riesgos'!$AA$56="Leve"),CONCATENATE("R8C",'Mapa de Riesgos'!$O$56),"")</f>
        <v/>
      </c>
      <c r="K13" s="39" t="str">
        <f>IF(AND('Mapa de Riesgos'!$Y$57="Muy Alta",'Mapa de Riesgos'!$AA$57="Leve"),CONCATENATE("R8C",'Mapa de Riesgos'!$O$57),"")</f>
        <v/>
      </c>
      <c r="L13" s="39" t="str">
        <f>IF(AND('Mapa de Riesgos'!$Y$58="Muy Alta",'Mapa de Riesgos'!$AA$58="Leve"),CONCATENATE("R8C",'Mapa de Riesgos'!$O$58),"")</f>
        <v/>
      </c>
      <c r="M13" s="39" t="str">
        <f>IF(AND('Mapa de Riesgos'!$Y$59="Muy Alta",'Mapa de Riesgos'!$AA$59="Leve"),CONCATENATE("R8C",'Mapa de Riesgos'!$O$59),"")</f>
        <v/>
      </c>
      <c r="N13" s="39" t="str">
        <f>IF(AND('Mapa de Riesgos'!$Y$60="Muy Alta",'Mapa de Riesgos'!$AA$60="Leve"),CONCATENATE("R8C",'Mapa de Riesgos'!$O$60),"")</f>
        <v/>
      </c>
      <c r="O13" s="40" t="str">
        <f>IF(AND('Mapa de Riesgos'!$Y$61="Muy Alta",'Mapa de Riesgos'!$AA$61="Leve"),CONCATENATE("R8C",'Mapa de Riesgos'!$O$61),"")</f>
        <v/>
      </c>
      <c r="P13" s="38" t="str">
        <f>IF(AND('Mapa de Riesgos'!$Y$56="Muy Alta",'Mapa de Riesgos'!$AA$56="Menor"),CONCATENATE("R8C",'Mapa de Riesgos'!$O$56),"")</f>
        <v/>
      </c>
      <c r="Q13" s="39" t="str">
        <f>IF(AND('Mapa de Riesgos'!$Y$57="Muy Alta",'Mapa de Riesgos'!$AA$57="Menor"),CONCATENATE("R8C",'Mapa de Riesgos'!$O$57),"")</f>
        <v/>
      </c>
      <c r="R13" s="39" t="str">
        <f>IF(AND('Mapa de Riesgos'!$Y$58="Muy Alta",'Mapa de Riesgos'!$AA$58="Menor"),CONCATENATE("R8C",'Mapa de Riesgos'!$O$58),"")</f>
        <v/>
      </c>
      <c r="S13" s="39" t="str">
        <f>IF(AND('Mapa de Riesgos'!$Y$59="Muy Alta",'Mapa de Riesgos'!$AA$59="Menor"),CONCATENATE("R8C",'Mapa de Riesgos'!$O$59),"")</f>
        <v/>
      </c>
      <c r="T13" s="39" t="str">
        <f>IF(AND('Mapa de Riesgos'!$Y$60="Muy Alta",'Mapa de Riesgos'!$AA$60="Menor"),CONCATENATE("R8C",'Mapa de Riesgos'!$O$60),"")</f>
        <v/>
      </c>
      <c r="U13" s="40" t="str">
        <f>IF(AND('Mapa de Riesgos'!$Y$61="Muy Alta",'Mapa de Riesgos'!$AA$61="Menor"),CONCATENATE("R8C",'Mapa de Riesgos'!$O$61),"")</f>
        <v/>
      </c>
      <c r="V13" s="38" t="str">
        <f>IF(AND('Mapa de Riesgos'!$Y$56="Muy Alta",'Mapa de Riesgos'!$AA$56="Moderado"),CONCATENATE("R8C",'Mapa de Riesgos'!$O$56),"")</f>
        <v/>
      </c>
      <c r="W13" s="39" t="str">
        <f>IF(AND('Mapa de Riesgos'!$Y$57="Muy Alta",'Mapa de Riesgos'!$AA$57="Moderado"),CONCATENATE("R8C",'Mapa de Riesgos'!$O$57),"")</f>
        <v/>
      </c>
      <c r="X13" s="39" t="str">
        <f>IF(AND('Mapa de Riesgos'!$Y$58="Muy Alta",'Mapa de Riesgos'!$AA$58="Moderado"),CONCATENATE("R8C",'Mapa de Riesgos'!$O$58),"")</f>
        <v/>
      </c>
      <c r="Y13" s="39" t="str">
        <f>IF(AND('Mapa de Riesgos'!$Y$59="Muy Alta",'Mapa de Riesgos'!$AA$59="Moderado"),CONCATENATE("R8C",'Mapa de Riesgos'!$O$59),"")</f>
        <v/>
      </c>
      <c r="Z13" s="39" t="str">
        <f>IF(AND('Mapa de Riesgos'!$Y$60="Muy Alta",'Mapa de Riesgos'!$AA$60="Moderado"),CONCATENATE("R8C",'Mapa de Riesgos'!$O$60),"")</f>
        <v/>
      </c>
      <c r="AA13" s="40" t="str">
        <f>IF(AND('Mapa de Riesgos'!$Y$61="Muy Alta",'Mapa de Riesgos'!$AA$61="Moderado"),CONCATENATE("R8C",'Mapa de Riesgos'!$O$61),"")</f>
        <v/>
      </c>
      <c r="AB13" s="38" t="str">
        <f>IF(AND('Mapa de Riesgos'!$Y$56="Muy Alta",'Mapa de Riesgos'!$AA$56="Mayor"),CONCATENATE("R8C",'Mapa de Riesgos'!$O$56),"")</f>
        <v/>
      </c>
      <c r="AC13" s="39" t="str">
        <f>IF(AND('Mapa de Riesgos'!$Y$57="Muy Alta",'Mapa de Riesgos'!$AA$57="Mayor"),CONCATENATE("R8C",'Mapa de Riesgos'!$O$57),"")</f>
        <v/>
      </c>
      <c r="AD13" s="39" t="str">
        <f>IF(AND('Mapa de Riesgos'!$Y$58="Muy Alta",'Mapa de Riesgos'!$AA$58="Mayor"),CONCATENATE("R8C",'Mapa de Riesgos'!$O$58),"")</f>
        <v/>
      </c>
      <c r="AE13" s="39" t="str">
        <f>IF(AND('Mapa de Riesgos'!$Y$59="Muy Alta",'Mapa de Riesgos'!$AA$59="Mayor"),CONCATENATE("R8C",'Mapa de Riesgos'!$O$59),"")</f>
        <v/>
      </c>
      <c r="AF13" s="39" t="str">
        <f>IF(AND('Mapa de Riesgos'!$Y$60="Muy Alta",'Mapa de Riesgos'!$AA$60="Mayor"),CONCATENATE("R8C",'Mapa de Riesgos'!$O$60),"")</f>
        <v/>
      </c>
      <c r="AG13" s="40" t="str">
        <f>IF(AND('Mapa de Riesgos'!$Y$61="Muy Alta",'Mapa de Riesgos'!$AA$61="Mayor"),CONCATENATE("R8C",'Mapa de Riesgos'!$O$61),"")</f>
        <v/>
      </c>
      <c r="AH13" s="41" t="str">
        <f>IF(AND('Mapa de Riesgos'!$Y$56="Muy Alta",'Mapa de Riesgos'!$AA$56="Catastrófico"),CONCATENATE("R8C",'Mapa de Riesgos'!$O$56),"")</f>
        <v/>
      </c>
      <c r="AI13" s="42" t="str">
        <f>IF(AND('Mapa de Riesgos'!$Y$57="Muy Alta",'Mapa de Riesgos'!$AA$57="Catastrófico"),CONCATENATE("R8C",'Mapa de Riesgos'!$O$57),"")</f>
        <v/>
      </c>
      <c r="AJ13" s="42" t="str">
        <f>IF(AND('Mapa de Riesgos'!$Y$58="Muy Alta",'Mapa de Riesgos'!$AA$58="Catastrófico"),CONCATENATE("R8C",'Mapa de Riesgos'!$O$58),"")</f>
        <v/>
      </c>
      <c r="AK13" s="42" t="str">
        <f>IF(AND('Mapa de Riesgos'!$Y$59="Muy Alta",'Mapa de Riesgos'!$AA$59="Catastrófico"),CONCATENATE("R8C",'Mapa de Riesgos'!$O$59),"")</f>
        <v/>
      </c>
      <c r="AL13" s="42" t="str">
        <f>IF(AND('Mapa de Riesgos'!$Y$60="Muy Alta",'Mapa de Riesgos'!$AA$60="Catastrófico"),CONCATENATE("R8C",'Mapa de Riesgos'!$O$60),"")</f>
        <v/>
      </c>
      <c r="AM13" s="43" t="str">
        <f>IF(AND('Mapa de Riesgos'!$Y$61="Muy Alta",'Mapa de Riesgos'!$AA$61="Catastrófico"),CONCATENATE("R8C",'Mapa de Riesgos'!$O$61),"")</f>
        <v/>
      </c>
      <c r="AN13" s="69"/>
      <c r="AO13" s="535"/>
      <c r="AP13" s="536"/>
      <c r="AQ13" s="536"/>
      <c r="AR13" s="536"/>
      <c r="AS13" s="536"/>
      <c r="AT13" s="537"/>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row>
    <row r="14" spans="1:91" ht="15" customHeight="1" x14ac:dyDescent="0.25">
      <c r="A14" s="69"/>
      <c r="B14" s="474"/>
      <c r="C14" s="474"/>
      <c r="D14" s="475"/>
      <c r="E14" s="515"/>
      <c r="F14" s="516"/>
      <c r="G14" s="516"/>
      <c r="H14" s="516"/>
      <c r="I14" s="517"/>
      <c r="J14" s="38" t="str">
        <f>IF(AND('Mapa de Riesgos'!$Y$62="Muy Alta",'Mapa de Riesgos'!$AA$62="Leve"),CONCATENATE("R9C",'Mapa de Riesgos'!$O$62),"")</f>
        <v/>
      </c>
      <c r="K14" s="39" t="str">
        <f>IF(AND('Mapa de Riesgos'!$Y$63="Muy Alta",'Mapa de Riesgos'!$AA$63="Leve"),CONCATENATE("R9C",'Mapa de Riesgos'!$O$63),"")</f>
        <v/>
      </c>
      <c r="L14" s="39" t="str">
        <f>IF(AND('Mapa de Riesgos'!$Y$64="Muy Alta",'Mapa de Riesgos'!$AA$64="Leve"),CONCATENATE("R9C",'Mapa de Riesgos'!$O$64),"")</f>
        <v/>
      </c>
      <c r="M14" s="39" t="str">
        <f>IF(AND('Mapa de Riesgos'!$Y$65="Muy Alta",'Mapa de Riesgos'!$AA$65="Leve"),CONCATENATE("R9C",'Mapa de Riesgos'!$O$65),"")</f>
        <v/>
      </c>
      <c r="N14" s="39" t="str">
        <f>IF(AND('Mapa de Riesgos'!$Y$66="Muy Alta",'Mapa de Riesgos'!$AA$66="Leve"),CONCATENATE("R9C",'Mapa de Riesgos'!$O$66),"")</f>
        <v/>
      </c>
      <c r="O14" s="40" t="str">
        <f>IF(AND('Mapa de Riesgos'!$Y$67="Muy Alta",'Mapa de Riesgos'!$AA$67="Leve"),CONCATENATE("R9C",'Mapa de Riesgos'!$O$67),"")</f>
        <v/>
      </c>
      <c r="P14" s="38" t="str">
        <f>IF(AND('Mapa de Riesgos'!$Y$62="Muy Alta",'Mapa de Riesgos'!$AA$62="Menor"),CONCATENATE("R9C",'Mapa de Riesgos'!$O$62),"")</f>
        <v/>
      </c>
      <c r="Q14" s="39" t="str">
        <f>IF(AND('Mapa de Riesgos'!$Y$63="Muy Alta",'Mapa de Riesgos'!$AA$63="Menor"),CONCATENATE("R9C",'Mapa de Riesgos'!$O$63),"")</f>
        <v/>
      </c>
      <c r="R14" s="39" t="str">
        <f>IF(AND('Mapa de Riesgos'!$Y$64="Muy Alta",'Mapa de Riesgos'!$AA$64="Menor"),CONCATENATE("R9C",'Mapa de Riesgos'!$O$64),"")</f>
        <v/>
      </c>
      <c r="S14" s="39" t="str">
        <f>IF(AND('Mapa de Riesgos'!$Y$65="Muy Alta",'Mapa de Riesgos'!$AA$65="Menor"),CONCATENATE("R9C",'Mapa de Riesgos'!$O$65),"")</f>
        <v/>
      </c>
      <c r="T14" s="39" t="str">
        <f>IF(AND('Mapa de Riesgos'!$Y$66="Muy Alta",'Mapa de Riesgos'!$AA$66="Menor"),CONCATENATE("R9C",'Mapa de Riesgos'!$O$66),"")</f>
        <v/>
      </c>
      <c r="U14" s="40" t="str">
        <f>IF(AND('Mapa de Riesgos'!$Y$67="Muy Alta",'Mapa de Riesgos'!$AA$67="Menor"),CONCATENATE("R9C",'Mapa de Riesgos'!$O$67),"")</f>
        <v/>
      </c>
      <c r="V14" s="38" t="str">
        <f>IF(AND('Mapa de Riesgos'!$Y$62="Muy Alta",'Mapa de Riesgos'!$AA$62="Moderado"),CONCATENATE("R9C",'Mapa de Riesgos'!$O$62),"")</f>
        <v/>
      </c>
      <c r="W14" s="39" t="str">
        <f>IF(AND('Mapa de Riesgos'!$Y$63="Muy Alta",'Mapa de Riesgos'!$AA$63="Moderado"),CONCATENATE("R9C",'Mapa de Riesgos'!$O$63),"")</f>
        <v/>
      </c>
      <c r="X14" s="39" t="str">
        <f>IF(AND('Mapa de Riesgos'!$Y$64="Muy Alta",'Mapa de Riesgos'!$AA$64="Moderado"),CONCATENATE("R9C",'Mapa de Riesgos'!$O$64),"")</f>
        <v/>
      </c>
      <c r="Y14" s="39" t="str">
        <f>IF(AND('Mapa de Riesgos'!$Y$65="Muy Alta",'Mapa de Riesgos'!$AA$65="Moderado"),CONCATENATE("R9C",'Mapa de Riesgos'!$O$65),"")</f>
        <v/>
      </c>
      <c r="Z14" s="39" t="str">
        <f>IF(AND('Mapa de Riesgos'!$Y$66="Muy Alta",'Mapa de Riesgos'!$AA$66="Moderado"),CONCATENATE("R9C",'Mapa de Riesgos'!$O$66),"")</f>
        <v/>
      </c>
      <c r="AA14" s="40" t="str">
        <f>IF(AND('Mapa de Riesgos'!$Y$67="Muy Alta",'Mapa de Riesgos'!$AA$67="Moderado"),CONCATENATE("R9C",'Mapa de Riesgos'!$O$67),"")</f>
        <v/>
      </c>
      <c r="AB14" s="38" t="str">
        <f>IF(AND('Mapa de Riesgos'!$Y$62="Muy Alta",'Mapa de Riesgos'!$AA$62="Mayor"),CONCATENATE("R9C",'Mapa de Riesgos'!$O$62),"")</f>
        <v/>
      </c>
      <c r="AC14" s="39" t="str">
        <f>IF(AND('Mapa de Riesgos'!$Y$63="Muy Alta",'Mapa de Riesgos'!$AA$63="Mayor"),CONCATENATE("R9C",'Mapa de Riesgos'!$O$63),"")</f>
        <v/>
      </c>
      <c r="AD14" s="39" t="str">
        <f>IF(AND('Mapa de Riesgos'!$Y$64="Muy Alta",'Mapa de Riesgos'!$AA$64="Mayor"),CONCATENATE("R9C",'Mapa de Riesgos'!$O$64),"")</f>
        <v/>
      </c>
      <c r="AE14" s="39" t="str">
        <f>IF(AND('Mapa de Riesgos'!$Y$65="Muy Alta",'Mapa de Riesgos'!$AA$65="Mayor"),CONCATENATE("R9C",'Mapa de Riesgos'!$O$65),"")</f>
        <v/>
      </c>
      <c r="AF14" s="39" t="str">
        <f>IF(AND('Mapa de Riesgos'!$Y$66="Muy Alta",'Mapa de Riesgos'!$AA$66="Mayor"),CONCATENATE("R9C",'Mapa de Riesgos'!$O$66),"")</f>
        <v/>
      </c>
      <c r="AG14" s="40" t="str">
        <f>IF(AND('Mapa de Riesgos'!$Y$67="Muy Alta",'Mapa de Riesgos'!$AA$67="Mayor"),CONCATENATE("R9C",'Mapa de Riesgos'!$O$67),"")</f>
        <v/>
      </c>
      <c r="AH14" s="41" t="str">
        <f>IF(AND('Mapa de Riesgos'!$Y$62="Muy Alta",'Mapa de Riesgos'!$AA$62="Catastrófico"),CONCATENATE("R9C",'Mapa de Riesgos'!$O$62),"")</f>
        <v/>
      </c>
      <c r="AI14" s="42" t="str">
        <f>IF(AND('Mapa de Riesgos'!$Y$63="Muy Alta",'Mapa de Riesgos'!$AA$63="Catastrófico"),CONCATENATE("R9C",'Mapa de Riesgos'!$O$63),"")</f>
        <v/>
      </c>
      <c r="AJ14" s="42" t="str">
        <f>IF(AND('Mapa de Riesgos'!$Y$64="Muy Alta",'Mapa de Riesgos'!$AA$64="Catastrófico"),CONCATENATE("R9C",'Mapa de Riesgos'!$O$64),"")</f>
        <v/>
      </c>
      <c r="AK14" s="42" t="str">
        <f>IF(AND('Mapa de Riesgos'!$Y$65="Muy Alta",'Mapa de Riesgos'!$AA$65="Catastrófico"),CONCATENATE("R9C",'Mapa de Riesgos'!$O$65),"")</f>
        <v/>
      </c>
      <c r="AL14" s="42" t="str">
        <f>IF(AND('Mapa de Riesgos'!$Y$66="Muy Alta",'Mapa de Riesgos'!$AA$66="Catastrófico"),CONCATENATE("R9C",'Mapa de Riesgos'!$O$66),"")</f>
        <v/>
      </c>
      <c r="AM14" s="43" t="str">
        <f>IF(AND('Mapa de Riesgos'!$Y$67="Muy Alta",'Mapa de Riesgos'!$AA$67="Catastrófico"),CONCATENATE("R9C",'Mapa de Riesgos'!$O$67),"")</f>
        <v/>
      </c>
      <c r="AN14" s="69"/>
      <c r="AO14" s="535"/>
      <c r="AP14" s="536"/>
      <c r="AQ14" s="536"/>
      <c r="AR14" s="536"/>
      <c r="AS14" s="536"/>
      <c r="AT14" s="537"/>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row>
    <row r="15" spans="1:91" ht="15.75" customHeight="1" thickBot="1" x14ac:dyDescent="0.3">
      <c r="A15" s="69"/>
      <c r="B15" s="474"/>
      <c r="C15" s="474"/>
      <c r="D15" s="475"/>
      <c r="E15" s="518"/>
      <c r="F15" s="519"/>
      <c r="G15" s="519"/>
      <c r="H15" s="519"/>
      <c r="I15" s="520"/>
      <c r="J15" s="44" t="str">
        <f>IF(AND('Mapa de Riesgos'!$Y$68="Muy Alta",'Mapa de Riesgos'!$AA$68="Leve"),CONCATENATE("R10C",'Mapa de Riesgos'!$O$68),"")</f>
        <v/>
      </c>
      <c r="K15" s="45" t="str">
        <f>IF(AND('Mapa de Riesgos'!$Y$69="Muy Alta",'Mapa de Riesgos'!$AA$69="Leve"),CONCATENATE("R10C",'Mapa de Riesgos'!$O$69),"")</f>
        <v/>
      </c>
      <c r="L15" s="45" t="str">
        <f>IF(AND('Mapa de Riesgos'!$Y$70="Muy Alta",'Mapa de Riesgos'!$AA$70="Leve"),CONCATENATE("R10C",'Mapa de Riesgos'!$O$70),"")</f>
        <v/>
      </c>
      <c r="M15" s="45" t="str">
        <f>IF(AND('Mapa de Riesgos'!$Y$71="Muy Alta",'Mapa de Riesgos'!$AA$71="Leve"),CONCATENATE("R10C",'Mapa de Riesgos'!$O$71),"")</f>
        <v/>
      </c>
      <c r="N15" s="45" t="str">
        <f>IF(AND('Mapa de Riesgos'!$Y$72="Muy Alta",'Mapa de Riesgos'!$AA$72="Leve"),CONCATENATE("R10C",'Mapa de Riesgos'!$O$72),"")</f>
        <v/>
      </c>
      <c r="O15" s="46" t="str">
        <f>IF(AND('Mapa de Riesgos'!$Y$73="Muy Alta",'Mapa de Riesgos'!$AA$73="Leve"),CONCATENATE("R10C",'Mapa de Riesgos'!$O$73),"")</f>
        <v/>
      </c>
      <c r="P15" s="38" t="str">
        <f>IF(AND('Mapa de Riesgos'!$Y$68="Muy Alta",'Mapa de Riesgos'!$AA$68="Menor"),CONCATENATE("R10C",'Mapa de Riesgos'!$O$68),"")</f>
        <v/>
      </c>
      <c r="Q15" s="39" t="str">
        <f>IF(AND('Mapa de Riesgos'!$Y$69="Muy Alta",'Mapa de Riesgos'!$AA$69="Menor"),CONCATENATE("R10C",'Mapa de Riesgos'!$O$69),"")</f>
        <v/>
      </c>
      <c r="R15" s="39" t="str">
        <f>IF(AND('Mapa de Riesgos'!$Y$70="Muy Alta",'Mapa de Riesgos'!$AA$70="Menor"),CONCATENATE("R10C",'Mapa de Riesgos'!$O$70),"")</f>
        <v/>
      </c>
      <c r="S15" s="39" t="str">
        <f>IF(AND('Mapa de Riesgos'!$Y$71="Muy Alta",'Mapa de Riesgos'!$AA$71="Menor"),CONCATENATE("R10C",'Mapa de Riesgos'!$O$71),"")</f>
        <v/>
      </c>
      <c r="T15" s="39" t="str">
        <f>IF(AND('Mapa de Riesgos'!$Y$72="Muy Alta",'Mapa de Riesgos'!$AA$72="Menor"),CONCATENATE("R10C",'Mapa de Riesgos'!$O$72),"")</f>
        <v/>
      </c>
      <c r="U15" s="40" t="str">
        <f>IF(AND('Mapa de Riesgos'!$Y$73="Muy Alta",'Mapa de Riesgos'!$AA$73="Menor"),CONCATENATE("R10C",'Mapa de Riesgos'!$O$73),"")</f>
        <v/>
      </c>
      <c r="V15" s="44" t="str">
        <f>IF(AND('Mapa de Riesgos'!$Y$68="Muy Alta",'Mapa de Riesgos'!$AA$68="Moderado"),CONCATENATE("R10C",'Mapa de Riesgos'!$O$68),"")</f>
        <v/>
      </c>
      <c r="W15" s="45" t="str">
        <f>IF(AND('Mapa de Riesgos'!$Y$69="Muy Alta",'Mapa de Riesgos'!$AA$69="Moderado"),CONCATENATE("R10C",'Mapa de Riesgos'!$O$69),"")</f>
        <v/>
      </c>
      <c r="X15" s="45" t="str">
        <f>IF(AND('Mapa de Riesgos'!$Y$70="Muy Alta",'Mapa de Riesgos'!$AA$70="Moderado"),CONCATENATE("R10C",'Mapa de Riesgos'!$O$70),"")</f>
        <v/>
      </c>
      <c r="Y15" s="45" t="str">
        <f>IF(AND('Mapa de Riesgos'!$Y$71="Muy Alta",'Mapa de Riesgos'!$AA$71="Moderado"),CONCATENATE("R10C",'Mapa de Riesgos'!$O$71),"")</f>
        <v/>
      </c>
      <c r="Z15" s="45" t="str">
        <f>IF(AND('Mapa de Riesgos'!$Y$72="Muy Alta",'Mapa de Riesgos'!$AA$72="Moderado"),CONCATENATE("R10C",'Mapa de Riesgos'!$O$72),"")</f>
        <v/>
      </c>
      <c r="AA15" s="46" t="str">
        <f>IF(AND('Mapa de Riesgos'!$Y$73="Muy Alta",'Mapa de Riesgos'!$AA$73="Moderado"),CONCATENATE("R10C",'Mapa de Riesgos'!$O$73),"")</f>
        <v/>
      </c>
      <c r="AB15" s="38" t="str">
        <f>IF(AND('Mapa de Riesgos'!$Y$68="Muy Alta",'Mapa de Riesgos'!$AA$68="Mayor"),CONCATENATE("R10C",'Mapa de Riesgos'!$O$68),"")</f>
        <v/>
      </c>
      <c r="AC15" s="39" t="str">
        <f>IF(AND('Mapa de Riesgos'!$Y$69="Muy Alta",'Mapa de Riesgos'!$AA$69="Mayor"),CONCATENATE("R10C",'Mapa de Riesgos'!$O$69),"")</f>
        <v/>
      </c>
      <c r="AD15" s="39" t="str">
        <f>IF(AND('Mapa de Riesgos'!$Y$70="Muy Alta",'Mapa de Riesgos'!$AA$70="Mayor"),CONCATENATE("R10C",'Mapa de Riesgos'!$O$70),"")</f>
        <v/>
      </c>
      <c r="AE15" s="39" t="str">
        <f>IF(AND('Mapa de Riesgos'!$Y$71="Muy Alta",'Mapa de Riesgos'!$AA$71="Mayor"),CONCATENATE("R10C",'Mapa de Riesgos'!$O$71),"")</f>
        <v/>
      </c>
      <c r="AF15" s="39" t="str">
        <f>IF(AND('Mapa de Riesgos'!$Y$72="Muy Alta",'Mapa de Riesgos'!$AA$72="Mayor"),CONCATENATE("R10C",'Mapa de Riesgos'!$O$72),"")</f>
        <v/>
      </c>
      <c r="AG15" s="40" t="str">
        <f>IF(AND('Mapa de Riesgos'!$Y$73="Muy Alta",'Mapa de Riesgos'!$AA$73="Mayor"),CONCATENATE("R10C",'Mapa de Riesgos'!$O$73),"")</f>
        <v/>
      </c>
      <c r="AH15" s="47" t="str">
        <f>IF(AND('Mapa de Riesgos'!$Y$68="Muy Alta",'Mapa de Riesgos'!$AA$68="Catastrófico"),CONCATENATE("R10C",'Mapa de Riesgos'!$O$68),"")</f>
        <v/>
      </c>
      <c r="AI15" s="48" t="str">
        <f>IF(AND('Mapa de Riesgos'!$Y$69="Muy Alta",'Mapa de Riesgos'!$AA$69="Catastrófico"),CONCATENATE("R10C",'Mapa de Riesgos'!$O$69),"")</f>
        <v/>
      </c>
      <c r="AJ15" s="48" t="str">
        <f>IF(AND('Mapa de Riesgos'!$Y$70="Muy Alta",'Mapa de Riesgos'!$AA$70="Catastrófico"),CONCATENATE("R10C",'Mapa de Riesgos'!$O$70),"")</f>
        <v/>
      </c>
      <c r="AK15" s="48" t="str">
        <f>IF(AND('Mapa de Riesgos'!$Y$71="Muy Alta",'Mapa de Riesgos'!$AA$71="Catastrófico"),CONCATENATE("R10C",'Mapa de Riesgos'!$O$71),"")</f>
        <v/>
      </c>
      <c r="AL15" s="48" t="str">
        <f>IF(AND('Mapa de Riesgos'!$Y$72="Muy Alta",'Mapa de Riesgos'!$AA$72="Catastrófico"),CONCATENATE("R10C",'Mapa de Riesgos'!$O$72),"")</f>
        <v/>
      </c>
      <c r="AM15" s="49" t="str">
        <f>IF(AND('Mapa de Riesgos'!$Y$73="Muy Alta",'Mapa de Riesgos'!$AA$73="Catastrófico"),CONCATENATE("R10C",'Mapa de Riesgos'!$O$73),"")</f>
        <v/>
      </c>
      <c r="AN15" s="69"/>
      <c r="AO15" s="538"/>
      <c r="AP15" s="539"/>
      <c r="AQ15" s="539"/>
      <c r="AR15" s="539"/>
      <c r="AS15" s="539"/>
      <c r="AT15" s="540"/>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row>
    <row r="16" spans="1:91" ht="15" customHeight="1" x14ac:dyDescent="0.25">
      <c r="A16" s="69"/>
      <c r="B16" s="474"/>
      <c r="C16" s="474"/>
      <c r="D16" s="475"/>
      <c r="E16" s="512" t="s">
        <v>193</v>
      </c>
      <c r="F16" s="513"/>
      <c r="G16" s="513"/>
      <c r="H16" s="513"/>
      <c r="I16" s="513"/>
      <c r="J16" s="50" t="str">
        <f>IF(AND('Mapa de Riesgos'!$Y$12="Alta",'Mapa de Riesgos'!$AA$12="Leve"),CONCATENATE("R1C",'Mapa de Riesgos'!$O$12),"")</f>
        <v/>
      </c>
      <c r="K16" s="51" t="str">
        <f>IF(AND('Mapa de Riesgos'!$Y$13="Alta",'Mapa de Riesgos'!$AA$13="Leve"),CONCATENATE("R1C",'Mapa de Riesgos'!$O$13),"")</f>
        <v/>
      </c>
      <c r="L16" s="51" t="str">
        <f>IF(AND('Mapa de Riesgos'!$Y$14="Alta",'Mapa de Riesgos'!$AA$14="Leve"),CONCATENATE("R1C",'Mapa de Riesgos'!$O$14),"")</f>
        <v/>
      </c>
      <c r="M16" s="51" t="str">
        <f>IF(AND('Mapa de Riesgos'!$Y$15="Alta",'Mapa de Riesgos'!$AA$15="Leve"),CONCATENATE("R1C",'Mapa de Riesgos'!$O$15),"")</f>
        <v/>
      </c>
      <c r="N16" s="51" t="str">
        <f>IF(AND('Mapa de Riesgos'!$Y$16="Alta",'Mapa de Riesgos'!$AA$16="Leve"),CONCATENATE("R1C",'Mapa de Riesgos'!$O$16),"")</f>
        <v/>
      </c>
      <c r="O16" s="52" t="str">
        <f>IF(AND('Mapa de Riesgos'!$Y$17="Alta",'Mapa de Riesgos'!$AA$17="Leve"),CONCATENATE("R1C",'Mapa de Riesgos'!$O$17),"")</f>
        <v/>
      </c>
      <c r="P16" s="50" t="str">
        <f>IF(AND('Mapa de Riesgos'!$Y$12="Alta",'Mapa de Riesgos'!$AA$12="Menor"),CONCATENATE("R1C",'Mapa de Riesgos'!$O$12),"")</f>
        <v/>
      </c>
      <c r="Q16" s="51" t="str">
        <f>IF(AND('Mapa de Riesgos'!$Y$13="Alta",'Mapa de Riesgos'!$AA$13="Menor"),CONCATENATE("R1C",'Mapa de Riesgos'!$O$13),"")</f>
        <v/>
      </c>
      <c r="R16" s="51" t="str">
        <f>IF(AND('Mapa de Riesgos'!$Y$14="Alta",'Mapa de Riesgos'!$AA$14="Menor"),CONCATENATE("R1C",'Mapa de Riesgos'!$O$14),"")</f>
        <v/>
      </c>
      <c r="S16" s="51" t="str">
        <f>IF(AND('Mapa de Riesgos'!$Y$15="Alta",'Mapa de Riesgos'!$AA$15="Menor"),CONCATENATE("R1C",'Mapa de Riesgos'!$O$15),"")</f>
        <v/>
      </c>
      <c r="T16" s="51" t="str">
        <f>IF(AND('Mapa de Riesgos'!$Y$16="Alta",'Mapa de Riesgos'!$AA$16="Menor"),CONCATENATE("R1C",'Mapa de Riesgos'!$O$16),"")</f>
        <v/>
      </c>
      <c r="U16" s="52" t="str">
        <f>IF(AND('Mapa de Riesgos'!$Y$17="Alta",'Mapa de Riesgos'!$AA$17="Menor"),CONCATENATE("R1C",'Mapa de Riesgos'!$O$17),"")</f>
        <v/>
      </c>
      <c r="V16" s="32" t="str">
        <f>IF(AND('Mapa de Riesgos'!$Y$12="Alta",'Mapa de Riesgos'!$AA$12="Moderado"),CONCATENATE("R1C",'Mapa de Riesgos'!$O$12),"")</f>
        <v/>
      </c>
      <c r="W16" s="33" t="str">
        <f>IF(AND('Mapa de Riesgos'!$Y$13="Alta",'Mapa de Riesgos'!$AA$13="Moderado"),CONCATENATE("R1C",'Mapa de Riesgos'!$O$13),"")</f>
        <v/>
      </c>
      <c r="X16" s="33" t="str">
        <f>IF(AND('Mapa de Riesgos'!$Y$14="Alta",'Mapa de Riesgos'!$AA$14="Moderado"),CONCATENATE("R1C",'Mapa de Riesgos'!$O$14),"")</f>
        <v/>
      </c>
      <c r="Y16" s="33" t="str">
        <f>IF(AND('Mapa de Riesgos'!$Y$15="Alta",'Mapa de Riesgos'!$AA$15="Moderado"),CONCATENATE("R1C",'Mapa de Riesgos'!$O$15),"")</f>
        <v/>
      </c>
      <c r="Z16" s="33" t="str">
        <f>IF(AND('Mapa de Riesgos'!$Y$16="Alta",'Mapa de Riesgos'!$AA$16="Moderado"),CONCATENATE("R1C",'Mapa de Riesgos'!$O$16),"")</f>
        <v/>
      </c>
      <c r="AA16" s="34" t="str">
        <f>IF(AND('Mapa de Riesgos'!$Y$17="Alta",'Mapa de Riesgos'!$AA$17="Moderado"),CONCATENATE("R1C",'Mapa de Riesgos'!$O$17),"")</f>
        <v/>
      </c>
      <c r="AB16" s="32" t="str">
        <f>IF(AND('Mapa de Riesgos'!$Y$12="Alta",'Mapa de Riesgos'!$AA$12="Mayor"),CONCATENATE("R1C",'Mapa de Riesgos'!$O$12),"")</f>
        <v/>
      </c>
      <c r="AC16" s="33" t="str">
        <f>IF(AND('Mapa de Riesgos'!$Y$13="Alta",'Mapa de Riesgos'!$AA$13="Mayor"),CONCATENATE("R1C",'Mapa de Riesgos'!$O$13),"")</f>
        <v/>
      </c>
      <c r="AD16" s="33" t="str">
        <f>IF(AND('Mapa de Riesgos'!$Y$14="Alta",'Mapa de Riesgos'!$AA$14="Mayor"),CONCATENATE("R1C",'Mapa de Riesgos'!$O$14),"")</f>
        <v/>
      </c>
      <c r="AE16" s="33" t="str">
        <f>IF(AND('Mapa de Riesgos'!$Y$15="Alta",'Mapa de Riesgos'!$AA$15="Mayor"),CONCATENATE("R1C",'Mapa de Riesgos'!$O$15),"")</f>
        <v/>
      </c>
      <c r="AF16" s="33" t="str">
        <f>IF(AND('Mapa de Riesgos'!$Y$16="Alta",'Mapa de Riesgos'!$AA$16="Mayor"),CONCATENATE("R1C",'Mapa de Riesgos'!$O$16),"")</f>
        <v/>
      </c>
      <c r="AG16" s="34" t="str">
        <f>IF(AND('Mapa de Riesgos'!$Y$17="Alta",'Mapa de Riesgos'!$AA$17="Mayor"),CONCATENATE("R1C",'Mapa de Riesgos'!$O$17),"")</f>
        <v/>
      </c>
      <c r="AH16" s="35" t="str">
        <f>IF(AND('Mapa de Riesgos'!$Y$12="Alta",'Mapa de Riesgos'!$AA$12="Catastrófico"),CONCATENATE("R1C",'Mapa de Riesgos'!$O$12),"")</f>
        <v/>
      </c>
      <c r="AI16" s="36" t="str">
        <f>IF(AND('Mapa de Riesgos'!$Y$13="Alta",'Mapa de Riesgos'!$AA$13="Catastrófico"),CONCATENATE("R1C",'Mapa de Riesgos'!$O$13),"")</f>
        <v/>
      </c>
      <c r="AJ16" s="36" t="str">
        <f>IF(AND('Mapa de Riesgos'!$Y$14="Alta",'Mapa de Riesgos'!$AA$14="Catastrófico"),CONCATENATE("R1C",'Mapa de Riesgos'!$O$14),"")</f>
        <v/>
      </c>
      <c r="AK16" s="36" t="str">
        <f>IF(AND('Mapa de Riesgos'!$Y$15="Alta",'Mapa de Riesgos'!$AA$15="Catastrófico"),CONCATENATE("R1C",'Mapa de Riesgos'!$O$15),"")</f>
        <v/>
      </c>
      <c r="AL16" s="36" t="str">
        <f>IF(AND('Mapa de Riesgos'!$Y$16="Alta",'Mapa de Riesgos'!$AA$16="Catastrófico"),CONCATENATE("R1C",'Mapa de Riesgos'!$O$16),"")</f>
        <v/>
      </c>
      <c r="AM16" s="37" t="str">
        <f>IF(AND('Mapa de Riesgos'!$Y$17="Alta",'Mapa de Riesgos'!$AA$17="Catastrófico"),CONCATENATE("R1C",'Mapa de Riesgos'!$O$17),"")</f>
        <v/>
      </c>
      <c r="AN16" s="69"/>
      <c r="AO16" s="522" t="s">
        <v>194</v>
      </c>
      <c r="AP16" s="523"/>
      <c r="AQ16" s="523"/>
      <c r="AR16" s="523"/>
      <c r="AS16" s="523"/>
      <c r="AT16" s="524"/>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row>
    <row r="17" spans="1:76" ht="15" customHeight="1" x14ac:dyDescent="0.25">
      <c r="A17" s="69"/>
      <c r="B17" s="474"/>
      <c r="C17" s="474"/>
      <c r="D17" s="475"/>
      <c r="E17" s="531"/>
      <c r="F17" s="516"/>
      <c r="G17" s="516"/>
      <c r="H17" s="516"/>
      <c r="I17" s="516"/>
      <c r="J17" s="53" t="str">
        <f>IF(AND('Mapa de Riesgos'!$Y$18="Alta",'Mapa de Riesgos'!$AA$18="Leve"),CONCATENATE("R2C",'Mapa de Riesgos'!$O$18),"")</f>
        <v/>
      </c>
      <c r="K17" s="54" t="str">
        <f>IF(AND('Mapa de Riesgos'!$Y$21="Alta",'Mapa de Riesgos'!$AA$21="Leve"),CONCATENATE("R2C",'Mapa de Riesgos'!$O$21),"")</f>
        <v/>
      </c>
      <c r="L17" s="54" t="str">
        <f>IF(AND('Mapa de Riesgos'!$Y$22="Alta",'Mapa de Riesgos'!$AA$22="Leve"),CONCATENATE("R2C",'Mapa de Riesgos'!$O$22),"")</f>
        <v/>
      </c>
      <c r="M17" s="54" t="str">
        <f>IF(AND('Mapa de Riesgos'!$Y$23="Alta",'Mapa de Riesgos'!$AA$23="Leve"),CONCATENATE("R2C",'Mapa de Riesgos'!$O$23),"")</f>
        <v/>
      </c>
      <c r="N17" s="54" t="str">
        <f>IF(AND('Mapa de Riesgos'!$Y$24="Alta",'Mapa de Riesgos'!$AA$24="Leve"),CONCATENATE("R2C",'Mapa de Riesgos'!$O$24),"")</f>
        <v/>
      </c>
      <c r="O17" s="55" t="str">
        <f>IF(AND('Mapa de Riesgos'!$Y$25="Alta",'Mapa de Riesgos'!$AA$25="Leve"),CONCATENATE("R2C",'Mapa de Riesgos'!$O$25),"")</f>
        <v/>
      </c>
      <c r="P17" s="53" t="str">
        <f>IF(AND('Mapa de Riesgos'!$Y$18="Alta",'Mapa de Riesgos'!$AA$18="Menor"),CONCATENATE("R2C",'Mapa de Riesgos'!$O$18),"")</f>
        <v/>
      </c>
      <c r="Q17" s="54" t="str">
        <f>IF(AND('Mapa de Riesgos'!$Y$21="Alta",'Mapa de Riesgos'!$AA$21="Menor"),CONCATENATE("R2C",'Mapa de Riesgos'!$O$21),"")</f>
        <v/>
      </c>
      <c r="R17" s="54" t="str">
        <f>IF(AND('Mapa de Riesgos'!$Y$22="Alta",'Mapa de Riesgos'!$AA$22="Menor"),CONCATENATE("R2C",'Mapa de Riesgos'!$O$22),"")</f>
        <v/>
      </c>
      <c r="S17" s="54" t="str">
        <f>IF(AND('Mapa de Riesgos'!$Y$23="Alta",'Mapa de Riesgos'!$AA$23="Menor"),CONCATENATE("R2C",'Mapa de Riesgos'!$O$23),"")</f>
        <v/>
      </c>
      <c r="T17" s="54" t="str">
        <f>IF(AND('Mapa de Riesgos'!$Y$24="Alta",'Mapa de Riesgos'!$AA$24="Menor"),CONCATENATE("R2C",'Mapa de Riesgos'!$O$24),"")</f>
        <v/>
      </c>
      <c r="U17" s="55" t="str">
        <f>IF(AND('Mapa de Riesgos'!$Y$25="Alta",'Mapa de Riesgos'!$AA$25="Menor"),CONCATENATE("R2C",'Mapa de Riesgos'!$O$25),"")</f>
        <v/>
      </c>
      <c r="V17" s="38" t="str">
        <f>IF(AND('Mapa de Riesgos'!$Y$18="Alta",'Mapa de Riesgos'!$AA$18="Moderado"),CONCATENATE("R2C",'Mapa de Riesgos'!$O$18),"")</f>
        <v/>
      </c>
      <c r="W17" s="39" t="str">
        <f>IF(AND('Mapa de Riesgos'!$Y$21="Alta",'Mapa de Riesgos'!$AA$21="Moderado"),CONCATENATE("R2C",'Mapa de Riesgos'!$O$21),"")</f>
        <v/>
      </c>
      <c r="X17" s="39" t="str">
        <f>IF(AND('Mapa de Riesgos'!$Y$22="Alta",'Mapa de Riesgos'!$AA$22="Moderado"),CONCATENATE("R2C",'Mapa de Riesgos'!$O$22),"")</f>
        <v/>
      </c>
      <c r="Y17" s="39" t="str">
        <f>IF(AND('Mapa de Riesgos'!$Y$23="Alta",'Mapa de Riesgos'!$AA$23="Moderado"),CONCATENATE("R2C",'Mapa de Riesgos'!$O$23),"")</f>
        <v/>
      </c>
      <c r="Z17" s="39" t="str">
        <f>IF(AND('Mapa de Riesgos'!$Y$24="Alta",'Mapa de Riesgos'!$AA$24="Moderado"),CONCATENATE("R2C",'Mapa de Riesgos'!$O$24),"")</f>
        <v/>
      </c>
      <c r="AA17" s="40" t="str">
        <f>IF(AND('Mapa de Riesgos'!$Y$25="Alta",'Mapa de Riesgos'!$AA$25="Moderado"),CONCATENATE("R2C",'Mapa de Riesgos'!$O$25),"")</f>
        <v/>
      </c>
      <c r="AB17" s="38" t="str">
        <f>IF(AND('Mapa de Riesgos'!$Y$18="Alta",'Mapa de Riesgos'!$AA$18="Mayor"),CONCATENATE("R2C",'Mapa de Riesgos'!$O$18),"")</f>
        <v/>
      </c>
      <c r="AC17" s="39" t="str">
        <f>IF(AND('Mapa de Riesgos'!$Y$21="Alta",'Mapa de Riesgos'!$AA$21="Mayor"),CONCATENATE("R2C",'Mapa de Riesgos'!$O$21),"")</f>
        <v/>
      </c>
      <c r="AD17" s="39" t="str">
        <f>IF(AND('Mapa de Riesgos'!$Y$22="Alta",'Mapa de Riesgos'!$AA$22="Mayor"),CONCATENATE("R2C",'Mapa de Riesgos'!$O$22),"")</f>
        <v/>
      </c>
      <c r="AE17" s="39" t="str">
        <f>IF(AND('Mapa de Riesgos'!$Y$23="Alta",'Mapa de Riesgos'!$AA$23="Mayor"),CONCATENATE("R2C",'Mapa de Riesgos'!$O$23),"")</f>
        <v/>
      </c>
      <c r="AF17" s="39" t="str">
        <f>IF(AND('Mapa de Riesgos'!$Y$24="Alta",'Mapa de Riesgos'!$AA$24="Mayor"),CONCATENATE("R2C",'Mapa de Riesgos'!$O$24),"")</f>
        <v/>
      </c>
      <c r="AG17" s="40" t="str">
        <f>IF(AND('Mapa de Riesgos'!$Y$25="Alta",'Mapa de Riesgos'!$AA$25="Mayor"),CONCATENATE("R2C",'Mapa de Riesgos'!$O$25),"")</f>
        <v/>
      </c>
      <c r="AH17" s="41" t="str">
        <f>IF(AND('Mapa de Riesgos'!$Y$18="Alta",'Mapa de Riesgos'!$AA$18="Catastrófico"),CONCATENATE("R2C",'Mapa de Riesgos'!$O$18),"")</f>
        <v/>
      </c>
      <c r="AI17" s="42" t="str">
        <f>IF(AND('Mapa de Riesgos'!$Y$21="Alta",'Mapa de Riesgos'!$AA$21="Catastrófico"),CONCATENATE("R2C",'Mapa de Riesgos'!$O$21),"")</f>
        <v/>
      </c>
      <c r="AJ17" s="42" t="str">
        <f>IF(AND('Mapa de Riesgos'!$Y$22="Alta",'Mapa de Riesgos'!$AA$22="Catastrófico"),CONCATENATE("R2C",'Mapa de Riesgos'!$O$22),"")</f>
        <v/>
      </c>
      <c r="AK17" s="42" t="str">
        <f>IF(AND('Mapa de Riesgos'!$Y$23="Alta",'Mapa de Riesgos'!$AA$23="Catastrófico"),CONCATENATE("R2C",'Mapa de Riesgos'!$O$23),"")</f>
        <v/>
      </c>
      <c r="AL17" s="42" t="str">
        <f>IF(AND('Mapa de Riesgos'!$Y$24="Alta",'Mapa de Riesgos'!$AA$24="Catastrófico"),CONCATENATE("R2C",'Mapa de Riesgos'!$O$24),"")</f>
        <v/>
      </c>
      <c r="AM17" s="43" t="str">
        <f>IF(AND('Mapa de Riesgos'!$Y$25="Alta",'Mapa de Riesgos'!$AA$25="Catastrófico"),CONCATENATE("R2C",'Mapa de Riesgos'!$O$25),"")</f>
        <v/>
      </c>
      <c r="AN17" s="69"/>
      <c r="AO17" s="525"/>
      <c r="AP17" s="526"/>
      <c r="AQ17" s="526"/>
      <c r="AR17" s="526"/>
      <c r="AS17" s="526"/>
      <c r="AT17" s="527"/>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row>
    <row r="18" spans="1:76" ht="15" customHeight="1" x14ac:dyDescent="0.25">
      <c r="A18" s="69"/>
      <c r="B18" s="474"/>
      <c r="C18" s="474"/>
      <c r="D18" s="475"/>
      <c r="E18" s="515"/>
      <c r="F18" s="516"/>
      <c r="G18" s="516"/>
      <c r="H18" s="516"/>
      <c r="I18" s="516"/>
      <c r="J18" s="53" t="str">
        <f>IF(AND('Mapa de Riesgos'!$Y$26="Alta",'Mapa de Riesgos'!$AA$26="Leve"),CONCATENATE("R3C",'Mapa de Riesgos'!$O$26),"")</f>
        <v/>
      </c>
      <c r="K18" s="54" t="str">
        <f>IF(AND('Mapa de Riesgos'!$Y$27="Alta",'Mapa de Riesgos'!$AA$27="Leve"),CONCATENATE("R3C",'Mapa de Riesgos'!$O$27),"")</f>
        <v/>
      </c>
      <c r="L18" s="54" t="str">
        <f>IF(AND('Mapa de Riesgos'!$Y$28="Alta",'Mapa de Riesgos'!$AA$28="Leve"),CONCATENATE("R3C",'Mapa de Riesgos'!$O$28),"")</f>
        <v/>
      </c>
      <c r="M18" s="54" t="str">
        <f>IF(AND('Mapa de Riesgos'!$Y$29="Alta",'Mapa de Riesgos'!$AA$29="Leve"),CONCATENATE("R3C",'Mapa de Riesgos'!$O$29),"")</f>
        <v/>
      </c>
      <c r="N18" s="54" t="str">
        <f>IF(AND('Mapa de Riesgos'!$Y$30="Alta",'Mapa de Riesgos'!$AA$30="Leve"),CONCATENATE("R3C",'Mapa de Riesgos'!$O$30),"")</f>
        <v/>
      </c>
      <c r="O18" s="55" t="str">
        <f>IF(AND('Mapa de Riesgos'!$Y$31="Alta",'Mapa de Riesgos'!$AA$31="Leve"),CONCATENATE("R3C",'Mapa de Riesgos'!$O$31),"")</f>
        <v/>
      </c>
      <c r="P18" s="53" t="str">
        <f>IF(AND('Mapa de Riesgos'!$Y$26="Alta",'Mapa de Riesgos'!$AA$26="Menor"),CONCATENATE("R3C",'Mapa de Riesgos'!$O$26),"")</f>
        <v/>
      </c>
      <c r="Q18" s="54" t="str">
        <f>IF(AND('Mapa de Riesgos'!$Y$27="Alta",'Mapa de Riesgos'!$AA$27="Menor"),CONCATENATE("R3C",'Mapa de Riesgos'!$O$27),"")</f>
        <v/>
      </c>
      <c r="R18" s="54" t="str">
        <f>IF(AND('Mapa de Riesgos'!$Y$28="Alta",'Mapa de Riesgos'!$AA$28="Menor"),CONCATENATE("R3C",'Mapa de Riesgos'!$O$28),"")</f>
        <v/>
      </c>
      <c r="S18" s="54" t="str">
        <f>IF(AND('Mapa de Riesgos'!$Y$29="Alta",'Mapa de Riesgos'!$AA$29="Menor"),CONCATENATE("R3C",'Mapa de Riesgos'!$O$29),"")</f>
        <v/>
      </c>
      <c r="T18" s="54" t="str">
        <f>IF(AND('Mapa de Riesgos'!$Y$30="Alta",'Mapa de Riesgos'!$AA$30="Menor"),CONCATENATE("R3C",'Mapa de Riesgos'!$O$30),"")</f>
        <v/>
      </c>
      <c r="U18" s="55" t="str">
        <f>IF(AND('Mapa de Riesgos'!$Y$31="Alta",'Mapa de Riesgos'!$AA$31="Menor"),CONCATENATE("R3C",'Mapa de Riesgos'!$O$31),"")</f>
        <v/>
      </c>
      <c r="V18" s="38" t="str">
        <f>IF(AND('Mapa de Riesgos'!$Y$26="Alta",'Mapa de Riesgos'!$AA$26="Moderado"),CONCATENATE("R3C",'Mapa de Riesgos'!$O$26),"")</f>
        <v/>
      </c>
      <c r="W18" s="39" t="str">
        <f>IF(AND('Mapa de Riesgos'!$Y$27="Alta",'Mapa de Riesgos'!$AA$27="Moderado"),CONCATENATE("R3C",'Mapa de Riesgos'!$O$27),"")</f>
        <v/>
      </c>
      <c r="X18" s="39" t="str">
        <f>IF(AND('Mapa de Riesgos'!$Y$28="Alta",'Mapa de Riesgos'!$AA$28="Moderado"),CONCATENATE("R3C",'Mapa de Riesgos'!$O$28),"")</f>
        <v/>
      </c>
      <c r="Y18" s="39" t="str">
        <f>IF(AND('Mapa de Riesgos'!$Y$29="Alta",'Mapa de Riesgos'!$AA$29="Moderado"),CONCATENATE("R3C",'Mapa de Riesgos'!$O$29),"")</f>
        <v/>
      </c>
      <c r="Z18" s="39" t="str">
        <f>IF(AND('Mapa de Riesgos'!$Y$30="Alta",'Mapa de Riesgos'!$AA$30="Moderado"),CONCATENATE("R3C",'Mapa de Riesgos'!$O$30),"")</f>
        <v/>
      </c>
      <c r="AA18" s="40" t="str">
        <f>IF(AND('Mapa de Riesgos'!$Y$31="Alta",'Mapa de Riesgos'!$AA$31="Moderado"),CONCATENATE("R3C",'Mapa de Riesgos'!$O$31),"")</f>
        <v/>
      </c>
      <c r="AB18" s="38" t="str">
        <f>IF(AND('Mapa de Riesgos'!$Y$26="Alta",'Mapa de Riesgos'!$AA$26="Mayor"),CONCATENATE("R3C",'Mapa de Riesgos'!$O$26),"")</f>
        <v/>
      </c>
      <c r="AC18" s="39" t="str">
        <f>IF(AND('Mapa de Riesgos'!$Y$27="Alta",'Mapa de Riesgos'!$AA$27="Mayor"),CONCATENATE("R3C",'Mapa de Riesgos'!$O$27),"")</f>
        <v/>
      </c>
      <c r="AD18" s="39" t="str">
        <f>IF(AND('Mapa de Riesgos'!$Y$28="Alta",'Mapa de Riesgos'!$AA$28="Mayor"),CONCATENATE("R3C",'Mapa de Riesgos'!$O$28),"")</f>
        <v/>
      </c>
      <c r="AE18" s="39" t="str">
        <f>IF(AND('Mapa de Riesgos'!$Y$29="Alta",'Mapa de Riesgos'!$AA$29="Mayor"),CONCATENATE("R3C",'Mapa de Riesgos'!$O$29),"")</f>
        <v/>
      </c>
      <c r="AF18" s="39" t="str">
        <f>IF(AND('Mapa de Riesgos'!$Y$30="Alta",'Mapa de Riesgos'!$AA$30="Mayor"),CONCATENATE("R3C",'Mapa de Riesgos'!$O$30),"")</f>
        <v/>
      </c>
      <c r="AG18" s="40" t="str">
        <f>IF(AND('Mapa de Riesgos'!$Y$31="Alta",'Mapa de Riesgos'!$AA$31="Mayor"),CONCATENATE("R3C",'Mapa de Riesgos'!$O$31),"")</f>
        <v/>
      </c>
      <c r="AH18" s="41" t="str">
        <f>IF(AND('Mapa de Riesgos'!$Y$26="Alta",'Mapa de Riesgos'!$AA$26="Catastrófico"),CONCATENATE("R3C",'Mapa de Riesgos'!$O$26),"")</f>
        <v/>
      </c>
      <c r="AI18" s="42" t="str">
        <f>IF(AND('Mapa de Riesgos'!$Y$27="Alta",'Mapa de Riesgos'!$AA$27="Catastrófico"),CONCATENATE("R3C",'Mapa de Riesgos'!$O$27),"")</f>
        <v/>
      </c>
      <c r="AJ18" s="42" t="str">
        <f>IF(AND('Mapa de Riesgos'!$Y$28="Alta",'Mapa de Riesgos'!$AA$28="Catastrófico"),CONCATENATE("R3C",'Mapa de Riesgos'!$O$28),"")</f>
        <v/>
      </c>
      <c r="AK18" s="42" t="str">
        <f>IF(AND('Mapa de Riesgos'!$Y$29="Alta",'Mapa de Riesgos'!$AA$29="Catastrófico"),CONCATENATE("R3C",'Mapa de Riesgos'!$O$29),"")</f>
        <v/>
      </c>
      <c r="AL18" s="42" t="str">
        <f>IF(AND('Mapa de Riesgos'!$Y$30="Alta",'Mapa de Riesgos'!$AA$30="Catastrófico"),CONCATENATE("R3C",'Mapa de Riesgos'!$O$30),"")</f>
        <v/>
      </c>
      <c r="AM18" s="43" t="str">
        <f>IF(AND('Mapa de Riesgos'!$Y$31="Alta",'Mapa de Riesgos'!$AA$31="Catastrófico"),CONCATENATE("R3C",'Mapa de Riesgos'!$O$31),"")</f>
        <v/>
      </c>
      <c r="AN18" s="69"/>
      <c r="AO18" s="525"/>
      <c r="AP18" s="526"/>
      <c r="AQ18" s="526"/>
      <c r="AR18" s="526"/>
      <c r="AS18" s="526"/>
      <c r="AT18" s="527"/>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row>
    <row r="19" spans="1:76" ht="15" customHeight="1" x14ac:dyDescent="0.25">
      <c r="A19" s="69"/>
      <c r="B19" s="474"/>
      <c r="C19" s="474"/>
      <c r="D19" s="475"/>
      <c r="E19" s="515"/>
      <c r="F19" s="516"/>
      <c r="G19" s="516"/>
      <c r="H19" s="516"/>
      <c r="I19" s="516"/>
      <c r="J19" s="53" t="str">
        <f>IF(AND('Mapa de Riesgos'!$Y$32="Alta",'Mapa de Riesgos'!$AA$32="Leve"),CONCATENATE("R4C",'Mapa de Riesgos'!$O$32),"")</f>
        <v/>
      </c>
      <c r="K19" s="54" t="str">
        <f>IF(AND('Mapa de Riesgos'!$Y$33="Alta",'Mapa de Riesgos'!$AA$33="Leve"),CONCATENATE("R4C",'Mapa de Riesgos'!$O$33),"")</f>
        <v/>
      </c>
      <c r="L19" s="54" t="str">
        <f>IF(AND('Mapa de Riesgos'!$Y$34="Alta",'Mapa de Riesgos'!$AA$34="Leve"),CONCATENATE("R4C",'Mapa de Riesgos'!$O$34),"")</f>
        <v/>
      </c>
      <c r="M19" s="54" t="str">
        <f>IF(AND('Mapa de Riesgos'!$Y$35="Alta",'Mapa de Riesgos'!$AA$35="Leve"),CONCATENATE("R4C",'Mapa de Riesgos'!$O$35),"")</f>
        <v/>
      </c>
      <c r="N19" s="54" t="str">
        <f>IF(AND('Mapa de Riesgos'!$Y$36="Alta",'Mapa de Riesgos'!$AA$36="Leve"),CONCATENATE("R4C",'Mapa de Riesgos'!$O$36),"")</f>
        <v/>
      </c>
      <c r="O19" s="55" t="str">
        <f>IF(AND('Mapa de Riesgos'!$Y$37="Alta",'Mapa de Riesgos'!$AA$37="Leve"),CONCATENATE("R4C",'Mapa de Riesgos'!$O$37),"")</f>
        <v/>
      </c>
      <c r="P19" s="53" t="str">
        <f>IF(AND('Mapa de Riesgos'!$Y$32="Alta",'Mapa de Riesgos'!$AA$32="Menor"),CONCATENATE("R4C",'Mapa de Riesgos'!$O$32),"")</f>
        <v/>
      </c>
      <c r="Q19" s="54" t="str">
        <f>IF(AND('Mapa de Riesgos'!$Y$33="Alta",'Mapa de Riesgos'!$AA$33="Menor"),CONCATENATE("R4C",'Mapa de Riesgos'!$O$33),"")</f>
        <v/>
      </c>
      <c r="R19" s="54" t="str">
        <f>IF(AND('Mapa de Riesgos'!$Y$34="Alta",'Mapa de Riesgos'!$AA$34="Menor"),CONCATENATE("R4C",'Mapa de Riesgos'!$O$34),"")</f>
        <v/>
      </c>
      <c r="S19" s="54" t="str">
        <f>IF(AND('Mapa de Riesgos'!$Y$35="Alta",'Mapa de Riesgos'!$AA$35="Menor"),CONCATENATE("R4C",'Mapa de Riesgos'!$O$35),"")</f>
        <v/>
      </c>
      <c r="T19" s="54" t="str">
        <f>IF(AND('Mapa de Riesgos'!$Y$36="Alta",'Mapa de Riesgos'!$AA$36="Menor"),CONCATENATE("R4C",'Mapa de Riesgos'!$O$36),"")</f>
        <v/>
      </c>
      <c r="U19" s="55" t="str">
        <f>IF(AND('Mapa de Riesgos'!$Y$37="Alta",'Mapa de Riesgos'!$AA$37="Menor"),CONCATENATE("R4C",'Mapa de Riesgos'!$O$37),"")</f>
        <v/>
      </c>
      <c r="V19" s="38" t="str">
        <f>IF(AND('Mapa de Riesgos'!$Y$32="Alta",'Mapa de Riesgos'!$AA$32="Moderado"),CONCATENATE("R4C",'Mapa de Riesgos'!$O$32),"")</f>
        <v/>
      </c>
      <c r="W19" s="39" t="str">
        <f>IF(AND('Mapa de Riesgos'!$Y$33="Alta",'Mapa de Riesgos'!$AA$33="Moderado"),CONCATENATE("R4C",'Mapa de Riesgos'!$O$33),"")</f>
        <v/>
      </c>
      <c r="X19" s="39" t="str">
        <f>IF(AND('Mapa de Riesgos'!$Y$34="Alta",'Mapa de Riesgos'!$AA$34="Moderado"),CONCATENATE("R4C",'Mapa de Riesgos'!$O$34),"")</f>
        <v/>
      </c>
      <c r="Y19" s="39" t="str">
        <f>IF(AND('Mapa de Riesgos'!$Y$35="Alta",'Mapa de Riesgos'!$AA$35="Moderado"),CONCATENATE("R4C",'Mapa de Riesgos'!$O$35),"")</f>
        <v/>
      </c>
      <c r="Z19" s="39" t="str">
        <f>IF(AND('Mapa de Riesgos'!$Y$36="Alta",'Mapa de Riesgos'!$AA$36="Moderado"),CONCATENATE("R4C",'Mapa de Riesgos'!$O$36),"")</f>
        <v/>
      </c>
      <c r="AA19" s="40" t="str">
        <f>IF(AND('Mapa de Riesgos'!$Y$37="Alta",'Mapa de Riesgos'!$AA$37="Moderado"),CONCATENATE("R4C",'Mapa de Riesgos'!$O$37),"")</f>
        <v/>
      </c>
      <c r="AB19" s="38" t="str">
        <f>IF(AND('Mapa de Riesgos'!$Y$32="Alta",'Mapa de Riesgos'!$AA$32="Mayor"),CONCATENATE("R4C",'Mapa de Riesgos'!$O$32),"")</f>
        <v/>
      </c>
      <c r="AC19" s="39" t="str">
        <f>IF(AND('Mapa de Riesgos'!$Y$33="Alta",'Mapa de Riesgos'!$AA$33="Mayor"),CONCATENATE("R4C",'Mapa de Riesgos'!$O$33),"")</f>
        <v/>
      </c>
      <c r="AD19" s="39" t="str">
        <f>IF(AND('Mapa de Riesgos'!$Y$34="Alta",'Mapa de Riesgos'!$AA$34="Mayor"),CONCATENATE("R4C",'Mapa de Riesgos'!$O$34),"")</f>
        <v/>
      </c>
      <c r="AE19" s="39" t="str">
        <f>IF(AND('Mapa de Riesgos'!$Y$35="Alta",'Mapa de Riesgos'!$AA$35="Mayor"),CONCATENATE("R4C",'Mapa de Riesgos'!$O$35),"")</f>
        <v/>
      </c>
      <c r="AF19" s="39" t="str">
        <f>IF(AND('Mapa de Riesgos'!$Y$36="Alta",'Mapa de Riesgos'!$AA$36="Mayor"),CONCATENATE("R4C",'Mapa de Riesgos'!$O$36),"")</f>
        <v/>
      </c>
      <c r="AG19" s="40" t="str">
        <f>IF(AND('Mapa de Riesgos'!$Y$37="Alta",'Mapa de Riesgos'!$AA$37="Mayor"),CONCATENATE("R4C",'Mapa de Riesgos'!$O$37),"")</f>
        <v/>
      </c>
      <c r="AH19" s="41" t="str">
        <f>IF(AND('Mapa de Riesgos'!$Y$32="Alta",'Mapa de Riesgos'!$AA$32="Catastrófico"),CONCATENATE("R4C",'Mapa de Riesgos'!$O$32),"")</f>
        <v/>
      </c>
      <c r="AI19" s="42" t="str">
        <f>IF(AND('Mapa de Riesgos'!$Y$33="Alta",'Mapa de Riesgos'!$AA$33="Catastrófico"),CONCATENATE("R4C",'Mapa de Riesgos'!$O$33),"")</f>
        <v/>
      </c>
      <c r="AJ19" s="42" t="str">
        <f>IF(AND('Mapa de Riesgos'!$Y$34="Alta",'Mapa de Riesgos'!$AA$34="Catastrófico"),CONCATENATE("R4C",'Mapa de Riesgos'!$O$34),"")</f>
        <v/>
      </c>
      <c r="AK19" s="42" t="str">
        <f>IF(AND('Mapa de Riesgos'!$Y$35="Alta",'Mapa de Riesgos'!$AA$35="Catastrófico"),CONCATENATE("R4C",'Mapa de Riesgos'!$O$35),"")</f>
        <v/>
      </c>
      <c r="AL19" s="42" t="str">
        <f>IF(AND('Mapa de Riesgos'!$Y$36="Alta",'Mapa de Riesgos'!$AA$36="Catastrófico"),CONCATENATE("R4C",'Mapa de Riesgos'!$O$36),"")</f>
        <v/>
      </c>
      <c r="AM19" s="43" t="str">
        <f>IF(AND('Mapa de Riesgos'!$Y$37="Alta",'Mapa de Riesgos'!$AA$37="Catastrófico"),CONCATENATE("R4C",'Mapa de Riesgos'!$O$37),"")</f>
        <v/>
      </c>
      <c r="AN19" s="69"/>
      <c r="AO19" s="525"/>
      <c r="AP19" s="526"/>
      <c r="AQ19" s="526"/>
      <c r="AR19" s="526"/>
      <c r="AS19" s="526"/>
      <c r="AT19" s="527"/>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row>
    <row r="20" spans="1:76" ht="15" customHeight="1" x14ac:dyDescent="0.25">
      <c r="A20" s="69"/>
      <c r="B20" s="474"/>
      <c r="C20" s="474"/>
      <c r="D20" s="475"/>
      <c r="E20" s="515"/>
      <c r="F20" s="516"/>
      <c r="G20" s="516"/>
      <c r="H20" s="516"/>
      <c r="I20" s="516"/>
      <c r="J20" s="53" t="str">
        <f>IF(AND('Mapa de Riesgos'!$Y$38="Alta",'Mapa de Riesgos'!$AA$38="Leve"),CONCATENATE("R5C",'Mapa de Riesgos'!$O$38),"")</f>
        <v/>
      </c>
      <c r="K20" s="54" t="str">
        <f>IF(AND('Mapa de Riesgos'!$Y$39="Alta",'Mapa de Riesgos'!$AA$39="Leve"),CONCATENATE("R5C",'Mapa de Riesgos'!$O$39),"")</f>
        <v/>
      </c>
      <c r="L20" s="54" t="str">
        <f>IF(AND('Mapa de Riesgos'!$Y$40="Alta",'Mapa de Riesgos'!$AA$40="Leve"),CONCATENATE("R5C",'Mapa de Riesgos'!$O$40),"")</f>
        <v/>
      </c>
      <c r="M20" s="54" t="str">
        <f>IF(AND('Mapa de Riesgos'!$Y$41="Alta",'Mapa de Riesgos'!$AA$41="Leve"),CONCATENATE("R5C",'Mapa de Riesgos'!$O$41),"")</f>
        <v/>
      </c>
      <c r="N20" s="54" t="str">
        <f>IF(AND('Mapa de Riesgos'!$Y$42="Alta",'Mapa de Riesgos'!$AA$42="Leve"),CONCATENATE("R5C",'Mapa de Riesgos'!$O$42),"")</f>
        <v/>
      </c>
      <c r="O20" s="55" t="str">
        <f>IF(AND('Mapa de Riesgos'!$Y$43="Alta",'Mapa de Riesgos'!$AA$43="Leve"),CONCATENATE("R5C",'Mapa de Riesgos'!$O$43),"")</f>
        <v/>
      </c>
      <c r="P20" s="53" t="str">
        <f>IF(AND('Mapa de Riesgos'!$Y$38="Alta",'Mapa de Riesgos'!$AA$38="Menor"),CONCATENATE("R5C",'Mapa de Riesgos'!$O$38),"")</f>
        <v/>
      </c>
      <c r="Q20" s="54" t="str">
        <f>IF(AND('Mapa de Riesgos'!$Y$39="Alta",'Mapa de Riesgos'!$AA$39="Menor"),CONCATENATE("R5C",'Mapa de Riesgos'!$O$39),"")</f>
        <v/>
      </c>
      <c r="R20" s="54" t="str">
        <f>IF(AND('Mapa de Riesgos'!$Y$40="Alta",'Mapa de Riesgos'!$AA$40="Menor"),CONCATENATE("R5C",'Mapa de Riesgos'!$O$40),"")</f>
        <v/>
      </c>
      <c r="S20" s="54" t="str">
        <f>IF(AND('Mapa de Riesgos'!$Y$41="Alta",'Mapa de Riesgos'!$AA$41="Menor"),CONCATENATE("R5C",'Mapa de Riesgos'!$O$41),"")</f>
        <v/>
      </c>
      <c r="T20" s="54" t="str">
        <f>IF(AND('Mapa de Riesgos'!$Y$42="Alta",'Mapa de Riesgos'!$AA$42="Menor"),CONCATENATE("R5C",'Mapa de Riesgos'!$O$42),"")</f>
        <v/>
      </c>
      <c r="U20" s="55" t="str">
        <f>IF(AND('Mapa de Riesgos'!$Y$43="Alta",'Mapa de Riesgos'!$AA$43="Menor"),CONCATENATE("R5C",'Mapa de Riesgos'!$O$43),"")</f>
        <v/>
      </c>
      <c r="V20" s="38" t="str">
        <f>IF(AND('Mapa de Riesgos'!$Y$38="Alta",'Mapa de Riesgos'!$AA$38="Moderado"),CONCATENATE("R5C",'Mapa de Riesgos'!$O$38),"")</f>
        <v/>
      </c>
      <c r="W20" s="39" t="str">
        <f>IF(AND('Mapa de Riesgos'!$Y$39="Alta",'Mapa de Riesgos'!$AA$39="Moderado"),CONCATENATE("R5C",'Mapa de Riesgos'!$O$39),"")</f>
        <v/>
      </c>
      <c r="X20" s="39" t="str">
        <f>IF(AND('Mapa de Riesgos'!$Y$40="Alta",'Mapa de Riesgos'!$AA$40="Moderado"),CONCATENATE("R5C",'Mapa de Riesgos'!$O$40),"")</f>
        <v/>
      </c>
      <c r="Y20" s="39" t="str">
        <f>IF(AND('Mapa de Riesgos'!$Y$41="Alta",'Mapa de Riesgos'!$AA$41="Moderado"),CONCATENATE("R5C",'Mapa de Riesgos'!$O$41),"")</f>
        <v/>
      </c>
      <c r="Z20" s="39" t="str">
        <f>IF(AND('Mapa de Riesgos'!$Y$42="Alta",'Mapa de Riesgos'!$AA$42="Moderado"),CONCATENATE("R5C",'Mapa de Riesgos'!$O$42),"")</f>
        <v/>
      </c>
      <c r="AA20" s="40" t="str">
        <f>IF(AND('Mapa de Riesgos'!$Y$43="Alta",'Mapa de Riesgos'!$AA$43="Moderado"),CONCATENATE("R5C",'Mapa de Riesgos'!$O$43),"")</f>
        <v/>
      </c>
      <c r="AB20" s="38" t="str">
        <f>IF(AND('Mapa de Riesgos'!$Y$38="Alta",'Mapa de Riesgos'!$AA$38="Mayor"),CONCATENATE("R5C",'Mapa de Riesgos'!$O$38),"")</f>
        <v/>
      </c>
      <c r="AC20" s="39" t="str">
        <f>IF(AND('Mapa de Riesgos'!$Y$39="Alta",'Mapa de Riesgos'!$AA$39="Mayor"),CONCATENATE("R5C",'Mapa de Riesgos'!$O$39),"")</f>
        <v/>
      </c>
      <c r="AD20" s="39" t="str">
        <f>IF(AND('Mapa de Riesgos'!$Y$40="Alta",'Mapa de Riesgos'!$AA$40="Mayor"),CONCATENATE("R5C",'Mapa de Riesgos'!$O$40),"")</f>
        <v/>
      </c>
      <c r="AE20" s="39" t="str">
        <f>IF(AND('Mapa de Riesgos'!$Y$41="Alta",'Mapa de Riesgos'!$AA$41="Mayor"),CONCATENATE("R5C",'Mapa de Riesgos'!$O$41),"")</f>
        <v/>
      </c>
      <c r="AF20" s="39" t="str">
        <f>IF(AND('Mapa de Riesgos'!$Y$42="Alta",'Mapa de Riesgos'!$AA$42="Mayor"),CONCATENATE("R5C",'Mapa de Riesgos'!$O$42),"")</f>
        <v/>
      </c>
      <c r="AG20" s="40" t="str">
        <f>IF(AND('Mapa de Riesgos'!$Y$43="Alta",'Mapa de Riesgos'!$AA$43="Mayor"),CONCATENATE("R5C",'Mapa de Riesgos'!$O$43),"")</f>
        <v/>
      </c>
      <c r="AH20" s="41" t="str">
        <f>IF(AND('Mapa de Riesgos'!$Y$38="Alta",'Mapa de Riesgos'!$AA$38="Catastrófico"),CONCATENATE("R5C",'Mapa de Riesgos'!$O$38),"")</f>
        <v/>
      </c>
      <c r="AI20" s="42" t="str">
        <f>IF(AND('Mapa de Riesgos'!$Y$39="Alta",'Mapa de Riesgos'!$AA$39="Catastrófico"),CONCATENATE("R5C",'Mapa de Riesgos'!$O$39),"")</f>
        <v/>
      </c>
      <c r="AJ20" s="42" t="str">
        <f>IF(AND('Mapa de Riesgos'!$Y$40="Alta",'Mapa de Riesgos'!$AA$40="Catastrófico"),CONCATENATE("R5C",'Mapa de Riesgos'!$O$40),"")</f>
        <v/>
      </c>
      <c r="AK20" s="42" t="str">
        <f>IF(AND('Mapa de Riesgos'!$Y$41="Alta",'Mapa de Riesgos'!$AA$41="Catastrófico"),CONCATENATE("R5C",'Mapa de Riesgos'!$O$41),"")</f>
        <v/>
      </c>
      <c r="AL20" s="42" t="str">
        <f>IF(AND('Mapa de Riesgos'!$Y$42="Alta",'Mapa de Riesgos'!$AA$42="Catastrófico"),CONCATENATE("R5C",'Mapa de Riesgos'!$O$42),"")</f>
        <v/>
      </c>
      <c r="AM20" s="43" t="str">
        <f>IF(AND('Mapa de Riesgos'!$Y$43="Alta",'Mapa de Riesgos'!$AA$43="Catastrófico"),CONCATENATE("R5C",'Mapa de Riesgos'!$O$43),"")</f>
        <v/>
      </c>
      <c r="AN20" s="69"/>
      <c r="AO20" s="525"/>
      <c r="AP20" s="526"/>
      <c r="AQ20" s="526"/>
      <c r="AR20" s="526"/>
      <c r="AS20" s="526"/>
      <c r="AT20" s="527"/>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row>
    <row r="21" spans="1:76" ht="15" customHeight="1" x14ac:dyDescent="0.25">
      <c r="A21" s="69"/>
      <c r="B21" s="474"/>
      <c r="C21" s="474"/>
      <c r="D21" s="475"/>
      <c r="E21" s="515"/>
      <c r="F21" s="516"/>
      <c r="G21" s="516"/>
      <c r="H21" s="516"/>
      <c r="I21" s="516"/>
      <c r="J21" s="53" t="str">
        <f>IF(AND('Mapa de Riesgos'!$Y$44="Alta",'Mapa de Riesgos'!$AA$44="Leve"),CONCATENATE("R6C",'Mapa de Riesgos'!$O$44),"")</f>
        <v/>
      </c>
      <c r="K21" s="54" t="str">
        <f>IF(AND('Mapa de Riesgos'!$Y$45="Alta",'Mapa de Riesgos'!$AA$45="Leve"),CONCATENATE("R6C",'Mapa de Riesgos'!$O$45),"")</f>
        <v/>
      </c>
      <c r="L21" s="54" t="str">
        <f>IF(AND('Mapa de Riesgos'!$Y$46="Alta",'Mapa de Riesgos'!$AA$46="Leve"),CONCATENATE("R6C",'Mapa de Riesgos'!$O$46),"")</f>
        <v/>
      </c>
      <c r="M21" s="54" t="str">
        <f>IF(AND('Mapa de Riesgos'!$Y$47="Alta",'Mapa de Riesgos'!$AA$47="Leve"),CONCATENATE("R6C",'Mapa de Riesgos'!$O$47),"")</f>
        <v/>
      </c>
      <c r="N21" s="54" t="str">
        <f>IF(AND('Mapa de Riesgos'!$Y$48="Alta",'Mapa de Riesgos'!$AA$48="Leve"),CONCATENATE("R6C",'Mapa de Riesgos'!$O$48),"")</f>
        <v/>
      </c>
      <c r="O21" s="55" t="str">
        <f>IF(AND('Mapa de Riesgos'!$Y$49="Alta",'Mapa de Riesgos'!$AA$49="Leve"),CONCATENATE("R6C",'Mapa de Riesgos'!$O$49),"")</f>
        <v/>
      </c>
      <c r="P21" s="53" t="str">
        <f>IF(AND('Mapa de Riesgos'!$Y$44="Alta",'Mapa de Riesgos'!$AA$44="Menor"),CONCATENATE("R6C",'Mapa de Riesgos'!$O$44),"")</f>
        <v/>
      </c>
      <c r="Q21" s="54" t="str">
        <f>IF(AND('Mapa de Riesgos'!$Y$45="Alta",'Mapa de Riesgos'!$AA$45="Menor"),CONCATENATE("R6C",'Mapa de Riesgos'!$O$45),"")</f>
        <v/>
      </c>
      <c r="R21" s="54" t="str">
        <f>IF(AND('Mapa de Riesgos'!$Y$46="Alta",'Mapa de Riesgos'!$AA$46="Menor"),CONCATENATE("R6C",'Mapa de Riesgos'!$O$46),"")</f>
        <v/>
      </c>
      <c r="S21" s="54" t="str">
        <f>IF(AND('Mapa de Riesgos'!$Y$47="Alta",'Mapa de Riesgos'!$AA$47="Menor"),CONCATENATE("R6C",'Mapa de Riesgos'!$O$47),"")</f>
        <v/>
      </c>
      <c r="T21" s="54" t="str">
        <f>IF(AND('Mapa de Riesgos'!$Y$48="Alta",'Mapa de Riesgos'!$AA$48="Menor"),CONCATENATE("R6C",'Mapa de Riesgos'!$O$48),"")</f>
        <v/>
      </c>
      <c r="U21" s="55" t="str">
        <f>IF(AND('Mapa de Riesgos'!$Y$49="Alta",'Mapa de Riesgos'!$AA$49="Menor"),CONCATENATE("R6C",'Mapa de Riesgos'!$O$49),"")</f>
        <v/>
      </c>
      <c r="V21" s="38" t="str">
        <f>IF(AND('Mapa de Riesgos'!$Y$44="Alta",'Mapa de Riesgos'!$AA$44="Moderado"),CONCATENATE("R6C",'Mapa de Riesgos'!$O$44),"")</f>
        <v/>
      </c>
      <c r="W21" s="39" t="str">
        <f>IF(AND('Mapa de Riesgos'!$Y$45="Alta",'Mapa de Riesgos'!$AA$45="Moderado"),CONCATENATE("R6C",'Mapa de Riesgos'!$O$45),"")</f>
        <v/>
      </c>
      <c r="X21" s="39" t="str">
        <f>IF(AND('Mapa de Riesgos'!$Y$46="Alta",'Mapa de Riesgos'!$AA$46="Moderado"),CONCATENATE("R6C",'Mapa de Riesgos'!$O$46),"")</f>
        <v/>
      </c>
      <c r="Y21" s="39" t="str">
        <f>IF(AND('Mapa de Riesgos'!$Y$47="Alta",'Mapa de Riesgos'!$AA$47="Moderado"),CONCATENATE("R6C",'Mapa de Riesgos'!$O$47),"")</f>
        <v/>
      </c>
      <c r="Z21" s="39" t="str">
        <f>IF(AND('Mapa de Riesgos'!$Y$48="Alta",'Mapa de Riesgos'!$AA$48="Moderado"),CONCATENATE("R6C",'Mapa de Riesgos'!$O$48),"")</f>
        <v/>
      </c>
      <c r="AA21" s="40" t="str">
        <f>IF(AND('Mapa de Riesgos'!$Y$49="Alta",'Mapa de Riesgos'!$AA$49="Moderado"),CONCATENATE("R6C",'Mapa de Riesgos'!$O$49),"")</f>
        <v/>
      </c>
      <c r="AB21" s="38" t="str">
        <f>IF(AND('Mapa de Riesgos'!$Y$44="Alta",'Mapa de Riesgos'!$AA$44="Mayor"),CONCATENATE("R6C",'Mapa de Riesgos'!$O$44),"")</f>
        <v/>
      </c>
      <c r="AC21" s="39" t="str">
        <f>IF(AND('Mapa de Riesgos'!$Y$45="Alta",'Mapa de Riesgos'!$AA$45="Mayor"),CONCATENATE("R6C",'Mapa de Riesgos'!$O$45),"")</f>
        <v/>
      </c>
      <c r="AD21" s="39" t="str">
        <f>IF(AND('Mapa de Riesgos'!$Y$46="Alta",'Mapa de Riesgos'!$AA$46="Mayor"),CONCATENATE("R6C",'Mapa de Riesgos'!$O$46),"")</f>
        <v/>
      </c>
      <c r="AE21" s="39" t="str">
        <f>IF(AND('Mapa de Riesgos'!$Y$47="Alta",'Mapa de Riesgos'!$AA$47="Mayor"),CONCATENATE("R6C",'Mapa de Riesgos'!$O$47),"")</f>
        <v/>
      </c>
      <c r="AF21" s="39" t="str">
        <f>IF(AND('Mapa de Riesgos'!$Y$48="Alta",'Mapa de Riesgos'!$AA$48="Mayor"),CONCATENATE("R6C",'Mapa de Riesgos'!$O$48),"")</f>
        <v/>
      </c>
      <c r="AG21" s="40" t="str">
        <f>IF(AND('Mapa de Riesgos'!$Y$49="Alta",'Mapa de Riesgos'!$AA$49="Mayor"),CONCATENATE("R6C",'Mapa de Riesgos'!$O$49),"")</f>
        <v/>
      </c>
      <c r="AH21" s="41" t="str">
        <f>IF(AND('Mapa de Riesgos'!$Y$44="Alta",'Mapa de Riesgos'!$AA$44="Catastrófico"),CONCATENATE("R6C",'Mapa de Riesgos'!$O$44),"")</f>
        <v/>
      </c>
      <c r="AI21" s="42" t="str">
        <f>IF(AND('Mapa de Riesgos'!$Y$45="Alta",'Mapa de Riesgos'!$AA$45="Catastrófico"),CONCATENATE("R6C",'Mapa de Riesgos'!$O$45),"")</f>
        <v/>
      </c>
      <c r="AJ21" s="42" t="str">
        <f>IF(AND('Mapa de Riesgos'!$Y$46="Alta",'Mapa de Riesgos'!$AA$46="Catastrófico"),CONCATENATE("R6C",'Mapa de Riesgos'!$O$46),"")</f>
        <v/>
      </c>
      <c r="AK21" s="42" t="str">
        <f>IF(AND('Mapa de Riesgos'!$Y$47="Alta",'Mapa de Riesgos'!$AA$47="Catastrófico"),CONCATENATE("R6C",'Mapa de Riesgos'!$O$47),"")</f>
        <v/>
      </c>
      <c r="AL21" s="42" t="str">
        <f>IF(AND('Mapa de Riesgos'!$Y$48="Alta",'Mapa de Riesgos'!$AA$48="Catastrófico"),CONCATENATE("R6C",'Mapa de Riesgos'!$O$48),"")</f>
        <v/>
      </c>
      <c r="AM21" s="43" t="str">
        <f>IF(AND('Mapa de Riesgos'!$Y$49="Alta",'Mapa de Riesgos'!$AA$49="Catastrófico"),CONCATENATE("R6C",'Mapa de Riesgos'!$O$49),"")</f>
        <v/>
      </c>
      <c r="AN21" s="69"/>
      <c r="AO21" s="525"/>
      <c r="AP21" s="526"/>
      <c r="AQ21" s="526"/>
      <c r="AR21" s="526"/>
      <c r="AS21" s="526"/>
      <c r="AT21" s="527"/>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row>
    <row r="22" spans="1:76" ht="15" customHeight="1" x14ac:dyDescent="0.25">
      <c r="A22" s="69"/>
      <c r="B22" s="474"/>
      <c r="C22" s="474"/>
      <c r="D22" s="475"/>
      <c r="E22" s="515"/>
      <c r="F22" s="516"/>
      <c r="G22" s="516"/>
      <c r="H22" s="516"/>
      <c r="I22" s="516"/>
      <c r="J22" s="53" t="str">
        <f>IF(AND('Mapa de Riesgos'!$Y$50="Alta",'Mapa de Riesgos'!$AA$50="Leve"),CONCATENATE("R7C",'Mapa de Riesgos'!$O$50),"")</f>
        <v/>
      </c>
      <c r="K22" s="54" t="str">
        <f>IF(AND('Mapa de Riesgos'!$Y$51="Alta",'Mapa de Riesgos'!$AA$51="Leve"),CONCATENATE("R7C",'Mapa de Riesgos'!$O$51),"")</f>
        <v/>
      </c>
      <c r="L22" s="54" t="str">
        <f>IF(AND('Mapa de Riesgos'!$Y$52="Alta",'Mapa de Riesgos'!$AA$52="Leve"),CONCATENATE("R7C",'Mapa de Riesgos'!$O$52),"")</f>
        <v/>
      </c>
      <c r="M22" s="54" t="str">
        <f>IF(AND('Mapa de Riesgos'!$Y$53="Alta",'Mapa de Riesgos'!$AA$53="Leve"),CONCATENATE("R7C",'Mapa de Riesgos'!$O$53),"")</f>
        <v/>
      </c>
      <c r="N22" s="54" t="str">
        <f>IF(AND('Mapa de Riesgos'!$Y$54="Alta",'Mapa de Riesgos'!$AA$54="Leve"),CONCATENATE("R7C",'Mapa de Riesgos'!$O$54),"")</f>
        <v/>
      </c>
      <c r="O22" s="55" t="str">
        <f>IF(AND('Mapa de Riesgos'!$Y$55="Alta",'Mapa de Riesgos'!$AA$55="Leve"),CONCATENATE("R7C",'Mapa de Riesgos'!$O$55),"")</f>
        <v/>
      </c>
      <c r="P22" s="53" t="str">
        <f>IF(AND('Mapa de Riesgos'!$Y$50="Alta",'Mapa de Riesgos'!$AA$50="Menor"),CONCATENATE("R7C",'Mapa de Riesgos'!$O$50),"")</f>
        <v/>
      </c>
      <c r="Q22" s="54" t="str">
        <f>IF(AND('Mapa de Riesgos'!$Y$51="Alta",'Mapa de Riesgos'!$AA$51="Menor"),CONCATENATE("R7C",'Mapa de Riesgos'!$O$51),"")</f>
        <v/>
      </c>
      <c r="R22" s="54" t="str">
        <f>IF(AND('Mapa de Riesgos'!$Y$52="Alta",'Mapa de Riesgos'!$AA$52="Menor"),CONCATENATE("R7C",'Mapa de Riesgos'!$O$52),"")</f>
        <v/>
      </c>
      <c r="S22" s="54" t="str">
        <f>IF(AND('Mapa de Riesgos'!$Y$53="Alta",'Mapa de Riesgos'!$AA$53="Menor"),CONCATENATE("R7C",'Mapa de Riesgos'!$O$53),"")</f>
        <v/>
      </c>
      <c r="T22" s="54" t="str">
        <f>IF(AND('Mapa de Riesgos'!$Y$54="Alta",'Mapa de Riesgos'!$AA$54="Menor"),CONCATENATE("R7C",'Mapa de Riesgos'!$O$54),"")</f>
        <v/>
      </c>
      <c r="U22" s="55" t="str">
        <f>IF(AND('Mapa de Riesgos'!$Y$55="Alta",'Mapa de Riesgos'!$AA$55="Menor"),CONCATENATE("R7C",'Mapa de Riesgos'!$O$55),"")</f>
        <v/>
      </c>
      <c r="V22" s="38" t="str">
        <f>IF(AND('Mapa de Riesgos'!$Y$50="Alta",'Mapa de Riesgos'!$AA$50="Moderado"),CONCATENATE("R7C",'Mapa de Riesgos'!$O$50),"")</f>
        <v/>
      </c>
      <c r="W22" s="39" t="str">
        <f>IF(AND('Mapa de Riesgos'!$Y$51="Alta",'Mapa de Riesgos'!$AA$51="Moderado"),CONCATENATE("R7C",'Mapa de Riesgos'!$O$51),"")</f>
        <v/>
      </c>
      <c r="X22" s="39" t="str">
        <f>IF(AND('Mapa de Riesgos'!$Y$52="Alta",'Mapa de Riesgos'!$AA$52="Moderado"),CONCATENATE("R7C",'Mapa de Riesgos'!$O$52),"")</f>
        <v/>
      </c>
      <c r="Y22" s="39" t="str">
        <f>IF(AND('Mapa de Riesgos'!$Y$53="Alta",'Mapa de Riesgos'!$AA$53="Moderado"),CONCATENATE("R7C",'Mapa de Riesgos'!$O$53),"")</f>
        <v/>
      </c>
      <c r="Z22" s="39" t="str">
        <f>IF(AND('Mapa de Riesgos'!$Y$54="Alta",'Mapa de Riesgos'!$AA$54="Moderado"),CONCATENATE("R7C",'Mapa de Riesgos'!$O$54),"")</f>
        <v/>
      </c>
      <c r="AA22" s="40" t="str">
        <f>IF(AND('Mapa de Riesgos'!$Y$55="Alta",'Mapa de Riesgos'!$AA$55="Moderado"),CONCATENATE("R7C",'Mapa de Riesgos'!$O$55),"")</f>
        <v/>
      </c>
      <c r="AB22" s="38" t="str">
        <f>IF(AND('Mapa de Riesgos'!$Y$50="Alta",'Mapa de Riesgos'!$AA$50="Mayor"),CONCATENATE("R7C",'Mapa de Riesgos'!$O$50),"")</f>
        <v/>
      </c>
      <c r="AC22" s="39" t="str">
        <f>IF(AND('Mapa de Riesgos'!$Y$51="Alta",'Mapa de Riesgos'!$AA$51="Mayor"),CONCATENATE("R7C",'Mapa de Riesgos'!$O$51),"")</f>
        <v/>
      </c>
      <c r="AD22" s="39" t="str">
        <f>IF(AND('Mapa de Riesgos'!$Y$52="Alta",'Mapa de Riesgos'!$AA$52="Mayor"),CONCATENATE("R7C",'Mapa de Riesgos'!$O$52),"")</f>
        <v/>
      </c>
      <c r="AE22" s="39" t="str">
        <f>IF(AND('Mapa de Riesgos'!$Y$53="Alta",'Mapa de Riesgos'!$AA$53="Mayor"),CONCATENATE("R7C",'Mapa de Riesgos'!$O$53),"")</f>
        <v/>
      </c>
      <c r="AF22" s="39" t="str">
        <f>IF(AND('Mapa de Riesgos'!$Y$54="Alta",'Mapa de Riesgos'!$AA$54="Mayor"),CONCATENATE("R7C",'Mapa de Riesgos'!$O$54),"")</f>
        <v/>
      </c>
      <c r="AG22" s="40" t="str">
        <f>IF(AND('Mapa de Riesgos'!$Y$55="Alta",'Mapa de Riesgos'!$AA$55="Mayor"),CONCATENATE("R7C",'Mapa de Riesgos'!$O$55),"")</f>
        <v/>
      </c>
      <c r="AH22" s="41" t="str">
        <f>IF(AND('Mapa de Riesgos'!$Y$50="Alta",'Mapa de Riesgos'!$AA$50="Catastrófico"),CONCATENATE("R7C",'Mapa de Riesgos'!$O$50),"")</f>
        <v/>
      </c>
      <c r="AI22" s="42" t="str">
        <f>IF(AND('Mapa de Riesgos'!$Y$51="Alta",'Mapa de Riesgos'!$AA$51="Catastrófico"),CONCATENATE("R7C",'Mapa de Riesgos'!$O$51),"")</f>
        <v/>
      </c>
      <c r="AJ22" s="42" t="str">
        <f>IF(AND('Mapa de Riesgos'!$Y$52="Alta",'Mapa de Riesgos'!$AA$52="Catastrófico"),CONCATENATE("R7C",'Mapa de Riesgos'!$O$52),"")</f>
        <v/>
      </c>
      <c r="AK22" s="42" t="str">
        <f>IF(AND('Mapa de Riesgos'!$Y$53="Alta",'Mapa de Riesgos'!$AA$53="Catastrófico"),CONCATENATE("R7C",'Mapa de Riesgos'!$O$53),"")</f>
        <v/>
      </c>
      <c r="AL22" s="42" t="str">
        <f>IF(AND('Mapa de Riesgos'!$Y$54="Alta",'Mapa de Riesgos'!$AA$54="Catastrófico"),CONCATENATE("R7C",'Mapa de Riesgos'!$O$54),"")</f>
        <v/>
      </c>
      <c r="AM22" s="43" t="str">
        <f>IF(AND('Mapa de Riesgos'!$Y$55="Alta",'Mapa de Riesgos'!$AA$55="Catastrófico"),CONCATENATE("R7C",'Mapa de Riesgos'!$O$55),"")</f>
        <v/>
      </c>
      <c r="AN22" s="69"/>
      <c r="AO22" s="525"/>
      <c r="AP22" s="526"/>
      <c r="AQ22" s="526"/>
      <c r="AR22" s="526"/>
      <c r="AS22" s="526"/>
      <c r="AT22" s="527"/>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row>
    <row r="23" spans="1:76" ht="15" customHeight="1" x14ac:dyDescent="0.25">
      <c r="A23" s="69"/>
      <c r="B23" s="474"/>
      <c r="C23" s="474"/>
      <c r="D23" s="475"/>
      <c r="E23" s="515"/>
      <c r="F23" s="516"/>
      <c r="G23" s="516"/>
      <c r="H23" s="516"/>
      <c r="I23" s="516"/>
      <c r="J23" s="53" t="str">
        <f>IF(AND('Mapa de Riesgos'!$Y$56="Alta",'Mapa de Riesgos'!$AA$56="Leve"),CONCATENATE("R8C",'Mapa de Riesgos'!$O$56),"")</f>
        <v/>
      </c>
      <c r="K23" s="54" t="str">
        <f>IF(AND('Mapa de Riesgos'!$Y$57="Alta",'Mapa de Riesgos'!$AA$57="Leve"),CONCATENATE("R8C",'Mapa de Riesgos'!$O$57),"")</f>
        <v/>
      </c>
      <c r="L23" s="54" t="str">
        <f>IF(AND('Mapa de Riesgos'!$Y$58="Alta",'Mapa de Riesgos'!$AA$58="Leve"),CONCATENATE("R8C",'Mapa de Riesgos'!$O$58),"")</f>
        <v/>
      </c>
      <c r="M23" s="54" t="str">
        <f>IF(AND('Mapa de Riesgos'!$Y$59="Alta",'Mapa de Riesgos'!$AA$59="Leve"),CONCATENATE("R8C",'Mapa de Riesgos'!$O$59),"")</f>
        <v/>
      </c>
      <c r="N23" s="54" t="str">
        <f>IF(AND('Mapa de Riesgos'!$Y$60="Alta",'Mapa de Riesgos'!$AA$60="Leve"),CONCATENATE("R8C",'Mapa de Riesgos'!$O$60),"")</f>
        <v/>
      </c>
      <c r="O23" s="55" t="str">
        <f>IF(AND('Mapa de Riesgos'!$Y$61="Alta",'Mapa de Riesgos'!$AA$61="Leve"),CONCATENATE("R8C",'Mapa de Riesgos'!$O$61),"")</f>
        <v/>
      </c>
      <c r="P23" s="53" t="str">
        <f>IF(AND('Mapa de Riesgos'!$Y$56="Alta",'Mapa de Riesgos'!$AA$56="Menor"),CONCATENATE("R8C",'Mapa de Riesgos'!$O$56),"")</f>
        <v/>
      </c>
      <c r="Q23" s="54" t="str">
        <f>IF(AND('Mapa de Riesgos'!$Y$57="Alta",'Mapa de Riesgos'!$AA$57="Menor"),CONCATENATE("R8C",'Mapa de Riesgos'!$O$57),"")</f>
        <v/>
      </c>
      <c r="R23" s="54" t="str">
        <f>IF(AND('Mapa de Riesgos'!$Y$58="Alta",'Mapa de Riesgos'!$AA$58="Menor"),CONCATENATE("R8C",'Mapa de Riesgos'!$O$58),"")</f>
        <v/>
      </c>
      <c r="S23" s="54" t="str">
        <f>IF(AND('Mapa de Riesgos'!$Y$59="Alta",'Mapa de Riesgos'!$AA$59="Menor"),CONCATENATE("R8C",'Mapa de Riesgos'!$O$59),"")</f>
        <v/>
      </c>
      <c r="T23" s="54" t="str">
        <f>IF(AND('Mapa de Riesgos'!$Y$60="Alta",'Mapa de Riesgos'!$AA$60="Menor"),CONCATENATE("R8C",'Mapa de Riesgos'!$O$60),"")</f>
        <v/>
      </c>
      <c r="U23" s="55" t="str">
        <f>IF(AND('Mapa de Riesgos'!$Y$61="Alta",'Mapa de Riesgos'!$AA$61="Menor"),CONCATENATE("R8C",'Mapa de Riesgos'!$O$61),"")</f>
        <v/>
      </c>
      <c r="V23" s="38" t="str">
        <f>IF(AND('Mapa de Riesgos'!$Y$56="Alta",'Mapa de Riesgos'!$AA$56="Moderado"),CONCATENATE("R8C",'Mapa de Riesgos'!$O$56),"")</f>
        <v/>
      </c>
      <c r="W23" s="39" t="str">
        <f>IF(AND('Mapa de Riesgos'!$Y$57="Alta",'Mapa de Riesgos'!$AA$57="Moderado"),CONCATENATE("R8C",'Mapa de Riesgos'!$O$57),"")</f>
        <v/>
      </c>
      <c r="X23" s="39" t="str">
        <f>IF(AND('Mapa de Riesgos'!$Y$58="Alta",'Mapa de Riesgos'!$AA$58="Moderado"),CONCATENATE("R8C",'Mapa de Riesgos'!$O$58),"")</f>
        <v/>
      </c>
      <c r="Y23" s="39" t="str">
        <f>IF(AND('Mapa de Riesgos'!$Y$59="Alta",'Mapa de Riesgos'!$AA$59="Moderado"),CONCATENATE("R8C",'Mapa de Riesgos'!$O$59),"")</f>
        <v/>
      </c>
      <c r="Z23" s="39" t="str">
        <f>IF(AND('Mapa de Riesgos'!$Y$60="Alta",'Mapa de Riesgos'!$AA$60="Moderado"),CONCATENATE("R8C",'Mapa de Riesgos'!$O$60),"")</f>
        <v/>
      </c>
      <c r="AA23" s="40" t="str">
        <f>IF(AND('Mapa de Riesgos'!$Y$61="Alta",'Mapa de Riesgos'!$AA$61="Moderado"),CONCATENATE("R8C",'Mapa de Riesgos'!$O$61),"")</f>
        <v/>
      </c>
      <c r="AB23" s="38" t="str">
        <f>IF(AND('Mapa de Riesgos'!$Y$56="Alta",'Mapa de Riesgos'!$AA$56="Mayor"),CONCATENATE("R8C",'Mapa de Riesgos'!$O$56),"")</f>
        <v/>
      </c>
      <c r="AC23" s="39" t="str">
        <f>IF(AND('Mapa de Riesgos'!$Y$57="Alta",'Mapa de Riesgos'!$AA$57="Mayor"),CONCATENATE("R8C",'Mapa de Riesgos'!$O$57),"")</f>
        <v/>
      </c>
      <c r="AD23" s="39" t="str">
        <f>IF(AND('Mapa de Riesgos'!$Y$58="Alta",'Mapa de Riesgos'!$AA$58="Mayor"),CONCATENATE("R8C",'Mapa de Riesgos'!$O$58),"")</f>
        <v/>
      </c>
      <c r="AE23" s="39" t="str">
        <f>IF(AND('Mapa de Riesgos'!$Y$59="Alta",'Mapa de Riesgos'!$AA$59="Mayor"),CONCATENATE("R8C",'Mapa de Riesgos'!$O$59),"")</f>
        <v/>
      </c>
      <c r="AF23" s="39" t="str">
        <f>IF(AND('Mapa de Riesgos'!$Y$60="Alta",'Mapa de Riesgos'!$AA$60="Mayor"),CONCATENATE("R8C",'Mapa de Riesgos'!$O$60),"")</f>
        <v/>
      </c>
      <c r="AG23" s="40" t="str">
        <f>IF(AND('Mapa de Riesgos'!$Y$61="Alta",'Mapa de Riesgos'!$AA$61="Mayor"),CONCATENATE("R8C",'Mapa de Riesgos'!$O$61),"")</f>
        <v/>
      </c>
      <c r="AH23" s="41" t="str">
        <f>IF(AND('Mapa de Riesgos'!$Y$56="Alta",'Mapa de Riesgos'!$AA$56="Catastrófico"),CONCATENATE("R8C",'Mapa de Riesgos'!$O$56),"")</f>
        <v/>
      </c>
      <c r="AI23" s="42" t="str">
        <f>IF(AND('Mapa de Riesgos'!$Y$57="Alta",'Mapa de Riesgos'!$AA$57="Catastrófico"),CONCATENATE("R8C",'Mapa de Riesgos'!$O$57),"")</f>
        <v/>
      </c>
      <c r="AJ23" s="42" t="str">
        <f>IF(AND('Mapa de Riesgos'!$Y$58="Alta",'Mapa de Riesgos'!$AA$58="Catastrófico"),CONCATENATE("R8C",'Mapa de Riesgos'!$O$58),"")</f>
        <v/>
      </c>
      <c r="AK23" s="42" t="str">
        <f>IF(AND('Mapa de Riesgos'!$Y$59="Alta",'Mapa de Riesgos'!$AA$59="Catastrófico"),CONCATENATE("R8C",'Mapa de Riesgos'!$O$59),"")</f>
        <v/>
      </c>
      <c r="AL23" s="42" t="str">
        <f>IF(AND('Mapa de Riesgos'!$Y$60="Alta",'Mapa de Riesgos'!$AA$60="Catastrófico"),CONCATENATE("R8C",'Mapa de Riesgos'!$O$60),"")</f>
        <v/>
      </c>
      <c r="AM23" s="43" t="str">
        <f>IF(AND('Mapa de Riesgos'!$Y$61="Alta",'Mapa de Riesgos'!$AA$61="Catastrófico"),CONCATENATE("R8C",'Mapa de Riesgos'!$O$61),"")</f>
        <v/>
      </c>
      <c r="AN23" s="69"/>
      <c r="AO23" s="525"/>
      <c r="AP23" s="526"/>
      <c r="AQ23" s="526"/>
      <c r="AR23" s="526"/>
      <c r="AS23" s="526"/>
      <c r="AT23" s="527"/>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row>
    <row r="24" spans="1:76" ht="15" customHeight="1" x14ac:dyDescent="0.25">
      <c r="A24" s="69"/>
      <c r="B24" s="474"/>
      <c r="C24" s="474"/>
      <c r="D24" s="475"/>
      <c r="E24" s="515"/>
      <c r="F24" s="516"/>
      <c r="G24" s="516"/>
      <c r="H24" s="516"/>
      <c r="I24" s="516"/>
      <c r="J24" s="53" t="str">
        <f>IF(AND('Mapa de Riesgos'!$Y$62="Alta",'Mapa de Riesgos'!$AA$62="Leve"),CONCATENATE("R9C",'Mapa de Riesgos'!$O$62),"")</f>
        <v/>
      </c>
      <c r="K24" s="54" t="str">
        <f>IF(AND('Mapa de Riesgos'!$Y$63="Alta",'Mapa de Riesgos'!$AA$63="Leve"),CONCATENATE("R9C",'Mapa de Riesgos'!$O$63),"")</f>
        <v/>
      </c>
      <c r="L24" s="54" t="str">
        <f>IF(AND('Mapa de Riesgos'!$Y$64="Alta",'Mapa de Riesgos'!$AA$64="Leve"),CONCATENATE("R9C",'Mapa de Riesgos'!$O$64),"")</f>
        <v/>
      </c>
      <c r="M24" s="54" t="str">
        <f>IF(AND('Mapa de Riesgos'!$Y$65="Alta",'Mapa de Riesgos'!$AA$65="Leve"),CONCATENATE("R9C",'Mapa de Riesgos'!$O$65),"")</f>
        <v/>
      </c>
      <c r="N24" s="54" t="str">
        <f>IF(AND('Mapa de Riesgos'!$Y$66="Alta",'Mapa de Riesgos'!$AA$66="Leve"),CONCATENATE("R9C",'Mapa de Riesgos'!$O$66),"")</f>
        <v/>
      </c>
      <c r="O24" s="55" t="str">
        <f>IF(AND('Mapa de Riesgos'!$Y$67="Alta",'Mapa de Riesgos'!$AA$67="Leve"),CONCATENATE("R9C",'Mapa de Riesgos'!$O$67),"")</f>
        <v/>
      </c>
      <c r="P24" s="53" t="str">
        <f>IF(AND('Mapa de Riesgos'!$Y$62="Alta",'Mapa de Riesgos'!$AA$62="Menor"),CONCATENATE("R9C",'Mapa de Riesgos'!$O$62),"")</f>
        <v/>
      </c>
      <c r="Q24" s="54" t="str">
        <f>IF(AND('Mapa de Riesgos'!$Y$63="Alta",'Mapa de Riesgos'!$AA$63="Menor"),CONCATENATE("R9C",'Mapa de Riesgos'!$O$63),"")</f>
        <v/>
      </c>
      <c r="R24" s="54" t="str">
        <f>IF(AND('Mapa de Riesgos'!$Y$64="Alta",'Mapa de Riesgos'!$AA$64="Menor"),CONCATENATE("R9C",'Mapa de Riesgos'!$O$64),"")</f>
        <v/>
      </c>
      <c r="S24" s="54" t="str">
        <f>IF(AND('Mapa de Riesgos'!$Y$65="Alta",'Mapa de Riesgos'!$AA$65="Menor"),CONCATENATE("R9C",'Mapa de Riesgos'!$O$65),"")</f>
        <v/>
      </c>
      <c r="T24" s="54" t="str">
        <f>IF(AND('Mapa de Riesgos'!$Y$66="Alta",'Mapa de Riesgos'!$AA$66="Menor"),CONCATENATE("R9C",'Mapa de Riesgos'!$O$66),"")</f>
        <v/>
      </c>
      <c r="U24" s="55" t="str">
        <f>IF(AND('Mapa de Riesgos'!$Y$67="Alta",'Mapa de Riesgos'!$AA$67="Menor"),CONCATENATE("R9C",'Mapa de Riesgos'!$O$67),"")</f>
        <v/>
      </c>
      <c r="V24" s="38" t="str">
        <f>IF(AND('Mapa de Riesgos'!$Y$62="Alta",'Mapa de Riesgos'!$AA$62="Moderado"),CONCATENATE("R9C",'Mapa de Riesgos'!$O$62),"")</f>
        <v/>
      </c>
      <c r="W24" s="39" t="str">
        <f>IF(AND('Mapa de Riesgos'!$Y$63="Alta",'Mapa de Riesgos'!$AA$63="Moderado"),CONCATENATE("R9C",'Mapa de Riesgos'!$O$63),"")</f>
        <v/>
      </c>
      <c r="X24" s="39" t="str">
        <f>IF(AND('Mapa de Riesgos'!$Y$64="Alta",'Mapa de Riesgos'!$AA$64="Moderado"),CONCATENATE("R9C",'Mapa de Riesgos'!$O$64),"")</f>
        <v/>
      </c>
      <c r="Y24" s="39" t="str">
        <f>IF(AND('Mapa de Riesgos'!$Y$65="Alta",'Mapa de Riesgos'!$AA$65="Moderado"),CONCATENATE("R9C",'Mapa de Riesgos'!$O$65),"")</f>
        <v/>
      </c>
      <c r="Z24" s="39" t="str">
        <f>IF(AND('Mapa de Riesgos'!$Y$66="Alta",'Mapa de Riesgos'!$AA$66="Moderado"),CONCATENATE("R9C",'Mapa de Riesgos'!$O$66),"")</f>
        <v/>
      </c>
      <c r="AA24" s="40" t="str">
        <f>IF(AND('Mapa de Riesgos'!$Y$67="Alta",'Mapa de Riesgos'!$AA$67="Moderado"),CONCATENATE("R9C",'Mapa de Riesgos'!$O$67),"")</f>
        <v/>
      </c>
      <c r="AB24" s="38" t="str">
        <f>IF(AND('Mapa de Riesgos'!$Y$62="Alta",'Mapa de Riesgos'!$AA$62="Mayor"),CONCATENATE("R9C",'Mapa de Riesgos'!$O$62),"")</f>
        <v/>
      </c>
      <c r="AC24" s="39" t="str">
        <f>IF(AND('Mapa de Riesgos'!$Y$63="Alta",'Mapa de Riesgos'!$AA$63="Mayor"),CONCATENATE("R9C",'Mapa de Riesgos'!$O$63),"")</f>
        <v/>
      </c>
      <c r="AD24" s="39" t="str">
        <f>IF(AND('Mapa de Riesgos'!$Y$64="Alta",'Mapa de Riesgos'!$AA$64="Mayor"),CONCATENATE("R9C",'Mapa de Riesgos'!$O$64),"")</f>
        <v/>
      </c>
      <c r="AE24" s="39" t="str">
        <f>IF(AND('Mapa de Riesgos'!$Y$65="Alta",'Mapa de Riesgos'!$AA$65="Mayor"),CONCATENATE("R9C",'Mapa de Riesgos'!$O$65),"")</f>
        <v/>
      </c>
      <c r="AF24" s="39" t="str">
        <f>IF(AND('Mapa de Riesgos'!$Y$66="Alta",'Mapa de Riesgos'!$AA$66="Mayor"),CONCATENATE("R9C",'Mapa de Riesgos'!$O$66),"")</f>
        <v/>
      </c>
      <c r="AG24" s="40" t="str">
        <f>IF(AND('Mapa de Riesgos'!$Y$67="Alta",'Mapa de Riesgos'!$AA$67="Mayor"),CONCATENATE("R9C",'Mapa de Riesgos'!$O$67),"")</f>
        <v/>
      </c>
      <c r="AH24" s="41" t="str">
        <f>IF(AND('Mapa de Riesgos'!$Y$62="Alta",'Mapa de Riesgos'!$AA$62="Catastrófico"),CONCATENATE("R9C",'Mapa de Riesgos'!$O$62),"")</f>
        <v/>
      </c>
      <c r="AI24" s="42" t="str">
        <f>IF(AND('Mapa de Riesgos'!$Y$63="Alta",'Mapa de Riesgos'!$AA$63="Catastrófico"),CONCATENATE("R9C",'Mapa de Riesgos'!$O$63),"")</f>
        <v/>
      </c>
      <c r="AJ24" s="42" t="str">
        <f>IF(AND('Mapa de Riesgos'!$Y$64="Alta",'Mapa de Riesgos'!$AA$64="Catastrófico"),CONCATENATE("R9C",'Mapa de Riesgos'!$O$64),"")</f>
        <v/>
      </c>
      <c r="AK24" s="42" t="str">
        <f>IF(AND('Mapa de Riesgos'!$Y$65="Alta",'Mapa de Riesgos'!$AA$65="Catastrófico"),CONCATENATE("R9C",'Mapa de Riesgos'!$O$65),"")</f>
        <v/>
      </c>
      <c r="AL24" s="42" t="str">
        <f>IF(AND('Mapa de Riesgos'!$Y$66="Alta",'Mapa de Riesgos'!$AA$66="Catastrófico"),CONCATENATE("R9C",'Mapa de Riesgos'!$O$66),"")</f>
        <v/>
      </c>
      <c r="AM24" s="43" t="str">
        <f>IF(AND('Mapa de Riesgos'!$Y$67="Alta",'Mapa de Riesgos'!$AA$67="Catastrófico"),CONCATENATE("R9C",'Mapa de Riesgos'!$O$67),"")</f>
        <v/>
      </c>
      <c r="AN24" s="69"/>
      <c r="AO24" s="525"/>
      <c r="AP24" s="526"/>
      <c r="AQ24" s="526"/>
      <c r="AR24" s="526"/>
      <c r="AS24" s="526"/>
      <c r="AT24" s="527"/>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row>
    <row r="25" spans="1:76" ht="15.75" customHeight="1" thickBot="1" x14ac:dyDescent="0.3">
      <c r="A25" s="69"/>
      <c r="B25" s="474"/>
      <c r="C25" s="474"/>
      <c r="D25" s="475"/>
      <c r="E25" s="518"/>
      <c r="F25" s="519"/>
      <c r="G25" s="519"/>
      <c r="H25" s="519"/>
      <c r="I25" s="519"/>
      <c r="J25" s="56" t="str">
        <f>IF(AND('Mapa de Riesgos'!$Y$68="Alta",'Mapa de Riesgos'!$AA$68="Leve"),CONCATENATE("R10C",'Mapa de Riesgos'!$O$68),"")</f>
        <v/>
      </c>
      <c r="K25" s="57" t="str">
        <f>IF(AND('Mapa de Riesgos'!$Y$69="Alta",'Mapa de Riesgos'!$AA$69="Leve"),CONCATENATE("R10C",'Mapa de Riesgos'!$O$69),"")</f>
        <v/>
      </c>
      <c r="L25" s="57" t="str">
        <f>IF(AND('Mapa de Riesgos'!$Y$70="Alta",'Mapa de Riesgos'!$AA$70="Leve"),CONCATENATE("R10C",'Mapa de Riesgos'!$O$70),"")</f>
        <v/>
      </c>
      <c r="M25" s="57" t="str">
        <f>IF(AND('Mapa de Riesgos'!$Y$71="Alta",'Mapa de Riesgos'!$AA$71="Leve"),CONCATENATE("R10C",'Mapa de Riesgos'!$O$71),"")</f>
        <v/>
      </c>
      <c r="N25" s="57" t="str">
        <f>IF(AND('Mapa de Riesgos'!$Y$72="Alta",'Mapa de Riesgos'!$AA$72="Leve"),CONCATENATE("R10C",'Mapa de Riesgos'!$O$72),"")</f>
        <v/>
      </c>
      <c r="O25" s="58" t="str">
        <f>IF(AND('Mapa de Riesgos'!$Y$73="Alta",'Mapa de Riesgos'!$AA$73="Leve"),CONCATENATE("R10C",'Mapa de Riesgos'!$O$73),"")</f>
        <v/>
      </c>
      <c r="P25" s="56" t="str">
        <f>IF(AND('Mapa de Riesgos'!$Y$68="Alta",'Mapa de Riesgos'!$AA$68="Menor"),CONCATENATE("R10C",'Mapa de Riesgos'!$O$68),"")</f>
        <v/>
      </c>
      <c r="Q25" s="57" t="str">
        <f>IF(AND('Mapa de Riesgos'!$Y$69="Alta",'Mapa de Riesgos'!$AA$69="Menor"),CONCATENATE("R10C",'Mapa de Riesgos'!$O$69),"")</f>
        <v/>
      </c>
      <c r="R25" s="57" t="str">
        <f>IF(AND('Mapa de Riesgos'!$Y$70="Alta",'Mapa de Riesgos'!$AA$70="Menor"),CONCATENATE("R10C",'Mapa de Riesgos'!$O$70),"")</f>
        <v/>
      </c>
      <c r="S25" s="57" t="str">
        <f>IF(AND('Mapa de Riesgos'!$Y$71="Alta",'Mapa de Riesgos'!$AA$71="Menor"),CONCATENATE("R10C",'Mapa de Riesgos'!$O$71),"")</f>
        <v/>
      </c>
      <c r="T25" s="57" t="str">
        <f>IF(AND('Mapa de Riesgos'!$Y$72="Alta",'Mapa de Riesgos'!$AA$72="Menor"),CONCATENATE("R10C",'Mapa de Riesgos'!$O$72),"")</f>
        <v/>
      </c>
      <c r="U25" s="58" t="str">
        <f>IF(AND('Mapa de Riesgos'!$Y$73="Alta",'Mapa de Riesgos'!$AA$73="Menor"),CONCATENATE("R10C",'Mapa de Riesgos'!$O$73),"")</f>
        <v/>
      </c>
      <c r="V25" s="44" t="str">
        <f>IF(AND('Mapa de Riesgos'!$Y$68="Alta",'Mapa de Riesgos'!$AA$68="Moderado"),CONCATENATE("R10C",'Mapa de Riesgos'!$O$68),"")</f>
        <v/>
      </c>
      <c r="W25" s="45" t="str">
        <f>IF(AND('Mapa de Riesgos'!$Y$69="Alta",'Mapa de Riesgos'!$AA$69="Moderado"),CONCATENATE("R10C",'Mapa de Riesgos'!$O$69),"")</f>
        <v/>
      </c>
      <c r="X25" s="45" t="str">
        <f>IF(AND('Mapa de Riesgos'!$Y$70="Alta",'Mapa de Riesgos'!$AA$70="Moderado"),CONCATENATE("R10C",'Mapa de Riesgos'!$O$70),"")</f>
        <v/>
      </c>
      <c r="Y25" s="45" t="str">
        <f>IF(AND('Mapa de Riesgos'!$Y$71="Alta",'Mapa de Riesgos'!$AA$71="Moderado"),CONCATENATE("R10C",'Mapa de Riesgos'!$O$71),"")</f>
        <v/>
      </c>
      <c r="Z25" s="45" t="str">
        <f>IF(AND('Mapa de Riesgos'!$Y$72="Alta",'Mapa de Riesgos'!$AA$72="Moderado"),CONCATENATE("R10C",'Mapa de Riesgos'!$O$72),"")</f>
        <v/>
      </c>
      <c r="AA25" s="46" t="str">
        <f>IF(AND('Mapa de Riesgos'!$Y$73="Alta",'Mapa de Riesgos'!$AA$73="Moderado"),CONCATENATE("R10C",'Mapa de Riesgos'!$O$73),"")</f>
        <v/>
      </c>
      <c r="AB25" s="44" t="str">
        <f>IF(AND('Mapa de Riesgos'!$Y$68="Alta",'Mapa de Riesgos'!$AA$68="Mayor"),CONCATENATE("R10C",'Mapa de Riesgos'!$O$68),"")</f>
        <v/>
      </c>
      <c r="AC25" s="45" t="str">
        <f>IF(AND('Mapa de Riesgos'!$Y$69="Alta",'Mapa de Riesgos'!$AA$69="Mayor"),CONCATENATE("R10C",'Mapa de Riesgos'!$O$69),"")</f>
        <v/>
      </c>
      <c r="AD25" s="45" t="str">
        <f>IF(AND('Mapa de Riesgos'!$Y$70="Alta",'Mapa de Riesgos'!$AA$70="Mayor"),CONCATENATE("R10C",'Mapa de Riesgos'!$O$70),"")</f>
        <v/>
      </c>
      <c r="AE25" s="45" t="str">
        <f>IF(AND('Mapa de Riesgos'!$Y$71="Alta",'Mapa de Riesgos'!$AA$71="Mayor"),CONCATENATE("R10C",'Mapa de Riesgos'!$O$71),"")</f>
        <v/>
      </c>
      <c r="AF25" s="45" t="str">
        <f>IF(AND('Mapa de Riesgos'!$Y$72="Alta",'Mapa de Riesgos'!$AA$72="Mayor"),CONCATENATE("R10C",'Mapa de Riesgos'!$O$72),"")</f>
        <v/>
      </c>
      <c r="AG25" s="46" t="str">
        <f>IF(AND('Mapa de Riesgos'!$Y$73="Alta",'Mapa de Riesgos'!$AA$73="Mayor"),CONCATENATE("R10C",'Mapa de Riesgos'!$O$73),"")</f>
        <v/>
      </c>
      <c r="AH25" s="47" t="str">
        <f>IF(AND('Mapa de Riesgos'!$Y$68="Alta",'Mapa de Riesgos'!$AA$68="Catastrófico"),CONCATENATE("R10C",'Mapa de Riesgos'!$O$68),"")</f>
        <v/>
      </c>
      <c r="AI25" s="48" t="str">
        <f>IF(AND('Mapa de Riesgos'!$Y$69="Alta",'Mapa de Riesgos'!$AA$69="Catastrófico"),CONCATENATE("R10C",'Mapa de Riesgos'!$O$69),"")</f>
        <v/>
      </c>
      <c r="AJ25" s="48" t="str">
        <f>IF(AND('Mapa de Riesgos'!$Y$70="Alta",'Mapa de Riesgos'!$AA$70="Catastrófico"),CONCATENATE("R10C",'Mapa de Riesgos'!$O$70),"")</f>
        <v/>
      </c>
      <c r="AK25" s="48" t="str">
        <f>IF(AND('Mapa de Riesgos'!$Y$71="Alta",'Mapa de Riesgos'!$AA$71="Catastrófico"),CONCATENATE("R10C",'Mapa de Riesgos'!$O$71),"")</f>
        <v/>
      </c>
      <c r="AL25" s="48" t="str">
        <f>IF(AND('Mapa de Riesgos'!$Y$72="Alta",'Mapa de Riesgos'!$AA$72="Catastrófico"),CONCATENATE("R10C",'Mapa de Riesgos'!$O$72),"")</f>
        <v/>
      </c>
      <c r="AM25" s="49" t="str">
        <f>IF(AND('Mapa de Riesgos'!$Y$73="Alta",'Mapa de Riesgos'!$AA$73="Catastrófico"),CONCATENATE("R10C",'Mapa de Riesgos'!$O$73),"")</f>
        <v/>
      </c>
      <c r="AN25" s="69"/>
      <c r="AO25" s="528"/>
      <c r="AP25" s="529"/>
      <c r="AQ25" s="529"/>
      <c r="AR25" s="529"/>
      <c r="AS25" s="529"/>
      <c r="AT25" s="530"/>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row>
    <row r="26" spans="1:76" ht="15" customHeight="1" x14ac:dyDescent="0.25">
      <c r="A26" s="69"/>
      <c r="B26" s="474"/>
      <c r="C26" s="474"/>
      <c r="D26" s="475"/>
      <c r="E26" s="512" t="s">
        <v>195</v>
      </c>
      <c r="F26" s="513"/>
      <c r="G26" s="513"/>
      <c r="H26" s="513"/>
      <c r="I26" s="514"/>
      <c r="J26" s="50" t="str">
        <f>IF(AND('Mapa de Riesgos'!$Y$12="Media",'Mapa de Riesgos'!$AA$12="Leve"),CONCATENATE("R1C",'Mapa de Riesgos'!$O$12),"")</f>
        <v/>
      </c>
      <c r="K26" s="51" t="str">
        <f>IF(AND('Mapa de Riesgos'!$Y$13="Media",'Mapa de Riesgos'!$AA$13="Leve"),CONCATENATE("R1C",'Mapa de Riesgos'!$O$13),"")</f>
        <v/>
      </c>
      <c r="L26" s="51" t="str">
        <f>IF(AND('Mapa de Riesgos'!$Y$14="Media",'Mapa de Riesgos'!$AA$14="Leve"),CONCATENATE("R1C",'Mapa de Riesgos'!$O$14),"")</f>
        <v/>
      </c>
      <c r="M26" s="51" t="str">
        <f>IF(AND('Mapa de Riesgos'!$Y$15="Media",'Mapa de Riesgos'!$AA$15="Leve"),CONCATENATE("R1C",'Mapa de Riesgos'!$O$15),"")</f>
        <v/>
      </c>
      <c r="N26" s="51" t="str">
        <f>IF(AND('Mapa de Riesgos'!$Y$16="Media",'Mapa de Riesgos'!$AA$16="Leve"),CONCATENATE("R1C",'Mapa de Riesgos'!$O$16),"")</f>
        <v/>
      </c>
      <c r="O26" s="52" t="str">
        <f>IF(AND('Mapa de Riesgos'!$Y$17="Media",'Mapa de Riesgos'!$AA$17="Leve"),CONCATENATE("R1C",'Mapa de Riesgos'!$O$17),"")</f>
        <v/>
      </c>
      <c r="P26" s="50" t="str">
        <f>IF(AND('Mapa de Riesgos'!$Y$12="Media",'Mapa de Riesgos'!$AA$12="Menor"),CONCATENATE("R1C",'Mapa de Riesgos'!$O$12),"")</f>
        <v/>
      </c>
      <c r="Q26" s="51" t="str">
        <f>IF(AND('Mapa de Riesgos'!$Y$13="Media",'Mapa de Riesgos'!$AA$13="Menor"),CONCATENATE("R1C",'Mapa de Riesgos'!$O$13),"")</f>
        <v/>
      </c>
      <c r="R26" s="51" t="str">
        <f>IF(AND('Mapa de Riesgos'!$Y$14="Media",'Mapa de Riesgos'!$AA$14="Menor"),CONCATENATE("R1C",'Mapa de Riesgos'!$O$14),"")</f>
        <v/>
      </c>
      <c r="S26" s="51" t="str">
        <f>IF(AND('Mapa de Riesgos'!$Y$15="Media",'Mapa de Riesgos'!$AA$15="Menor"),CONCATENATE("R1C",'Mapa de Riesgos'!$O$15),"")</f>
        <v/>
      </c>
      <c r="T26" s="51" t="str">
        <f>IF(AND('Mapa de Riesgos'!$Y$16="Media",'Mapa de Riesgos'!$AA$16="Menor"),CONCATENATE("R1C",'Mapa de Riesgos'!$O$16),"")</f>
        <v/>
      </c>
      <c r="U26" s="52" t="str">
        <f>IF(AND('Mapa de Riesgos'!$Y$17="Media",'Mapa de Riesgos'!$AA$17="Menor"),CONCATENATE("R1C",'Mapa de Riesgos'!$O$17),"")</f>
        <v/>
      </c>
      <c r="V26" s="50" t="str">
        <f>IF(AND('Mapa de Riesgos'!$Y$12="Media",'Mapa de Riesgos'!$AA$12="Moderado"),CONCATENATE("R1C",'Mapa de Riesgos'!$O$12),"")</f>
        <v/>
      </c>
      <c r="W26" s="51" t="str">
        <f>IF(AND('Mapa de Riesgos'!$Y$13="Media",'Mapa de Riesgos'!$AA$13="Moderado"),CONCATENATE("R1C",'Mapa de Riesgos'!$O$13),"")</f>
        <v/>
      </c>
      <c r="X26" s="51" t="str">
        <f>IF(AND('Mapa de Riesgos'!$Y$14="Media",'Mapa de Riesgos'!$AA$14="Moderado"),CONCATENATE("R1C",'Mapa de Riesgos'!$O$14),"")</f>
        <v/>
      </c>
      <c r="Y26" s="51" t="str">
        <f>IF(AND('Mapa de Riesgos'!$Y$15="Media",'Mapa de Riesgos'!$AA$15="Moderado"),CONCATENATE("R1C",'Mapa de Riesgos'!$O$15),"")</f>
        <v/>
      </c>
      <c r="Z26" s="51" t="str">
        <f>IF(AND('Mapa de Riesgos'!$Y$16="Media",'Mapa de Riesgos'!$AA$16="Moderado"),CONCATENATE("R1C",'Mapa de Riesgos'!$O$16),"")</f>
        <v/>
      </c>
      <c r="AA26" s="52" t="str">
        <f>IF(AND('Mapa de Riesgos'!$Y$17="Media",'Mapa de Riesgos'!$AA$17="Moderado"),CONCATENATE("R1C",'Mapa de Riesgos'!$O$17),"")</f>
        <v/>
      </c>
      <c r="AB26" s="32" t="str">
        <f>IF(AND('Mapa de Riesgos'!$Y$12="Media",'Mapa de Riesgos'!$AA$12="Mayor"),CONCATENATE("R1C",'Mapa de Riesgos'!$O$12),"")</f>
        <v/>
      </c>
      <c r="AC26" s="33" t="str">
        <f>IF(AND('Mapa de Riesgos'!$Y$13="Media",'Mapa de Riesgos'!$AA$13="Mayor"),CONCATENATE("R1C",'Mapa de Riesgos'!$O$13),"")</f>
        <v/>
      </c>
      <c r="AD26" s="33" t="str">
        <f>IF(AND('Mapa de Riesgos'!$Y$14="Media",'Mapa de Riesgos'!$AA$14="Mayor"),CONCATENATE("R1C",'Mapa de Riesgos'!$O$14),"")</f>
        <v/>
      </c>
      <c r="AE26" s="33" t="str">
        <f>IF(AND('Mapa de Riesgos'!$Y$15="Media",'Mapa de Riesgos'!$AA$15="Mayor"),CONCATENATE("R1C",'Mapa de Riesgos'!$O$15),"")</f>
        <v/>
      </c>
      <c r="AF26" s="33" t="str">
        <f>IF(AND('Mapa de Riesgos'!$Y$16="Media",'Mapa de Riesgos'!$AA$16="Mayor"),CONCATENATE("R1C",'Mapa de Riesgos'!$O$16),"")</f>
        <v/>
      </c>
      <c r="AG26" s="34" t="str">
        <f>IF(AND('Mapa de Riesgos'!$Y$17="Media",'Mapa de Riesgos'!$AA$17="Mayor"),CONCATENATE("R1C",'Mapa de Riesgos'!$O$17),"")</f>
        <v/>
      </c>
      <c r="AH26" s="35" t="str">
        <f>IF(AND('Mapa de Riesgos'!$Y$12="Media",'Mapa de Riesgos'!$AA$12="Catastrófico"),CONCATENATE("R1C",'Mapa de Riesgos'!$O$12),"")</f>
        <v/>
      </c>
      <c r="AI26" s="36" t="str">
        <f>IF(AND('Mapa de Riesgos'!$Y$13="Media",'Mapa de Riesgos'!$AA$13="Catastrófico"),CONCATENATE("R1C",'Mapa de Riesgos'!$O$13),"")</f>
        <v/>
      </c>
      <c r="AJ26" s="36" t="str">
        <f>IF(AND('Mapa de Riesgos'!$Y$14="Media",'Mapa de Riesgos'!$AA$14="Catastrófico"),CONCATENATE("R1C",'Mapa de Riesgos'!$O$14),"")</f>
        <v/>
      </c>
      <c r="AK26" s="36" t="str">
        <f>IF(AND('Mapa de Riesgos'!$Y$15="Media",'Mapa de Riesgos'!$AA$15="Catastrófico"),CONCATENATE("R1C",'Mapa de Riesgos'!$O$15),"")</f>
        <v/>
      </c>
      <c r="AL26" s="36" t="str">
        <f>IF(AND('Mapa de Riesgos'!$Y$16="Media",'Mapa de Riesgos'!$AA$16="Catastrófico"),CONCATENATE("R1C",'Mapa de Riesgos'!$O$16),"")</f>
        <v/>
      </c>
      <c r="AM26" s="37" t="str">
        <f>IF(AND('Mapa de Riesgos'!$Y$17="Media",'Mapa de Riesgos'!$AA$17="Catastrófico"),CONCATENATE("R1C",'Mapa de Riesgos'!$O$17),"")</f>
        <v/>
      </c>
      <c r="AN26" s="69"/>
      <c r="AO26" s="552" t="s">
        <v>196</v>
      </c>
      <c r="AP26" s="553"/>
      <c r="AQ26" s="553"/>
      <c r="AR26" s="553"/>
      <c r="AS26" s="553"/>
      <c r="AT26" s="554"/>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row>
    <row r="27" spans="1:76" ht="15" customHeight="1" x14ac:dyDescent="0.25">
      <c r="A27" s="69"/>
      <c r="B27" s="474"/>
      <c r="C27" s="474"/>
      <c r="D27" s="475"/>
      <c r="E27" s="531"/>
      <c r="F27" s="516"/>
      <c r="G27" s="516"/>
      <c r="H27" s="516"/>
      <c r="I27" s="517"/>
      <c r="J27" s="53" t="str">
        <f>IF(AND('Mapa de Riesgos'!$Y$18="Media",'Mapa de Riesgos'!$AA$18="Leve"),CONCATENATE("R2C",'Mapa de Riesgos'!$O$18),"")</f>
        <v/>
      </c>
      <c r="K27" s="54" t="str">
        <f>IF(AND('Mapa de Riesgos'!$Y$21="Media",'Mapa de Riesgos'!$AA$21="Leve"),CONCATENATE("R2C",'Mapa de Riesgos'!$O$21),"")</f>
        <v/>
      </c>
      <c r="L27" s="54" t="str">
        <f>IF(AND('Mapa de Riesgos'!$Y$22="Media",'Mapa de Riesgos'!$AA$22="Leve"),CONCATENATE("R2C",'Mapa de Riesgos'!$O$22),"")</f>
        <v/>
      </c>
      <c r="M27" s="54" t="str">
        <f>IF(AND('Mapa de Riesgos'!$Y$23="Media",'Mapa de Riesgos'!$AA$23="Leve"),CONCATENATE("R2C",'Mapa de Riesgos'!$O$23),"")</f>
        <v/>
      </c>
      <c r="N27" s="54" t="str">
        <f>IF(AND('Mapa de Riesgos'!$Y$24="Media",'Mapa de Riesgos'!$AA$24="Leve"),CONCATENATE("R2C",'Mapa de Riesgos'!$O$24),"")</f>
        <v/>
      </c>
      <c r="O27" s="55" t="str">
        <f>IF(AND('Mapa de Riesgos'!$Y$25="Media",'Mapa de Riesgos'!$AA$25="Leve"),CONCATENATE("R2C",'Mapa de Riesgos'!$O$25),"")</f>
        <v/>
      </c>
      <c r="P27" s="53" t="str">
        <f>IF(AND('Mapa de Riesgos'!$Y$18="Media",'Mapa de Riesgos'!$AA$18="Menor"),CONCATENATE("R2C",'Mapa de Riesgos'!$O$18),"")</f>
        <v/>
      </c>
      <c r="Q27" s="54" t="str">
        <f>IF(AND('Mapa de Riesgos'!$Y$21="Media",'Mapa de Riesgos'!$AA$21="Menor"),CONCATENATE("R2C",'Mapa de Riesgos'!$O$21),"")</f>
        <v/>
      </c>
      <c r="R27" s="54" t="str">
        <f>IF(AND('Mapa de Riesgos'!$Y$22="Media",'Mapa de Riesgos'!$AA$22="Menor"),CONCATENATE("R2C",'Mapa de Riesgos'!$O$22),"")</f>
        <v/>
      </c>
      <c r="S27" s="54" t="str">
        <f>IF(AND('Mapa de Riesgos'!$Y$23="Media",'Mapa de Riesgos'!$AA$23="Menor"),CONCATENATE("R2C",'Mapa de Riesgos'!$O$23),"")</f>
        <v/>
      </c>
      <c r="T27" s="54" t="str">
        <f>IF(AND('Mapa de Riesgos'!$Y$24="Media",'Mapa de Riesgos'!$AA$24="Menor"),CONCATENATE("R2C",'Mapa de Riesgos'!$O$24),"")</f>
        <v/>
      </c>
      <c r="U27" s="55" t="str">
        <f>IF(AND('Mapa de Riesgos'!$Y$25="Media",'Mapa de Riesgos'!$AA$25="Menor"),CONCATENATE("R2C",'Mapa de Riesgos'!$O$25),"")</f>
        <v/>
      </c>
      <c r="V27" s="53" t="str">
        <f>IF(AND('Mapa de Riesgos'!$Y$18="Media",'Mapa de Riesgos'!$AA$18="Moderado"),CONCATENATE("R2C",'Mapa de Riesgos'!$O$18),"")</f>
        <v/>
      </c>
      <c r="W27" s="54" t="str">
        <f>IF(AND('Mapa de Riesgos'!$Y$21="Media",'Mapa de Riesgos'!$AA$21="Moderado"),CONCATENATE("R2C",'Mapa de Riesgos'!$O$21),"")</f>
        <v/>
      </c>
      <c r="X27" s="54" t="str">
        <f>IF(AND('Mapa de Riesgos'!$Y$22="Media",'Mapa de Riesgos'!$AA$22="Moderado"),CONCATENATE("R2C",'Mapa de Riesgos'!$O$22),"")</f>
        <v/>
      </c>
      <c r="Y27" s="54" t="str">
        <f>IF(AND('Mapa de Riesgos'!$Y$23="Media",'Mapa de Riesgos'!$AA$23="Moderado"),CONCATENATE("R2C",'Mapa de Riesgos'!$O$23),"")</f>
        <v/>
      </c>
      <c r="Z27" s="54" t="str">
        <f>IF(AND('Mapa de Riesgos'!$Y$24="Media",'Mapa de Riesgos'!$AA$24="Moderado"),CONCATENATE("R2C",'Mapa de Riesgos'!$O$24),"")</f>
        <v/>
      </c>
      <c r="AA27" s="55" t="str">
        <f>IF(AND('Mapa de Riesgos'!$Y$25="Media",'Mapa de Riesgos'!$AA$25="Moderado"),CONCATENATE("R2C",'Mapa de Riesgos'!$O$25),"")</f>
        <v/>
      </c>
      <c r="AB27" s="38" t="str">
        <f>IF(AND('Mapa de Riesgos'!$Y$18="Media",'Mapa de Riesgos'!$AA$18="Mayor"),CONCATENATE("R2C",'Mapa de Riesgos'!$O$18),"")</f>
        <v/>
      </c>
      <c r="AC27" s="39" t="str">
        <f>IF(AND('Mapa de Riesgos'!$Y$21="Media",'Mapa de Riesgos'!$AA$21="Mayor"),CONCATENATE("R2C",'Mapa de Riesgos'!$O$21),"")</f>
        <v/>
      </c>
      <c r="AD27" s="39" t="str">
        <f>IF(AND('Mapa de Riesgos'!$Y$22="Media",'Mapa de Riesgos'!$AA$22="Mayor"),CONCATENATE("R2C",'Mapa de Riesgos'!$O$22),"")</f>
        <v/>
      </c>
      <c r="AE27" s="39" t="str">
        <f>IF(AND('Mapa de Riesgos'!$Y$23="Media",'Mapa de Riesgos'!$AA$23="Mayor"),CONCATENATE("R2C",'Mapa de Riesgos'!$O$23),"")</f>
        <v/>
      </c>
      <c r="AF27" s="39" t="str">
        <f>IF(AND('Mapa de Riesgos'!$Y$24="Media",'Mapa de Riesgos'!$AA$24="Mayor"),CONCATENATE("R2C",'Mapa de Riesgos'!$O$24),"")</f>
        <v/>
      </c>
      <c r="AG27" s="40" t="str">
        <f>IF(AND('Mapa de Riesgos'!$Y$25="Media",'Mapa de Riesgos'!$AA$25="Mayor"),CONCATENATE("R2C",'Mapa de Riesgos'!$O$25),"")</f>
        <v/>
      </c>
      <c r="AH27" s="41" t="str">
        <f>IF(AND('Mapa de Riesgos'!$Y$18="Media",'Mapa de Riesgos'!$AA$18="Catastrófico"),CONCATENATE("R2C",'Mapa de Riesgos'!$O$18),"")</f>
        <v/>
      </c>
      <c r="AI27" s="42" t="str">
        <f>IF(AND('Mapa de Riesgos'!$Y$21="Media",'Mapa de Riesgos'!$AA$21="Catastrófico"),CONCATENATE("R2C",'Mapa de Riesgos'!$O$21),"")</f>
        <v/>
      </c>
      <c r="AJ27" s="42" t="str">
        <f>IF(AND('Mapa de Riesgos'!$Y$22="Media",'Mapa de Riesgos'!$AA$22="Catastrófico"),CONCATENATE("R2C",'Mapa de Riesgos'!$O$22),"")</f>
        <v/>
      </c>
      <c r="AK27" s="42" t="str">
        <f>IF(AND('Mapa de Riesgos'!$Y$23="Media",'Mapa de Riesgos'!$AA$23="Catastrófico"),CONCATENATE("R2C",'Mapa de Riesgos'!$O$23),"")</f>
        <v/>
      </c>
      <c r="AL27" s="42" t="str">
        <f>IF(AND('Mapa de Riesgos'!$Y$24="Media",'Mapa de Riesgos'!$AA$24="Catastrófico"),CONCATENATE("R2C",'Mapa de Riesgos'!$O$24),"")</f>
        <v/>
      </c>
      <c r="AM27" s="43" t="str">
        <f>IF(AND('Mapa de Riesgos'!$Y$25="Media",'Mapa de Riesgos'!$AA$25="Catastrófico"),CONCATENATE("R2C",'Mapa de Riesgos'!$O$25),"")</f>
        <v/>
      </c>
      <c r="AN27" s="69"/>
      <c r="AO27" s="555"/>
      <c r="AP27" s="556"/>
      <c r="AQ27" s="556"/>
      <c r="AR27" s="556"/>
      <c r="AS27" s="556"/>
      <c r="AT27" s="557"/>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row>
    <row r="28" spans="1:76" ht="15" customHeight="1" x14ac:dyDescent="0.25">
      <c r="A28" s="69"/>
      <c r="B28" s="474"/>
      <c r="C28" s="474"/>
      <c r="D28" s="475"/>
      <c r="E28" s="515"/>
      <c r="F28" s="516"/>
      <c r="G28" s="516"/>
      <c r="H28" s="516"/>
      <c r="I28" s="517"/>
      <c r="J28" s="53" t="str">
        <f>IF(AND('Mapa de Riesgos'!$Y$26="Media",'Mapa de Riesgos'!$AA$26="Leve"),CONCATENATE("R3C",'Mapa de Riesgos'!$O$26),"")</f>
        <v/>
      </c>
      <c r="K28" s="54" t="str">
        <f>IF(AND('Mapa de Riesgos'!$Y$27="Media",'Mapa de Riesgos'!$AA$27="Leve"),CONCATENATE("R3C",'Mapa de Riesgos'!$O$27),"")</f>
        <v/>
      </c>
      <c r="L28" s="54" t="str">
        <f>IF(AND('Mapa de Riesgos'!$Y$28="Media",'Mapa de Riesgos'!$AA$28="Leve"),CONCATENATE("R3C",'Mapa de Riesgos'!$O$28),"")</f>
        <v/>
      </c>
      <c r="M28" s="54" t="str">
        <f>IF(AND('Mapa de Riesgos'!$Y$29="Media",'Mapa de Riesgos'!$AA$29="Leve"),CONCATENATE("R3C",'Mapa de Riesgos'!$O$29),"")</f>
        <v/>
      </c>
      <c r="N28" s="54" t="str">
        <f>IF(AND('Mapa de Riesgos'!$Y$30="Media",'Mapa de Riesgos'!$AA$30="Leve"),CONCATENATE("R3C",'Mapa de Riesgos'!$O$30),"")</f>
        <v/>
      </c>
      <c r="O28" s="55" t="str">
        <f>IF(AND('Mapa de Riesgos'!$Y$31="Media",'Mapa de Riesgos'!$AA$31="Leve"),CONCATENATE("R3C",'Mapa de Riesgos'!$O$31),"")</f>
        <v/>
      </c>
      <c r="P28" s="53" t="str">
        <f>IF(AND('Mapa de Riesgos'!$Y$26="Media",'Mapa de Riesgos'!$AA$26="Menor"),CONCATENATE("R3C",'Mapa de Riesgos'!$O$26),"")</f>
        <v/>
      </c>
      <c r="Q28" s="54" t="str">
        <f>IF(AND('Mapa de Riesgos'!$Y$27="Media",'Mapa de Riesgos'!$AA$27="Menor"),CONCATENATE("R3C",'Mapa de Riesgos'!$O$27),"")</f>
        <v/>
      </c>
      <c r="R28" s="54" t="str">
        <f>IF(AND('Mapa de Riesgos'!$Y$28="Media",'Mapa de Riesgos'!$AA$28="Menor"),CONCATENATE("R3C",'Mapa de Riesgos'!$O$28),"")</f>
        <v/>
      </c>
      <c r="S28" s="54" t="str">
        <f>IF(AND('Mapa de Riesgos'!$Y$29="Media",'Mapa de Riesgos'!$AA$29="Menor"),CONCATENATE("R3C",'Mapa de Riesgos'!$O$29),"")</f>
        <v/>
      </c>
      <c r="T28" s="54" t="str">
        <f>IF(AND('Mapa de Riesgos'!$Y$30="Media",'Mapa de Riesgos'!$AA$30="Menor"),CONCATENATE("R3C",'Mapa de Riesgos'!$O$30),"")</f>
        <v/>
      </c>
      <c r="U28" s="55" t="str">
        <f>IF(AND('Mapa de Riesgos'!$Y$31="Media",'Mapa de Riesgos'!$AA$31="Menor"),CONCATENATE("R3C",'Mapa de Riesgos'!$O$31),"")</f>
        <v/>
      </c>
      <c r="V28" s="53" t="str">
        <f>IF(AND('Mapa de Riesgos'!$Y$26="Media",'Mapa de Riesgos'!$AA$26="Moderado"),CONCATENATE("R3C",'Mapa de Riesgos'!$O$26),"")</f>
        <v/>
      </c>
      <c r="W28" s="54" t="str">
        <f>IF(AND('Mapa de Riesgos'!$Y$27="Media",'Mapa de Riesgos'!$AA$27="Moderado"),CONCATENATE("R3C",'Mapa de Riesgos'!$O$27),"")</f>
        <v/>
      </c>
      <c r="X28" s="54" t="str">
        <f>IF(AND('Mapa de Riesgos'!$Y$28="Media",'Mapa de Riesgos'!$AA$28="Moderado"),CONCATENATE("R3C",'Mapa de Riesgos'!$O$28),"")</f>
        <v/>
      </c>
      <c r="Y28" s="54" t="str">
        <f>IF(AND('Mapa de Riesgos'!$Y$29="Media",'Mapa de Riesgos'!$AA$29="Moderado"),CONCATENATE("R3C",'Mapa de Riesgos'!$O$29),"")</f>
        <v/>
      </c>
      <c r="Z28" s="54" t="str">
        <f>IF(AND('Mapa de Riesgos'!$Y$30="Media",'Mapa de Riesgos'!$AA$30="Moderado"),CONCATENATE("R3C",'Mapa de Riesgos'!$O$30),"")</f>
        <v/>
      </c>
      <c r="AA28" s="55" t="str">
        <f>IF(AND('Mapa de Riesgos'!$Y$31="Media",'Mapa de Riesgos'!$AA$31="Moderado"),CONCATENATE("R3C",'Mapa de Riesgos'!$O$31),"")</f>
        <v/>
      </c>
      <c r="AB28" s="38" t="str">
        <f>IF(AND('Mapa de Riesgos'!$Y$26="Media",'Mapa de Riesgos'!$AA$26="Mayor"),CONCATENATE("R3C",'Mapa de Riesgos'!$O$26),"")</f>
        <v/>
      </c>
      <c r="AC28" s="39" t="str">
        <f>IF(AND('Mapa de Riesgos'!$Y$27="Media",'Mapa de Riesgos'!$AA$27="Mayor"),CONCATENATE("R3C",'Mapa de Riesgos'!$O$27),"")</f>
        <v/>
      </c>
      <c r="AD28" s="39" t="str">
        <f>IF(AND('Mapa de Riesgos'!$Y$28="Media",'Mapa de Riesgos'!$AA$28="Mayor"),CONCATENATE("R3C",'Mapa de Riesgos'!$O$28),"")</f>
        <v/>
      </c>
      <c r="AE28" s="39" t="str">
        <f>IF(AND('Mapa de Riesgos'!$Y$29="Media",'Mapa de Riesgos'!$AA$29="Mayor"),CONCATENATE("R3C",'Mapa de Riesgos'!$O$29),"")</f>
        <v/>
      </c>
      <c r="AF28" s="39" t="str">
        <f>IF(AND('Mapa de Riesgos'!$Y$30="Media",'Mapa de Riesgos'!$AA$30="Mayor"),CONCATENATE("R3C",'Mapa de Riesgos'!$O$30),"")</f>
        <v/>
      </c>
      <c r="AG28" s="40" t="str">
        <f>IF(AND('Mapa de Riesgos'!$Y$31="Media",'Mapa de Riesgos'!$AA$31="Mayor"),CONCATENATE("R3C",'Mapa de Riesgos'!$O$31),"")</f>
        <v/>
      </c>
      <c r="AH28" s="41" t="str">
        <f>IF(AND('Mapa de Riesgos'!$Y$26="Media",'Mapa de Riesgos'!$AA$26="Catastrófico"),CONCATENATE("R3C",'Mapa de Riesgos'!$O$26),"")</f>
        <v/>
      </c>
      <c r="AI28" s="42" t="str">
        <f>IF(AND('Mapa de Riesgos'!$Y$27="Media",'Mapa de Riesgos'!$AA$27="Catastrófico"),CONCATENATE("R3C",'Mapa de Riesgos'!$O$27),"")</f>
        <v/>
      </c>
      <c r="AJ28" s="42" t="str">
        <f>IF(AND('Mapa de Riesgos'!$Y$28="Media",'Mapa de Riesgos'!$AA$28="Catastrófico"),CONCATENATE("R3C",'Mapa de Riesgos'!$O$28),"")</f>
        <v/>
      </c>
      <c r="AK28" s="42" t="str">
        <f>IF(AND('Mapa de Riesgos'!$Y$29="Media",'Mapa de Riesgos'!$AA$29="Catastrófico"),CONCATENATE("R3C",'Mapa de Riesgos'!$O$29),"")</f>
        <v/>
      </c>
      <c r="AL28" s="42" t="str">
        <f>IF(AND('Mapa de Riesgos'!$Y$30="Media",'Mapa de Riesgos'!$AA$30="Catastrófico"),CONCATENATE("R3C",'Mapa de Riesgos'!$O$30),"")</f>
        <v/>
      </c>
      <c r="AM28" s="43" t="str">
        <f>IF(AND('Mapa de Riesgos'!$Y$31="Media",'Mapa de Riesgos'!$AA$31="Catastrófico"),CONCATENATE("R3C",'Mapa de Riesgos'!$O$31),"")</f>
        <v/>
      </c>
      <c r="AN28" s="69"/>
      <c r="AO28" s="555"/>
      <c r="AP28" s="556"/>
      <c r="AQ28" s="556"/>
      <c r="AR28" s="556"/>
      <c r="AS28" s="556"/>
      <c r="AT28" s="557"/>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row>
    <row r="29" spans="1:76" ht="15" customHeight="1" x14ac:dyDescent="0.25">
      <c r="A29" s="69"/>
      <c r="B29" s="474"/>
      <c r="C29" s="474"/>
      <c r="D29" s="475"/>
      <c r="E29" s="515"/>
      <c r="F29" s="516"/>
      <c r="G29" s="516"/>
      <c r="H29" s="516"/>
      <c r="I29" s="517"/>
      <c r="J29" s="53" t="str">
        <f>IF(AND('Mapa de Riesgos'!$Y$32="Media",'Mapa de Riesgos'!$AA$32="Leve"),CONCATENATE("R4C",'Mapa de Riesgos'!$O$32),"")</f>
        <v/>
      </c>
      <c r="K29" s="54" t="str">
        <f>IF(AND('Mapa de Riesgos'!$Y$33="Media",'Mapa de Riesgos'!$AA$33="Leve"),CONCATENATE("R4C",'Mapa de Riesgos'!$O$33),"")</f>
        <v/>
      </c>
      <c r="L29" s="54" t="str">
        <f>IF(AND('Mapa de Riesgos'!$Y$34="Media",'Mapa de Riesgos'!$AA$34="Leve"),CONCATENATE("R4C",'Mapa de Riesgos'!$O$34),"")</f>
        <v/>
      </c>
      <c r="M29" s="54" t="str">
        <f>IF(AND('Mapa de Riesgos'!$Y$35="Media",'Mapa de Riesgos'!$AA$35="Leve"),CONCATENATE("R4C",'Mapa de Riesgos'!$O$35),"")</f>
        <v/>
      </c>
      <c r="N29" s="54" t="str">
        <f>IF(AND('Mapa de Riesgos'!$Y$36="Media",'Mapa de Riesgos'!$AA$36="Leve"),CONCATENATE("R4C",'Mapa de Riesgos'!$O$36),"")</f>
        <v/>
      </c>
      <c r="O29" s="55" t="str">
        <f>IF(AND('Mapa de Riesgos'!$Y$37="Media",'Mapa de Riesgos'!$AA$37="Leve"),CONCATENATE("R4C",'Mapa de Riesgos'!$O$37),"")</f>
        <v/>
      </c>
      <c r="P29" s="53" t="str">
        <f>IF(AND('Mapa de Riesgos'!$Y$32="Media",'Mapa de Riesgos'!$AA$32="Menor"),CONCATENATE("R4C",'Mapa de Riesgos'!$O$32),"")</f>
        <v/>
      </c>
      <c r="Q29" s="54" t="str">
        <f>IF(AND('Mapa de Riesgos'!$Y$33="Media",'Mapa de Riesgos'!$AA$33="Menor"),CONCATENATE("R4C",'Mapa de Riesgos'!$O$33),"")</f>
        <v/>
      </c>
      <c r="R29" s="54" t="str">
        <f>IF(AND('Mapa de Riesgos'!$Y$34="Media",'Mapa de Riesgos'!$AA$34="Menor"),CONCATENATE("R4C",'Mapa de Riesgos'!$O$34),"")</f>
        <v/>
      </c>
      <c r="S29" s="54" t="str">
        <f>IF(AND('Mapa de Riesgos'!$Y$35="Media",'Mapa de Riesgos'!$AA$35="Menor"),CONCATENATE("R4C",'Mapa de Riesgos'!$O$35),"")</f>
        <v/>
      </c>
      <c r="T29" s="54" t="str">
        <f>IF(AND('Mapa de Riesgos'!$Y$36="Media",'Mapa de Riesgos'!$AA$36="Menor"),CONCATENATE("R4C",'Mapa de Riesgos'!$O$36),"")</f>
        <v/>
      </c>
      <c r="U29" s="55" t="str">
        <f>IF(AND('Mapa de Riesgos'!$Y$37="Media",'Mapa de Riesgos'!$AA$37="Menor"),CONCATENATE("R4C",'Mapa de Riesgos'!$O$37),"")</f>
        <v/>
      </c>
      <c r="V29" s="53" t="str">
        <f>IF(AND('Mapa de Riesgos'!$Y$32="Media",'Mapa de Riesgos'!$AA$32="Moderado"),CONCATENATE("R4C",'Mapa de Riesgos'!$O$32),"")</f>
        <v/>
      </c>
      <c r="W29" s="54" t="str">
        <f>IF(AND('Mapa de Riesgos'!$Y$33="Media",'Mapa de Riesgos'!$AA$33="Moderado"),CONCATENATE("R4C",'Mapa de Riesgos'!$O$33),"")</f>
        <v/>
      </c>
      <c r="X29" s="54" t="str">
        <f>IF(AND('Mapa de Riesgos'!$Y$34="Media",'Mapa de Riesgos'!$AA$34="Moderado"),CONCATENATE("R4C",'Mapa de Riesgos'!$O$34),"")</f>
        <v/>
      </c>
      <c r="Y29" s="54" t="str">
        <f>IF(AND('Mapa de Riesgos'!$Y$35="Media",'Mapa de Riesgos'!$AA$35="Moderado"),CONCATENATE("R4C",'Mapa de Riesgos'!$O$35),"")</f>
        <v/>
      </c>
      <c r="Z29" s="54" t="str">
        <f>IF(AND('Mapa de Riesgos'!$Y$36="Media",'Mapa de Riesgos'!$AA$36="Moderado"),CONCATENATE("R4C",'Mapa de Riesgos'!$O$36),"")</f>
        <v/>
      </c>
      <c r="AA29" s="55" t="str">
        <f>IF(AND('Mapa de Riesgos'!$Y$37="Media",'Mapa de Riesgos'!$AA$37="Moderado"),CONCATENATE("R4C",'Mapa de Riesgos'!$O$37),"")</f>
        <v/>
      </c>
      <c r="AB29" s="38" t="str">
        <f>IF(AND('Mapa de Riesgos'!$Y$32="Media",'Mapa de Riesgos'!$AA$32="Mayor"),CONCATENATE("R4C",'Mapa de Riesgos'!$O$32),"")</f>
        <v/>
      </c>
      <c r="AC29" s="39" t="str">
        <f>IF(AND('Mapa de Riesgos'!$Y$33="Media",'Mapa de Riesgos'!$AA$33="Mayor"),CONCATENATE("R4C",'Mapa de Riesgos'!$O$33),"")</f>
        <v/>
      </c>
      <c r="AD29" s="39" t="str">
        <f>IF(AND('Mapa de Riesgos'!$Y$34="Media",'Mapa de Riesgos'!$AA$34="Mayor"),CONCATENATE("R4C",'Mapa de Riesgos'!$O$34),"")</f>
        <v/>
      </c>
      <c r="AE29" s="39" t="str">
        <f>IF(AND('Mapa de Riesgos'!$Y$35="Media",'Mapa de Riesgos'!$AA$35="Mayor"),CONCATENATE("R4C",'Mapa de Riesgos'!$O$35),"")</f>
        <v/>
      </c>
      <c r="AF29" s="39" t="str">
        <f>IF(AND('Mapa de Riesgos'!$Y$36="Media",'Mapa de Riesgos'!$AA$36="Mayor"),CONCATENATE("R4C",'Mapa de Riesgos'!$O$36),"")</f>
        <v/>
      </c>
      <c r="AG29" s="40" t="str">
        <f>IF(AND('Mapa de Riesgos'!$Y$37="Media",'Mapa de Riesgos'!$AA$37="Mayor"),CONCATENATE("R4C",'Mapa de Riesgos'!$O$37),"")</f>
        <v/>
      </c>
      <c r="AH29" s="41" t="str">
        <f>IF(AND('Mapa de Riesgos'!$Y$32="Media",'Mapa de Riesgos'!$AA$32="Catastrófico"),CONCATENATE("R4C",'Mapa de Riesgos'!$O$32),"")</f>
        <v/>
      </c>
      <c r="AI29" s="42" t="str">
        <f>IF(AND('Mapa de Riesgos'!$Y$33="Media",'Mapa de Riesgos'!$AA$33="Catastrófico"),CONCATENATE("R4C",'Mapa de Riesgos'!$O$33),"")</f>
        <v/>
      </c>
      <c r="AJ29" s="42" t="str">
        <f>IF(AND('Mapa de Riesgos'!$Y$34="Media",'Mapa de Riesgos'!$AA$34="Catastrófico"),CONCATENATE("R4C",'Mapa de Riesgos'!$O$34),"")</f>
        <v/>
      </c>
      <c r="AK29" s="42" t="str">
        <f>IF(AND('Mapa de Riesgos'!$Y$35="Media",'Mapa de Riesgos'!$AA$35="Catastrófico"),CONCATENATE("R4C",'Mapa de Riesgos'!$O$35),"")</f>
        <v/>
      </c>
      <c r="AL29" s="42" t="str">
        <f>IF(AND('Mapa de Riesgos'!$Y$36="Media",'Mapa de Riesgos'!$AA$36="Catastrófico"),CONCATENATE("R4C",'Mapa de Riesgos'!$O$36),"")</f>
        <v/>
      </c>
      <c r="AM29" s="43" t="str">
        <f>IF(AND('Mapa de Riesgos'!$Y$37="Media",'Mapa de Riesgos'!$AA$37="Catastrófico"),CONCATENATE("R4C",'Mapa de Riesgos'!$O$37),"")</f>
        <v/>
      </c>
      <c r="AN29" s="69"/>
      <c r="AO29" s="555"/>
      <c r="AP29" s="556"/>
      <c r="AQ29" s="556"/>
      <c r="AR29" s="556"/>
      <c r="AS29" s="556"/>
      <c r="AT29" s="557"/>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row>
    <row r="30" spans="1:76" ht="15" customHeight="1" x14ac:dyDescent="0.25">
      <c r="A30" s="69"/>
      <c r="B30" s="474"/>
      <c r="C30" s="474"/>
      <c r="D30" s="475"/>
      <c r="E30" s="515"/>
      <c r="F30" s="516"/>
      <c r="G30" s="516"/>
      <c r="H30" s="516"/>
      <c r="I30" s="517"/>
      <c r="J30" s="53" t="str">
        <f>IF(AND('Mapa de Riesgos'!$Y$38="Media",'Mapa de Riesgos'!$AA$38="Leve"),CONCATENATE("R5C",'Mapa de Riesgos'!$O$38),"")</f>
        <v/>
      </c>
      <c r="K30" s="54" t="str">
        <f>IF(AND('Mapa de Riesgos'!$Y$39="Media",'Mapa de Riesgos'!$AA$39="Leve"),CONCATENATE("R5C",'Mapa de Riesgos'!$O$39),"")</f>
        <v/>
      </c>
      <c r="L30" s="54" t="str">
        <f>IF(AND('Mapa de Riesgos'!$Y$40="Media",'Mapa de Riesgos'!$AA$40="Leve"),CONCATENATE("R5C",'Mapa de Riesgos'!$O$40),"")</f>
        <v/>
      </c>
      <c r="M30" s="54" t="str">
        <f>IF(AND('Mapa de Riesgos'!$Y$41="Media",'Mapa de Riesgos'!$AA$41="Leve"),CONCATENATE("R5C",'Mapa de Riesgos'!$O$41),"")</f>
        <v/>
      </c>
      <c r="N30" s="54" t="str">
        <f>IF(AND('Mapa de Riesgos'!$Y$42="Media",'Mapa de Riesgos'!$AA$42="Leve"),CONCATENATE("R5C",'Mapa de Riesgos'!$O$42),"")</f>
        <v/>
      </c>
      <c r="O30" s="55" t="str">
        <f>IF(AND('Mapa de Riesgos'!$Y$43="Media",'Mapa de Riesgos'!$AA$43="Leve"),CONCATENATE("R5C",'Mapa de Riesgos'!$O$43),"")</f>
        <v/>
      </c>
      <c r="P30" s="53" t="str">
        <f>IF(AND('Mapa de Riesgos'!$Y$38="Media",'Mapa de Riesgos'!$AA$38="Menor"),CONCATENATE("R5C",'Mapa de Riesgos'!$O$38),"")</f>
        <v/>
      </c>
      <c r="Q30" s="54" t="str">
        <f>IF(AND('Mapa de Riesgos'!$Y$39="Media",'Mapa de Riesgos'!$AA$39="Menor"),CONCATENATE("R5C",'Mapa de Riesgos'!$O$39),"")</f>
        <v/>
      </c>
      <c r="R30" s="54" t="str">
        <f>IF(AND('Mapa de Riesgos'!$Y$40="Media",'Mapa de Riesgos'!$AA$40="Menor"),CONCATENATE("R5C",'Mapa de Riesgos'!$O$40),"")</f>
        <v/>
      </c>
      <c r="S30" s="54" t="str">
        <f>IF(AND('Mapa de Riesgos'!$Y$41="Media",'Mapa de Riesgos'!$AA$41="Menor"),CONCATENATE("R5C",'Mapa de Riesgos'!$O$41),"")</f>
        <v/>
      </c>
      <c r="T30" s="54" t="str">
        <f>IF(AND('Mapa de Riesgos'!$Y$42="Media",'Mapa de Riesgos'!$AA$42="Menor"),CONCATENATE("R5C",'Mapa de Riesgos'!$O$42),"")</f>
        <v/>
      </c>
      <c r="U30" s="55" t="str">
        <f>IF(AND('Mapa de Riesgos'!$Y$43="Media",'Mapa de Riesgos'!$AA$43="Menor"),CONCATENATE("R5C",'Mapa de Riesgos'!$O$43),"")</f>
        <v/>
      </c>
      <c r="V30" s="53" t="str">
        <f>IF(AND('Mapa de Riesgos'!$Y$38="Media",'Mapa de Riesgos'!$AA$38="Moderado"),CONCATENATE("R5C",'Mapa de Riesgos'!$O$38),"")</f>
        <v/>
      </c>
      <c r="W30" s="54" t="str">
        <f>IF(AND('Mapa de Riesgos'!$Y$39="Media",'Mapa de Riesgos'!$AA$39="Moderado"),CONCATENATE("R5C",'Mapa de Riesgos'!$O$39),"")</f>
        <v/>
      </c>
      <c r="X30" s="54" t="str">
        <f>IF(AND('Mapa de Riesgos'!$Y$40="Media",'Mapa de Riesgos'!$AA$40="Moderado"),CONCATENATE("R5C",'Mapa de Riesgos'!$O$40),"")</f>
        <v/>
      </c>
      <c r="Y30" s="54" t="str">
        <f>IF(AND('Mapa de Riesgos'!$Y$41="Media",'Mapa de Riesgos'!$AA$41="Moderado"),CONCATENATE("R5C",'Mapa de Riesgos'!$O$41),"")</f>
        <v/>
      </c>
      <c r="Z30" s="54" t="str">
        <f>IF(AND('Mapa de Riesgos'!$Y$42="Media",'Mapa de Riesgos'!$AA$42="Moderado"),CONCATENATE("R5C",'Mapa de Riesgos'!$O$42),"")</f>
        <v/>
      </c>
      <c r="AA30" s="55" t="str">
        <f>IF(AND('Mapa de Riesgos'!$Y$43="Media",'Mapa de Riesgos'!$AA$43="Moderado"),CONCATENATE("R5C",'Mapa de Riesgos'!$O$43),"")</f>
        <v/>
      </c>
      <c r="AB30" s="38" t="str">
        <f>IF(AND('Mapa de Riesgos'!$Y$38="Media",'Mapa de Riesgos'!$AA$38="Mayor"),CONCATENATE("R5C",'Mapa de Riesgos'!$O$38),"")</f>
        <v/>
      </c>
      <c r="AC30" s="39" t="str">
        <f>IF(AND('Mapa de Riesgos'!$Y$39="Media",'Mapa de Riesgos'!$AA$39="Mayor"),CONCATENATE("R5C",'Mapa de Riesgos'!$O$39),"")</f>
        <v/>
      </c>
      <c r="AD30" s="39" t="str">
        <f>IF(AND('Mapa de Riesgos'!$Y$40="Media",'Mapa de Riesgos'!$AA$40="Mayor"),CONCATENATE("R5C",'Mapa de Riesgos'!$O$40),"")</f>
        <v/>
      </c>
      <c r="AE30" s="39" t="str">
        <f>IF(AND('Mapa de Riesgos'!$Y$41="Media",'Mapa de Riesgos'!$AA$41="Mayor"),CONCATENATE("R5C",'Mapa de Riesgos'!$O$41),"")</f>
        <v/>
      </c>
      <c r="AF30" s="39" t="str">
        <f>IF(AND('Mapa de Riesgos'!$Y$42="Media",'Mapa de Riesgos'!$AA$42="Mayor"),CONCATENATE("R5C",'Mapa de Riesgos'!$O$42),"")</f>
        <v/>
      </c>
      <c r="AG30" s="40" t="str">
        <f>IF(AND('Mapa de Riesgos'!$Y$43="Media",'Mapa de Riesgos'!$AA$43="Mayor"),CONCATENATE("R5C",'Mapa de Riesgos'!$O$43),"")</f>
        <v/>
      </c>
      <c r="AH30" s="41" t="str">
        <f>IF(AND('Mapa de Riesgos'!$Y$38="Media",'Mapa de Riesgos'!$AA$38="Catastrófico"),CONCATENATE("R5C",'Mapa de Riesgos'!$O$38),"")</f>
        <v/>
      </c>
      <c r="AI30" s="42" t="str">
        <f>IF(AND('Mapa de Riesgos'!$Y$39="Media",'Mapa de Riesgos'!$AA$39="Catastrófico"),CONCATENATE("R5C",'Mapa de Riesgos'!$O$39),"")</f>
        <v/>
      </c>
      <c r="AJ30" s="42" t="str">
        <f>IF(AND('Mapa de Riesgos'!$Y$40="Media",'Mapa de Riesgos'!$AA$40="Catastrófico"),CONCATENATE("R5C",'Mapa de Riesgos'!$O$40),"")</f>
        <v/>
      </c>
      <c r="AK30" s="42" t="str">
        <f>IF(AND('Mapa de Riesgos'!$Y$41="Media",'Mapa de Riesgos'!$AA$41="Catastrófico"),CONCATENATE("R5C",'Mapa de Riesgos'!$O$41),"")</f>
        <v/>
      </c>
      <c r="AL30" s="42" t="str">
        <f>IF(AND('Mapa de Riesgos'!$Y$42="Media",'Mapa de Riesgos'!$AA$42="Catastrófico"),CONCATENATE("R5C",'Mapa de Riesgos'!$O$42),"")</f>
        <v/>
      </c>
      <c r="AM30" s="43" t="str">
        <f>IF(AND('Mapa de Riesgos'!$Y$43="Media",'Mapa de Riesgos'!$AA$43="Catastrófico"),CONCATENATE("R5C",'Mapa de Riesgos'!$O$43),"")</f>
        <v/>
      </c>
      <c r="AN30" s="69"/>
      <c r="AO30" s="555"/>
      <c r="AP30" s="556"/>
      <c r="AQ30" s="556"/>
      <c r="AR30" s="556"/>
      <c r="AS30" s="556"/>
      <c r="AT30" s="557"/>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row>
    <row r="31" spans="1:76" ht="15" customHeight="1" x14ac:dyDescent="0.25">
      <c r="A31" s="69"/>
      <c r="B31" s="474"/>
      <c r="C31" s="474"/>
      <c r="D31" s="475"/>
      <c r="E31" s="515"/>
      <c r="F31" s="516"/>
      <c r="G31" s="516"/>
      <c r="H31" s="516"/>
      <c r="I31" s="517"/>
      <c r="J31" s="53" t="str">
        <f>IF(AND('Mapa de Riesgos'!$Y$44="Media",'Mapa de Riesgos'!$AA$44="Leve"),CONCATENATE("R6C",'Mapa de Riesgos'!$O$44),"")</f>
        <v/>
      </c>
      <c r="K31" s="54" t="str">
        <f>IF(AND('Mapa de Riesgos'!$Y$45="Media",'Mapa de Riesgos'!$AA$45="Leve"),CONCATENATE("R6C",'Mapa de Riesgos'!$O$45),"")</f>
        <v/>
      </c>
      <c r="L31" s="54" t="str">
        <f>IF(AND('Mapa de Riesgos'!$Y$46="Media",'Mapa de Riesgos'!$AA$46="Leve"),CONCATENATE("R6C",'Mapa de Riesgos'!$O$46),"")</f>
        <v/>
      </c>
      <c r="M31" s="54" t="str">
        <f>IF(AND('Mapa de Riesgos'!$Y$47="Media",'Mapa de Riesgos'!$AA$47="Leve"),CONCATENATE("R6C",'Mapa de Riesgos'!$O$47),"")</f>
        <v/>
      </c>
      <c r="N31" s="54" t="str">
        <f>IF(AND('Mapa de Riesgos'!$Y$48="Media",'Mapa de Riesgos'!$AA$48="Leve"),CONCATENATE("R6C",'Mapa de Riesgos'!$O$48),"")</f>
        <v/>
      </c>
      <c r="O31" s="55" t="str">
        <f>IF(AND('Mapa de Riesgos'!$Y$49="Media",'Mapa de Riesgos'!$AA$49="Leve"),CONCATENATE("R6C",'Mapa de Riesgos'!$O$49),"")</f>
        <v/>
      </c>
      <c r="P31" s="53" t="str">
        <f>IF(AND('Mapa de Riesgos'!$Y$44="Media",'Mapa de Riesgos'!$AA$44="Menor"),CONCATENATE("R6C",'Mapa de Riesgos'!$O$44),"")</f>
        <v/>
      </c>
      <c r="Q31" s="54" t="str">
        <f>IF(AND('Mapa de Riesgos'!$Y$45="Media",'Mapa de Riesgos'!$AA$45="Menor"),CONCATENATE("R6C",'Mapa de Riesgos'!$O$45),"")</f>
        <v/>
      </c>
      <c r="R31" s="54" t="str">
        <f>IF(AND('Mapa de Riesgos'!$Y$46="Media",'Mapa de Riesgos'!$AA$46="Menor"),CONCATENATE("R6C",'Mapa de Riesgos'!$O$46),"")</f>
        <v/>
      </c>
      <c r="S31" s="54" t="str">
        <f>IF(AND('Mapa de Riesgos'!$Y$47="Media",'Mapa de Riesgos'!$AA$47="Menor"),CONCATENATE("R6C",'Mapa de Riesgos'!$O$47),"")</f>
        <v/>
      </c>
      <c r="T31" s="54" t="str">
        <f>IF(AND('Mapa de Riesgos'!$Y$48="Media",'Mapa de Riesgos'!$AA$48="Menor"),CONCATENATE("R6C",'Mapa de Riesgos'!$O$48),"")</f>
        <v/>
      </c>
      <c r="U31" s="55" t="str">
        <f>IF(AND('Mapa de Riesgos'!$Y$49="Media",'Mapa de Riesgos'!$AA$49="Menor"),CONCATENATE("R6C",'Mapa de Riesgos'!$O$49),"")</f>
        <v/>
      </c>
      <c r="V31" s="53" t="str">
        <f>IF(AND('Mapa de Riesgos'!$Y$44="Media",'Mapa de Riesgos'!$AA$44="Moderado"),CONCATENATE("R6C",'Mapa de Riesgos'!$O$44),"")</f>
        <v/>
      </c>
      <c r="W31" s="54" t="str">
        <f>IF(AND('Mapa de Riesgos'!$Y$45="Media",'Mapa de Riesgos'!$AA$45="Moderado"),CONCATENATE("R6C",'Mapa de Riesgos'!$O$45),"")</f>
        <v/>
      </c>
      <c r="X31" s="54" t="str">
        <f>IF(AND('Mapa de Riesgos'!$Y$46="Media",'Mapa de Riesgos'!$AA$46="Moderado"),CONCATENATE("R6C",'Mapa de Riesgos'!$O$46),"")</f>
        <v/>
      </c>
      <c r="Y31" s="54" t="str">
        <f>IF(AND('Mapa de Riesgos'!$Y$47="Media",'Mapa de Riesgos'!$AA$47="Moderado"),CONCATENATE("R6C",'Mapa de Riesgos'!$O$47),"")</f>
        <v/>
      </c>
      <c r="Z31" s="54" t="str">
        <f>IF(AND('Mapa de Riesgos'!$Y$48="Media",'Mapa de Riesgos'!$AA$48="Moderado"),CONCATENATE("R6C",'Mapa de Riesgos'!$O$48),"")</f>
        <v/>
      </c>
      <c r="AA31" s="55" t="str">
        <f>IF(AND('Mapa de Riesgos'!$Y$49="Media",'Mapa de Riesgos'!$AA$49="Moderado"),CONCATENATE("R6C",'Mapa de Riesgos'!$O$49),"")</f>
        <v/>
      </c>
      <c r="AB31" s="38" t="str">
        <f>IF(AND('Mapa de Riesgos'!$Y$44="Media",'Mapa de Riesgos'!$AA$44="Mayor"),CONCATENATE("R6C",'Mapa de Riesgos'!$O$44),"")</f>
        <v/>
      </c>
      <c r="AC31" s="39" t="str">
        <f>IF(AND('Mapa de Riesgos'!$Y$45="Media",'Mapa de Riesgos'!$AA$45="Mayor"),CONCATENATE("R6C",'Mapa de Riesgos'!$O$45),"")</f>
        <v/>
      </c>
      <c r="AD31" s="39" t="str">
        <f>IF(AND('Mapa de Riesgos'!$Y$46="Media",'Mapa de Riesgos'!$AA$46="Mayor"),CONCATENATE("R6C",'Mapa de Riesgos'!$O$46),"")</f>
        <v/>
      </c>
      <c r="AE31" s="39" t="str">
        <f>IF(AND('Mapa de Riesgos'!$Y$47="Media",'Mapa de Riesgos'!$AA$47="Mayor"),CONCATENATE("R6C",'Mapa de Riesgos'!$O$47),"")</f>
        <v/>
      </c>
      <c r="AF31" s="39" t="str">
        <f>IF(AND('Mapa de Riesgos'!$Y$48="Media",'Mapa de Riesgos'!$AA$48="Mayor"),CONCATENATE("R6C",'Mapa de Riesgos'!$O$48),"")</f>
        <v/>
      </c>
      <c r="AG31" s="40" t="str">
        <f>IF(AND('Mapa de Riesgos'!$Y$49="Media",'Mapa de Riesgos'!$AA$49="Mayor"),CONCATENATE("R6C",'Mapa de Riesgos'!$O$49),"")</f>
        <v/>
      </c>
      <c r="AH31" s="41" t="str">
        <f>IF(AND('Mapa de Riesgos'!$Y$44="Media",'Mapa de Riesgos'!$AA$44="Catastrófico"),CONCATENATE("R6C",'Mapa de Riesgos'!$O$44),"")</f>
        <v/>
      </c>
      <c r="AI31" s="42" t="str">
        <f>IF(AND('Mapa de Riesgos'!$Y$45="Media",'Mapa de Riesgos'!$AA$45="Catastrófico"),CONCATENATE("R6C",'Mapa de Riesgos'!$O$45),"")</f>
        <v/>
      </c>
      <c r="AJ31" s="42" t="str">
        <f>IF(AND('Mapa de Riesgos'!$Y$46="Media",'Mapa de Riesgos'!$AA$46="Catastrófico"),CONCATENATE("R6C",'Mapa de Riesgos'!$O$46),"")</f>
        <v/>
      </c>
      <c r="AK31" s="42" t="str">
        <f>IF(AND('Mapa de Riesgos'!$Y$47="Media",'Mapa de Riesgos'!$AA$47="Catastrófico"),CONCATENATE("R6C",'Mapa de Riesgos'!$O$47),"")</f>
        <v/>
      </c>
      <c r="AL31" s="42" t="str">
        <f>IF(AND('Mapa de Riesgos'!$Y$48="Media",'Mapa de Riesgos'!$AA$48="Catastrófico"),CONCATENATE("R6C",'Mapa de Riesgos'!$O$48),"")</f>
        <v/>
      </c>
      <c r="AM31" s="43" t="str">
        <f>IF(AND('Mapa de Riesgos'!$Y$49="Media",'Mapa de Riesgos'!$AA$49="Catastrófico"),CONCATENATE("R6C",'Mapa de Riesgos'!$O$49),"")</f>
        <v/>
      </c>
      <c r="AN31" s="69"/>
      <c r="AO31" s="555"/>
      <c r="AP31" s="556"/>
      <c r="AQ31" s="556"/>
      <c r="AR31" s="556"/>
      <c r="AS31" s="556"/>
      <c r="AT31" s="557"/>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row>
    <row r="32" spans="1:76" ht="15" customHeight="1" x14ac:dyDescent="0.25">
      <c r="A32" s="69"/>
      <c r="B32" s="474"/>
      <c r="C32" s="474"/>
      <c r="D32" s="475"/>
      <c r="E32" s="515"/>
      <c r="F32" s="516"/>
      <c r="G32" s="516"/>
      <c r="H32" s="516"/>
      <c r="I32" s="517"/>
      <c r="J32" s="53" t="str">
        <f>IF(AND('Mapa de Riesgos'!$Y$50="Media",'Mapa de Riesgos'!$AA$50="Leve"),CONCATENATE("R7C",'Mapa de Riesgos'!$O$50),"")</f>
        <v/>
      </c>
      <c r="K32" s="54" t="str">
        <f>IF(AND('Mapa de Riesgos'!$Y$51="Media",'Mapa de Riesgos'!$AA$51="Leve"),CONCATENATE("R7C",'Mapa de Riesgos'!$O$51),"")</f>
        <v/>
      </c>
      <c r="L32" s="54" t="str">
        <f>IF(AND('Mapa de Riesgos'!$Y$52="Media",'Mapa de Riesgos'!$AA$52="Leve"),CONCATENATE("R7C",'Mapa de Riesgos'!$O$52),"")</f>
        <v/>
      </c>
      <c r="M32" s="54" t="str">
        <f>IF(AND('Mapa de Riesgos'!$Y$53="Media",'Mapa de Riesgos'!$AA$53="Leve"),CONCATENATE("R7C",'Mapa de Riesgos'!$O$53),"")</f>
        <v/>
      </c>
      <c r="N32" s="54" t="str">
        <f>IF(AND('Mapa de Riesgos'!$Y$54="Media",'Mapa de Riesgos'!$AA$54="Leve"),CONCATENATE("R7C",'Mapa de Riesgos'!$O$54),"")</f>
        <v/>
      </c>
      <c r="O32" s="55" t="str">
        <f>IF(AND('Mapa de Riesgos'!$Y$55="Media",'Mapa de Riesgos'!$AA$55="Leve"),CONCATENATE("R7C",'Mapa de Riesgos'!$O$55),"")</f>
        <v/>
      </c>
      <c r="P32" s="53" t="str">
        <f>IF(AND('Mapa de Riesgos'!$Y$50="Media",'Mapa de Riesgos'!$AA$50="Menor"),CONCATENATE("R7C",'Mapa de Riesgos'!$O$50),"")</f>
        <v/>
      </c>
      <c r="Q32" s="54" t="str">
        <f>IF(AND('Mapa de Riesgos'!$Y$51="Media",'Mapa de Riesgos'!$AA$51="Menor"),CONCATENATE("R7C",'Mapa de Riesgos'!$O$51),"")</f>
        <v/>
      </c>
      <c r="R32" s="54" t="str">
        <f>IF(AND('Mapa de Riesgos'!$Y$52="Media",'Mapa de Riesgos'!$AA$52="Menor"),CONCATENATE("R7C",'Mapa de Riesgos'!$O$52),"")</f>
        <v/>
      </c>
      <c r="S32" s="54" t="str">
        <f>IF(AND('Mapa de Riesgos'!$Y$53="Media",'Mapa de Riesgos'!$AA$53="Menor"),CONCATENATE("R7C",'Mapa de Riesgos'!$O$53),"")</f>
        <v/>
      </c>
      <c r="T32" s="54" t="str">
        <f>IF(AND('Mapa de Riesgos'!$Y$54="Media",'Mapa de Riesgos'!$AA$54="Menor"),CONCATENATE("R7C",'Mapa de Riesgos'!$O$54),"")</f>
        <v/>
      </c>
      <c r="U32" s="55" t="str">
        <f>IF(AND('Mapa de Riesgos'!$Y$55="Media",'Mapa de Riesgos'!$AA$55="Menor"),CONCATENATE("R7C",'Mapa de Riesgos'!$O$55),"")</f>
        <v/>
      </c>
      <c r="V32" s="53" t="str">
        <f>IF(AND('Mapa de Riesgos'!$Y$50="Media",'Mapa de Riesgos'!$AA$50="Moderado"),CONCATENATE("R7C",'Mapa de Riesgos'!$O$50),"")</f>
        <v/>
      </c>
      <c r="W32" s="54" t="str">
        <f>IF(AND('Mapa de Riesgos'!$Y$51="Media",'Mapa de Riesgos'!$AA$51="Moderado"),CONCATENATE("R7C",'Mapa de Riesgos'!$O$51),"")</f>
        <v/>
      </c>
      <c r="X32" s="54" t="str">
        <f>IF(AND('Mapa de Riesgos'!$Y$52="Media",'Mapa de Riesgos'!$AA$52="Moderado"),CONCATENATE("R7C",'Mapa de Riesgos'!$O$52),"")</f>
        <v/>
      </c>
      <c r="Y32" s="54" t="str">
        <f>IF(AND('Mapa de Riesgos'!$Y$53="Media",'Mapa de Riesgos'!$AA$53="Moderado"),CONCATENATE("R7C",'Mapa de Riesgos'!$O$53),"")</f>
        <v/>
      </c>
      <c r="Z32" s="54" t="str">
        <f>IF(AND('Mapa de Riesgos'!$Y$54="Media",'Mapa de Riesgos'!$AA$54="Moderado"),CONCATENATE("R7C",'Mapa de Riesgos'!$O$54),"")</f>
        <v/>
      </c>
      <c r="AA32" s="55" t="str">
        <f>IF(AND('Mapa de Riesgos'!$Y$55="Media",'Mapa de Riesgos'!$AA$55="Moderado"),CONCATENATE("R7C",'Mapa de Riesgos'!$O$55),"")</f>
        <v/>
      </c>
      <c r="AB32" s="38" t="str">
        <f>IF(AND('Mapa de Riesgos'!$Y$50="Media",'Mapa de Riesgos'!$AA$50="Mayor"),CONCATENATE("R7C",'Mapa de Riesgos'!$O$50),"")</f>
        <v/>
      </c>
      <c r="AC32" s="39" t="str">
        <f>IF(AND('Mapa de Riesgos'!$Y$51="Media",'Mapa de Riesgos'!$AA$51="Mayor"),CONCATENATE("R7C",'Mapa de Riesgos'!$O$51),"")</f>
        <v/>
      </c>
      <c r="AD32" s="39" t="str">
        <f>IF(AND('Mapa de Riesgos'!$Y$52="Media",'Mapa de Riesgos'!$AA$52="Mayor"),CONCATENATE("R7C",'Mapa de Riesgos'!$O$52),"")</f>
        <v/>
      </c>
      <c r="AE32" s="39" t="str">
        <f>IF(AND('Mapa de Riesgos'!$Y$53="Media",'Mapa de Riesgos'!$AA$53="Mayor"),CONCATENATE("R7C",'Mapa de Riesgos'!$O$53),"")</f>
        <v/>
      </c>
      <c r="AF32" s="39" t="str">
        <f>IF(AND('Mapa de Riesgos'!$Y$54="Media",'Mapa de Riesgos'!$AA$54="Mayor"),CONCATENATE("R7C",'Mapa de Riesgos'!$O$54),"")</f>
        <v/>
      </c>
      <c r="AG32" s="40" t="str">
        <f>IF(AND('Mapa de Riesgos'!$Y$55="Media",'Mapa de Riesgos'!$AA$55="Mayor"),CONCATENATE("R7C",'Mapa de Riesgos'!$O$55),"")</f>
        <v/>
      </c>
      <c r="AH32" s="41" t="str">
        <f>IF(AND('Mapa de Riesgos'!$Y$50="Media",'Mapa de Riesgos'!$AA$50="Catastrófico"),CONCATENATE("R7C",'Mapa de Riesgos'!$O$50),"")</f>
        <v/>
      </c>
      <c r="AI32" s="42" t="str">
        <f>IF(AND('Mapa de Riesgos'!$Y$51="Media",'Mapa de Riesgos'!$AA$51="Catastrófico"),CONCATENATE("R7C",'Mapa de Riesgos'!$O$51),"")</f>
        <v/>
      </c>
      <c r="AJ32" s="42" t="str">
        <f>IF(AND('Mapa de Riesgos'!$Y$52="Media",'Mapa de Riesgos'!$AA$52="Catastrófico"),CONCATENATE("R7C",'Mapa de Riesgos'!$O$52),"")</f>
        <v/>
      </c>
      <c r="AK32" s="42" t="str">
        <f>IF(AND('Mapa de Riesgos'!$Y$53="Media",'Mapa de Riesgos'!$AA$53="Catastrófico"),CONCATENATE("R7C",'Mapa de Riesgos'!$O$53),"")</f>
        <v/>
      </c>
      <c r="AL32" s="42" t="str">
        <f>IF(AND('Mapa de Riesgos'!$Y$54="Media",'Mapa de Riesgos'!$AA$54="Catastrófico"),CONCATENATE("R7C",'Mapa de Riesgos'!$O$54),"")</f>
        <v/>
      </c>
      <c r="AM32" s="43" t="str">
        <f>IF(AND('Mapa de Riesgos'!$Y$55="Media",'Mapa de Riesgos'!$AA$55="Catastrófico"),CONCATENATE("R7C",'Mapa de Riesgos'!$O$55),"")</f>
        <v/>
      </c>
      <c r="AN32" s="69"/>
      <c r="AO32" s="555"/>
      <c r="AP32" s="556"/>
      <c r="AQ32" s="556"/>
      <c r="AR32" s="556"/>
      <c r="AS32" s="556"/>
      <c r="AT32" s="557"/>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row>
    <row r="33" spans="1:80" ht="15" customHeight="1" x14ac:dyDescent="0.25">
      <c r="A33" s="69"/>
      <c r="B33" s="474"/>
      <c r="C33" s="474"/>
      <c r="D33" s="475"/>
      <c r="E33" s="515"/>
      <c r="F33" s="516"/>
      <c r="G33" s="516"/>
      <c r="H33" s="516"/>
      <c r="I33" s="517"/>
      <c r="J33" s="53" t="str">
        <f>IF(AND('Mapa de Riesgos'!$Y$56="Media",'Mapa de Riesgos'!$AA$56="Leve"),CONCATENATE("R8C",'Mapa de Riesgos'!$O$56),"")</f>
        <v/>
      </c>
      <c r="K33" s="54" t="str">
        <f>IF(AND('Mapa de Riesgos'!$Y$57="Media",'Mapa de Riesgos'!$AA$57="Leve"),CONCATENATE("R8C",'Mapa de Riesgos'!$O$57),"")</f>
        <v/>
      </c>
      <c r="L33" s="54" t="str">
        <f>IF(AND('Mapa de Riesgos'!$Y$58="Media",'Mapa de Riesgos'!$AA$58="Leve"),CONCATENATE("R8C",'Mapa de Riesgos'!$O$58),"")</f>
        <v/>
      </c>
      <c r="M33" s="54" t="str">
        <f>IF(AND('Mapa de Riesgos'!$Y$59="Media",'Mapa de Riesgos'!$AA$59="Leve"),CONCATENATE("R8C",'Mapa de Riesgos'!$O$59),"")</f>
        <v/>
      </c>
      <c r="N33" s="54" t="str">
        <f>IF(AND('Mapa de Riesgos'!$Y$60="Media",'Mapa de Riesgos'!$AA$60="Leve"),CONCATENATE("R8C",'Mapa de Riesgos'!$O$60),"")</f>
        <v/>
      </c>
      <c r="O33" s="55" t="str">
        <f>IF(AND('Mapa de Riesgos'!$Y$61="Media",'Mapa de Riesgos'!$AA$61="Leve"),CONCATENATE("R8C",'Mapa de Riesgos'!$O$61),"")</f>
        <v/>
      </c>
      <c r="P33" s="53" t="str">
        <f>IF(AND('Mapa de Riesgos'!$Y$56="Media",'Mapa de Riesgos'!$AA$56="Menor"),CONCATENATE("R8C",'Mapa de Riesgos'!$O$56),"")</f>
        <v/>
      </c>
      <c r="Q33" s="54" t="str">
        <f>IF(AND('Mapa de Riesgos'!$Y$57="Media",'Mapa de Riesgos'!$AA$57="Menor"),CONCATENATE("R8C",'Mapa de Riesgos'!$O$57),"")</f>
        <v/>
      </c>
      <c r="R33" s="54" t="str">
        <f>IF(AND('Mapa de Riesgos'!$Y$58="Media",'Mapa de Riesgos'!$AA$58="Menor"),CONCATENATE("R8C",'Mapa de Riesgos'!$O$58),"")</f>
        <v/>
      </c>
      <c r="S33" s="54" t="str">
        <f>IF(AND('Mapa de Riesgos'!$Y$59="Media",'Mapa de Riesgos'!$AA$59="Menor"),CONCATENATE("R8C",'Mapa de Riesgos'!$O$59),"")</f>
        <v/>
      </c>
      <c r="T33" s="54" t="str">
        <f>IF(AND('Mapa de Riesgos'!$Y$60="Media",'Mapa de Riesgos'!$AA$60="Menor"),CONCATENATE("R8C",'Mapa de Riesgos'!$O$60),"")</f>
        <v/>
      </c>
      <c r="U33" s="55" t="str">
        <f>IF(AND('Mapa de Riesgos'!$Y$61="Media",'Mapa de Riesgos'!$AA$61="Menor"),CONCATENATE("R8C",'Mapa de Riesgos'!$O$61),"")</f>
        <v/>
      </c>
      <c r="V33" s="53" t="str">
        <f>IF(AND('Mapa de Riesgos'!$Y$56="Media",'Mapa de Riesgos'!$AA$56="Moderado"),CONCATENATE("R8C",'Mapa de Riesgos'!$O$56),"")</f>
        <v/>
      </c>
      <c r="W33" s="54" t="str">
        <f>IF(AND('Mapa de Riesgos'!$Y$57="Media",'Mapa de Riesgos'!$AA$57="Moderado"),CONCATENATE("R8C",'Mapa de Riesgos'!$O$57),"")</f>
        <v/>
      </c>
      <c r="X33" s="54" t="str">
        <f>IF(AND('Mapa de Riesgos'!$Y$58="Media",'Mapa de Riesgos'!$AA$58="Moderado"),CONCATENATE("R8C",'Mapa de Riesgos'!$O$58),"")</f>
        <v/>
      </c>
      <c r="Y33" s="54" t="str">
        <f>IF(AND('Mapa de Riesgos'!$Y$59="Media",'Mapa de Riesgos'!$AA$59="Moderado"),CONCATENATE("R8C",'Mapa de Riesgos'!$O$59),"")</f>
        <v/>
      </c>
      <c r="Z33" s="54" t="str">
        <f>IF(AND('Mapa de Riesgos'!$Y$60="Media",'Mapa de Riesgos'!$AA$60="Moderado"),CONCATENATE("R8C",'Mapa de Riesgos'!$O$60),"")</f>
        <v/>
      </c>
      <c r="AA33" s="55" t="str">
        <f>IF(AND('Mapa de Riesgos'!$Y$61="Media",'Mapa de Riesgos'!$AA$61="Moderado"),CONCATENATE("R8C",'Mapa de Riesgos'!$O$61),"")</f>
        <v/>
      </c>
      <c r="AB33" s="38" t="str">
        <f>IF(AND('Mapa de Riesgos'!$Y$56="Media",'Mapa de Riesgos'!$AA$56="Mayor"),CONCATENATE("R8C",'Mapa de Riesgos'!$O$56),"")</f>
        <v/>
      </c>
      <c r="AC33" s="39" t="str">
        <f>IF(AND('Mapa de Riesgos'!$Y$57="Media",'Mapa de Riesgos'!$AA$57="Mayor"),CONCATENATE("R8C",'Mapa de Riesgos'!$O$57),"")</f>
        <v/>
      </c>
      <c r="AD33" s="39" t="str">
        <f>IF(AND('Mapa de Riesgos'!$Y$58="Media",'Mapa de Riesgos'!$AA$58="Mayor"),CONCATENATE("R8C",'Mapa de Riesgos'!$O$58),"")</f>
        <v/>
      </c>
      <c r="AE33" s="39" t="str">
        <f>IF(AND('Mapa de Riesgos'!$Y$59="Media",'Mapa de Riesgos'!$AA$59="Mayor"),CONCATENATE("R8C",'Mapa de Riesgos'!$O$59),"")</f>
        <v/>
      </c>
      <c r="AF33" s="39" t="str">
        <f>IF(AND('Mapa de Riesgos'!$Y$60="Media",'Mapa de Riesgos'!$AA$60="Mayor"),CONCATENATE("R8C",'Mapa de Riesgos'!$O$60),"")</f>
        <v/>
      </c>
      <c r="AG33" s="40" t="str">
        <f>IF(AND('Mapa de Riesgos'!$Y$61="Media",'Mapa de Riesgos'!$AA$61="Mayor"),CONCATENATE("R8C",'Mapa de Riesgos'!$O$61),"")</f>
        <v/>
      </c>
      <c r="AH33" s="41" t="str">
        <f>IF(AND('Mapa de Riesgos'!$Y$56="Media",'Mapa de Riesgos'!$AA$56="Catastrófico"),CONCATENATE("R8C",'Mapa de Riesgos'!$O$56),"")</f>
        <v/>
      </c>
      <c r="AI33" s="42" t="str">
        <f>IF(AND('Mapa de Riesgos'!$Y$57="Media",'Mapa de Riesgos'!$AA$57="Catastrófico"),CONCATENATE("R8C",'Mapa de Riesgos'!$O$57),"")</f>
        <v/>
      </c>
      <c r="AJ33" s="42" t="str">
        <f>IF(AND('Mapa de Riesgos'!$Y$58="Media",'Mapa de Riesgos'!$AA$58="Catastrófico"),CONCATENATE("R8C",'Mapa de Riesgos'!$O$58),"")</f>
        <v/>
      </c>
      <c r="AK33" s="42" t="str">
        <f>IF(AND('Mapa de Riesgos'!$Y$59="Media",'Mapa de Riesgos'!$AA$59="Catastrófico"),CONCATENATE("R8C",'Mapa de Riesgos'!$O$59),"")</f>
        <v/>
      </c>
      <c r="AL33" s="42" t="str">
        <f>IF(AND('Mapa de Riesgos'!$Y$60="Media",'Mapa de Riesgos'!$AA$60="Catastrófico"),CONCATENATE("R8C",'Mapa de Riesgos'!$O$60),"")</f>
        <v/>
      </c>
      <c r="AM33" s="43" t="str">
        <f>IF(AND('Mapa de Riesgos'!$Y$61="Media",'Mapa de Riesgos'!$AA$61="Catastrófico"),CONCATENATE("R8C",'Mapa de Riesgos'!$O$61),"")</f>
        <v/>
      </c>
      <c r="AN33" s="69"/>
      <c r="AO33" s="555"/>
      <c r="AP33" s="556"/>
      <c r="AQ33" s="556"/>
      <c r="AR33" s="556"/>
      <c r="AS33" s="556"/>
      <c r="AT33" s="557"/>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row>
    <row r="34" spans="1:80" ht="15" customHeight="1" x14ac:dyDescent="0.25">
      <c r="A34" s="69"/>
      <c r="B34" s="474"/>
      <c r="C34" s="474"/>
      <c r="D34" s="475"/>
      <c r="E34" s="515"/>
      <c r="F34" s="516"/>
      <c r="G34" s="516"/>
      <c r="H34" s="516"/>
      <c r="I34" s="517"/>
      <c r="J34" s="53" t="str">
        <f>IF(AND('Mapa de Riesgos'!$Y$62="Media",'Mapa de Riesgos'!$AA$62="Leve"),CONCATENATE("R9C",'Mapa de Riesgos'!$O$62),"")</f>
        <v/>
      </c>
      <c r="K34" s="54" t="str">
        <f>IF(AND('Mapa de Riesgos'!$Y$63="Media",'Mapa de Riesgos'!$AA$63="Leve"),CONCATENATE("R9C",'Mapa de Riesgos'!$O$63),"")</f>
        <v/>
      </c>
      <c r="L34" s="54" t="str">
        <f>IF(AND('Mapa de Riesgos'!$Y$64="Media",'Mapa de Riesgos'!$AA$64="Leve"),CONCATENATE("R9C",'Mapa de Riesgos'!$O$64),"")</f>
        <v/>
      </c>
      <c r="M34" s="54" t="str">
        <f>IF(AND('Mapa de Riesgos'!$Y$65="Media",'Mapa de Riesgos'!$AA$65="Leve"),CONCATENATE("R9C",'Mapa de Riesgos'!$O$65),"")</f>
        <v/>
      </c>
      <c r="N34" s="54" t="str">
        <f>IF(AND('Mapa de Riesgos'!$Y$66="Media",'Mapa de Riesgos'!$AA$66="Leve"),CONCATENATE("R9C",'Mapa de Riesgos'!$O$66),"")</f>
        <v/>
      </c>
      <c r="O34" s="55" t="str">
        <f>IF(AND('Mapa de Riesgos'!$Y$67="Media",'Mapa de Riesgos'!$AA$67="Leve"),CONCATENATE("R9C",'Mapa de Riesgos'!$O$67),"")</f>
        <v/>
      </c>
      <c r="P34" s="53" t="str">
        <f>IF(AND('Mapa de Riesgos'!$Y$62="Media",'Mapa de Riesgos'!$AA$62="Menor"),CONCATENATE("R9C",'Mapa de Riesgos'!$O$62),"")</f>
        <v/>
      </c>
      <c r="Q34" s="54" t="str">
        <f>IF(AND('Mapa de Riesgos'!$Y$63="Media",'Mapa de Riesgos'!$AA$63="Menor"),CONCATENATE("R9C",'Mapa de Riesgos'!$O$63),"")</f>
        <v/>
      </c>
      <c r="R34" s="54" t="str">
        <f>IF(AND('Mapa de Riesgos'!$Y$64="Media",'Mapa de Riesgos'!$AA$64="Menor"),CONCATENATE("R9C",'Mapa de Riesgos'!$O$64),"")</f>
        <v/>
      </c>
      <c r="S34" s="54" t="str">
        <f>IF(AND('Mapa de Riesgos'!$Y$65="Media",'Mapa de Riesgos'!$AA$65="Menor"),CONCATENATE("R9C",'Mapa de Riesgos'!$O$65),"")</f>
        <v/>
      </c>
      <c r="T34" s="54" t="str">
        <f>IF(AND('Mapa de Riesgos'!$Y$66="Media",'Mapa de Riesgos'!$AA$66="Menor"),CONCATENATE("R9C",'Mapa de Riesgos'!$O$66),"")</f>
        <v/>
      </c>
      <c r="U34" s="55" t="str">
        <f>IF(AND('Mapa de Riesgos'!$Y$67="Media",'Mapa de Riesgos'!$AA$67="Menor"),CONCATENATE("R9C",'Mapa de Riesgos'!$O$67),"")</f>
        <v/>
      </c>
      <c r="V34" s="53" t="str">
        <f>IF(AND('Mapa de Riesgos'!$Y$62="Media",'Mapa de Riesgos'!$AA$62="Moderado"),CONCATENATE("R9C",'Mapa de Riesgos'!$O$62),"")</f>
        <v/>
      </c>
      <c r="W34" s="54" t="str">
        <f>IF(AND('Mapa de Riesgos'!$Y$63="Media",'Mapa de Riesgos'!$AA$63="Moderado"),CONCATENATE("R9C",'Mapa de Riesgos'!$O$63),"")</f>
        <v/>
      </c>
      <c r="X34" s="54" t="str">
        <f>IF(AND('Mapa de Riesgos'!$Y$64="Media",'Mapa de Riesgos'!$AA$64="Moderado"),CONCATENATE("R9C",'Mapa de Riesgos'!$O$64),"")</f>
        <v/>
      </c>
      <c r="Y34" s="54" t="str">
        <f>IF(AND('Mapa de Riesgos'!$Y$65="Media",'Mapa de Riesgos'!$AA$65="Moderado"),CONCATENATE("R9C",'Mapa de Riesgos'!$O$65),"")</f>
        <v/>
      </c>
      <c r="Z34" s="54" t="str">
        <f>IF(AND('Mapa de Riesgos'!$Y$66="Media",'Mapa de Riesgos'!$AA$66="Moderado"),CONCATENATE("R9C",'Mapa de Riesgos'!$O$66),"")</f>
        <v/>
      </c>
      <c r="AA34" s="55" t="str">
        <f>IF(AND('Mapa de Riesgos'!$Y$67="Media",'Mapa de Riesgos'!$AA$67="Moderado"),CONCATENATE("R9C",'Mapa de Riesgos'!$O$67),"")</f>
        <v/>
      </c>
      <c r="AB34" s="38" t="str">
        <f>IF(AND('Mapa de Riesgos'!$Y$62="Media",'Mapa de Riesgos'!$AA$62="Mayor"),CONCATENATE("R9C",'Mapa de Riesgos'!$O$62),"")</f>
        <v/>
      </c>
      <c r="AC34" s="39" t="str">
        <f>IF(AND('Mapa de Riesgos'!$Y$63="Media",'Mapa de Riesgos'!$AA$63="Mayor"),CONCATENATE("R9C",'Mapa de Riesgos'!$O$63),"")</f>
        <v/>
      </c>
      <c r="AD34" s="39" t="str">
        <f>IF(AND('Mapa de Riesgos'!$Y$64="Media",'Mapa de Riesgos'!$AA$64="Mayor"),CONCATENATE("R9C",'Mapa de Riesgos'!$O$64),"")</f>
        <v/>
      </c>
      <c r="AE34" s="39" t="str">
        <f>IF(AND('Mapa de Riesgos'!$Y$65="Media",'Mapa de Riesgos'!$AA$65="Mayor"),CONCATENATE("R9C",'Mapa de Riesgos'!$O$65),"")</f>
        <v/>
      </c>
      <c r="AF34" s="39" t="str">
        <f>IF(AND('Mapa de Riesgos'!$Y$66="Media",'Mapa de Riesgos'!$AA$66="Mayor"),CONCATENATE("R9C",'Mapa de Riesgos'!$O$66),"")</f>
        <v/>
      </c>
      <c r="AG34" s="40" t="str">
        <f>IF(AND('Mapa de Riesgos'!$Y$67="Media",'Mapa de Riesgos'!$AA$67="Mayor"),CONCATENATE("R9C",'Mapa de Riesgos'!$O$67),"")</f>
        <v/>
      </c>
      <c r="AH34" s="41" t="str">
        <f>IF(AND('Mapa de Riesgos'!$Y$62="Media",'Mapa de Riesgos'!$AA$62="Catastrófico"),CONCATENATE("R9C",'Mapa de Riesgos'!$O$62),"")</f>
        <v/>
      </c>
      <c r="AI34" s="42" t="str">
        <f>IF(AND('Mapa de Riesgos'!$Y$63="Media",'Mapa de Riesgos'!$AA$63="Catastrófico"),CONCATENATE("R9C",'Mapa de Riesgos'!$O$63),"")</f>
        <v/>
      </c>
      <c r="AJ34" s="42" t="str">
        <f>IF(AND('Mapa de Riesgos'!$Y$64="Media",'Mapa de Riesgos'!$AA$64="Catastrófico"),CONCATENATE("R9C",'Mapa de Riesgos'!$O$64),"")</f>
        <v/>
      </c>
      <c r="AK34" s="42" t="str">
        <f>IF(AND('Mapa de Riesgos'!$Y$65="Media",'Mapa de Riesgos'!$AA$65="Catastrófico"),CONCATENATE("R9C",'Mapa de Riesgos'!$O$65),"")</f>
        <v/>
      </c>
      <c r="AL34" s="42" t="str">
        <f>IF(AND('Mapa de Riesgos'!$Y$66="Media",'Mapa de Riesgos'!$AA$66="Catastrófico"),CONCATENATE("R9C",'Mapa de Riesgos'!$O$66),"")</f>
        <v/>
      </c>
      <c r="AM34" s="43" t="str">
        <f>IF(AND('Mapa de Riesgos'!$Y$67="Media",'Mapa de Riesgos'!$AA$67="Catastrófico"),CONCATENATE("R9C",'Mapa de Riesgos'!$O$67),"")</f>
        <v/>
      </c>
      <c r="AN34" s="69"/>
      <c r="AO34" s="555"/>
      <c r="AP34" s="556"/>
      <c r="AQ34" s="556"/>
      <c r="AR34" s="556"/>
      <c r="AS34" s="556"/>
      <c r="AT34" s="557"/>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row>
    <row r="35" spans="1:80" ht="15.75" customHeight="1" thickBot="1" x14ac:dyDescent="0.3">
      <c r="A35" s="69"/>
      <c r="B35" s="474"/>
      <c r="C35" s="474"/>
      <c r="D35" s="475"/>
      <c r="E35" s="518"/>
      <c r="F35" s="519"/>
      <c r="G35" s="519"/>
      <c r="H35" s="519"/>
      <c r="I35" s="520"/>
      <c r="J35" s="53" t="str">
        <f>IF(AND('Mapa de Riesgos'!$Y$68="Media",'Mapa de Riesgos'!$AA$68="Leve"),CONCATENATE("R10C",'Mapa de Riesgos'!$O$68),"")</f>
        <v/>
      </c>
      <c r="K35" s="54" t="str">
        <f>IF(AND('Mapa de Riesgos'!$Y$69="Media",'Mapa de Riesgos'!$AA$69="Leve"),CONCATENATE("R10C",'Mapa de Riesgos'!$O$69),"")</f>
        <v/>
      </c>
      <c r="L35" s="54" t="str">
        <f>IF(AND('Mapa de Riesgos'!$Y$70="Media",'Mapa de Riesgos'!$AA$70="Leve"),CONCATENATE("R10C",'Mapa de Riesgos'!$O$70),"")</f>
        <v/>
      </c>
      <c r="M35" s="54" t="str">
        <f>IF(AND('Mapa de Riesgos'!$Y$71="Media",'Mapa de Riesgos'!$AA$71="Leve"),CONCATENATE("R10C",'Mapa de Riesgos'!$O$71),"")</f>
        <v/>
      </c>
      <c r="N35" s="54" t="str">
        <f>IF(AND('Mapa de Riesgos'!$Y$72="Media",'Mapa de Riesgos'!$AA$72="Leve"),CONCATENATE("R10C",'Mapa de Riesgos'!$O$72),"")</f>
        <v/>
      </c>
      <c r="O35" s="55" t="str">
        <f>IF(AND('Mapa de Riesgos'!$Y$73="Media",'Mapa de Riesgos'!$AA$73="Leve"),CONCATENATE("R10C",'Mapa de Riesgos'!$O$73),"")</f>
        <v/>
      </c>
      <c r="P35" s="53" t="str">
        <f>IF(AND('Mapa de Riesgos'!$Y$68="Media",'Mapa de Riesgos'!$AA$68="Menor"),CONCATENATE("R10C",'Mapa de Riesgos'!$O$68),"")</f>
        <v/>
      </c>
      <c r="Q35" s="54" t="str">
        <f>IF(AND('Mapa de Riesgos'!$Y$69="Media",'Mapa de Riesgos'!$AA$69="Menor"),CONCATENATE("R10C",'Mapa de Riesgos'!$O$69),"")</f>
        <v/>
      </c>
      <c r="R35" s="54" t="str">
        <f>IF(AND('Mapa de Riesgos'!$Y$70="Media",'Mapa de Riesgos'!$AA$70="Menor"),CONCATENATE("R10C",'Mapa de Riesgos'!$O$70),"")</f>
        <v/>
      </c>
      <c r="S35" s="54" t="str">
        <f>IF(AND('Mapa de Riesgos'!$Y$71="Media",'Mapa de Riesgos'!$AA$71="Menor"),CONCATENATE("R10C",'Mapa de Riesgos'!$O$71),"")</f>
        <v/>
      </c>
      <c r="T35" s="54" t="str">
        <f>IF(AND('Mapa de Riesgos'!$Y$72="Media",'Mapa de Riesgos'!$AA$72="Menor"),CONCATENATE("R10C",'Mapa de Riesgos'!$O$72),"")</f>
        <v/>
      </c>
      <c r="U35" s="55" t="str">
        <f>IF(AND('Mapa de Riesgos'!$Y$73="Media",'Mapa de Riesgos'!$AA$73="Menor"),CONCATENATE("R10C",'Mapa de Riesgos'!$O$73),"")</f>
        <v/>
      </c>
      <c r="V35" s="53" t="str">
        <f>IF(AND('Mapa de Riesgos'!$Y$68="Media",'Mapa de Riesgos'!$AA$68="Moderado"),CONCATENATE("R10C",'Mapa de Riesgos'!$O$68),"")</f>
        <v/>
      </c>
      <c r="W35" s="54" t="str">
        <f>IF(AND('Mapa de Riesgos'!$Y$69="Media",'Mapa de Riesgos'!$AA$69="Moderado"),CONCATENATE("R10C",'Mapa de Riesgos'!$O$69),"")</f>
        <v/>
      </c>
      <c r="X35" s="54" t="str">
        <f>IF(AND('Mapa de Riesgos'!$Y$70="Media",'Mapa de Riesgos'!$AA$70="Moderado"),CONCATENATE("R10C",'Mapa de Riesgos'!$O$70),"")</f>
        <v/>
      </c>
      <c r="Y35" s="54" t="str">
        <f>IF(AND('Mapa de Riesgos'!$Y$71="Media",'Mapa de Riesgos'!$AA$71="Moderado"),CONCATENATE("R10C",'Mapa de Riesgos'!$O$71),"")</f>
        <v/>
      </c>
      <c r="Z35" s="54" t="str">
        <f>IF(AND('Mapa de Riesgos'!$Y$72="Media",'Mapa de Riesgos'!$AA$72="Moderado"),CONCATENATE("R10C",'Mapa de Riesgos'!$O$72),"")</f>
        <v/>
      </c>
      <c r="AA35" s="55" t="str">
        <f>IF(AND('Mapa de Riesgos'!$Y$73="Media",'Mapa de Riesgos'!$AA$73="Moderado"),CONCATENATE("R10C",'Mapa de Riesgos'!$O$73),"")</f>
        <v/>
      </c>
      <c r="AB35" s="44" t="str">
        <f>IF(AND('Mapa de Riesgos'!$Y$68="Media",'Mapa de Riesgos'!$AA$68="Mayor"),CONCATENATE("R10C",'Mapa de Riesgos'!$O$68),"")</f>
        <v/>
      </c>
      <c r="AC35" s="45" t="str">
        <f>IF(AND('Mapa de Riesgos'!$Y$69="Media",'Mapa de Riesgos'!$AA$69="Mayor"),CONCATENATE("R10C",'Mapa de Riesgos'!$O$69),"")</f>
        <v/>
      </c>
      <c r="AD35" s="45" t="str">
        <f>IF(AND('Mapa de Riesgos'!$Y$70="Media",'Mapa de Riesgos'!$AA$70="Mayor"),CONCATENATE("R10C",'Mapa de Riesgos'!$O$70),"")</f>
        <v/>
      </c>
      <c r="AE35" s="45" t="str">
        <f>IF(AND('Mapa de Riesgos'!$Y$71="Media",'Mapa de Riesgos'!$AA$71="Mayor"),CONCATENATE("R10C",'Mapa de Riesgos'!$O$71),"")</f>
        <v/>
      </c>
      <c r="AF35" s="45" t="str">
        <f>IF(AND('Mapa de Riesgos'!$Y$72="Media",'Mapa de Riesgos'!$AA$72="Mayor"),CONCATENATE("R10C",'Mapa de Riesgos'!$O$72),"")</f>
        <v/>
      </c>
      <c r="AG35" s="46" t="str">
        <f>IF(AND('Mapa de Riesgos'!$Y$73="Media",'Mapa de Riesgos'!$AA$73="Mayor"),CONCATENATE("R10C",'Mapa de Riesgos'!$O$73),"")</f>
        <v/>
      </c>
      <c r="AH35" s="47" t="str">
        <f>IF(AND('Mapa de Riesgos'!$Y$68="Media",'Mapa de Riesgos'!$AA$68="Catastrófico"),CONCATENATE("R10C",'Mapa de Riesgos'!$O$68),"")</f>
        <v/>
      </c>
      <c r="AI35" s="48" t="str">
        <f>IF(AND('Mapa de Riesgos'!$Y$69="Media",'Mapa de Riesgos'!$AA$69="Catastrófico"),CONCATENATE("R10C",'Mapa de Riesgos'!$O$69),"")</f>
        <v/>
      </c>
      <c r="AJ35" s="48" t="str">
        <f>IF(AND('Mapa de Riesgos'!$Y$70="Media",'Mapa de Riesgos'!$AA$70="Catastrófico"),CONCATENATE("R10C",'Mapa de Riesgos'!$O$70),"")</f>
        <v/>
      </c>
      <c r="AK35" s="48" t="str">
        <f>IF(AND('Mapa de Riesgos'!$Y$71="Media",'Mapa de Riesgos'!$AA$71="Catastrófico"),CONCATENATE("R10C",'Mapa de Riesgos'!$O$71),"")</f>
        <v/>
      </c>
      <c r="AL35" s="48" t="str">
        <f>IF(AND('Mapa de Riesgos'!$Y$72="Media",'Mapa de Riesgos'!$AA$72="Catastrófico"),CONCATENATE("R10C",'Mapa de Riesgos'!$O$72),"")</f>
        <v/>
      </c>
      <c r="AM35" s="49" t="str">
        <f>IF(AND('Mapa de Riesgos'!$Y$73="Media",'Mapa de Riesgos'!$AA$73="Catastrófico"),CONCATENATE("R10C",'Mapa de Riesgos'!$O$73),"")</f>
        <v/>
      </c>
      <c r="AN35" s="69"/>
      <c r="AO35" s="558"/>
      <c r="AP35" s="559"/>
      <c r="AQ35" s="559"/>
      <c r="AR35" s="559"/>
      <c r="AS35" s="559"/>
      <c r="AT35" s="560"/>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row>
    <row r="36" spans="1:80" ht="15" customHeight="1" x14ac:dyDescent="0.25">
      <c r="A36" s="69"/>
      <c r="B36" s="474"/>
      <c r="C36" s="474"/>
      <c r="D36" s="475"/>
      <c r="E36" s="512" t="s">
        <v>197</v>
      </c>
      <c r="F36" s="513"/>
      <c r="G36" s="513"/>
      <c r="H36" s="513"/>
      <c r="I36" s="513"/>
      <c r="J36" s="59" t="str">
        <f>IF(AND('Mapa de Riesgos'!$Y$12="Baja",'Mapa de Riesgos'!$AA$12="Leve"),CONCATENATE("R1C",'Mapa de Riesgos'!$O$12),"")</f>
        <v/>
      </c>
      <c r="K36" s="60" t="str">
        <f>IF(AND('Mapa de Riesgos'!$Y$13="Baja",'Mapa de Riesgos'!$AA$13="Leve"),CONCATENATE("R1C",'Mapa de Riesgos'!$O$13),"")</f>
        <v/>
      </c>
      <c r="L36" s="60" t="str">
        <f>IF(AND('Mapa de Riesgos'!$Y$14="Baja",'Mapa de Riesgos'!$AA$14="Leve"),CONCATENATE("R1C",'Mapa de Riesgos'!$O$14),"")</f>
        <v/>
      </c>
      <c r="M36" s="60" t="str">
        <f>IF(AND('Mapa de Riesgos'!$Y$15="Baja",'Mapa de Riesgos'!$AA$15="Leve"),CONCATENATE("R1C",'Mapa de Riesgos'!$O$15),"")</f>
        <v/>
      </c>
      <c r="N36" s="60" t="str">
        <f>IF(AND('Mapa de Riesgos'!$Y$16="Baja",'Mapa de Riesgos'!$AA$16="Leve"),CONCATENATE("R1C",'Mapa de Riesgos'!$O$16),"")</f>
        <v/>
      </c>
      <c r="O36" s="61" t="str">
        <f>IF(AND('Mapa de Riesgos'!$Y$17="Baja",'Mapa de Riesgos'!$AA$17="Leve"),CONCATENATE("R1C",'Mapa de Riesgos'!$O$17),"")</f>
        <v/>
      </c>
      <c r="P36" s="50" t="str">
        <f>IF(AND('Mapa de Riesgos'!$Y$12="Baja",'Mapa de Riesgos'!$AA$12="Menor"),CONCATENATE("R1C",'Mapa de Riesgos'!$O$12),"")</f>
        <v/>
      </c>
      <c r="Q36" s="51" t="str">
        <f>IF(AND('Mapa de Riesgos'!$Y$13="Baja",'Mapa de Riesgos'!$AA$13="Menor"),CONCATENATE("R1C",'Mapa de Riesgos'!$O$13),"")</f>
        <v/>
      </c>
      <c r="R36" s="51" t="str">
        <f>IF(AND('Mapa de Riesgos'!$Y$14="Baja",'Mapa de Riesgos'!$AA$14="Menor"),CONCATENATE("R1C",'Mapa de Riesgos'!$O$14),"")</f>
        <v/>
      </c>
      <c r="S36" s="51" t="str">
        <f>IF(AND('Mapa de Riesgos'!$Y$15="Baja",'Mapa de Riesgos'!$AA$15="Menor"),CONCATENATE("R1C",'Mapa de Riesgos'!$O$15),"")</f>
        <v/>
      </c>
      <c r="T36" s="51" t="str">
        <f>IF(AND('Mapa de Riesgos'!$Y$16="Baja",'Mapa de Riesgos'!$AA$16="Menor"),CONCATENATE("R1C",'Mapa de Riesgos'!$O$16),"")</f>
        <v/>
      </c>
      <c r="U36" s="52" t="str">
        <f>IF(AND('Mapa de Riesgos'!$Y$17="Baja",'Mapa de Riesgos'!$AA$17="Menor"),CONCATENATE("R1C",'Mapa de Riesgos'!$O$17),"")</f>
        <v/>
      </c>
      <c r="V36" s="50" t="str">
        <f>IF(AND('Mapa de Riesgos'!$Y$12="Baja",'Mapa de Riesgos'!$AA$12="Moderado"),CONCATENATE("R1C",'Mapa de Riesgos'!$O$12),"")</f>
        <v/>
      </c>
      <c r="W36" s="51" t="str">
        <f>IF(AND('Mapa de Riesgos'!$Y$13="Baja",'Mapa de Riesgos'!$AA$13="Moderado"),CONCATENATE("R1C",'Mapa de Riesgos'!$O$13),"")</f>
        <v/>
      </c>
      <c r="X36" s="51" t="str">
        <f>IF(AND('Mapa de Riesgos'!$Y$14="Baja",'Mapa de Riesgos'!$AA$14="Moderado"),CONCATENATE("R1C",'Mapa de Riesgos'!$O$14),"")</f>
        <v/>
      </c>
      <c r="Y36" s="51" t="str">
        <f>IF(AND('Mapa de Riesgos'!$Y$15="Baja",'Mapa de Riesgos'!$AA$15="Moderado"),CONCATENATE("R1C",'Mapa de Riesgos'!$O$15),"")</f>
        <v/>
      </c>
      <c r="Z36" s="51" t="str">
        <f>IF(AND('Mapa de Riesgos'!$Y$16="Baja",'Mapa de Riesgos'!$AA$16="Moderado"),CONCATENATE("R1C",'Mapa de Riesgos'!$O$16),"")</f>
        <v/>
      </c>
      <c r="AA36" s="52" t="str">
        <f>IF(AND('Mapa de Riesgos'!$Y$17="Baja",'Mapa de Riesgos'!$AA$17="Moderado"),CONCATENATE("R1C",'Mapa de Riesgos'!$O$17),"")</f>
        <v/>
      </c>
      <c r="AB36" s="32" t="str">
        <f>IF(AND('Mapa de Riesgos'!$Y$12="Baja",'Mapa de Riesgos'!$AA$12="Mayor"),CONCATENATE("R1C",'Mapa de Riesgos'!$O$12),"")</f>
        <v/>
      </c>
      <c r="AC36" s="33" t="str">
        <f>IF(AND('Mapa de Riesgos'!$Y$13="Baja",'Mapa de Riesgos'!$AA$13="Mayor"),CONCATENATE("R1C",'Mapa de Riesgos'!$O$13),"")</f>
        <v/>
      </c>
      <c r="AD36" s="33" t="str">
        <f>IF(AND('Mapa de Riesgos'!$Y$14="Baja",'Mapa de Riesgos'!$AA$14="Mayor"),CONCATENATE("R1C",'Mapa de Riesgos'!$O$14),"")</f>
        <v/>
      </c>
      <c r="AE36" s="33" t="str">
        <f>IF(AND('Mapa de Riesgos'!$Y$15="Baja",'Mapa de Riesgos'!$AA$15="Mayor"),CONCATENATE("R1C",'Mapa de Riesgos'!$O$15),"")</f>
        <v/>
      </c>
      <c r="AF36" s="33" t="str">
        <f>IF(AND('Mapa de Riesgos'!$Y$16="Baja",'Mapa de Riesgos'!$AA$16="Mayor"),CONCATENATE("R1C",'Mapa de Riesgos'!$O$16),"")</f>
        <v/>
      </c>
      <c r="AG36" s="34" t="str">
        <f>IF(AND('Mapa de Riesgos'!$Y$17="Baja",'Mapa de Riesgos'!$AA$17="Mayor"),CONCATENATE("R1C",'Mapa de Riesgos'!$O$17),"")</f>
        <v/>
      </c>
      <c r="AH36" s="35" t="str">
        <f>IF(AND('Mapa de Riesgos'!$Y$12="Baja",'Mapa de Riesgos'!$AA$12="Catastrófico"),CONCATENATE("R1C",'Mapa de Riesgos'!$O$12),"")</f>
        <v/>
      </c>
      <c r="AI36" s="36" t="str">
        <f>IF(AND('Mapa de Riesgos'!$Y$13="Baja",'Mapa de Riesgos'!$AA$13="Catastrófico"),CONCATENATE("R1C",'Mapa de Riesgos'!$O$13),"")</f>
        <v/>
      </c>
      <c r="AJ36" s="36" t="str">
        <f>IF(AND('Mapa de Riesgos'!$Y$14="Baja",'Mapa de Riesgos'!$AA$14="Catastrófico"),CONCATENATE("R1C",'Mapa de Riesgos'!$O$14),"")</f>
        <v/>
      </c>
      <c r="AK36" s="36" t="str">
        <f>IF(AND('Mapa de Riesgos'!$Y$15="Baja",'Mapa de Riesgos'!$AA$15="Catastrófico"),CONCATENATE("R1C",'Mapa de Riesgos'!$O$15),"")</f>
        <v/>
      </c>
      <c r="AL36" s="36" t="str">
        <f>IF(AND('Mapa de Riesgos'!$Y$16="Baja",'Mapa de Riesgos'!$AA$16="Catastrófico"),CONCATENATE("R1C",'Mapa de Riesgos'!$O$16),"")</f>
        <v/>
      </c>
      <c r="AM36" s="37" t="str">
        <f>IF(AND('Mapa de Riesgos'!$Y$17="Baja",'Mapa de Riesgos'!$AA$17="Catastrófico"),CONCATENATE("R1C",'Mapa de Riesgos'!$O$17),"")</f>
        <v/>
      </c>
      <c r="AN36" s="69"/>
      <c r="AO36" s="543" t="s">
        <v>198</v>
      </c>
      <c r="AP36" s="544"/>
      <c r="AQ36" s="544"/>
      <c r="AR36" s="544"/>
      <c r="AS36" s="544"/>
      <c r="AT36" s="545"/>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row>
    <row r="37" spans="1:80" ht="15" customHeight="1" x14ac:dyDescent="0.25">
      <c r="A37" s="69"/>
      <c r="B37" s="474"/>
      <c r="C37" s="474"/>
      <c r="D37" s="475"/>
      <c r="E37" s="531"/>
      <c r="F37" s="516"/>
      <c r="G37" s="516"/>
      <c r="H37" s="516"/>
      <c r="I37" s="516"/>
      <c r="J37" s="62" t="str">
        <f>IF(AND('Mapa de Riesgos'!$Y$18="Baja",'Mapa de Riesgos'!$AA$18="Leve"),CONCATENATE("R2C",'Mapa de Riesgos'!$O$18),"")</f>
        <v/>
      </c>
      <c r="K37" s="63" t="str">
        <f>IF(AND('Mapa de Riesgos'!$Y$21="Baja",'Mapa de Riesgos'!$AA$21="Leve"),CONCATENATE("R2C",'Mapa de Riesgos'!$O$21),"")</f>
        <v/>
      </c>
      <c r="L37" s="63" t="str">
        <f>IF(AND('Mapa de Riesgos'!$Y$22="Baja",'Mapa de Riesgos'!$AA$22="Leve"),CONCATENATE("R2C",'Mapa de Riesgos'!$O$22),"")</f>
        <v/>
      </c>
      <c r="M37" s="63" t="str">
        <f>IF(AND('Mapa de Riesgos'!$Y$23="Baja",'Mapa de Riesgos'!$AA$23="Leve"),CONCATENATE("R2C",'Mapa de Riesgos'!$O$23),"")</f>
        <v/>
      </c>
      <c r="N37" s="63" t="str">
        <f>IF(AND('Mapa de Riesgos'!$Y$24="Baja",'Mapa de Riesgos'!$AA$24="Leve"),CONCATENATE("R2C",'Mapa de Riesgos'!$O$24),"")</f>
        <v/>
      </c>
      <c r="O37" s="64" t="str">
        <f>IF(AND('Mapa de Riesgos'!$Y$25="Baja",'Mapa de Riesgos'!$AA$25="Leve"),CONCATENATE("R2C",'Mapa de Riesgos'!$O$25),"")</f>
        <v/>
      </c>
      <c r="P37" s="53" t="str">
        <f>IF(AND('Mapa de Riesgos'!$Y$18="Baja",'Mapa de Riesgos'!$AA$18="Menor"),CONCATENATE("R2C",'Mapa de Riesgos'!$O$18),"")</f>
        <v/>
      </c>
      <c r="Q37" s="54" t="str">
        <f>IF(AND('Mapa de Riesgos'!$Y$21="Baja",'Mapa de Riesgos'!$AA$21="Menor"),CONCATENATE("R2C",'Mapa de Riesgos'!$O$21),"")</f>
        <v/>
      </c>
      <c r="R37" s="54" t="str">
        <f>IF(AND('Mapa de Riesgos'!$Y$22="Baja",'Mapa de Riesgos'!$AA$22="Menor"),CONCATENATE("R2C",'Mapa de Riesgos'!$O$22),"")</f>
        <v/>
      </c>
      <c r="S37" s="54" t="str">
        <f>IF(AND('Mapa de Riesgos'!$Y$23="Baja",'Mapa de Riesgos'!$AA$23="Menor"),CONCATENATE("R2C",'Mapa de Riesgos'!$O$23),"")</f>
        <v/>
      </c>
      <c r="T37" s="54" t="str">
        <f>IF(AND('Mapa de Riesgos'!$Y$24="Baja",'Mapa de Riesgos'!$AA$24="Menor"),CONCATENATE("R2C",'Mapa de Riesgos'!$O$24),"")</f>
        <v/>
      </c>
      <c r="U37" s="55" t="str">
        <f>IF(AND('Mapa de Riesgos'!$Y$25="Baja",'Mapa de Riesgos'!$AA$25="Menor"),CONCATENATE("R2C",'Mapa de Riesgos'!$O$25),"")</f>
        <v/>
      </c>
      <c r="V37" s="53" t="str">
        <f>IF(AND('Mapa de Riesgos'!$Y$18="Baja",'Mapa de Riesgos'!$AA$18="Moderado"),CONCATENATE("R2C",'Mapa de Riesgos'!$O$18),"")</f>
        <v>R2C1</v>
      </c>
      <c r="W37" s="54" t="str">
        <f>IF(AND('Mapa de Riesgos'!$Y$21="Baja",'Mapa de Riesgos'!$AA$21="Moderado"),CONCATENATE("R2C",'Mapa de Riesgos'!$O$21),"")</f>
        <v/>
      </c>
      <c r="X37" s="54" t="str">
        <f>IF(AND('Mapa de Riesgos'!$Y$22="Baja",'Mapa de Riesgos'!$AA$22="Moderado"),CONCATENATE("R2C",'Mapa de Riesgos'!$O$22),"")</f>
        <v/>
      </c>
      <c r="Y37" s="54" t="str">
        <f>IF(AND('Mapa de Riesgos'!$Y$23="Baja",'Mapa de Riesgos'!$AA$23="Moderado"),CONCATENATE("R2C",'Mapa de Riesgos'!$O$23),"")</f>
        <v/>
      </c>
      <c r="Z37" s="54" t="str">
        <f>IF(AND('Mapa de Riesgos'!$Y$24="Baja",'Mapa de Riesgos'!$AA$24="Moderado"),CONCATENATE("R2C",'Mapa de Riesgos'!$O$24),"")</f>
        <v/>
      </c>
      <c r="AA37" s="55" t="str">
        <f>IF(AND('Mapa de Riesgos'!$Y$25="Baja",'Mapa de Riesgos'!$AA$25="Moderado"),CONCATENATE("R2C",'Mapa de Riesgos'!$O$25),"")</f>
        <v/>
      </c>
      <c r="AB37" s="38" t="str">
        <f>IF(AND('Mapa de Riesgos'!$Y$18="Baja",'Mapa de Riesgos'!$AA$18="Mayor"),CONCATENATE("R2C",'Mapa de Riesgos'!$O$18),"")</f>
        <v/>
      </c>
      <c r="AC37" s="39" t="str">
        <f>IF(AND('Mapa de Riesgos'!$Y$21="Baja",'Mapa de Riesgos'!$AA$21="Mayor"),CONCATENATE("R2C",'Mapa de Riesgos'!$O$21),"")</f>
        <v/>
      </c>
      <c r="AD37" s="39" t="str">
        <f>IF(AND('Mapa de Riesgos'!$Y$22="Baja",'Mapa de Riesgos'!$AA$22="Mayor"),CONCATENATE("R2C",'Mapa de Riesgos'!$O$22),"")</f>
        <v/>
      </c>
      <c r="AE37" s="39" t="str">
        <f>IF(AND('Mapa de Riesgos'!$Y$23="Baja",'Mapa de Riesgos'!$AA$23="Mayor"),CONCATENATE("R2C",'Mapa de Riesgos'!$O$23),"")</f>
        <v/>
      </c>
      <c r="AF37" s="39" t="str">
        <f>IF(AND('Mapa de Riesgos'!$Y$24="Baja",'Mapa de Riesgos'!$AA$24="Mayor"),CONCATENATE("R2C",'Mapa de Riesgos'!$O$24),"")</f>
        <v/>
      </c>
      <c r="AG37" s="40" t="str">
        <f>IF(AND('Mapa de Riesgos'!$Y$25="Baja",'Mapa de Riesgos'!$AA$25="Mayor"),CONCATENATE("R2C",'Mapa de Riesgos'!$O$25),"")</f>
        <v/>
      </c>
      <c r="AH37" s="41" t="str">
        <f>IF(AND('Mapa de Riesgos'!$Y$18="Baja",'Mapa de Riesgos'!$AA$18="Catastrófico"),CONCATENATE("R2C",'Mapa de Riesgos'!$O$18),"")</f>
        <v/>
      </c>
      <c r="AI37" s="42" t="str">
        <f>IF(AND('Mapa de Riesgos'!$Y$21="Baja",'Mapa de Riesgos'!$AA$21="Catastrófico"),CONCATENATE("R2C",'Mapa de Riesgos'!$O$21),"")</f>
        <v/>
      </c>
      <c r="AJ37" s="42" t="str">
        <f>IF(AND('Mapa de Riesgos'!$Y$22="Baja",'Mapa de Riesgos'!$AA$22="Catastrófico"),CONCATENATE("R2C",'Mapa de Riesgos'!$O$22),"")</f>
        <v/>
      </c>
      <c r="AK37" s="42" t="str">
        <f>IF(AND('Mapa de Riesgos'!$Y$23="Baja",'Mapa de Riesgos'!$AA$23="Catastrófico"),CONCATENATE("R2C",'Mapa de Riesgos'!$O$23),"")</f>
        <v/>
      </c>
      <c r="AL37" s="42" t="str">
        <f>IF(AND('Mapa de Riesgos'!$Y$24="Baja",'Mapa de Riesgos'!$AA$24="Catastrófico"),CONCATENATE("R2C",'Mapa de Riesgos'!$O$24),"")</f>
        <v/>
      </c>
      <c r="AM37" s="43" t="str">
        <f>IF(AND('Mapa de Riesgos'!$Y$25="Baja",'Mapa de Riesgos'!$AA$25="Catastrófico"),CONCATENATE("R2C",'Mapa de Riesgos'!$O$25),"")</f>
        <v/>
      </c>
      <c r="AN37" s="69"/>
      <c r="AO37" s="546"/>
      <c r="AP37" s="547"/>
      <c r="AQ37" s="547"/>
      <c r="AR37" s="547"/>
      <c r="AS37" s="547"/>
      <c r="AT37" s="548"/>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row>
    <row r="38" spans="1:80" ht="15" customHeight="1" x14ac:dyDescent="0.25">
      <c r="A38" s="69"/>
      <c r="B38" s="474"/>
      <c r="C38" s="474"/>
      <c r="D38" s="475"/>
      <c r="E38" s="515"/>
      <c r="F38" s="516"/>
      <c r="G38" s="516"/>
      <c r="H38" s="516"/>
      <c r="I38" s="516"/>
      <c r="J38" s="62" t="str">
        <f>IF(AND('Mapa de Riesgos'!$Y$26="Baja",'Mapa de Riesgos'!$AA$26="Leve"),CONCATENATE("R3C",'Mapa de Riesgos'!$O$26),"")</f>
        <v/>
      </c>
      <c r="K38" s="63" t="str">
        <f>IF(AND('Mapa de Riesgos'!$Y$27="Baja",'Mapa de Riesgos'!$AA$27="Leve"),CONCATENATE("R3C",'Mapa de Riesgos'!$O$27),"")</f>
        <v/>
      </c>
      <c r="L38" s="63" t="str">
        <f>IF(AND('Mapa de Riesgos'!$Y$28="Baja",'Mapa de Riesgos'!$AA$28="Leve"),CONCATENATE("R3C",'Mapa de Riesgos'!$O$28),"")</f>
        <v/>
      </c>
      <c r="M38" s="63" t="str">
        <f>IF(AND('Mapa de Riesgos'!$Y$29="Baja",'Mapa de Riesgos'!$AA$29="Leve"),CONCATENATE("R3C",'Mapa de Riesgos'!$O$29),"")</f>
        <v/>
      </c>
      <c r="N38" s="63" t="str">
        <f>IF(AND('Mapa de Riesgos'!$Y$30="Baja",'Mapa de Riesgos'!$AA$30="Leve"),CONCATENATE("R3C",'Mapa de Riesgos'!$O$30),"")</f>
        <v/>
      </c>
      <c r="O38" s="64" t="str">
        <f>IF(AND('Mapa de Riesgos'!$Y$31="Baja",'Mapa de Riesgos'!$AA$31="Leve"),CONCATENATE("R3C",'Mapa de Riesgos'!$O$31),"")</f>
        <v/>
      </c>
      <c r="P38" s="53" t="str">
        <f>IF(AND('Mapa de Riesgos'!$Y$26="Baja",'Mapa de Riesgos'!$AA$26="Menor"),CONCATENATE("R3C",'Mapa de Riesgos'!$O$26),"")</f>
        <v/>
      </c>
      <c r="Q38" s="54" t="str">
        <f>IF(AND('Mapa de Riesgos'!$Y$27="Baja",'Mapa de Riesgos'!$AA$27="Menor"),CONCATENATE("R3C",'Mapa de Riesgos'!$O$27),"")</f>
        <v/>
      </c>
      <c r="R38" s="54" t="str">
        <f>IF(AND('Mapa de Riesgos'!$Y$28="Baja",'Mapa de Riesgos'!$AA$28="Menor"),CONCATENATE("R3C",'Mapa de Riesgos'!$O$28),"")</f>
        <v/>
      </c>
      <c r="S38" s="54" t="str">
        <f>IF(AND('Mapa de Riesgos'!$Y$29="Baja",'Mapa de Riesgos'!$AA$29="Menor"),CONCATENATE("R3C",'Mapa de Riesgos'!$O$29),"")</f>
        <v/>
      </c>
      <c r="T38" s="54" t="str">
        <f>IF(AND('Mapa de Riesgos'!$Y$30="Baja",'Mapa de Riesgos'!$AA$30="Menor"),CONCATENATE("R3C",'Mapa de Riesgos'!$O$30),"")</f>
        <v/>
      </c>
      <c r="U38" s="55" t="str">
        <f>IF(AND('Mapa de Riesgos'!$Y$31="Baja",'Mapa de Riesgos'!$AA$31="Menor"),CONCATENATE("R3C",'Mapa de Riesgos'!$O$31),"")</f>
        <v/>
      </c>
      <c r="V38" s="53" t="str">
        <f>IF(AND('Mapa de Riesgos'!$Y$26="Baja",'Mapa de Riesgos'!$AA$26="Moderado"),CONCATENATE("R3C",'Mapa de Riesgos'!$O$26),"")</f>
        <v>R3C1</v>
      </c>
      <c r="W38" s="54" t="str">
        <f>IF(AND('Mapa de Riesgos'!$Y$27="Baja",'Mapa de Riesgos'!$AA$27="Moderado"),CONCATENATE("R3C",'Mapa de Riesgos'!$O$27),"")</f>
        <v/>
      </c>
      <c r="X38" s="54" t="str">
        <f>IF(AND('Mapa de Riesgos'!$Y$28="Baja",'Mapa de Riesgos'!$AA$28="Moderado"),CONCATENATE("R3C",'Mapa de Riesgos'!$O$28),"")</f>
        <v/>
      </c>
      <c r="Y38" s="54" t="str">
        <f>IF(AND('Mapa de Riesgos'!$Y$29="Baja",'Mapa de Riesgos'!$AA$29="Moderado"),CONCATENATE("R3C",'Mapa de Riesgos'!$O$29),"")</f>
        <v/>
      </c>
      <c r="Z38" s="54" t="str">
        <f>IF(AND('Mapa de Riesgos'!$Y$30="Baja",'Mapa de Riesgos'!$AA$30="Moderado"),CONCATENATE("R3C",'Mapa de Riesgos'!$O$30),"")</f>
        <v/>
      </c>
      <c r="AA38" s="55" t="str">
        <f>IF(AND('Mapa de Riesgos'!$Y$31="Baja",'Mapa de Riesgos'!$AA$31="Moderado"),CONCATENATE("R3C",'Mapa de Riesgos'!$O$31),"")</f>
        <v/>
      </c>
      <c r="AB38" s="38" t="str">
        <f>IF(AND('Mapa de Riesgos'!$Y$26="Baja",'Mapa de Riesgos'!$AA$26="Mayor"),CONCATENATE("R3C",'Mapa de Riesgos'!$O$26),"")</f>
        <v/>
      </c>
      <c r="AC38" s="39" t="str">
        <f>IF(AND('Mapa de Riesgos'!$Y$27="Baja",'Mapa de Riesgos'!$AA$27="Mayor"),CONCATENATE("R3C",'Mapa de Riesgos'!$O$27),"")</f>
        <v/>
      </c>
      <c r="AD38" s="39" t="str">
        <f>IF(AND('Mapa de Riesgos'!$Y$28="Baja",'Mapa de Riesgos'!$AA$28="Mayor"),CONCATENATE("R3C",'Mapa de Riesgos'!$O$28),"")</f>
        <v/>
      </c>
      <c r="AE38" s="39" t="str">
        <f>IF(AND('Mapa de Riesgos'!$Y$29="Baja",'Mapa de Riesgos'!$AA$29="Mayor"),CONCATENATE("R3C",'Mapa de Riesgos'!$O$29),"")</f>
        <v/>
      </c>
      <c r="AF38" s="39" t="str">
        <f>IF(AND('Mapa de Riesgos'!$Y$30="Baja",'Mapa de Riesgos'!$AA$30="Mayor"),CONCATENATE("R3C",'Mapa de Riesgos'!$O$30),"")</f>
        <v/>
      </c>
      <c r="AG38" s="40" t="str">
        <f>IF(AND('Mapa de Riesgos'!$Y$31="Baja",'Mapa de Riesgos'!$AA$31="Mayor"),CONCATENATE("R3C",'Mapa de Riesgos'!$O$31),"")</f>
        <v/>
      </c>
      <c r="AH38" s="41" t="str">
        <f>IF(AND('Mapa de Riesgos'!$Y$26="Baja",'Mapa de Riesgos'!$AA$26="Catastrófico"),CONCATENATE("R3C",'Mapa de Riesgos'!$O$26),"")</f>
        <v/>
      </c>
      <c r="AI38" s="42" t="str">
        <f>IF(AND('Mapa de Riesgos'!$Y$27="Baja",'Mapa de Riesgos'!$AA$27="Catastrófico"),CONCATENATE("R3C",'Mapa de Riesgos'!$O$27),"")</f>
        <v/>
      </c>
      <c r="AJ38" s="42" t="str">
        <f>IF(AND('Mapa de Riesgos'!$Y$28="Baja",'Mapa de Riesgos'!$AA$28="Catastrófico"),CONCATENATE("R3C",'Mapa de Riesgos'!$O$28),"")</f>
        <v/>
      </c>
      <c r="AK38" s="42" t="str">
        <f>IF(AND('Mapa de Riesgos'!$Y$29="Baja",'Mapa de Riesgos'!$AA$29="Catastrófico"),CONCATENATE("R3C",'Mapa de Riesgos'!$O$29),"")</f>
        <v/>
      </c>
      <c r="AL38" s="42" t="str">
        <f>IF(AND('Mapa de Riesgos'!$Y$30="Baja",'Mapa de Riesgos'!$AA$30="Catastrófico"),CONCATENATE("R3C",'Mapa de Riesgos'!$O$30),"")</f>
        <v/>
      </c>
      <c r="AM38" s="43" t="str">
        <f>IF(AND('Mapa de Riesgos'!$Y$31="Baja",'Mapa de Riesgos'!$AA$31="Catastrófico"),CONCATENATE("R3C",'Mapa de Riesgos'!$O$31),"")</f>
        <v/>
      </c>
      <c r="AN38" s="69"/>
      <c r="AO38" s="546"/>
      <c r="AP38" s="547"/>
      <c r="AQ38" s="547"/>
      <c r="AR38" s="547"/>
      <c r="AS38" s="547"/>
      <c r="AT38" s="548"/>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row>
    <row r="39" spans="1:80" ht="15" customHeight="1" x14ac:dyDescent="0.25">
      <c r="A39" s="69"/>
      <c r="B39" s="474"/>
      <c r="C39" s="474"/>
      <c r="D39" s="475"/>
      <c r="E39" s="515"/>
      <c r="F39" s="516"/>
      <c r="G39" s="516"/>
      <c r="H39" s="516"/>
      <c r="I39" s="516"/>
      <c r="J39" s="62" t="str">
        <f>IF(AND('Mapa de Riesgos'!$Y$32="Baja",'Mapa de Riesgos'!$AA$32="Leve"),CONCATENATE("R4C",'Mapa de Riesgos'!$O$32),"")</f>
        <v/>
      </c>
      <c r="K39" s="63" t="str">
        <f>IF(AND('Mapa de Riesgos'!$Y$33="Baja",'Mapa de Riesgos'!$AA$33="Leve"),CONCATENATE("R4C",'Mapa de Riesgos'!$O$33),"")</f>
        <v/>
      </c>
      <c r="L39" s="63" t="str">
        <f>IF(AND('Mapa de Riesgos'!$Y$34="Baja",'Mapa de Riesgos'!$AA$34="Leve"),CONCATENATE("R4C",'Mapa de Riesgos'!$O$34),"")</f>
        <v/>
      </c>
      <c r="M39" s="63" t="str">
        <f>IF(AND('Mapa de Riesgos'!$Y$35="Baja",'Mapa de Riesgos'!$AA$35="Leve"),CONCATENATE("R4C",'Mapa de Riesgos'!$O$35),"")</f>
        <v/>
      </c>
      <c r="N39" s="63" t="str">
        <f>IF(AND('Mapa de Riesgos'!$Y$36="Baja",'Mapa de Riesgos'!$AA$36="Leve"),CONCATENATE("R4C",'Mapa de Riesgos'!$O$36),"")</f>
        <v/>
      </c>
      <c r="O39" s="64" t="str">
        <f>IF(AND('Mapa de Riesgos'!$Y$37="Baja",'Mapa de Riesgos'!$AA$37="Leve"),CONCATENATE("R4C",'Mapa de Riesgos'!$O$37),"")</f>
        <v/>
      </c>
      <c r="P39" s="53" t="str">
        <f>IF(AND('Mapa de Riesgos'!$Y$32="Baja",'Mapa de Riesgos'!$AA$32="Menor"),CONCATENATE("R4C",'Mapa de Riesgos'!$O$32),"")</f>
        <v/>
      </c>
      <c r="Q39" s="54" t="str">
        <f>IF(AND('Mapa de Riesgos'!$Y$33="Baja",'Mapa de Riesgos'!$AA$33="Menor"),CONCATENATE("R4C",'Mapa de Riesgos'!$O$33),"")</f>
        <v/>
      </c>
      <c r="R39" s="54" t="str">
        <f>IF(AND('Mapa de Riesgos'!$Y$34="Baja",'Mapa de Riesgos'!$AA$34="Menor"),CONCATENATE("R4C",'Mapa de Riesgos'!$O$34),"")</f>
        <v/>
      </c>
      <c r="S39" s="54" t="str">
        <f>IF(AND('Mapa de Riesgos'!$Y$35="Baja",'Mapa de Riesgos'!$AA$35="Menor"),CONCATENATE("R4C",'Mapa de Riesgos'!$O$35),"")</f>
        <v/>
      </c>
      <c r="T39" s="54" t="str">
        <f>IF(AND('Mapa de Riesgos'!$Y$36="Baja",'Mapa de Riesgos'!$AA$36="Menor"),CONCATENATE("R4C",'Mapa de Riesgos'!$O$36),"")</f>
        <v/>
      </c>
      <c r="U39" s="55" t="str">
        <f>IF(AND('Mapa de Riesgos'!$Y$37="Baja",'Mapa de Riesgos'!$AA$37="Menor"),CONCATENATE("R4C",'Mapa de Riesgos'!$O$37),"")</f>
        <v/>
      </c>
      <c r="V39" s="53" t="str">
        <f>IF(AND('Mapa de Riesgos'!$Y$32="Baja",'Mapa de Riesgos'!$AA$32="Moderado"),CONCATENATE("R4C",'Mapa de Riesgos'!$O$32),"")</f>
        <v/>
      </c>
      <c r="W39" s="54" t="str">
        <f>IF(AND('Mapa de Riesgos'!$Y$33="Baja",'Mapa de Riesgos'!$AA$33="Moderado"),CONCATENATE("R4C",'Mapa de Riesgos'!$O$33),"")</f>
        <v/>
      </c>
      <c r="X39" s="54" t="str">
        <f>IF(AND('Mapa de Riesgos'!$Y$34="Baja",'Mapa de Riesgos'!$AA$34="Moderado"),CONCATENATE("R4C",'Mapa de Riesgos'!$O$34),"")</f>
        <v/>
      </c>
      <c r="Y39" s="54" t="str">
        <f>IF(AND('Mapa de Riesgos'!$Y$35="Baja",'Mapa de Riesgos'!$AA$35="Moderado"),CONCATENATE("R4C",'Mapa de Riesgos'!$O$35),"")</f>
        <v/>
      </c>
      <c r="Z39" s="54" t="str">
        <f>IF(AND('Mapa de Riesgos'!$Y$36="Baja",'Mapa de Riesgos'!$AA$36="Moderado"),CONCATENATE("R4C",'Mapa de Riesgos'!$O$36),"")</f>
        <v/>
      </c>
      <c r="AA39" s="55" t="str">
        <f>IF(AND('Mapa de Riesgos'!$Y$37="Baja",'Mapa de Riesgos'!$AA$37="Moderado"),CONCATENATE("R4C",'Mapa de Riesgos'!$O$37),"")</f>
        <v/>
      </c>
      <c r="AB39" s="38" t="str">
        <f>IF(AND('Mapa de Riesgos'!$Y$32="Baja",'Mapa de Riesgos'!$AA$32="Mayor"),CONCATENATE("R4C",'Mapa de Riesgos'!$O$32),"")</f>
        <v/>
      </c>
      <c r="AC39" s="39" t="str">
        <f>IF(AND('Mapa de Riesgos'!$Y$33="Baja",'Mapa de Riesgos'!$AA$33="Mayor"),CONCATENATE("R4C",'Mapa de Riesgos'!$O$33),"")</f>
        <v/>
      </c>
      <c r="AD39" s="39" t="str">
        <f>IF(AND('Mapa de Riesgos'!$Y$34="Baja",'Mapa de Riesgos'!$AA$34="Mayor"),CONCATENATE("R4C",'Mapa de Riesgos'!$O$34),"")</f>
        <v/>
      </c>
      <c r="AE39" s="39" t="str">
        <f>IF(AND('Mapa de Riesgos'!$Y$35="Baja",'Mapa de Riesgos'!$AA$35="Mayor"),CONCATENATE("R4C",'Mapa de Riesgos'!$O$35),"")</f>
        <v/>
      </c>
      <c r="AF39" s="39" t="str">
        <f>IF(AND('Mapa de Riesgos'!$Y$36="Baja",'Mapa de Riesgos'!$AA$36="Mayor"),CONCATENATE("R4C",'Mapa de Riesgos'!$O$36),"")</f>
        <v/>
      </c>
      <c r="AG39" s="40" t="str">
        <f>IF(AND('Mapa de Riesgos'!$Y$37="Baja",'Mapa de Riesgos'!$AA$37="Mayor"),CONCATENATE("R4C",'Mapa de Riesgos'!$O$37),"")</f>
        <v/>
      </c>
      <c r="AH39" s="41" t="str">
        <f>IF(AND('Mapa de Riesgos'!$Y$32="Baja",'Mapa de Riesgos'!$AA$32="Catastrófico"),CONCATENATE("R4C",'Mapa de Riesgos'!$O$32),"")</f>
        <v/>
      </c>
      <c r="AI39" s="42" t="str">
        <f>IF(AND('Mapa de Riesgos'!$Y$33="Baja",'Mapa de Riesgos'!$AA$33="Catastrófico"),CONCATENATE("R4C",'Mapa de Riesgos'!$O$33),"")</f>
        <v/>
      </c>
      <c r="AJ39" s="42" t="str">
        <f>IF(AND('Mapa de Riesgos'!$Y$34="Baja",'Mapa de Riesgos'!$AA$34="Catastrófico"),CONCATENATE("R4C",'Mapa de Riesgos'!$O$34),"")</f>
        <v/>
      </c>
      <c r="AK39" s="42" t="str">
        <f>IF(AND('Mapa de Riesgos'!$Y$35="Baja",'Mapa de Riesgos'!$AA$35="Catastrófico"),CONCATENATE("R4C",'Mapa de Riesgos'!$O$35),"")</f>
        <v/>
      </c>
      <c r="AL39" s="42" t="str">
        <f>IF(AND('Mapa de Riesgos'!$Y$36="Baja",'Mapa de Riesgos'!$AA$36="Catastrófico"),CONCATENATE("R4C",'Mapa de Riesgos'!$O$36),"")</f>
        <v/>
      </c>
      <c r="AM39" s="43" t="str">
        <f>IF(AND('Mapa de Riesgos'!$Y$37="Baja",'Mapa de Riesgos'!$AA$37="Catastrófico"),CONCATENATE("R4C",'Mapa de Riesgos'!$O$37),"")</f>
        <v/>
      </c>
      <c r="AN39" s="69"/>
      <c r="AO39" s="546"/>
      <c r="AP39" s="547"/>
      <c r="AQ39" s="547"/>
      <c r="AR39" s="547"/>
      <c r="AS39" s="547"/>
      <c r="AT39" s="548"/>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row>
    <row r="40" spans="1:80" ht="15" customHeight="1" x14ac:dyDescent="0.25">
      <c r="A40" s="69"/>
      <c r="B40" s="474"/>
      <c r="C40" s="474"/>
      <c r="D40" s="475"/>
      <c r="E40" s="515"/>
      <c r="F40" s="516"/>
      <c r="G40" s="516"/>
      <c r="H40" s="516"/>
      <c r="I40" s="516"/>
      <c r="J40" s="62" t="str">
        <f>IF(AND('Mapa de Riesgos'!$Y$38="Baja",'Mapa de Riesgos'!$AA$38="Leve"),CONCATENATE("R5C",'Mapa de Riesgos'!$O$38),"")</f>
        <v/>
      </c>
      <c r="K40" s="63" t="str">
        <f>IF(AND('Mapa de Riesgos'!$Y$39="Baja",'Mapa de Riesgos'!$AA$39="Leve"),CONCATENATE("R5C",'Mapa de Riesgos'!$O$39),"")</f>
        <v/>
      </c>
      <c r="L40" s="63" t="str">
        <f>IF(AND('Mapa de Riesgos'!$Y$40="Baja",'Mapa de Riesgos'!$AA$40="Leve"),CONCATENATE("R5C",'Mapa de Riesgos'!$O$40),"")</f>
        <v/>
      </c>
      <c r="M40" s="63" t="str">
        <f>IF(AND('Mapa de Riesgos'!$Y$41="Baja",'Mapa de Riesgos'!$AA$41="Leve"),CONCATENATE("R5C",'Mapa de Riesgos'!$O$41),"")</f>
        <v/>
      </c>
      <c r="N40" s="63" t="str">
        <f>IF(AND('Mapa de Riesgos'!$Y$42="Baja",'Mapa de Riesgos'!$AA$42="Leve"),CONCATENATE("R5C",'Mapa de Riesgos'!$O$42),"")</f>
        <v/>
      </c>
      <c r="O40" s="64" t="str">
        <f>IF(AND('Mapa de Riesgos'!$Y$43="Baja",'Mapa de Riesgos'!$AA$43="Leve"),CONCATENATE("R5C",'Mapa de Riesgos'!$O$43),"")</f>
        <v/>
      </c>
      <c r="P40" s="53" t="str">
        <f>IF(AND('Mapa de Riesgos'!$Y$38="Baja",'Mapa de Riesgos'!$AA$38="Menor"),CONCATENATE("R5C",'Mapa de Riesgos'!$O$38),"")</f>
        <v/>
      </c>
      <c r="Q40" s="54" t="str">
        <f>IF(AND('Mapa de Riesgos'!$Y$39="Baja",'Mapa de Riesgos'!$AA$39="Menor"),CONCATENATE("R5C",'Mapa de Riesgos'!$O$39),"")</f>
        <v/>
      </c>
      <c r="R40" s="54" t="str">
        <f>IF(AND('Mapa de Riesgos'!$Y$40="Baja",'Mapa de Riesgos'!$AA$40="Menor"),CONCATENATE("R5C",'Mapa de Riesgos'!$O$40),"")</f>
        <v/>
      </c>
      <c r="S40" s="54" t="str">
        <f>IF(AND('Mapa de Riesgos'!$Y$41="Baja",'Mapa de Riesgos'!$AA$41="Menor"),CONCATENATE("R5C",'Mapa de Riesgos'!$O$41),"")</f>
        <v/>
      </c>
      <c r="T40" s="54" t="str">
        <f>IF(AND('Mapa de Riesgos'!$Y$42="Baja",'Mapa de Riesgos'!$AA$42="Menor"),CONCATENATE("R5C",'Mapa de Riesgos'!$O$42),"")</f>
        <v/>
      </c>
      <c r="U40" s="55" t="str">
        <f>IF(AND('Mapa de Riesgos'!$Y$43="Baja",'Mapa de Riesgos'!$AA$43="Menor"),CONCATENATE("R5C",'Mapa de Riesgos'!$O$43),"")</f>
        <v/>
      </c>
      <c r="V40" s="53" t="str">
        <f>IF(AND('Mapa de Riesgos'!$Y$38="Baja",'Mapa de Riesgos'!$AA$38="Moderado"),CONCATENATE("R5C",'Mapa de Riesgos'!$O$38),"")</f>
        <v/>
      </c>
      <c r="W40" s="54" t="str">
        <f>IF(AND('Mapa de Riesgos'!$Y$39="Baja",'Mapa de Riesgos'!$AA$39="Moderado"),CONCATENATE("R5C",'Mapa de Riesgos'!$O$39),"")</f>
        <v/>
      </c>
      <c r="X40" s="54" t="str">
        <f>IF(AND('Mapa de Riesgos'!$Y$40="Baja",'Mapa de Riesgos'!$AA$40="Moderado"),CONCATENATE("R5C",'Mapa de Riesgos'!$O$40),"")</f>
        <v/>
      </c>
      <c r="Y40" s="54" t="str">
        <f>IF(AND('Mapa de Riesgos'!$Y$41="Baja",'Mapa de Riesgos'!$AA$41="Moderado"),CONCATENATE("R5C",'Mapa de Riesgos'!$O$41),"")</f>
        <v/>
      </c>
      <c r="Z40" s="54" t="str">
        <f>IF(AND('Mapa de Riesgos'!$Y$42="Baja",'Mapa de Riesgos'!$AA$42="Moderado"),CONCATENATE("R5C",'Mapa de Riesgos'!$O$42),"")</f>
        <v/>
      </c>
      <c r="AA40" s="55" t="str">
        <f>IF(AND('Mapa de Riesgos'!$Y$43="Baja",'Mapa de Riesgos'!$AA$43="Moderado"),CONCATENATE("R5C",'Mapa de Riesgos'!$O$43),"")</f>
        <v/>
      </c>
      <c r="AB40" s="38" t="str">
        <f>IF(AND('Mapa de Riesgos'!$Y$38="Baja",'Mapa de Riesgos'!$AA$38="Mayor"),CONCATENATE("R5C",'Mapa de Riesgos'!$O$38),"")</f>
        <v/>
      </c>
      <c r="AC40" s="39" t="str">
        <f>IF(AND('Mapa de Riesgos'!$Y$39="Baja",'Mapa de Riesgos'!$AA$39="Mayor"),CONCATENATE("R5C",'Mapa de Riesgos'!$O$39),"")</f>
        <v/>
      </c>
      <c r="AD40" s="39" t="str">
        <f>IF(AND('Mapa de Riesgos'!$Y$40="Baja",'Mapa de Riesgos'!$AA$40="Mayor"),CONCATENATE("R5C",'Mapa de Riesgos'!$O$40),"")</f>
        <v/>
      </c>
      <c r="AE40" s="39" t="str">
        <f>IF(AND('Mapa de Riesgos'!$Y$41="Baja",'Mapa de Riesgos'!$AA$41="Mayor"),CONCATENATE("R5C",'Mapa de Riesgos'!$O$41),"")</f>
        <v/>
      </c>
      <c r="AF40" s="39" t="str">
        <f>IF(AND('Mapa de Riesgos'!$Y$42="Baja",'Mapa de Riesgos'!$AA$42="Mayor"),CONCATENATE("R5C",'Mapa de Riesgos'!$O$42),"")</f>
        <v/>
      </c>
      <c r="AG40" s="40" t="str">
        <f>IF(AND('Mapa de Riesgos'!$Y$43="Baja",'Mapa de Riesgos'!$AA$43="Mayor"),CONCATENATE("R5C",'Mapa de Riesgos'!$O$43),"")</f>
        <v/>
      </c>
      <c r="AH40" s="41" t="str">
        <f>IF(AND('Mapa de Riesgos'!$Y$38="Baja",'Mapa de Riesgos'!$AA$38="Catastrófico"),CONCATENATE("R5C",'Mapa de Riesgos'!$O$38),"")</f>
        <v/>
      </c>
      <c r="AI40" s="42" t="str">
        <f>IF(AND('Mapa de Riesgos'!$Y$39="Baja",'Mapa de Riesgos'!$AA$39="Catastrófico"),CONCATENATE("R5C",'Mapa de Riesgos'!$O$39),"")</f>
        <v/>
      </c>
      <c r="AJ40" s="42" t="str">
        <f>IF(AND('Mapa de Riesgos'!$Y$40="Baja",'Mapa de Riesgos'!$AA$40="Catastrófico"),CONCATENATE("R5C",'Mapa de Riesgos'!$O$40),"")</f>
        <v/>
      </c>
      <c r="AK40" s="42" t="str">
        <f>IF(AND('Mapa de Riesgos'!$Y$41="Baja",'Mapa de Riesgos'!$AA$41="Catastrófico"),CONCATENATE("R5C",'Mapa de Riesgos'!$O$41),"")</f>
        <v/>
      </c>
      <c r="AL40" s="42" t="str">
        <f>IF(AND('Mapa de Riesgos'!$Y$42="Baja",'Mapa de Riesgos'!$AA$42="Catastrófico"),CONCATENATE("R5C",'Mapa de Riesgos'!$O$42),"")</f>
        <v/>
      </c>
      <c r="AM40" s="43" t="str">
        <f>IF(AND('Mapa de Riesgos'!$Y$43="Baja",'Mapa de Riesgos'!$AA$43="Catastrófico"),CONCATENATE("R5C",'Mapa de Riesgos'!$O$43),"")</f>
        <v/>
      </c>
      <c r="AN40" s="69"/>
      <c r="AO40" s="546"/>
      <c r="AP40" s="547"/>
      <c r="AQ40" s="547"/>
      <c r="AR40" s="547"/>
      <c r="AS40" s="547"/>
      <c r="AT40" s="548"/>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row>
    <row r="41" spans="1:80" ht="15" customHeight="1" x14ac:dyDescent="0.25">
      <c r="A41" s="69"/>
      <c r="B41" s="474"/>
      <c r="C41" s="474"/>
      <c r="D41" s="475"/>
      <c r="E41" s="515"/>
      <c r="F41" s="516"/>
      <c r="G41" s="516"/>
      <c r="H41" s="516"/>
      <c r="I41" s="516"/>
      <c r="J41" s="62" t="str">
        <f>IF(AND('Mapa de Riesgos'!$Y$44="Baja",'Mapa de Riesgos'!$AA$44="Leve"),CONCATENATE("R6C",'Mapa de Riesgos'!$O$44),"")</f>
        <v/>
      </c>
      <c r="K41" s="63" t="str">
        <f>IF(AND('Mapa de Riesgos'!$Y$45="Baja",'Mapa de Riesgos'!$AA$45="Leve"),CONCATENATE("R6C",'Mapa de Riesgos'!$O$45),"")</f>
        <v/>
      </c>
      <c r="L41" s="63" t="str">
        <f>IF(AND('Mapa de Riesgos'!$Y$46="Baja",'Mapa de Riesgos'!$AA$46="Leve"),CONCATENATE("R6C",'Mapa de Riesgos'!$O$46),"")</f>
        <v/>
      </c>
      <c r="M41" s="63" t="str">
        <f>IF(AND('Mapa de Riesgos'!$Y$47="Baja",'Mapa de Riesgos'!$AA$47="Leve"),CONCATENATE("R6C",'Mapa de Riesgos'!$O$47),"")</f>
        <v/>
      </c>
      <c r="N41" s="63" t="str">
        <f>IF(AND('Mapa de Riesgos'!$Y$48="Baja",'Mapa de Riesgos'!$AA$48="Leve"),CONCATENATE("R6C",'Mapa de Riesgos'!$O$48),"")</f>
        <v/>
      </c>
      <c r="O41" s="64" t="str">
        <f>IF(AND('Mapa de Riesgos'!$Y$49="Baja",'Mapa de Riesgos'!$AA$49="Leve"),CONCATENATE("R6C",'Mapa de Riesgos'!$O$49),"")</f>
        <v/>
      </c>
      <c r="P41" s="53" t="str">
        <f>IF(AND('Mapa de Riesgos'!$Y$44="Baja",'Mapa de Riesgos'!$AA$44="Menor"),CONCATENATE("R6C",'Mapa de Riesgos'!$O$44),"")</f>
        <v/>
      </c>
      <c r="Q41" s="54" t="str">
        <f>IF(AND('Mapa de Riesgos'!$Y$45="Baja",'Mapa de Riesgos'!$AA$45="Menor"),CONCATENATE("R6C",'Mapa de Riesgos'!$O$45),"")</f>
        <v/>
      </c>
      <c r="R41" s="54" t="str">
        <f>IF(AND('Mapa de Riesgos'!$Y$46="Baja",'Mapa de Riesgos'!$AA$46="Menor"),CONCATENATE("R6C",'Mapa de Riesgos'!$O$46),"")</f>
        <v/>
      </c>
      <c r="S41" s="54" t="str">
        <f>IF(AND('Mapa de Riesgos'!$Y$47="Baja",'Mapa de Riesgos'!$AA$47="Menor"),CONCATENATE("R6C",'Mapa de Riesgos'!$O$47),"")</f>
        <v/>
      </c>
      <c r="T41" s="54" t="str">
        <f>IF(AND('Mapa de Riesgos'!$Y$48="Baja",'Mapa de Riesgos'!$AA$48="Menor"),CONCATENATE("R6C",'Mapa de Riesgos'!$O$48),"")</f>
        <v/>
      </c>
      <c r="U41" s="55" t="str">
        <f>IF(AND('Mapa de Riesgos'!$Y$49="Baja",'Mapa de Riesgos'!$AA$49="Menor"),CONCATENATE("R6C",'Mapa de Riesgos'!$O$49),"")</f>
        <v/>
      </c>
      <c r="V41" s="53" t="str">
        <f>IF(AND('Mapa de Riesgos'!$Y$44="Baja",'Mapa de Riesgos'!$AA$44="Moderado"),CONCATENATE("R6C",'Mapa de Riesgos'!$O$44),"")</f>
        <v/>
      </c>
      <c r="W41" s="54" t="str">
        <f>IF(AND('Mapa de Riesgos'!$Y$45="Baja",'Mapa de Riesgos'!$AA$45="Moderado"),CONCATENATE("R6C",'Mapa de Riesgos'!$O$45),"")</f>
        <v/>
      </c>
      <c r="X41" s="54" t="str">
        <f>IF(AND('Mapa de Riesgos'!$Y$46="Baja",'Mapa de Riesgos'!$AA$46="Moderado"),CONCATENATE("R6C",'Mapa de Riesgos'!$O$46),"")</f>
        <v/>
      </c>
      <c r="Y41" s="54" t="str">
        <f>IF(AND('Mapa de Riesgos'!$Y$47="Baja",'Mapa de Riesgos'!$AA$47="Moderado"),CONCATENATE("R6C",'Mapa de Riesgos'!$O$47),"")</f>
        <v/>
      </c>
      <c r="Z41" s="54" t="str">
        <f>IF(AND('Mapa de Riesgos'!$Y$48="Baja",'Mapa de Riesgos'!$AA$48="Moderado"),CONCATENATE("R6C",'Mapa de Riesgos'!$O$48),"")</f>
        <v/>
      </c>
      <c r="AA41" s="55" t="str">
        <f>IF(AND('Mapa de Riesgos'!$Y$49="Baja",'Mapa de Riesgos'!$AA$49="Moderado"),CONCATENATE("R6C",'Mapa de Riesgos'!$O$49),"")</f>
        <v/>
      </c>
      <c r="AB41" s="38" t="str">
        <f>IF(AND('Mapa de Riesgos'!$Y$44="Baja",'Mapa de Riesgos'!$AA$44="Mayor"),CONCATENATE("R6C",'Mapa de Riesgos'!$O$44),"")</f>
        <v/>
      </c>
      <c r="AC41" s="39" t="str">
        <f>IF(AND('Mapa de Riesgos'!$Y$45="Baja",'Mapa de Riesgos'!$AA$45="Mayor"),CONCATENATE("R6C",'Mapa de Riesgos'!$O$45),"")</f>
        <v/>
      </c>
      <c r="AD41" s="39" t="str">
        <f>IF(AND('Mapa de Riesgos'!$Y$46="Baja",'Mapa de Riesgos'!$AA$46="Mayor"),CONCATENATE("R6C",'Mapa de Riesgos'!$O$46),"")</f>
        <v/>
      </c>
      <c r="AE41" s="39" t="str">
        <f>IF(AND('Mapa de Riesgos'!$Y$47="Baja",'Mapa de Riesgos'!$AA$47="Mayor"),CONCATENATE("R6C",'Mapa de Riesgos'!$O$47),"")</f>
        <v/>
      </c>
      <c r="AF41" s="39" t="str">
        <f>IF(AND('Mapa de Riesgos'!$Y$48="Baja",'Mapa de Riesgos'!$AA$48="Mayor"),CONCATENATE("R6C",'Mapa de Riesgos'!$O$48),"")</f>
        <v/>
      </c>
      <c r="AG41" s="40" t="str">
        <f>IF(AND('Mapa de Riesgos'!$Y$49="Baja",'Mapa de Riesgos'!$AA$49="Mayor"),CONCATENATE("R6C",'Mapa de Riesgos'!$O$49),"")</f>
        <v/>
      </c>
      <c r="AH41" s="41" t="str">
        <f>IF(AND('Mapa de Riesgos'!$Y$44="Baja",'Mapa de Riesgos'!$AA$44="Catastrófico"),CONCATENATE("R6C",'Mapa de Riesgos'!$O$44),"")</f>
        <v/>
      </c>
      <c r="AI41" s="42" t="str">
        <f>IF(AND('Mapa de Riesgos'!$Y$45="Baja",'Mapa de Riesgos'!$AA$45="Catastrófico"),CONCATENATE("R6C",'Mapa de Riesgos'!$O$45),"")</f>
        <v/>
      </c>
      <c r="AJ41" s="42" t="str">
        <f>IF(AND('Mapa de Riesgos'!$Y$46="Baja",'Mapa de Riesgos'!$AA$46="Catastrófico"),CONCATENATE("R6C",'Mapa de Riesgos'!$O$46),"")</f>
        <v/>
      </c>
      <c r="AK41" s="42" t="str">
        <f>IF(AND('Mapa de Riesgos'!$Y$47="Baja",'Mapa de Riesgos'!$AA$47="Catastrófico"),CONCATENATE("R6C",'Mapa de Riesgos'!$O$47),"")</f>
        <v/>
      </c>
      <c r="AL41" s="42" t="str">
        <f>IF(AND('Mapa de Riesgos'!$Y$48="Baja",'Mapa de Riesgos'!$AA$48="Catastrófico"),CONCATENATE("R6C",'Mapa de Riesgos'!$O$48),"")</f>
        <v/>
      </c>
      <c r="AM41" s="43" t="str">
        <f>IF(AND('Mapa de Riesgos'!$Y$49="Baja",'Mapa de Riesgos'!$AA$49="Catastrófico"),CONCATENATE("R6C",'Mapa de Riesgos'!$O$49),"")</f>
        <v/>
      </c>
      <c r="AN41" s="69"/>
      <c r="AO41" s="546"/>
      <c r="AP41" s="547"/>
      <c r="AQ41" s="547"/>
      <c r="AR41" s="547"/>
      <c r="AS41" s="547"/>
      <c r="AT41" s="548"/>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row>
    <row r="42" spans="1:80" ht="15" customHeight="1" x14ac:dyDescent="0.25">
      <c r="A42" s="69"/>
      <c r="B42" s="474"/>
      <c r="C42" s="474"/>
      <c r="D42" s="475"/>
      <c r="E42" s="515"/>
      <c r="F42" s="516"/>
      <c r="G42" s="516"/>
      <c r="H42" s="516"/>
      <c r="I42" s="516"/>
      <c r="J42" s="62" t="str">
        <f>IF(AND('Mapa de Riesgos'!$Y$50="Baja",'Mapa de Riesgos'!$AA$50="Leve"),CONCATENATE("R7C",'Mapa de Riesgos'!$O$50),"")</f>
        <v/>
      </c>
      <c r="K42" s="63" t="str">
        <f>IF(AND('Mapa de Riesgos'!$Y$51="Baja",'Mapa de Riesgos'!$AA$51="Leve"),CONCATENATE("R7C",'Mapa de Riesgos'!$O$51),"")</f>
        <v/>
      </c>
      <c r="L42" s="63" t="str">
        <f>IF(AND('Mapa de Riesgos'!$Y$52="Baja",'Mapa de Riesgos'!$AA$52="Leve"),CONCATENATE("R7C",'Mapa de Riesgos'!$O$52),"")</f>
        <v/>
      </c>
      <c r="M42" s="63" t="str">
        <f>IF(AND('Mapa de Riesgos'!$Y$53="Baja",'Mapa de Riesgos'!$AA$53="Leve"),CONCATENATE("R7C",'Mapa de Riesgos'!$O$53),"")</f>
        <v/>
      </c>
      <c r="N42" s="63" t="str">
        <f>IF(AND('Mapa de Riesgos'!$Y$54="Baja",'Mapa de Riesgos'!$AA$54="Leve"),CONCATENATE("R7C",'Mapa de Riesgos'!$O$54),"")</f>
        <v/>
      </c>
      <c r="O42" s="64" t="str">
        <f>IF(AND('Mapa de Riesgos'!$Y$55="Baja",'Mapa de Riesgos'!$AA$55="Leve"),CONCATENATE("R7C",'Mapa de Riesgos'!$O$55),"")</f>
        <v/>
      </c>
      <c r="P42" s="53" t="str">
        <f>IF(AND('Mapa de Riesgos'!$Y$50="Baja",'Mapa de Riesgos'!$AA$50="Menor"),CONCATENATE("R7C",'Mapa de Riesgos'!$O$50),"")</f>
        <v/>
      </c>
      <c r="Q42" s="54" t="str">
        <f>IF(AND('Mapa de Riesgos'!$Y$51="Baja",'Mapa de Riesgos'!$AA$51="Menor"),CONCATENATE("R7C",'Mapa de Riesgos'!$O$51),"")</f>
        <v/>
      </c>
      <c r="R42" s="54" t="str">
        <f>IF(AND('Mapa de Riesgos'!$Y$52="Baja",'Mapa de Riesgos'!$AA$52="Menor"),CONCATENATE("R7C",'Mapa de Riesgos'!$O$52),"")</f>
        <v/>
      </c>
      <c r="S42" s="54" t="str">
        <f>IF(AND('Mapa de Riesgos'!$Y$53="Baja",'Mapa de Riesgos'!$AA$53="Menor"),CONCATENATE("R7C",'Mapa de Riesgos'!$O$53),"")</f>
        <v/>
      </c>
      <c r="T42" s="54" t="str">
        <f>IF(AND('Mapa de Riesgos'!$Y$54="Baja",'Mapa de Riesgos'!$AA$54="Menor"),CONCATENATE("R7C",'Mapa de Riesgos'!$O$54),"")</f>
        <v/>
      </c>
      <c r="U42" s="55" t="str">
        <f>IF(AND('Mapa de Riesgos'!$Y$55="Baja",'Mapa de Riesgos'!$AA$55="Menor"),CONCATENATE("R7C",'Mapa de Riesgos'!$O$55),"")</f>
        <v/>
      </c>
      <c r="V42" s="53" t="str">
        <f>IF(AND('Mapa de Riesgos'!$Y$50="Baja",'Mapa de Riesgos'!$AA$50="Moderado"),CONCATENATE("R7C",'Mapa de Riesgos'!$O$50),"")</f>
        <v/>
      </c>
      <c r="W42" s="54" t="str">
        <f>IF(AND('Mapa de Riesgos'!$Y$51="Baja",'Mapa de Riesgos'!$AA$51="Moderado"),CONCATENATE("R7C",'Mapa de Riesgos'!$O$51),"")</f>
        <v/>
      </c>
      <c r="X42" s="54" t="str">
        <f>IF(AND('Mapa de Riesgos'!$Y$52="Baja",'Mapa de Riesgos'!$AA$52="Moderado"),CONCATENATE("R7C",'Mapa de Riesgos'!$O$52),"")</f>
        <v/>
      </c>
      <c r="Y42" s="54" t="str">
        <f>IF(AND('Mapa de Riesgos'!$Y$53="Baja",'Mapa de Riesgos'!$AA$53="Moderado"),CONCATENATE("R7C",'Mapa de Riesgos'!$O$53),"")</f>
        <v/>
      </c>
      <c r="Z42" s="54" t="str">
        <f>IF(AND('Mapa de Riesgos'!$Y$54="Baja",'Mapa de Riesgos'!$AA$54="Moderado"),CONCATENATE("R7C",'Mapa de Riesgos'!$O$54),"")</f>
        <v/>
      </c>
      <c r="AA42" s="55" t="str">
        <f>IF(AND('Mapa de Riesgos'!$Y$55="Baja",'Mapa de Riesgos'!$AA$55="Moderado"),CONCATENATE("R7C",'Mapa de Riesgos'!$O$55),"")</f>
        <v/>
      </c>
      <c r="AB42" s="38" t="str">
        <f>IF(AND('Mapa de Riesgos'!$Y$50="Baja",'Mapa de Riesgos'!$AA$50="Mayor"),CONCATENATE("R7C",'Mapa de Riesgos'!$O$50),"")</f>
        <v/>
      </c>
      <c r="AC42" s="39" t="str">
        <f>IF(AND('Mapa de Riesgos'!$Y$51="Baja",'Mapa de Riesgos'!$AA$51="Mayor"),CONCATENATE("R7C",'Mapa de Riesgos'!$O$51),"")</f>
        <v/>
      </c>
      <c r="AD42" s="39" t="str">
        <f>IF(AND('Mapa de Riesgos'!$Y$52="Baja",'Mapa de Riesgos'!$AA$52="Mayor"),CONCATENATE("R7C",'Mapa de Riesgos'!$O$52),"")</f>
        <v/>
      </c>
      <c r="AE42" s="39" t="str">
        <f>IF(AND('Mapa de Riesgos'!$Y$53="Baja",'Mapa de Riesgos'!$AA$53="Mayor"),CONCATENATE("R7C",'Mapa de Riesgos'!$O$53),"")</f>
        <v/>
      </c>
      <c r="AF42" s="39" t="str">
        <f>IF(AND('Mapa de Riesgos'!$Y$54="Baja",'Mapa de Riesgos'!$AA$54="Mayor"),CONCATENATE("R7C",'Mapa de Riesgos'!$O$54),"")</f>
        <v/>
      </c>
      <c r="AG42" s="40" t="str">
        <f>IF(AND('Mapa de Riesgos'!$Y$55="Baja",'Mapa de Riesgos'!$AA$55="Mayor"),CONCATENATE("R7C",'Mapa de Riesgos'!$O$55),"")</f>
        <v/>
      </c>
      <c r="AH42" s="41" t="str">
        <f>IF(AND('Mapa de Riesgos'!$Y$50="Baja",'Mapa de Riesgos'!$AA$50="Catastrófico"),CONCATENATE("R7C",'Mapa de Riesgos'!$O$50),"")</f>
        <v/>
      </c>
      <c r="AI42" s="42" t="str">
        <f>IF(AND('Mapa de Riesgos'!$Y$51="Baja",'Mapa de Riesgos'!$AA$51="Catastrófico"),CONCATENATE("R7C",'Mapa de Riesgos'!$O$51),"")</f>
        <v/>
      </c>
      <c r="AJ42" s="42" t="str">
        <f>IF(AND('Mapa de Riesgos'!$Y$52="Baja",'Mapa de Riesgos'!$AA$52="Catastrófico"),CONCATENATE("R7C",'Mapa de Riesgos'!$O$52),"")</f>
        <v/>
      </c>
      <c r="AK42" s="42" t="str">
        <f>IF(AND('Mapa de Riesgos'!$Y$53="Baja",'Mapa de Riesgos'!$AA$53="Catastrófico"),CONCATENATE("R7C",'Mapa de Riesgos'!$O$53),"")</f>
        <v/>
      </c>
      <c r="AL42" s="42" t="str">
        <f>IF(AND('Mapa de Riesgos'!$Y$54="Baja",'Mapa de Riesgos'!$AA$54="Catastrófico"),CONCATENATE("R7C",'Mapa de Riesgos'!$O$54),"")</f>
        <v/>
      </c>
      <c r="AM42" s="43" t="str">
        <f>IF(AND('Mapa de Riesgos'!$Y$55="Baja",'Mapa de Riesgos'!$AA$55="Catastrófico"),CONCATENATE("R7C",'Mapa de Riesgos'!$O$55),"")</f>
        <v/>
      </c>
      <c r="AN42" s="69"/>
      <c r="AO42" s="546"/>
      <c r="AP42" s="547"/>
      <c r="AQ42" s="547"/>
      <c r="AR42" s="547"/>
      <c r="AS42" s="547"/>
      <c r="AT42" s="548"/>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row>
    <row r="43" spans="1:80" ht="15" customHeight="1" x14ac:dyDescent="0.25">
      <c r="A43" s="69"/>
      <c r="B43" s="474"/>
      <c r="C43" s="474"/>
      <c r="D43" s="475"/>
      <c r="E43" s="515"/>
      <c r="F43" s="516"/>
      <c r="G43" s="516"/>
      <c r="H43" s="516"/>
      <c r="I43" s="516"/>
      <c r="J43" s="62" t="str">
        <f>IF(AND('Mapa de Riesgos'!$Y$56="Baja",'Mapa de Riesgos'!$AA$56="Leve"),CONCATENATE("R8C",'Mapa de Riesgos'!$O$56),"")</f>
        <v/>
      </c>
      <c r="K43" s="63" t="str">
        <f>IF(AND('Mapa de Riesgos'!$Y$57="Baja",'Mapa de Riesgos'!$AA$57="Leve"),CONCATENATE("R8C",'Mapa de Riesgos'!$O$57),"")</f>
        <v/>
      </c>
      <c r="L43" s="63" t="str">
        <f>IF(AND('Mapa de Riesgos'!$Y$58="Baja",'Mapa de Riesgos'!$AA$58="Leve"),CONCATENATE("R8C",'Mapa de Riesgos'!$O$58),"")</f>
        <v/>
      </c>
      <c r="M43" s="63" t="str">
        <f>IF(AND('Mapa de Riesgos'!$Y$59="Baja",'Mapa de Riesgos'!$AA$59="Leve"),CONCATENATE("R8C",'Mapa de Riesgos'!$O$59),"")</f>
        <v/>
      </c>
      <c r="N43" s="63" t="str">
        <f>IF(AND('Mapa de Riesgos'!$Y$60="Baja",'Mapa de Riesgos'!$AA$60="Leve"),CONCATENATE("R8C",'Mapa de Riesgos'!$O$60),"")</f>
        <v/>
      </c>
      <c r="O43" s="64" t="str">
        <f>IF(AND('Mapa de Riesgos'!$Y$61="Baja",'Mapa de Riesgos'!$AA$61="Leve"),CONCATENATE("R8C",'Mapa de Riesgos'!$O$61),"")</f>
        <v/>
      </c>
      <c r="P43" s="53" t="str">
        <f>IF(AND('Mapa de Riesgos'!$Y$56="Baja",'Mapa de Riesgos'!$AA$56="Menor"),CONCATENATE("R8C",'Mapa de Riesgos'!$O$56),"")</f>
        <v/>
      </c>
      <c r="Q43" s="54" t="str">
        <f>IF(AND('Mapa de Riesgos'!$Y$57="Baja",'Mapa de Riesgos'!$AA$57="Menor"),CONCATENATE("R8C",'Mapa de Riesgos'!$O$57),"")</f>
        <v/>
      </c>
      <c r="R43" s="54" t="str">
        <f>IF(AND('Mapa de Riesgos'!$Y$58="Baja",'Mapa de Riesgos'!$AA$58="Menor"),CONCATENATE("R8C",'Mapa de Riesgos'!$O$58),"")</f>
        <v/>
      </c>
      <c r="S43" s="54" t="str">
        <f>IF(AND('Mapa de Riesgos'!$Y$59="Baja",'Mapa de Riesgos'!$AA$59="Menor"),CONCATENATE("R8C",'Mapa de Riesgos'!$O$59),"")</f>
        <v/>
      </c>
      <c r="T43" s="54" t="str">
        <f>IF(AND('Mapa de Riesgos'!$Y$60="Baja",'Mapa de Riesgos'!$AA$60="Menor"),CONCATENATE("R8C",'Mapa de Riesgos'!$O$60),"")</f>
        <v/>
      </c>
      <c r="U43" s="55" t="str">
        <f>IF(AND('Mapa de Riesgos'!$Y$61="Baja",'Mapa de Riesgos'!$AA$61="Menor"),CONCATENATE("R8C",'Mapa de Riesgos'!$O$61),"")</f>
        <v/>
      </c>
      <c r="V43" s="53" t="str">
        <f>IF(AND('Mapa de Riesgos'!$Y$56="Baja",'Mapa de Riesgos'!$AA$56="Moderado"),CONCATENATE("R8C",'Mapa de Riesgos'!$O$56),"")</f>
        <v/>
      </c>
      <c r="W43" s="54" t="str">
        <f>IF(AND('Mapa de Riesgos'!$Y$57="Baja",'Mapa de Riesgos'!$AA$57="Moderado"),CONCATENATE("R8C",'Mapa de Riesgos'!$O$57),"")</f>
        <v/>
      </c>
      <c r="X43" s="54" t="str">
        <f>IF(AND('Mapa de Riesgos'!$Y$58="Baja",'Mapa de Riesgos'!$AA$58="Moderado"),CONCATENATE("R8C",'Mapa de Riesgos'!$O$58),"")</f>
        <v/>
      </c>
      <c r="Y43" s="54" t="str">
        <f>IF(AND('Mapa de Riesgos'!$Y$59="Baja",'Mapa de Riesgos'!$AA$59="Moderado"),CONCATENATE("R8C",'Mapa de Riesgos'!$O$59),"")</f>
        <v/>
      </c>
      <c r="Z43" s="54" t="str">
        <f>IF(AND('Mapa de Riesgos'!$Y$60="Baja",'Mapa de Riesgos'!$AA$60="Moderado"),CONCATENATE("R8C",'Mapa de Riesgos'!$O$60),"")</f>
        <v/>
      </c>
      <c r="AA43" s="55" t="str">
        <f>IF(AND('Mapa de Riesgos'!$Y$61="Baja",'Mapa de Riesgos'!$AA$61="Moderado"),CONCATENATE("R8C",'Mapa de Riesgos'!$O$61),"")</f>
        <v/>
      </c>
      <c r="AB43" s="38" t="str">
        <f>IF(AND('Mapa de Riesgos'!$Y$56="Baja",'Mapa de Riesgos'!$AA$56="Mayor"),CONCATENATE("R8C",'Mapa de Riesgos'!$O$56),"")</f>
        <v/>
      </c>
      <c r="AC43" s="39" t="str">
        <f>IF(AND('Mapa de Riesgos'!$Y$57="Baja",'Mapa de Riesgos'!$AA$57="Mayor"),CONCATENATE("R8C",'Mapa de Riesgos'!$O$57),"")</f>
        <v/>
      </c>
      <c r="AD43" s="39" t="str">
        <f>IF(AND('Mapa de Riesgos'!$Y$58="Baja",'Mapa de Riesgos'!$AA$58="Mayor"),CONCATENATE("R8C",'Mapa de Riesgos'!$O$58),"")</f>
        <v/>
      </c>
      <c r="AE43" s="39" t="str">
        <f>IF(AND('Mapa de Riesgos'!$Y$59="Baja",'Mapa de Riesgos'!$AA$59="Mayor"),CONCATENATE("R8C",'Mapa de Riesgos'!$O$59),"")</f>
        <v/>
      </c>
      <c r="AF43" s="39" t="str">
        <f>IF(AND('Mapa de Riesgos'!$Y$60="Baja",'Mapa de Riesgos'!$AA$60="Mayor"),CONCATENATE("R8C",'Mapa de Riesgos'!$O$60),"")</f>
        <v/>
      </c>
      <c r="AG43" s="40" t="str">
        <f>IF(AND('Mapa de Riesgos'!$Y$61="Baja",'Mapa de Riesgos'!$AA$61="Mayor"),CONCATENATE("R8C",'Mapa de Riesgos'!$O$61),"")</f>
        <v/>
      </c>
      <c r="AH43" s="41" t="str">
        <f>IF(AND('Mapa de Riesgos'!$Y$56="Baja",'Mapa de Riesgos'!$AA$56="Catastrófico"),CONCATENATE("R8C",'Mapa de Riesgos'!$O$56),"")</f>
        <v/>
      </c>
      <c r="AI43" s="42" t="str">
        <f>IF(AND('Mapa de Riesgos'!$Y$57="Baja",'Mapa de Riesgos'!$AA$57="Catastrófico"),CONCATENATE("R8C",'Mapa de Riesgos'!$O$57),"")</f>
        <v/>
      </c>
      <c r="AJ43" s="42" t="str">
        <f>IF(AND('Mapa de Riesgos'!$Y$58="Baja",'Mapa de Riesgos'!$AA$58="Catastrófico"),CONCATENATE("R8C",'Mapa de Riesgos'!$O$58),"")</f>
        <v/>
      </c>
      <c r="AK43" s="42" t="str">
        <f>IF(AND('Mapa de Riesgos'!$Y$59="Baja",'Mapa de Riesgos'!$AA$59="Catastrófico"),CONCATENATE("R8C",'Mapa de Riesgos'!$O$59),"")</f>
        <v/>
      </c>
      <c r="AL43" s="42" t="str">
        <f>IF(AND('Mapa de Riesgos'!$Y$60="Baja",'Mapa de Riesgos'!$AA$60="Catastrófico"),CONCATENATE("R8C",'Mapa de Riesgos'!$O$60),"")</f>
        <v/>
      </c>
      <c r="AM43" s="43" t="str">
        <f>IF(AND('Mapa de Riesgos'!$Y$61="Baja",'Mapa de Riesgos'!$AA$61="Catastrófico"),CONCATENATE("R8C",'Mapa de Riesgos'!$O$61),"")</f>
        <v/>
      </c>
      <c r="AN43" s="69"/>
      <c r="AO43" s="546"/>
      <c r="AP43" s="547"/>
      <c r="AQ43" s="547"/>
      <c r="AR43" s="547"/>
      <c r="AS43" s="547"/>
      <c r="AT43" s="548"/>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row>
    <row r="44" spans="1:80" ht="15" customHeight="1" x14ac:dyDescent="0.25">
      <c r="A44" s="69"/>
      <c r="B44" s="474"/>
      <c r="C44" s="474"/>
      <c r="D44" s="475"/>
      <c r="E44" s="515"/>
      <c r="F44" s="516"/>
      <c r="G44" s="516"/>
      <c r="H44" s="516"/>
      <c r="I44" s="516"/>
      <c r="J44" s="62" t="str">
        <f>IF(AND('Mapa de Riesgos'!$Y$62="Baja",'Mapa de Riesgos'!$AA$62="Leve"),CONCATENATE("R9C",'Mapa de Riesgos'!$O$62),"")</f>
        <v/>
      </c>
      <c r="K44" s="63" t="str">
        <f>IF(AND('Mapa de Riesgos'!$Y$63="Baja",'Mapa de Riesgos'!$AA$63="Leve"),CONCATENATE("R9C",'Mapa de Riesgos'!$O$63),"")</f>
        <v/>
      </c>
      <c r="L44" s="63" t="str">
        <f>IF(AND('Mapa de Riesgos'!$Y$64="Baja",'Mapa de Riesgos'!$AA$64="Leve"),CONCATENATE("R9C",'Mapa de Riesgos'!$O$64),"")</f>
        <v/>
      </c>
      <c r="M44" s="63" t="str">
        <f>IF(AND('Mapa de Riesgos'!$Y$65="Baja",'Mapa de Riesgos'!$AA$65="Leve"),CONCATENATE("R9C",'Mapa de Riesgos'!$O$65),"")</f>
        <v/>
      </c>
      <c r="N44" s="63" t="str">
        <f>IF(AND('Mapa de Riesgos'!$Y$66="Baja",'Mapa de Riesgos'!$AA$66="Leve"),CONCATENATE("R9C",'Mapa de Riesgos'!$O$66),"")</f>
        <v/>
      </c>
      <c r="O44" s="64" t="str">
        <f>IF(AND('Mapa de Riesgos'!$Y$67="Baja",'Mapa de Riesgos'!$AA$67="Leve"),CONCATENATE("R9C",'Mapa de Riesgos'!$O$67),"")</f>
        <v/>
      </c>
      <c r="P44" s="53" t="str">
        <f>IF(AND('Mapa de Riesgos'!$Y$62="Baja",'Mapa de Riesgos'!$AA$62="Menor"),CONCATENATE("R9C",'Mapa de Riesgos'!$O$62),"")</f>
        <v/>
      </c>
      <c r="Q44" s="54" t="str">
        <f>IF(AND('Mapa de Riesgos'!$Y$63="Baja",'Mapa de Riesgos'!$AA$63="Menor"),CONCATENATE("R9C",'Mapa de Riesgos'!$O$63),"")</f>
        <v/>
      </c>
      <c r="R44" s="54" t="str">
        <f>IF(AND('Mapa de Riesgos'!$Y$64="Baja",'Mapa de Riesgos'!$AA$64="Menor"),CONCATENATE("R9C",'Mapa de Riesgos'!$O$64),"")</f>
        <v/>
      </c>
      <c r="S44" s="54" t="str">
        <f>IF(AND('Mapa de Riesgos'!$Y$65="Baja",'Mapa de Riesgos'!$AA$65="Menor"),CONCATENATE("R9C",'Mapa de Riesgos'!$O$65),"")</f>
        <v/>
      </c>
      <c r="T44" s="54" t="str">
        <f>IF(AND('Mapa de Riesgos'!$Y$66="Baja",'Mapa de Riesgos'!$AA$66="Menor"),CONCATENATE("R9C",'Mapa de Riesgos'!$O$66),"")</f>
        <v/>
      </c>
      <c r="U44" s="55" t="str">
        <f>IF(AND('Mapa de Riesgos'!$Y$67="Baja",'Mapa de Riesgos'!$AA$67="Menor"),CONCATENATE("R9C",'Mapa de Riesgos'!$O$67),"")</f>
        <v/>
      </c>
      <c r="V44" s="53" t="str">
        <f>IF(AND('Mapa de Riesgos'!$Y$62="Baja",'Mapa de Riesgos'!$AA$62="Moderado"),CONCATENATE("R9C",'Mapa de Riesgos'!$O$62),"")</f>
        <v/>
      </c>
      <c r="W44" s="54" t="str">
        <f>IF(AND('Mapa de Riesgos'!$Y$63="Baja",'Mapa de Riesgos'!$AA$63="Moderado"),CONCATENATE("R9C",'Mapa de Riesgos'!$O$63),"")</f>
        <v/>
      </c>
      <c r="X44" s="54" t="str">
        <f>IF(AND('Mapa de Riesgos'!$Y$64="Baja",'Mapa de Riesgos'!$AA$64="Moderado"),CONCATENATE("R9C",'Mapa de Riesgos'!$O$64),"")</f>
        <v/>
      </c>
      <c r="Y44" s="54" t="str">
        <f>IF(AND('Mapa de Riesgos'!$Y$65="Baja",'Mapa de Riesgos'!$AA$65="Moderado"),CONCATENATE("R9C",'Mapa de Riesgos'!$O$65),"")</f>
        <v/>
      </c>
      <c r="Z44" s="54" t="str">
        <f>IF(AND('Mapa de Riesgos'!$Y$66="Baja",'Mapa de Riesgos'!$AA$66="Moderado"),CONCATENATE("R9C",'Mapa de Riesgos'!$O$66),"")</f>
        <v/>
      </c>
      <c r="AA44" s="55" t="str">
        <f>IF(AND('Mapa de Riesgos'!$Y$67="Baja",'Mapa de Riesgos'!$AA$67="Moderado"),CONCATENATE("R9C",'Mapa de Riesgos'!$O$67),"")</f>
        <v/>
      </c>
      <c r="AB44" s="38" t="str">
        <f>IF(AND('Mapa de Riesgos'!$Y$62="Baja",'Mapa de Riesgos'!$AA$62="Mayor"),CONCATENATE("R9C",'Mapa de Riesgos'!$O$62),"")</f>
        <v/>
      </c>
      <c r="AC44" s="39" t="str">
        <f>IF(AND('Mapa de Riesgos'!$Y$63="Baja",'Mapa de Riesgos'!$AA$63="Mayor"),CONCATENATE("R9C",'Mapa de Riesgos'!$O$63),"")</f>
        <v/>
      </c>
      <c r="AD44" s="39" t="str">
        <f>IF(AND('Mapa de Riesgos'!$Y$64="Baja",'Mapa de Riesgos'!$AA$64="Mayor"),CONCATENATE("R9C",'Mapa de Riesgos'!$O$64),"")</f>
        <v/>
      </c>
      <c r="AE44" s="39" t="str">
        <f>IF(AND('Mapa de Riesgos'!$Y$65="Baja",'Mapa de Riesgos'!$AA$65="Mayor"),CONCATENATE("R9C",'Mapa de Riesgos'!$O$65),"")</f>
        <v/>
      </c>
      <c r="AF44" s="39" t="str">
        <f>IF(AND('Mapa de Riesgos'!$Y$66="Baja",'Mapa de Riesgos'!$AA$66="Mayor"),CONCATENATE("R9C",'Mapa de Riesgos'!$O$66),"")</f>
        <v/>
      </c>
      <c r="AG44" s="40" t="str">
        <f>IF(AND('Mapa de Riesgos'!$Y$67="Baja",'Mapa de Riesgos'!$AA$67="Mayor"),CONCATENATE("R9C",'Mapa de Riesgos'!$O$67),"")</f>
        <v/>
      </c>
      <c r="AH44" s="41" t="str">
        <f>IF(AND('Mapa de Riesgos'!$Y$62="Baja",'Mapa de Riesgos'!$AA$62="Catastrófico"),CONCATENATE("R9C",'Mapa de Riesgos'!$O$62),"")</f>
        <v/>
      </c>
      <c r="AI44" s="42" t="str">
        <f>IF(AND('Mapa de Riesgos'!$Y$63="Baja",'Mapa de Riesgos'!$AA$63="Catastrófico"),CONCATENATE("R9C",'Mapa de Riesgos'!$O$63),"")</f>
        <v/>
      </c>
      <c r="AJ44" s="42" t="str">
        <f>IF(AND('Mapa de Riesgos'!$Y$64="Baja",'Mapa de Riesgos'!$AA$64="Catastrófico"),CONCATENATE("R9C",'Mapa de Riesgos'!$O$64),"")</f>
        <v/>
      </c>
      <c r="AK44" s="42" t="str">
        <f>IF(AND('Mapa de Riesgos'!$Y$65="Baja",'Mapa de Riesgos'!$AA$65="Catastrófico"),CONCATENATE("R9C",'Mapa de Riesgos'!$O$65),"")</f>
        <v/>
      </c>
      <c r="AL44" s="42" t="str">
        <f>IF(AND('Mapa de Riesgos'!$Y$66="Baja",'Mapa de Riesgos'!$AA$66="Catastrófico"),CONCATENATE("R9C",'Mapa de Riesgos'!$O$66),"")</f>
        <v/>
      </c>
      <c r="AM44" s="43" t="str">
        <f>IF(AND('Mapa de Riesgos'!$Y$67="Baja",'Mapa de Riesgos'!$AA$67="Catastrófico"),CONCATENATE("R9C",'Mapa de Riesgos'!$O$67),"")</f>
        <v/>
      </c>
      <c r="AN44" s="69"/>
      <c r="AO44" s="546"/>
      <c r="AP44" s="547"/>
      <c r="AQ44" s="547"/>
      <c r="AR44" s="547"/>
      <c r="AS44" s="547"/>
      <c r="AT44" s="548"/>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row>
    <row r="45" spans="1:80" ht="15.75" customHeight="1" thickBot="1" x14ac:dyDescent="0.3">
      <c r="A45" s="69"/>
      <c r="B45" s="474"/>
      <c r="C45" s="474"/>
      <c r="D45" s="475"/>
      <c r="E45" s="518"/>
      <c r="F45" s="519"/>
      <c r="G45" s="519"/>
      <c r="H45" s="519"/>
      <c r="I45" s="519"/>
      <c r="J45" s="65" t="str">
        <f>IF(AND('Mapa de Riesgos'!$Y$68="Baja",'Mapa de Riesgos'!$AA$68="Leve"),CONCATENATE("R10C",'Mapa de Riesgos'!$O$68),"")</f>
        <v/>
      </c>
      <c r="K45" s="66" t="str">
        <f>IF(AND('Mapa de Riesgos'!$Y$69="Baja",'Mapa de Riesgos'!$AA$69="Leve"),CONCATENATE("R10C",'Mapa de Riesgos'!$O$69),"")</f>
        <v/>
      </c>
      <c r="L45" s="66" t="str">
        <f>IF(AND('Mapa de Riesgos'!$Y$70="Baja",'Mapa de Riesgos'!$AA$70="Leve"),CONCATENATE("R10C",'Mapa de Riesgos'!$O$70),"")</f>
        <v/>
      </c>
      <c r="M45" s="66" t="str">
        <f>IF(AND('Mapa de Riesgos'!$Y$71="Baja",'Mapa de Riesgos'!$AA$71="Leve"),CONCATENATE("R10C",'Mapa de Riesgos'!$O$71),"")</f>
        <v/>
      </c>
      <c r="N45" s="66" t="str">
        <f>IF(AND('Mapa de Riesgos'!$Y$72="Baja",'Mapa de Riesgos'!$AA$72="Leve"),CONCATENATE("R10C",'Mapa de Riesgos'!$O$72),"")</f>
        <v/>
      </c>
      <c r="O45" s="67" t="str">
        <f>IF(AND('Mapa de Riesgos'!$Y$73="Baja",'Mapa de Riesgos'!$AA$73="Leve"),CONCATENATE("R10C",'Mapa de Riesgos'!$O$73),"")</f>
        <v/>
      </c>
      <c r="P45" s="53" t="str">
        <f>IF(AND('Mapa de Riesgos'!$Y$68="Baja",'Mapa de Riesgos'!$AA$68="Menor"),CONCATENATE("R10C",'Mapa de Riesgos'!$O$68),"")</f>
        <v/>
      </c>
      <c r="Q45" s="54" t="str">
        <f>IF(AND('Mapa de Riesgos'!$Y$69="Baja",'Mapa de Riesgos'!$AA$69="Menor"),CONCATENATE("R10C",'Mapa de Riesgos'!$O$69),"")</f>
        <v/>
      </c>
      <c r="R45" s="54" t="str">
        <f>IF(AND('Mapa de Riesgos'!$Y$70="Baja",'Mapa de Riesgos'!$AA$70="Menor"),CONCATENATE("R10C",'Mapa de Riesgos'!$O$70),"")</f>
        <v/>
      </c>
      <c r="S45" s="54" t="str">
        <f>IF(AND('Mapa de Riesgos'!$Y$71="Baja",'Mapa de Riesgos'!$AA$71="Menor"),CONCATENATE("R10C",'Mapa de Riesgos'!$O$71),"")</f>
        <v/>
      </c>
      <c r="T45" s="54" t="str">
        <f>IF(AND('Mapa de Riesgos'!$Y$72="Baja",'Mapa de Riesgos'!$AA$72="Menor"),CONCATENATE("R10C",'Mapa de Riesgos'!$O$72),"")</f>
        <v/>
      </c>
      <c r="U45" s="55" t="str">
        <f>IF(AND('Mapa de Riesgos'!$Y$73="Baja",'Mapa de Riesgos'!$AA$73="Menor"),CONCATENATE("R10C",'Mapa de Riesgos'!$O$73),"")</f>
        <v/>
      </c>
      <c r="V45" s="56" t="str">
        <f>IF(AND('Mapa de Riesgos'!$Y$68="Baja",'Mapa de Riesgos'!$AA$68="Moderado"),CONCATENATE("R10C",'Mapa de Riesgos'!$O$68),"")</f>
        <v/>
      </c>
      <c r="W45" s="57" t="str">
        <f>IF(AND('Mapa de Riesgos'!$Y$69="Baja",'Mapa de Riesgos'!$AA$69="Moderado"),CONCATENATE("R10C",'Mapa de Riesgos'!$O$69),"")</f>
        <v/>
      </c>
      <c r="X45" s="57" t="str">
        <f>IF(AND('Mapa de Riesgos'!$Y$70="Baja",'Mapa de Riesgos'!$AA$70="Moderado"),CONCATENATE("R10C",'Mapa de Riesgos'!$O$70),"")</f>
        <v/>
      </c>
      <c r="Y45" s="57" t="str">
        <f>IF(AND('Mapa de Riesgos'!$Y$71="Baja",'Mapa de Riesgos'!$AA$71="Moderado"),CONCATENATE("R10C",'Mapa de Riesgos'!$O$71),"")</f>
        <v/>
      </c>
      <c r="Z45" s="57" t="str">
        <f>IF(AND('Mapa de Riesgos'!$Y$72="Baja",'Mapa de Riesgos'!$AA$72="Moderado"),CONCATENATE("R10C",'Mapa de Riesgos'!$O$72),"")</f>
        <v/>
      </c>
      <c r="AA45" s="58" t="str">
        <f>IF(AND('Mapa de Riesgos'!$Y$73="Baja",'Mapa de Riesgos'!$AA$73="Moderado"),CONCATENATE("R10C",'Mapa de Riesgos'!$O$73),"")</f>
        <v/>
      </c>
      <c r="AB45" s="44" t="str">
        <f>IF(AND('Mapa de Riesgos'!$Y$68="Baja",'Mapa de Riesgos'!$AA$68="Mayor"),CONCATENATE("R10C",'Mapa de Riesgos'!$O$68),"")</f>
        <v/>
      </c>
      <c r="AC45" s="45" t="str">
        <f>IF(AND('Mapa de Riesgos'!$Y$69="Baja",'Mapa de Riesgos'!$AA$69="Mayor"),CONCATENATE("R10C",'Mapa de Riesgos'!$O$69),"")</f>
        <v/>
      </c>
      <c r="AD45" s="45" t="str">
        <f>IF(AND('Mapa de Riesgos'!$Y$70="Baja",'Mapa de Riesgos'!$AA$70="Mayor"),CONCATENATE("R10C",'Mapa de Riesgos'!$O$70),"")</f>
        <v/>
      </c>
      <c r="AE45" s="45" t="str">
        <f>IF(AND('Mapa de Riesgos'!$Y$71="Baja",'Mapa de Riesgos'!$AA$71="Mayor"),CONCATENATE("R10C",'Mapa de Riesgos'!$O$71),"")</f>
        <v/>
      </c>
      <c r="AF45" s="45" t="str">
        <f>IF(AND('Mapa de Riesgos'!$Y$72="Baja",'Mapa de Riesgos'!$AA$72="Mayor"),CONCATENATE("R10C",'Mapa de Riesgos'!$O$72),"")</f>
        <v/>
      </c>
      <c r="AG45" s="46" t="str">
        <f>IF(AND('Mapa de Riesgos'!$Y$73="Baja",'Mapa de Riesgos'!$AA$73="Mayor"),CONCATENATE("R10C",'Mapa de Riesgos'!$O$73),"")</f>
        <v/>
      </c>
      <c r="AH45" s="47" t="str">
        <f>IF(AND('Mapa de Riesgos'!$Y$68="Baja",'Mapa de Riesgos'!$AA$68="Catastrófico"),CONCATENATE("R10C",'Mapa de Riesgos'!$O$68),"")</f>
        <v/>
      </c>
      <c r="AI45" s="48" t="str">
        <f>IF(AND('Mapa de Riesgos'!$Y$69="Baja",'Mapa de Riesgos'!$AA$69="Catastrófico"),CONCATENATE("R10C",'Mapa de Riesgos'!$O$69),"")</f>
        <v/>
      </c>
      <c r="AJ45" s="48" t="str">
        <f>IF(AND('Mapa de Riesgos'!$Y$70="Baja",'Mapa de Riesgos'!$AA$70="Catastrófico"),CONCATENATE("R10C",'Mapa de Riesgos'!$O$70),"")</f>
        <v/>
      </c>
      <c r="AK45" s="48" t="str">
        <f>IF(AND('Mapa de Riesgos'!$Y$71="Baja",'Mapa de Riesgos'!$AA$71="Catastrófico"),CONCATENATE("R10C",'Mapa de Riesgos'!$O$71),"")</f>
        <v/>
      </c>
      <c r="AL45" s="48" t="str">
        <f>IF(AND('Mapa de Riesgos'!$Y$72="Baja",'Mapa de Riesgos'!$AA$72="Catastrófico"),CONCATENATE("R10C",'Mapa de Riesgos'!$O$72),"")</f>
        <v/>
      </c>
      <c r="AM45" s="49" t="str">
        <f>IF(AND('Mapa de Riesgos'!$Y$73="Baja",'Mapa de Riesgos'!$AA$73="Catastrófico"),CONCATENATE("R10C",'Mapa de Riesgos'!$O$73),"")</f>
        <v/>
      </c>
      <c r="AN45" s="69"/>
      <c r="AO45" s="549"/>
      <c r="AP45" s="550"/>
      <c r="AQ45" s="550"/>
      <c r="AR45" s="550"/>
      <c r="AS45" s="550"/>
      <c r="AT45" s="551"/>
    </row>
    <row r="46" spans="1:80" ht="46.5" customHeight="1" x14ac:dyDescent="0.35">
      <c r="A46" s="69"/>
      <c r="B46" s="474"/>
      <c r="C46" s="474"/>
      <c r="D46" s="475"/>
      <c r="E46" s="512" t="s">
        <v>199</v>
      </c>
      <c r="F46" s="513"/>
      <c r="G46" s="513"/>
      <c r="H46" s="513"/>
      <c r="I46" s="514"/>
      <c r="J46" s="59" t="str">
        <f>IF(AND('Mapa de Riesgos'!$Y$12="Muy Baja",'Mapa de Riesgos'!$AA$12="Leve"),CONCATENATE("R1C",'Mapa de Riesgos'!$O$12),"")</f>
        <v/>
      </c>
      <c r="K46" s="60" t="str">
        <f>IF(AND('Mapa de Riesgos'!$Y$13="Muy Baja",'Mapa de Riesgos'!$AA$13="Leve"),CONCATENATE("R1C",'Mapa de Riesgos'!$O$13),"")</f>
        <v/>
      </c>
      <c r="L46" s="60" t="str">
        <f>IF(AND('Mapa de Riesgos'!$Y$14="Muy Baja",'Mapa de Riesgos'!$AA$14="Leve"),CONCATENATE("R1C",'Mapa de Riesgos'!$O$14),"")</f>
        <v/>
      </c>
      <c r="M46" s="60" t="str">
        <f>IF(AND('Mapa de Riesgos'!$Y$15="Muy Baja",'Mapa de Riesgos'!$AA$15="Leve"),CONCATENATE("R1C",'Mapa de Riesgos'!$O$15),"")</f>
        <v/>
      </c>
      <c r="N46" s="60" t="str">
        <f>IF(AND('Mapa de Riesgos'!$Y$16="Muy Baja",'Mapa de Riesgos'!$AA$16="Leve"),CONCATENATE("R1C",'Mapa de Riesgos'!$O$16),"")</f>
        <v/>
      </c>
      <c r="O46" s="61" t="str">
        <f>IF(AND('Mapa de Riesgos'!$Y$17="Muy Baja",'Mapa de Riesgos'!$AA$17="Leve"),CONCATENATE("R1C",'Mapa de Riesgos'!$O$17),"")</f>
        <v/>
      </c>
      <c r="P46" s="59" t="str">
        <f>IF(AND('Mapa de Riesgos'!$Y$12="Muy Baja",'Mapa de Riesgos'!$AA$12="Menor"),CONCATENATE("R1C",'Mapa de Riesgos'!$O$12),"")</f>
        <v/>
      </c>
      <c r="Q46" s="60" t="str">
        <f>IF(AND('Mapa de Riesgos'!$Y$13="Muy Baja",'Mapa de Riesgos'!$AA$13="Menor"),CONCATENATE("R1C",'Mapa de Riesgos'!$O$13),"")</f>
        <v/>
      </c>
      <c r="R46" s="60" t="str">
        <f>IF(AND('Mapa de Riesgos'!$Y$14="Muy Baja",'Mapa de Riesgos'!$AA$14="Menor"),CONCATENATE("R1C",'Mapa de Riesgos'!$O$14),"")</f>
        <v/>
      </c>
      <c r="S46" s="60" t="str">
        <f>IF(AND('Mapa de Riesgos'!$Y$15="Muy Baja",'Mapa de Riesgos'!$AA$15="Menor"),CONCATENATE("R1C",'Mapa de Riesgos'!$O$15),"")</f>
        <v/>
      </c>
      <c r="T46" s="60" t="str">
        <f>IF(AND('Mapa de Riesgos'!$Y$16="Muy Baja",'Mapa de Riesgos'!$AA$16="Menor"),CONCATENATE("R1C",'Mapa de Riesgos'!$O$16),"")</f>
        <v/>
      </c>
      <c r="U46" s="61" t="str">
        <f>IF(AND('Mapa de Riesgos'!$Y$17="Muy Baja",'Mapa de Riesgos'!$AA$17="Menor"),CONCATENATE("R1C",'Mapa de Riesgos'!$O$17),"")</f>
        <v/>
      </c>
      <c r="V46" s="50" t="str">
        <f>IF(AND('Mapa de Riesgos'!$Y$12="Muy Baja",'Mapa de Riesgos'!$AA$12="Moderado"),CONCATENATE("R1C",'Mapa de Riesgos'!$O$12),"")</f>
        <v/>
      </c>
      <c r="W46" s="68" t="str">
        <f>IF(AND('Mapa de Riesgos'!$Y$13="Muy Baja",'Mapa de Riesgos'!$AA$13="Moderado"),CONCATENATE("R1C",'Mapa de Riesgos'!$O$13),"")</f>
        <v/>
      </c>
      <c r="X46" s="51" t="str">
        <f>IF(AND('Mapa de Riesgos'!$Y$14="Muy Baja",'Mapa de Riesgos'!$AA$14="Moderado"),CONCATENATE("R1C",'Mapa de Riesgos'!$O$14),"")</f>
        <v/>
      </c>
      <c r="Y46" s="51" t="str">
        <f>IF(AND('Mapa de Riesgos'!$Y$15="Muy Baja",'Mapa de Riesgos'!$AA$15="Moderado"),CONCATENATE("R1C",'Mapa de Riesgos'!$O$15),"")</f>
        <v/>
      </c>
      <c r="Z46" s="51" t="str">
        <f>IF(AND('Mapa de Riesgos'!$Y$16="Muy Baja",'Mapa de Riesgos'!$AA$16="Moderado"),CONCATENATE("R1C",'Mapa de Riesgos'!$O$16),"")</f>
        <v/>
      </c>
      <c r="AA46" s="52" t="str">
        <f>IF(AND('Mapa de Riesgos'!$Y$17="Muy Baja",'Mapa de Riesgos'!$AA$17="Moderado"),CONCATENATE("R1C",'Mapa de Riesgos'!$O$17),"")</f>
        <v/>
      </c>
      <c r="AB46" s="32" t="str">
        <f>IF(AND('Mapa de Riesgos'!$Y$12="Muy Baja",'Mapa de Riesgos'!$AA$12="Mayor"),CONCATENATE("R1C",'Mapa de Riesgos'!$O$12),"")</f>
        <v/>
      </c>
      <c r="AC46" s="33" t="str">
        <f>IF(AND('Mapa de Riesgos'!$Y$13="Muy Baja",'Mapa de Riesgos'!$AA$13="Mayor"),CONCATENATE("R1C",'Mapa de Riesgos'!$O$13),"")</f>
        <v/>
      </c>
      <c r="AD46" s="33" t="str">
        <f>IF(AND('Mapa de Riesgos'!$Y$14="Muy Baja",'Mapa de Riesgos'!$AA$14="Mayor"),CONCATENATE("R1C",'Mapa de Riesgos'!$O$14),"")</f>
        <v/>
      </c>
      <c r="AE46" s="33" t="str">
        <f>IF(AND('Mapa de Riesgos'!$Y$15="Muy Baja",'Mapa de Riesgos'!$AA$15="Mayor"),CONCATENATE("R1C",'Mapa de Riesgos'!$O$15),"")</f>
        <v/>
      </c>
      <c r="AF46" s="33" t="str">
        <f>IF(AND('Mapa de Riesgos'!$Y$16="Muy Baja",'Mapa de Riesgos'!$AA$16="Mayor"),CONCATENATE("R1C",'Mapa de Riesgos'!$O$16),"")</f>
        <v/>
      </c>
      <c r="AG46" s="34" t="str">
        <f>IF(AND('Mapa de Riesgos'!$Y$17="Muy Baja",'Mapa de Riesgos'!$AA$17="Mayor"),CONCATENATE("R1C",'Mapa de Riesgos'!$O$17),"")</f>
        <v/>
      </c>
      <c r="AH46" s="35" t="str">
        <f>IF(AND('Mapa de Riesgos'!$Y$12="Muy Baja",'Mapa de Riesgos'!$AA$12="Catastrófico"),CONCATENATE("R1C",'Mapa de Riesgos'!$O$12),"")</f>
        <v>R1C1</v>
      </c>
      <c r="AI46" s="36" t="str">
        <f>IF(AND('Mapa de Riesgos'!$Y$13="Muy Baja",'Mapa de Riesgos'!$AA$13="Catastrófico"),CONCATENATE("R1C",'Mapa de Riesgos'!$O$13),"")</f>
        <v>R1C2</v>
      </c>
      <c r="AJ46" s="36" t="str">
        <f>IF(AND('Mapa de Riesgos'!$Y$14="Muy Baja",'Mapa de Riesgos'!$AA$14="Catastrófico"),CONCATENATE("R1C",'Mapa de Riesgos'!$O$14),"")</f>
        <v/>
      </c>
      <c r="AK46" s="36" t="str">
        <f>IF(AND('Mapa de Riesgos'!$Y$15="Muy Baja",'Mapa de Riesgos'!$AA$15="Catastrófico"),CONCATENATE("R1C",'Mapa de Riesgos'!$O$15),"")</f>
        <v/>
      </c>
      <c r="AL46" s="36" t="str">
        <f>IF(AND('Mapa de Riesgos'!$Y$16="Muy Baja",'Mapa de Riesgos'!$AA$16="Catastrófico"),CONCATENATE("R1C",'Mapa de Riesgos'!$O$16),"")</f>
        <v/>
      </c>
      <c r="AM46" s="37" t="str">
        <f>IF(AND('Mapa de Riesgos'!$Y$17="Muy Baja",'Mapa de Riesgos'!$AA$17="Catastrófico"),CONCATENATE("R1C",'Mapa de Riesgos'!$O$17),"")</f>
        <v/>
      </c>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row>
    <row r="47" spans="1:80" ht="46.5" customHeight="1" x14ac:dyDescent="0.25">
      <c r="A47" s="69"/>
      <c r="B47" s="474"/>
      <c r="C47" s="474"/>
      <c r="D47" s="475"/>
      <c r="E47" s="531"/>
      <c r="F47" s="516"/>
      <c r="G47" s="516"/>
      <c r="H47" s="516"/>
      <c r="I47" s="517"/>
      <c r="J47" s="62" t="str">
        <f>IF(AND('Mapa de Riesgos'!$Y$18="Muy Baja",'Mapa de Riesgos'!$AA$18="Leve"),CONCATENATE("R2C",'Mapa de Riesgos'!$O$18),"")</f>
        <v/>
      </c>
      <c r="K47" s="63" t="str">
        <f>IF(AND('Mapa de Riesgos'!$Y$21="Muy Baja",'Mapa de Riesgos'!$AA$21="Leve"),CONCATENATE("R2C",'Mapa de Riesgos'!$O$21),"")</f>
        <v/>
      </c>
      <c r="L47" s="63" t="str">
        <f>IF(AND('Mapa de Riesgos'!$Y$22="Muy Baja",'Mapa de Riesgos'!$AA$22="Leve"),CONCATENATE("R2C",'Mapa de Riesgos'!$O$22),"")</f>
        <v/>
      </c>
      <c r="M47" s="63" t="str">
        <f>IF(AND('Mapa de Riesgos'!$Y$23="Muy Baja",'Mapa de Riesgos'!$AA$23="Leve"),CONCATENATE("R2C",'Mapa de Riesgos'!$O$23),"")</f>
        <v/>
      </c>
      <c r="N47" s="63" t="str">
        <f>IF(AND('Mapa de Riesgos'!$Y$24="Muy Baja",'Mapa de Riesgos'!$AA$24="Leve"),CONCATENATE("R2C",'Mapa de Riesgos'!$O$24),"")</f>
        <v/>
      </c>
      <c r="O47" s="64" t="str">
        <f>IF(AND('Mapa de Riesgos'!$Y$25="Muy Baja",'Mapa de Riesgos'!$AA$25="Leve"),CONCATENATE("R2C",'Mapa de Riesgos'!$O$25),"")</f>
        <v/>
      </c>
      <c r="P47" s="62" t="str">
        <f>IF(AND('Mapa de Riesgos'!$Y$18="Muy Baja",'Mapa de Riesgos'!$AA$18="Menor"),CONCATENATE("R2C",'Mapa de Riesgos'!$O$18),"")</f>
        <v/>
      </c>
      <c r="Q47" s="63" t="str">
        <f>IF(AND('Mapa de Riesgos'!$Y$21="Muy Baja",'Mapa de Riesgos'!$AA$21="Menor"),CONCATENATE("R2C",'Mapa de Riesgos'!$O$21),"")</f>
        <v/>
      </c>
      <c r="R47" s="63" t="str">
        <f>IF(AND('Mapa de Riesgos'!$Y$22="Muy Baja",'Mapa de Riesgos'!$AA$22="Menor"),CONCATENATE("R2C",'Mapa de Riesgos'!$O$22),"")</f>
        <v/>
      </c>
      <c r="S47" s="63" t="str">
        <f>IF(AND('Mapa de Riesgos'!$Y$23="Muy Baja",'Mapa de Riesgos'!$AA$23="Menor"),CONCATENATE("R2C",'Mapa de Riesgos'!$O$23),"")</f>
        <v/>
      </c>
      <c r="T47" s="63" t="str">
        <f>IF(AND('Mapa de Riesgos'!$Y$24="Muy Baja",'Mapa de Riesgos'!$AA$24="Menor"),CONCATENATE("R2C",'Mapa de Riesgos'!$O$24),"")</f>
        <v/>
      </c>
      <c r="U47" s="64" t="str">
        <f>IF(AND('Mapa de Riesgos'!$Y$25="Muy Baja",'Mapa de Riesgos'!$AA$25="Menor"),CONCATENATE("R2C",'Mapa de Riesgos'!$O$25),"")</f>
        <v/>
      </c>
      <c r="V47" s="53" t="str">
        <f>IF(AND('Mapa de Riesgos'!$Y$18="Muy Baja",'Mapa de Riesgos'!$AA$18="Moderado"),CONCATENATE("R2C",'Mapa de Riesgos'!$O$18),"")</f>
        <v/>
      </c>
      <c r="W47" s="54" t="str">
        <f>IF(AND('Mapa de Riesgos'!$Y$21="Muy Baja",'Mapa de Riesgos'!$AA$21="Moderado"),CONCATENATE("R2C",'Mapa de Riesgos'!$O$21),"")</f>
        <v/>
      </c>
      <c r="X47" s="54" t="str">
        <f>IF(AND('Mapa de Riesgos'!$Y$22="Muy Baja",'Mapa de Riesgos'!$AA$22="Moderado"),CONCATENATE("R2C",'Mapa de Riesgos'!$O$22),"")</f>
        <v/>
      </c>
      <c r="Y47" s="54" t="str">
        <f>IF(AND('Mapa de Riesgos'!$Y$23="Muy Baja",'Mapa de Riesgos'!$AA$23="Moderado"),CONCATENATE("R2C",'Mapa de Riesgos'!$O$23),"")</f>
        <v/>
      </c>
      <c r="Z47" s="54" t="str">
        <f>IF(AND('Mapa de Riesgos'!$Y$24="Muy Baja",'Mapa de Riesgos'!$AA$24="Moderado"),CONCATENATE("R2C",'Mapa de Riesgos'!$O$24),"")</f>
        <v/>
      </c>
      <c r="AA47" s="55" t="str">
        <f>IF(AND('Mapa de Riesgos'!$Y$25="Muy Baja",'Mapa de Riesgos'!$AA$25="Moderado"),CONCATENATE("R2C",'Mapa de Riesgos'!$O$25),"")</f>
        <v/>
      </c>
      <c r="AB47" s="38" t="str">
        <f>IF(AND('Mapa de Riesgos'!$Y$18="Muy Baja",'Mapa de Riesgos'!$AA$18="Mayor"),CONCATENATE("R2C",'Mapa de Riesgos'!$O$18),"")</f>
        <v/>
      </c>
      <c r="AC47" s="39" t="str">
        <f>IF(AND('Mapa de Riesgos'!$Y$21="Muy Baja",'Mapa de Riesgos'!$AA$21="Mayor"),CONCATENATE("R2C",'Mapa de Riesgos'!$O$21),"")</f>
        <v/>
      </c>
      <c r="AD47" s="39" t="str">
        <f>IF(AND('Mapa de Riesgos'!$Y$22="Muy Baja",'Mapa de Riesgos'!$AA$22="Mayor"),CONCATENATE("R2C",'Mapa de Riesgos'!$O$22),"")</f>
        <v/>
      </c>
      <c r="AE47" s="39" t="str">
        <f>IF(AND('Mapa de Riesgos'!$Y$23="Muy Baja",'Mapa de Riesgos'!$AA$23="Mayor"),CONCATENATE("R2C",'Mapa de Riesgos'!$O$23),"")</f>
        <v/>
      </c>
      <c r="AF47" s="39" t="str">
        <f>IF(AND('Mapa de Riesgos'!$Y$24="Muy Baja",'Mapa de Riesgos'!$AA$24="Mayor"),CONCATENATE("R2C",'Mapa de Riesgos'!$O$24),"")</f>
        <v/>
      </c>
      <c r="AG47" s="40" t="str">
        <f>IF(AND('Mapa de Riesgos'!$Y$25="Muy Baja",'Mapa de Riesgos'!$AA$25="Mayor"),CONCATENATE("R2C",'Mapa de Riesgos'!$O$25),"")</f>
        <v/>
      </c>
      <c r="AH47" s="41" t="str">
        <f>IF(AND('Mapa de Riesgos'!$Y$18="Muy Baja",'Mapa de Riesgos'!$AA$18="Catastrófico"),CONCATENATE("R2C",'Mapa de Riesgos'!$O$18),"")</f>
        <v/>
      </c>
      <c r="AI47" s="42" t="str">
        <f>IF(AND('Mapa de Riesgos'!$Y$21="Muy Baja",'Mapa de Riesgos'!$AA$21="Catastrófico"),CONCATENATE("R2C",'Mapa de Riesgos'!$O$21),"")</f>
        <v/>
      </c>
      <c r="AJ47" s="42" t="str">
        <f>IF(AND('Mapa de Riesgos'!$Y$22="Muy Baja",'Mapa de Riesgos'!$AA$22="Catastrófico"),CONCATENATE("R2C",'Mapa de Riesgos'!$O$22),"")</f>
        <v/>
      </c>
      <c r="AK47" s="42" t="str">
        <f>IF(AND('Mapa de Riesgos'!$Y$23="Muy Baja",'Mapa de Riesgos'!$AA$23="Catastrófico"),CONCATENATE("R2C",'Mapa de Riesgos'!$O$23),"")</f>
        <v/>
      </c>
      <c r="AL47" s="42" t="str">
        <f>IF(AND('Mapa de Riesgos'!$Y$24="Muy Baja",'Mapa de Riesgos'!$AA$24="Catastrófico"),CONCATENATE("R2C",'Mapa de Riesgos'!$O$24),"")</f>
        <v/>
      </c>
      <c r="AM47" s="43" t="str">
        <f>IF(AND('Mapa de Riesgos'!$Y$25="Muy Baja",'Mapa de Riesgos'!$AA$25="Catastrófico"),CONCATENATE("R2C",'Mapa de Riesgos'!$O$25),"")</f>
        <v/>
      </c>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row>
    <row r="48" spans="1:80" ht="15" customHeight="1" x14ac:dyDescent="0.25">
      <c r="A48" s="69"/>
      <c r="B48" s="474"/>
      <c r="C48" s="474"/>
      <c r="D48" s="475"/>
      <c r="E48" s="531"/>
      <c r="F48" s="516"/>
      <c r="G48" s="516"/>
      <c r="H48" s="516"/>
      <c r="I48" s="517"/>
      <c r="J48" s="62" t="str">
        <f>IF(AND('Mapa de Riesgos'!$Y$26="Muy Baja",'Mapa de Riesgos'!$AA$26="Leve"),CONCATENATE("R3C",'Mapa de Riesgos'!$O$26),"")</f>
        <v/>
      </c>
      <c r="K48" s="63" t="str">
        <f>IF(AND('Mapa de Riesgos'!$Y$27="Muy Baja",'Mapa de Riesgos'!$AA$27="Leve"),CONCATENATE("R3C",'Mapa de Riesgos'!$O$27),"")</f>
        <v/>
      </c>
      <c r="L48" s="63" t="str">
        <f>IF(AND('Mapa de Riesgos'!$Y$28="Muy Baja",'Mapa de Riesgos'!$AA$28="Leve"),CONCATENATE("R3C",'Mapa de Riesgos'!$O$28),"")</f>
        <v/>
      </c>
      <c r="M48" s="63" t="str">
        <f>IF(AND('Mapa de Riesgos'!$Y$29="Muy Baja",'Mapa de Riesgos'!$AA$29="Leve"),CONCATENATE("R3C",'Mapa de Riesgos'!$O$29),"")</f>
        <v/>
      </c>
      <c r="N48" s="63" t="str">
        <f>IF(AND('Mapa de Riesgos'!$Y$30="Muy Baja",'Mapa de Riesgos'!$AA$30="Leve"),CONCATENATE("R3C",'Mapa de Riesgos'!$O$30),"")</f>
        <v/>
      </c>
      <c r="O48" s="64" t="str">
        <f>IF(AND('Mapa de Riesgos'!$Y$31="Muy Baja",'Mapa de Riesgos'!$AA$31="Leve"),CONCATENATE("R3C",'Mapa de Riesgos'!$O$31),"")</f>
        <v/>
      </c>
      <c r="P48" s="62" t="str">
        <f>IF(AND('Mapa de Riesgos'!$Y$26="Muy Baja",'Mapa de Riesgos'!$AA$26="Menor"),CONCATENATE("R3C",'Mapa de Riesgos'!$O$26),"")</f>
        <v/>
      </c>
      <c r="Q48" s="63" t="str">
        <f>IF(AND('Mapa de Riesgos'!$Y$27="Muy Baja",'Mapa de Riesgos'!$AA$27="Menor"),CONCATENATE("R3C",'Mapa de Riesgos'!$O$27),"")</f>
        <v/>
      </c>
      <c r="R48" s="63" t="str">
        <f>IF(AND('Mapa de Riesgos'!$Y$28="Muy Baja",'Mapa de Riesgos'!$AA$28="Menor"),CONCATENATE("R3C",'Mapa de Riesgos'!$O$28),"")</f>
        <v/>
      </c>
      <c r="S48" s="63" t="str">
        <f>IF(AND('Mapa de Riesgos'!$Y$29="Muy Baja",'Mapa de Riesgos'!$AA$29="Menor"),CONCATENATE("R3C",'Mapa de Riesgos'!$O$29),"")</f>
        <v/>
      </c>
      <c r="T48" s="63" t="str">
        <f>IF(AND('Mapa de Riesgos'!$Y$30="Muy Baja",'Mapa de Riesgos'!$AA$30="Menor"),CONCATENATE("R3C",'Mapa de Riesgos'!$O$30),"")</f>
        <v/>
      </c>
      <c r="U48" s="64" t="str">
        <f>IF(AND('Mapa de Riesgos'!$Y$31="Muy Baja",'Mapa de Riesgos'!$AA$31="Menor"),CONCATENATE("R3C",'Mapa de Riesgos'!$O$31),"")</f>
        <v/>
      </c>
      <c r="V48" s="53" t="str">
        <f>IF(AND('Mapa de Riesgos'!$Y$26="Muy Baja",'Mapa de Riesgos'!$AA$26="Moderado"),CONCATENATE("R3C",'Mapa de Riesgos'!$O$26),"")</f>
        <v/>
      </c>
      <c r="W48" s="54" t="str">
        <f>IF(AND('Mapa de Riesgos'!$Y$27="Muy Baja",'Mapa de Riesgos'!$AA$27="Moderado"),CONCATENATE("R3C",'Mapa de Riesgos'!$O$27),"")</f>
        <v/>
      </c>
      <c r="X48" s="54" t="str">
        <f>IF(AND('Mapa de Riesgos'!$Y$28="Muy Baja",'Mapa de Riesgos'!$AA$28="Moderado"),CONCATENATE("R3C",'Mapa de Riesgos'!$O$28),"")</f>
        <v/>
      </c>
      <c r="Y48" s="54" t="str">
        <f>IF(AND('Mapa de Riesgos'!$Y$29="Muy Baja",'Mapa de Riesgos'!$AA$29="Moderado"),CONCATENATE("R3C",'Mapa de Riesgos'!$O$29),"")</f>
        <v/>
      </c>
      <c r="Z48" s="54" t="str">
        <f>IF(AND('Mapa de Riesgos'!$Y$30="Muy Baja",'Mapa de Riesgos'!$AA$30="Moderado"),CONCATENATE("R3C",'Mapa de Riesgos'!$O$30),"")</f>
        <v/>
      </c>
      <c r="AA48" s="55" t="str">
        <f>IF(AND('Mapa de Riesgos'!$Y$31="Muy Baja",'Mapa de Riesgos'!$AA$31="Moderado"),CONCATENATE("R3C",'Mapa de Riesgos'!$O$31),"")</f>
        <v/>
      </c>
      <c r="AB48" s="38" t="str">
        <f>IF(AND('Mapa de Riesgos'!$Y$26="Muy Baja",'Mapa de Riesgos'!$AA$26="Mayor"),CONCATENATE("R3C",'Mapa de Riesgos'!$O$26),"")</f>
        <v/>
      </c>
      <c r="AC48" s="39" t="str">
        <f>IF(AND('Mapa de Riesgos'!$Y$27="Muy Baja",'Mapa de Riesgos'!$AA$27="Mayor"),CONCATENATE("R3C",'Mapa de Riesgos'!$O$27),"")</f>
        <v/>
      </c>
      <c r="AD48" s="39" t="str">
        <f>IF(AND('Mapa de Riesgos'!$Y$28="Muy Baja",'Mapa de Riesgos'!$AA$28="Mayor"),CONCATENATE("R3C",'Mapa de Riesgos'!$O$28),"")</f>
        <v/>
      </c>
      <c r="AE48" s="39" t="str">
        <f>IF(AND('Mapa de Riesgos'!$Y$29="Muy Baja",'Mapa de Riesgos'!$AA$29="Mayor"),CONCATENATE("R3C",'Mapa de Riesgos'!$O$29),"")</f>
        <v/>
      </c>
      <c r="AF48" s="39" t="str">
        <f>IF(AND('Mapa de Riesgos'!$Y$30="Muy Baja",'Mapa de Riesgos'!$AA$30="Mayor"),CONCATENATE("R3C",'Mapa de Riesgos'!$O$30),"")</f>
        <v/>
      </c>
      <c r="AG48" s="40" t="str">
        <f>IF(AND('Mapa de Riesgos'!$Y$31="Muy Baja",'Mapa de Riesgos'!$AA$31="Mayor"),CONCATENATE("R3C",'Mapa de Riesgos'!$O$31),"")</f>
        <v/>
      </c>
      <c r="AH48" s="41" t="str">
        <f>IF(AND('Mapa de Riesgos'!$Y$26="Muy Baja",'Mapa de Riesgos'!$AA$26="Catastrófico"),CONCATENATE("R3C",'Mapa de Riesgos'!$O$26),"")</f>
        <v/>
      </c>
      <c r="AI48" s="42" t="str">
        <f>IF(AND('Mapa de Riesgos'!$Y$27="Muy Baja",'Mapa de Riesgos'!$AA$27="Catastrófico"),CONCATENATE("R3C",'Mapa de Riesgos'!$O$27),"")</f>
        <v/>
      </c>
      <c r="AJ48" s="42" t="str">
        <f>IF(AND('Mapa de Riesgos'!$Y$28="Muy Baja",'Mapa de Riesgos'!$AA$28="Catastrófico"),CONCATENATE("R3C",'Mapa de Riesgos'!$O$28),"")</f>
        <v/>
      </c>
      <c r="AK48" s="42" t="str">
        <f>IF(AND('Mapa de Riesgos'!$Y$29="Muy Baja",'Mapa de Riesgos'!$AA$29="Catastrófico"),CONCATENATE("R3C",'Mapa de Riesgos'!$O$29),"")</f>
        <v/>
      </c>
      <c r="AL48" s="42" t="str">
        <f>IF(AND('Mapa de Riesgos'!$Y$30="Muy Baja",'Mapa de Riesgos'!$AA$30="Catastrófico"),CONCATENATE("R3C",'Mapa de Riesgos'!$O$30),"")</f>
        <v/>
      </c>
      <c r="AM48" s="43" t="str">
        <f>IF(AND('Mapa de Riesgos'!$Y$31="Muy Baja",'Mapa de Riesgos'!$AA$31="Catastrófico"),CONCATENATE("R3C",'Mapa de Riesgos'!$O$31),"")</f>
        <v/>
      </c>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row>
    <row r="49" spans="1:80" ht="15" customHeight="1" x14ac:dyDescent="0.25">
      <c r="A49" s="69"/>
      <c r="B49" s="474"/>
      <c r="C49" s="474"/>
      <c r="D49" s="475"/>
      <c r="E49" s="515"/>
      <c r="F49" s="516"/>
      <c r="G49" s="516"/>
      <c r="H49" s="516"/>
      <c r="I49" s="517"/>
      <c r="J49" s="62" t="str">
        <f>IF(AND('Mapa de Riesgos'!$Y$32="Muy Baja",'Mapa de Riesgos'!$AA$32="Leve"),CONCATENATE("R4C",'Mapa de Riesgos'!$O$32),"")</f>
        <v/>
      </c>
      <c r="K49" s="63" t="str">
        <f>IF(AND('Mapa de Riesgos'!$Y$33="Muy Baja",'Mapa de Riesgos'!$AA$33="Leve"),CONCATENATE("R4C",'Mapa de Riesgos'!$O$33),"")</f>
        <v/>
      </c>
      <c r="L49" s="63" t="str">
        <f>IF(AND('Mapa de Riesgos'!$Y$34="Muy Baja",'Mapa de Riesgos'!$AA$34="Leve"),CONCATENATE("R4C",'Mapa de Riesgos'!$O$34),"")</f>
        <v/>
      </c>
      <c r="M49" s="63" t="str">
        <f>IF(AND('Mapa de Riesgos'!$Y$35="Muy Baja",'Mapa de Riesgos'!$AA$35="Leve"),CONCATENATE("R4C",'Mapa de Riesgos'!$O$35),"")</f>
        <v/>
      </c>
      <c r="N49" s="63" t="str">
        <f>IF(AND('Mapa de Riesgos'!$Y$36="Muy Baja",'Mapa de Riesgos'!$AA$36="Leve"),CONCATENATE("R4C",'Mapa de Riesgos'!$O$36),"")</f>
        <v/>
      </c>
      <c r="O49" s="64" t="str">
        <f>IF(AND('Mapa de Riesgos'!$Y$37="Muy Baja",'Mapa de Riesgos'!$AA$37="Leve"),CONCATENATE("R4C",'Mapa de Riesgos'!$O$37),"")</f>
        <v/>
      </c>
      <c r="P49" s="62" t="str">
        <f>IF(AND('Mapa de Riesgos'!$Y$32="Muy Baja",'Mapa de Riesgos'!$AA$32="Menor"),CONCATENATE("R4C",'Mapa de Riesgos'!$O$32),"")</f>
        <v/>
      </c>
      <c r="Q49" s="63" t="str">
        <f>IF(AND('Mapa de Riesgos'!$Y$33="Muy Baja",'Mapa de Riesgos'!$AA$33="Menor"),CONCATENATE("R4C",'Mapa de Riesgos'!$O$33),"")</f>
        <v/>
      </c>
      <c r="R49" s="63" t="str">
        <f>IF(AND('Mapa de Riesgos'!$Y$34="Muy Baja",'Mapa de Riesgos'!$AA$34="Menor"),CONCATENATE("R4C",'Mapa de Riesgos'!$O$34),"")</f>
        <v/>
      </c>
      <c r="S49" s="63" t="str">
        <f>IF(AND('Mapa de Riesgos'!$Y$35="Muy Baja",'Mapa de Riesgos'!$AA$35="Menor"),CONCATENATE("R4C",'Mapa de Riesgos'!$O$35),"")</f>
        <v/>
      </c>
      <c r="T49" s="63" t="str">
        <f>IF(AND('Mapa de Riesgos'!$Y$36="Muy Baja",'Mapa de Riesgos'!$AA$36="Menor"),CONCATENATE("R4C",'Mapa de Riesgos'!$O$36),"")</f>
        <v/>
      </c>
      <c r="U49" s="64" t="str">
        <f>IF(AND('Mapa de Riesgos'!$Y$37="Muy Baja",'Mapa de Riesgos'!$AA$37="Menor"),CONCATENATE("R4C",'Mapa de Riesgos'!$O$37),"")</f>
        <v/>
      </c>
      <c r="V49" s="53" t="str">
        <f>IF(AND('Mapa de Riesgos'!$Y$32="Muy Baja",'Mapa de Riesgos'!$AA$32="Moderado"),CONCATENATE("R4C",'Mapa de Riesgos'!$O$32),"")</f>
        <v>R4C1</v>
      </c>
      <c r="W49" s="54" t="str">
        <f>IF(AND('Mapa de Riesgos'!$Y$33="Muy Baja",'Mapa de Riesgos'!$AA$33="Moderado"),CONCATENATE("R4C",'Mapa de Riesgos'!$O$33),"")</f>
        <v/>
      </c>
      <c r="X49" s="54" t="str">
        <f>IF(AND('Mapa de Riesgos'!$Y$34="Muy Baja",'Mapa de Riesgos'!$AA$34="Moderado"),CONCATENATE("R4C",'Mapa de Riesgos'!$O$34),"")</f>
        <v/>
      </c>
      <c r="Y49" s="54" t="str">
        <f>IF(AND('Mapa de Riesgos'!$Y$35="Muy Baja",'Mapa de Riesgos'!$AA$35="Moderado"),CONCATENATE("R4C",'Mapa de Riesgos'!$O$35),"")</f>
        <v/>
      </c>
      <c r="Z49" s="54" t="str">
        <f>IF(AND('Mapa de Riesgos'!$Y$36="Muy Baja",'Mapa de Riesgos'!$AA$36="Moderado"),CONCATENATE("R4C",'Mapa de Riesgos'!$O$36),"")</f>
        <v/>
      </c>
      <c r="AA49" s="55" t="str">
        <f>IF(AND('Mapa de Riesgos'!$Y$37="Muy Baja",'Mapa de Riesgos'!$AA$37="Moderado"),CONCATENATE("R4C",'Mapa de Riesgos'!$O$37),"")</f>
        <v/>
      </c>
      <c r="AB49" s="38" t="str">
        <f>IF(AND('Mapa de Riesgos'!$Y$32="Muy Baja",'Mapa de Riesgos'!$AA$32="Mayor"),CONCATENATE("R4C",'Mapa de Riesgos'!$O$32),"")</f>
        <v/>
      </c>
      <c r="AC49" s="39" t="str">
        <f>IF(AND('Mapa de Riesgos'!$Y$33="Muy Baja",'Mapa de Riesgos'!$AA$33="Mayor"),CONCATENATE("R4C",'Mapa de Riesgos'!$O$33),"")</f>
        <v/>
      </c>
      <c r="AD49" s="39" t="str">
        <f>IF(AND('Mapa de Riesgos'!$Y$34="Muy Baja",'Mapa de Riesgos'!$AA$34="Mayor"),CONCATENATE("R4C",'Mapa de Riesgos'!$O$34),"")</f>
        <v/>
      </c>
      <c r="AE49" s="39" t="str">
        <f>IF(AND('Mapa de Riesgos'!$Y$35="Muy Baja",'Mapa de Riesgos'!$AA$35="Mayor"),CONCATENATE("R4C",'Mapa de Riesgos'!$O$35),"")</f>
        <v/>
      </c>
      <c r="AF49" s="39" t="str">
        <f>IF(AND('Mapa de Riesgos'!$Y$36="Muy Baja",'Mapa de Riesgos'!$AA$36="Mayor"),CONCATENATE("R4C",'Mapa de Riesgos'!$O$36),"")</f>
        <v/>
      </c>
      <c r="AG49" s="40" t="str">
        <f>IF(AND('Mapa de Riesgos'!$Y$37="Muy Baja",'Mapa de Riesgos'!$AA$37="Mayor"),CONCATENATE("R4C",'Mapa de Riesgos'!$O$37),"")</f>
        <v/>
      </c>
      <c r="AH49" s="41" t="str">
        <f>IF(AND('Mapa de Riesgos'!$Y$32="Muy Baja",'Mapa de Riesgos'!$AA$32="Catastrófico"),CONCATENATE("R4C",'Mapa de Riesgos'!$O$32),"")</f>
        <v/>
      </c>
      <c r="AI49" s="42" t="str">
        <f>IF(AND('Mapa de Riesgos'!$Y$33="Muy Baja",'Mapa de Riesgos'!$AA$33="Catastrófico"),CONCATENATE("R4C",'Mapa de Riesgos'!$O$33),"")</f>
        <v/>
      </c>
      <c r="AJ49" s="42" t="str">
        <f>IF(AND('Mapa de Riesgos'!$Y$34="Muy Baja",'Mapa de Riesgos'!$AA$34="Catastrófico"),CONCATENATE("R4C",'Mapa de Riesgos'!$O$34),"")</f>
        <v/>
      </c>
      <c r="AK49" s="42" t="str">
        <f>IF(AND('Mapa de Riesgos'!$Y$35="Muy Baja",'Mapa de Riesgos'!$AA$35="Catastrófico"),CONCATENATE("R4C",'Mapa de Riesgos'!$O$35),"")</f>
        <v/>
      </c>
      <c r="AL49" s="42" t="str">
        <f>IF(AND('Mapa de Riesgos'!$Y$36="Muy Baja",'Mapa de Riesgos'!$AA$36="Catastrófico"),CONCATENATE("R4C",'Mapa de Riesgos'!$O$36),"")</f>
        <v/>
      </c>
      <c r="AM49" s="43" t="str">
        <f>IF(AND('Mapa de Riesgos'!$Y$37="Muy Baja",'Mapa de Riesgos'!$AA$37="Catastrófico"),CONCATENATE("R4C",'Mapa de Riesgos'!$O$37),"")</f>
        <v/>
      </c>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row>
    <row r="50" spans="1:80" ht="15" customHeight="1" x14ac:dyDescent="0.25">
      <c r="A50" s="69"/>
      <c r="B50" s="474"/>
      <c r="C50" s="474"/>
      <c r="D50" s="475"/>
      <c r="E50" s="515"/>
      <c r="F50" s="516"/>
      <c r="G50" s="516"/>
      <c r="H50" s="516"/>
      <c r="I50" s="517"/>
      <c r="J50" s="62" t="str">
        <f>IF(AND('Mapa de Riesgos'!$Y$38="Muy Baja",'Mapa de Riesgos'!$AA$38="Leve"),CONCATENATE("R5C",'Mapa de Riesgos'!$O$38),"")</f>
        <v/>
      </c>
      <c r="K50" s="63" t="str">
        <f>IF(AND('Mapa de Riesgos'!$Y$39="Muy Baja",'Mapa de Riesgos'!$AA$39="Leve"),CONCATENATE("R5C",'Mapa de Riesgos'!$O$39),"")</f>
        <v/>
      </c>
      <c r="L50" s="63" t="str">
        <f>IF(AND('Mapa de Riesgos'!$Y$40="Muy Baja",'Mapa de Riesgos'!$AA$40="Leve"),CONCATENATE("R5C",'Mapa de Riesgos'!$O$40),"")</f>
        <v/>
      </c>
      <c r="M50" s="63" t="str">
        <f>IF(AND('Mapa de Riesgos'!$Y$41="Muy Baja",'Mapa de Riesgos'!$AA$41="Leve"),CONCATENATE("R5C",'Mapa de Riesgos'!$O$41),"")</f>
        <v/>
      </c>
      <c r="N50" s="63" t="str">
        <f>IF(AND('Mapa de Riesgos'!$Y$42="Muy Baja",'Mapa de Riesgos'!$AA$42="Leve"),CONCATENATE("R5C",'Mapa de Riesgos'!$O$42),"")</f>
        <v/>
      </c>
      <c r="O50" s="64" t="str">
        <f>IF(AND('Mapa de Riesgos'!$Y$43="Muy Baja",'Mapa de Riesgos'!$AA$43="Leve"),CONCATENATE("R5C",'Mapa de Riesgos'!$O$43),"")</f>
        <v/>
      </c>
      <c r="P50" s="62" t="str">
        <f>IF(AND('Mapa de Riesgos'!$Y$38="Muy Baja",'Mapa de Riesgos'!$AA$38="Menor"),CONCATENATE("R5C",'Mapa de Riesgos'!$O$38),"")</f>
        <v/>
      </c>
      <c r="Q50" s="63" t="str">
        <f>IF(AND('Mapa de Riesgos'!$Y$39="Muy Baja",'Mapa de Riesgos'!$AA$39="Menor"),CONCATENATE("R5C",'Mapa de Riesgos'!$O$39),"")</f>
        <v/>
      </c>
      <c r="R50" s="63" t="str">
        <f>IF(AND('Mapa de Riesgos'!$Y$40="Muy Baja",'Mapa de Riesgos'!$AA$40="Menor"),CONCATENATE("R5C",'Mapa de Riesgos'!$O$40),"")</f>
        <v/>
      </c>
      <c r="S50" s="63" t="str">
        <f>IF(AND('Mapa de Riesgos'!$Y$41="Muy Baja",'Mapa de Riesgos'!$AA$41="Menor"),CONCATENATE("R5C",'Mapa de Riesgos'!$O$41),"")</f>
        <v/>
      </c>
      <c r="T50" s="63" t="str">
        <f>IF(AND('Mapa de Riesgos'!$Y$42="Muy Baja",'Mapa de Riesgos'!$AA$42="Menor"),CONCATENATE("R5C",'Mapa de Riesgos'!$O$42),"")</f>
        <v/>
      </c>
      <c r="U50" s="64" t="str">
        <f>IF(AND('Mapa de Riesgos'!$Y$43="Muy Baja",'Mapa de Riesgos'!$AA$43="Menor"),CONCATENATE("R5C",'Mapa de Riesgos'!$O$43),"")</f>
        <v/>
      </c>
      <c r="V50" s="53" t="str">
        <f>IF(AND('Mapa de Riesgos'!$Y$38="Muy Baja",'Mapa de Riesgos'!$AA$38="Moderado"),CONCATENATE("R5C",'Mapa de Riesgos'!$O$38),"")</f>
        <v/>
      </c>
      <c r="W50" s="54" t="str">
        <f>IF(AND('Mapa de Riesgos'!$Y$39="Muy Baja",'Mapa de Riesgos'!$AA$39="Moderado"),CONCATENATE("R5C",'Mapa de Riesgos'!$O$39),"")</f>
        <v/>
      </c>
      <c r="X50" s="54" t="str">
        <f>IF(AND('Mapa de Riesgos'!$Y$40="Muy Baja",'Mapa de Riesgos'!$AA$40="Moderado"),CONCATENATE("R5C",'Mapa de Riesgos'!$O$40),"")</f>
        <v/>
      </c>
      <c r="Y50" s="54" t="str">
        <f>IF(AND('Mapa de Riesgos'!$Y$41="Muy Baja",'Mapa de Riesgos'!$AA$41="Moderado"),CONCATENATE("R5C",'Mapa de Riesgos'!$O$41),"")</f>
        <v/>
      </c>
      <c r="Z50" s="54" t="str">
        <f>IF(AND('Mapa de Riesgos'!$Y$42="Muy Baja",'Mapa de Riesgos'!$AA$42="Moderado"),CONCATENATE("R5C",'Mapa de Riesgos'!$O$42),"")</f>
        <v/>
      </c>
      <c r="AA50" s="55" t="str">
        <f>IF(AND('Mapa de Riesgos'!$Y$43="Muy Baja",'Mapa de Riesgos'!$AA$43="Moderado"),CONCATENATE("R5C",'Mapa de Riesgos'!$O$43),"")</f>
        <v/>
      </c>
      <c r="AB50" s="38" t="str">
        <f>IF(AND('Mapa de Riesgos'!$Y$38="Muy Baja",'Mapa de Riesgos'!$AA$38="Mayor"),CONCATENATE("R5C",'Mapa de Riesgos'!$O$38),"")</f>
        <v/>
      </c>
      <c r="AC50" s="39" t="str">
        <f>IF(AND('Mapa de Riesgos'!$Y$39="Muy Baja",'Mapa de Riesgos'!$AA$39="Mayor"),CONCATENATE("R5C",'Mapa de Riesgos'!$O$39),"")</f>
        <v/>
      </c>
      <c r="AD50" s="39" t="str">
        <f>IF(AND('Mapa de Riesgos'!$Y$40="Muy Baja",'Mapa de Riesgos'!$AA$40="Mayor"),CONCATENATE("R5C",'Mapa de Riesgos'!$O$40),"")</f>
        <v/>
      </c>
      <c r="AE50" s="39" t="str">
        <f>IF(AND('Mapa de Riesgos'!$Y$41="Muy Baja",'Mapa de Riesgos'!$AA$41="Mayor"),CONCATENATE("R5C",'Mapa de Riesgos'!$O$41),"")</f>
        <v/>
      </c>
      <c r="AF50" s="39" t="str">
        <f>IF(AND('Mapa de Riesgos'!$Y$42="Muy Baja",'Mapa de Riesgos'!$AA$42="Mayor"),CONCATENATE("R5C",'Mapa de Riesgos'!$O$42),"")</f>
        <v/>
      </c>
      <c r="AG50" s="40" t="str">
        <f>IF(AND('Mapa de Riesgos'!$Y$43="Muy Baja",'Mapa de Riesgos'!$AA$43="Mayor"),CONCATENATE("R5C",'Mapa de Riesgos'!$O$43),"")</f>
        <v/>
      </c>
      <c r="AH50" s="41" t="str">
        <f>IF(AND('Mapa de Riesgos'!$Y$38="Muy Baja",'Mapa de Riesgos'!$AA$38="Catastrófico"),CONCATENATE("R5C",'Mapa de Riesgos'!$O$38),"")</f>
        <v/>
      </c>
      <c r="AI50" s="42" t="str">
        <f>IF(AND('Mapa de Riesgos'!$Y$39="Muy Baja",'Mapa de Riesgos'!$AA$39="Catastrófico"),CONCATENATE("R5C",'Mapa de Riesgos'!$O$39),"")</f>
        <v/>
      </c>
      <c r="AJ50" s="42" t="str">
        <f>IF(AND('Mapa de Riesgos'!$Y$40="Muy Baja",'Mapa de Riesgos'!$AA$40="Catastrófico"),CONCATENATE("R5C",'Mapa de Riesgos'!$O$40),"")</f>
        <v/>
      </c>
      <c r="AK50" s="42" t="str">
        <f>IF(AND('Mapa de Riesgos'!$Y$41="Muy Baja",'Mapa de Riesgos'!$AA$41="Catastrófico"),CONCATENATE("R5C",'Mapa de Riesgos'!$O$41),"")</f>
        <v/>
      </c>
      <c r="AL50" s="42" t="str">
        <f>IF(AND('Mapa de Riesgos'!$Y$42="Muy Baja",'Mapa de Riesgos'!$AA$42="Catastrófico"),CONCATENATE("R5C",'Mapa de Riesgos'!$O$42),"")</f>
        <v/>
      </c>
      <c r="AM50" s="43" t="str">
        <f>IF(AND('Mapa de Riesgos'!$Y$43="Muy Baja",'Mapa de Riesgos'!$AA$43="Catastrófico"),CONCATENATE("R5C",'Mapa de Riesgos'!$O$43),"")</f>
        <v/>
      </c>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row>
    <row r="51" spans="1:80" ht="15" customHeight="1" x14ac:dyDescent="0.25">
      <c r="A51" s="69"/>
      <c r="B51" s="474"/>
      <c r="C51" s="474"/>
      <c r="D51" s="475"/>
      <c r="E51" s="515"/>
      <c r="F51" s="516"/>
      <c r="G51" s="516"/>
      <c r="H51" s="516"/>
      <c r="I51" s="517"/>
      <c r="J51" s="62" t="str">
        <f>IF(AND('Mapa de Riesgos'!$Y$44="Muy Baja",'Mapa de Riesgos'!$AA$44="Leve"),CONCATENATE("R6C",'Mapa de Riesgos'!$O$44),"")</f>
        <v/>
      </c>
      <c r="K51" s="63" t="str">
        <f>IF(AND('Mapa de Riesgos'!$Y$45="Muy Baja",'Mapa de Riesgos'!$AA$45="Leve"),CONCATENATE("R6C",'Mapa de Riesgos'!$O$45),"")</f>
        <v/>
      </c>
      <c r="L51" s="63" t="str">
        <f>IF(AND('Mapa de Riesgos'!$Y$46="Muy Baja",'Mapa de Riesgos'!$AA$46="Leve"),CONCATENATE("R6C",'Mapa de Riesgos'!$O$46),"")</f>
        <v/>
      </c>
      <c r="M51" s="63" t="str">
        <f>IF(AND('Mapa de Riesgos'!$Y$47="Muy Baja",'Mapa de Riesgos'!$AA$47="Leve"),CONCATENATE("R6C",'Mapa de Riesgos'!$O$47),"")</f>
        <v/>
      </c>
      <c r="N51" s="63" t="str">
        <f>IF(AND('Mapa de Riesgos'!$Y$48="Muy Baja",'Mapa de Riesgos'!$AA$48="Leve"),CONCATENATE("R6C",'Mapa de Riesgos'!$O$48),"")</f>
        <v/>
      </c>
      <c r="O51" s="64" t="str">
        <f>IF(AND('Mapa de Riesgos'!$Y$49="Muy Baja",'Mapa de Riesgos'!$AA$49="Leve"),CONCATENATE("R6C",'Mapa de Riesgos'!$O$49),"")</f>
        <v/>
      </c>
      <c r="P51" s="62" t="str">
        <f>IF(AND('Mapa de Riesgos'!$Y$44="Muy Baja",'Mapa de Riesgos'!$AA$44="Menor"),CONCATENATE("R6C",'Mapa de Riesgos'!$O$44),"")</f>
        <v/>
      </c>
      <c r="Q51" s="63" t="str">
        <f>IF(AND('Mapa de Riesgos'!$Y$45="Muy Baja",'Mapa de Riesgos'!$AA$45="Menor"),CONCATENATE("R6C",'Mapa de Riesgos'!$O$45),"")</f>
        <v/>
      </c>
      <c r="R51" s="63" t="str">
        <f>IF(AND('Mapa de Riesgos'!$Y$46="Muy Baja",'Mapa de Riesgos'!$AA$46="Menor"),CONCATENATE("R6C",'Mapa de Riesgos'!$O$46),"")</f>
        <v/>
      </c>
      <c r="S51" s="63" t="str">
        <f>IF(AND('Mapa de Riesgos'!$Y$47="Muy Baja",'Mapa de Riesgos'!$AA$47="Menor"),CONCATENATE("R6C",'Mapa de Riesgos'!$O$47),"")</f>
        <v/>
      </c>
      <c r="T51" s="63" t="str">
        <f>IF(AND('Mapa de Riesgos'!$Y$48="Muy Baja",'Mapa de Riesgos'!$AA$48="Menor"),CONCATENATE("R6C",'Mapa de Riesgos'!$O$48),"")</f>
        <v/>
      </c>
      <c r="U51" s="64" t="str">
        <f>IF(AND('Mapa de Riesgos'!$Y$49="Muy Baja",'Mapa de Riesgos'!$AA$49="Menor"),CONCATENATE("R6C",'Mapa de Riesgos'!$O$49),"")</f>
        <v/>
      </c>
      <c r="V51" s="53" t="str">
        <f>IF(AND('Mapa de Riesgos'!$Y$44="Muy Baja",'Mapa de Riesgos'!$AA$44="Moderado"),CONCATENATE("R6C",'Mapa de Riesgos'!$O$44),"")</f>
        <v/>
      </c>
      <c r="W51" s="54" t="str">
        <f>IF(AND('Mapa de Riesgos'!$Y$45="Muy Baja",'Mapa de Riesgos'!$AA$45="Moderado"),CONCATENATE("R6C",'Mapa de Riesgos'!$O$45),"")</f>
        <v/>
      </c>
      <c r="X51" s="54" t="str">
        <f>IF(AND('Mapa de Riesgos'!$Y$46="Muy Baja",'Mapa de Riesgos'!$AA$46="Moderado"),CONCATENATE("R6C",'Mapa de Riesgos'!$O$46),"")</f>
        <v/>
      </c>
      <c r="Y51" s="54" t="str">
        <f>IF(AND('Mapa de Riesgos'!$Y$47="Muy Baja",'Mapa de Riesgos'!$AA$47="Moderado"),CONCATENATE("R6C",'Mapa de Riesgos'!$O$47),"")</f>
        <v/>
      </c>
      <c r="Z51" s="54" t="str">
        <f>IF(AND('Mapa de Riesgos'!$Y$48="Muy Baja",'Mapa de Riesgos'!$AA$48="Moderado"),CONCATENATE("R6C",'Mapa de Riesgos'!$O$48),"")</f>
        <v/>
      </c>
      <c r="AA51" s="55" t="str">
        <f>IF(AND('Mapa de Riesgos'!$Y$49="Muy Baja",'Mapa de Riesgos'!$AA$49="Moderado"),CONCATENATE("R6C",'Mapa de Riesgos'!$O$49),"")</f>
        <v/>
      </c>
      <c r="AB51" s="38" t="str">
        <f>IF(AND('Mapa de Riesgos'!$Y$44="Muy Baja",'Mapa de Riesgos'!$AA$44="Mayor"),CONCATENATE("R6C",'Mapa de Riesgos'!$O$44),"")</f>
        <v/>
      </c>
      <c r="AC51" s="39" t="str">
        <f>IF(AND('Mapa de Riesgos'!$Y$45="Muy Baja",'Mapa de Riesgos'!$AA$45="Mayor"),CONCATENATE("R6C",'Mapa de Riesgos'!$O$45),"")</f>
        <v/>
      </c>
      <c r="AD51" s="39" t="str">
        <f>IF(AND('Mapa de Riesgos'!$Y$46="Muy Baja",'Mapa de Riesgos'!$AA$46="Mayor"),CONCATENATE("R6C",'Mapa de Riesgos'!$O$46),"")</f>
        <v/>
      </c>
      <c r="AE51" s="39" t="str">
        <f>IF(AND('Mapa de Riesgos'!$Y$47="Muy Baja",'Mapa de Riesgos'!$AA$47="Mayor"),CONCATENATE("R6C",'Mapa de Riesgos'!$O$47),"")</f>
        <v/>
      </c>
      <c r="AF51" s="39" t="str">
        <f>IF(AND('Mapa de Riesgos'!$Y$48="Muy Baja",'Mapa de Riesgos'!$AA$48="Mayor"),CONCATENATE("R6C",'Mapa de Riesgos'!$O$48),"")</f>
        <v/>
      </c>
      <c r="AG51" s="40" t="str">
        <f>IF(AND('Mapa de Riesgos'!$Y$49="Muy Baja",'Mapa de Riesgos'!$AA$49="Mayor"),CONCATENATE("R6C",'Mapa de Riesgos'!$O$49),"")</f>
        <v/>
      </c>
      <c r="AH51" s="41" t="str">
        <f>IF(AND('Mapa de Riesgos'!$Y$44="Muy Baja",'Mapa de Riesgos'!$AA$44="Catastrófico"),CONCATENATE("R6C",'Mapa de Riesgos'!$O$44),"")</f>
        <v/>
      </c>
      <c r="AI51" s="42" t="str">
        <f>IF(AND('Mapa de Riesgos'!$Y$45="Muy Baja",'Mapa de Riesgos'!$AA$45="Catastrófico"),CONCATENATE("R6C",'Mapa de Riesgos'!$O$45),"")</f>
        <v/>
      </c>
      <c r="AJ51" s="42" t="str">
        <f>IF(AND('Mapa de Riesgos'!$Y$46="Muy Baja",'Mapa de Riesgos'!$AA$46="Catastrófico"),CONCATENATE("R6C",'Mapa de Riesgos'!$O$46),"")</f>
        <v/>
      </c>
      <c r="AK51" s="42" t="str">
        <f>IF(AND('Mapa de Riesgos'!$Y$47="Muy Baja",'Mapa de Riesgos'!$AA$47="Catastrófico"),CONCATENATE("R6C",'Mapa de Riesgos'!$O$47),"")</f>
        <v/>
      </c>
      <c r="AL51" s="42" t="str">
        <f>IF(AND('Mapa de Riesgos'!$Y$48="Muy Baja",'Mapa de Riesgos'!$AA$48="Catastrófico"),CONCATENATE("R6C",'Mapa de Riesgos'!$O$48),"")</f>
        <v/>
      </c>
      <c r="AM51" s="43" t="str">
        <f>IF(AND('Mapa de Riesgos'!$Y$49="Muy Baja",'Mapa de Riesgos'!$AA$49="Catastrófico"),CONCATENATE("R6C",'Mapa de Riesgos'!$O$49),"")</f>
        <v/>
      </c>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row>
    <row r="52" spans="1:80" ht="15" customHeight="1" x14ac:dyDescent="0.25">
      <c r="A52" s="69"/>
      <c r="B52" s="474"/>
      <c r="C52" s="474"/>
      <c r="D52" s="475"/>
      <c r="E52" s="515"/>
      <c r="F52" s="516"/>
      <c r="G52" s="516"/>
      <c r="H52" s="516"/>
      <c r="I52" s="517"/>
      <c r="J52" s="62" t="str">
        <f>IF(AND('Mapa de Riesgos'!$Y$50="Muy Baja",'Mapa de Riesgos'!$AA$50="Leve"),CONCATENATE("R7C",'Mapa de Riesgos'!$O$50),"")</f>
        <v/>
      </c>
      <c r="K52" s="63" t="str">
        <f>IF(AND('Mapa de Riesgos'!$Y$51="Muy Baja",'Mapa de Riesgos'!$AA$51="Leve"),CONCATENATE("R7C",'Mapa de Riesgos'!$O$51),"")</f>
        <v/>
      </c>
      <c r="L52" s="63" t="str">
        <f>IF(AND('Mapa de Riesgos'!$Y$52="Muy Baja",'Mapa de Riesgos'!$AA$52="Leve"),CONCATENATE("R7C",'Mapa de Riesgos'!$O$52),"")</f>
        <v/>
      </c>
      <c r="M52" s="63" t="str">
        <f>IF(AND('Mapa de Riesgos'!$Y$53="Muy Baja",'Mapa de Riesgos'!$AA$53="Leve"),CONCATENATE("R7C",'Mapa de Riesgos'!$O$53),"")</f>
        <v/>
      </c>
      <c r="N52" s="63" t="str">
        <f>IF(AND('Mapa de Riesgos'!$Y$54="Muy Baja",'Mapa de Riesgos'!$AA$54="Leve"),CONCATENATE("R7C",'Mapa de Riesgos'!$O$54),"")</f>
        <v/>
      </c>
      <c r="O52" s="64" t="str">
        <f>IF(AND('Mapa de Riesgos'!$Y$55="Muy Baja",'Mapa de Riesgos'!$AA$55="Leve"),CONCATENATE("R7C",'Mapa de Riesgos'!$O$55),"")</f>
        <v/>
      </c>
      <c r="P52" s="62" t="str">
        <f>IF(AND('Mapa de Riesgos'!$Y$50="Muy Baja",'Mapa de Riesgos'!$AA$50="Menor"),CONCATENATE("R7C",'Mapa de Riesgos'!$O$50),"")</f>
        <v/>
      </c>
      <c r="Q52" s="63" t="str">
        <f>IF(AND('Mapa de Riesgos'!$Y$51="Muy Baja",'Mapa de Riesgos'!$AA$51="Menor"),CONCATENATE("R7C",'Mapa de Riesgos'!$O$51),"")</f>
        <v/>
      </c>
      <c r="R52" s="63" t="str">
        <f>IF(AND('Mapa de Riesgos'!$Y$52="Muy Baja",'Mapa de Riesgos'!$AA$52="Menor"),CONCATENATE("R7C",'Mapa de Riesgos'!$O$52),"")</f>
        <v/>
      </c>
      <c r="S52" s="63" t="str">
        <f>IF(AND('Mapa de Riesgos'!$Y$53="Muy Baja",'Mapa de Riesgos'!$AA$53="Menor"),CONCATENATE("R7C",'Mapa de Riesgos'!$O$53),"")</f>
        <v/>
      </c>
      <c r="T52" s="63" t="str">
        <f>IF(AND('Mapa de Riesgos'!$Y$54="Muy Baja",'Mapa de Riesgos'!$AA$54="Menor"),CONCATENATE("R7C",'Mapa de Riesgos'!$O$54),"")</f>
        <v/>
      </c>
      <c r="U52" s="64" t="str">
        <f>IF(AND('Mapa de Riesgos'!$Y$55="Muy Baja",'Mapa de Riesgos'!$AA$55="Menor"),CONCATENATE("R7C",'Mapa de Riesgos'!$O$55),"")</f>
        <v/>
      </c>
      <c r="V52" s="53" t="str">
        <f>IF(AND('Mapa de Riesgos'!$Y$50="Muy Baja",'Mapa de Riesgos'!$AA$50="Moderado"),CONCATENATE("R7C",'Mapa de Riesgos'!$O$50),"")</f>
        <v/>
      </c>
      <c r="W52" s="54" t="str">
        <f>IF(AND('Mapa de Riesgos'!$Y$51="Muy Baja",'Mapa de Riesgos'!$AA$51="Moderado"),CONCATENATE("R7C",'Mapa de Riesgos'!$O$51),"")</f>
        <v/>
      </c>
      <c r="X52" s="54" t="str">
        <f>IF(AND('Mapa de Riesgos'!$Y$52="Muy Baja",'Mapa de Riesgos'!$AA$52="Moderado"),CONCATENATE("R7C",'Mapa de Riesgos'!$O$52),"")</f>
        <v/>
      </c>
      <c r="Y52" s="54" t="str">
        <f>IF(AND('Mapa de Riesgos'!$Y$53="Muy Baja",'Mapa de Riesgos'!$AA$53="Moderado"),CONCATENATE("R7C",'Mapa de Riesgos'!$O$53),"")</f>
        <v/>
      </c>
      <c r="Z52" s="54" t="str">
        <f>IF(AND('Mapa de Riesgos'!$Y$54="Muy Baja",'Mapa de Riesgos'!$AA$54="Moderado"),CONCATENATE("R7C",'Mapa de Riesgos'!$O$54),"")</f>
        <v/>
      </c>
      <c r="AA52" s="55" t="str">
        <f>IF(AND('Mapa de Riesgos'!$Y$55="Muy Baja",'Mapa de Riesgos'!$AA$55="Moderado"),CONCATENATE("R7C",'Mapa de Riesgos'!$O$55),"")</f>
        <v/>
      </c>
      <c r="AB52" s="38" t="str">
        <f>IF(AND('Mapa de Riesgos'!$Y$50="Muy Baja",'Mapa de Riesgos'!$AA$50="Mayor"),CONCATENATE("R7C",'Mapa de Riesgos'!$O$50),"")</f>
        <v/>
      </c>
      <c r="AC52" s="39" t="str">
        <f>IF(AND('Mapa de Riesgos'!$Y$51="Muy Baja",'Mapa de Riesgos'!$AA$51="Mayor"),CONCATENATE("R7C",'Mapa de Riesgos'!$O$51),"")</f>
        <v/>
      </c>
      <c r="AD52" s="39" t="str">
        <f>IF(AND('Mapa de Riesgos'!$Y$52="Muy Baja",'Mapa de Riesgos'!$AA$52="Mayor"),CONCATENATE("R7C",'Mapa de Riesgos'!$O$52),"")</f>
        <v/>
      </c>
      <c r="AE52" s="39" t="str">
        <f>IF(AND('Mapa de Riesgos'!$Y$53="Muy Baja",'Mapa de Riesgos'!$AA$53="Mayor"),CONCATENATE("R7C",'Mapa de Riesgos'!$O$53),"")</f>
        <v/>
      </c>
      <c r="AF52" s="39" t="str">
        <f>IF(AND('Mapa de Riesgos'!$Y$54="Muy Baja",'Mapa de Riesgos'!$AA$54="Mayor"),CONCATENATE("R7C",'Mapa de Riesgos'!$O$54),"")</f>
        <v/>
      </c>
      <c r="AG52" s="40" t="str">
        <f>IF(AND('Mapa de Riesgos'!$Y$55="Muy Baja",'Mapa de Riesgos'!$AA$55="Mayor"),CONCATENATE("R7C",'Mapa de Riesgos'!$O$55),"")</f>
        <v/>
      </c>
      <c r="AH52" s="41" t="str">
        <f>IF(AND('Mapa de Riesgos'!$Y$50="Muy Baja",'Mapa de Riesgos'!$AA$50="Catastrófico"),CONCATENATE("R7C",'Mapa de Riesgos'!$O$50),"")</f>
        <v/>
      </c>
      <c r="AI52" s="42" t="str">
        <f>IF(AND('Mapa de Riesgos'!$Y$51="Muy Baja",'Mapa de Riesgos'!$AA$51="Catastrófico"),CONCATENATE("R7C",'Mapa de Riesgos'!$O$51),"")</f>
        <v/>
      </c>
      <c r="AJ52" s="42" t="str">
        <f>IF(AND('Mapa de Riesgos'!$Y$52="Muy Baja",'Mapa de Riesgos'!$AA$52="Catastrófico"),CONCATENATE("R7C",'Mapa de Riesgos'!$O$52),"")</f>
        <v/>
      </c>
      <c r="AK52" s="42" t="str">
        <f>IF(AND('Mapa de Riesgos'!$Y$53="Muy Baja",'Mapa de Riesgos'!$AA$53="Catastrófico"),CONCATENATE("R7C",'Mapa de Riesgos'!$O$53),"")</f>
        <v/>
      </c>
      <c r="AL52" s="42" t="str">
        <f>IF(AND('Mapa de Riesgos'!$Y$54="Muy Baja",'Mapa de Riesgos'!$AA$54="Catastrófico"),CONCATENATE("R7C",'Mapa de Riesgos'!$O$54),"")</f>
        <v/>
      </c>
      <c r="AM52" s="43" t="str">
        <f>IF(AND('Mapa de Riesgos'!$Y$55="Muy Baja",'Mapa de Riesgos'!$AA$55="Catastrófico"),CONCATENATE("R7C",'Mapa de Riesgos'!$O$55),"")</f>
        <v/>
      </c>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row>
    <row r="53" spans="1:80" ht="15" customHeight="1" x14ac:dyDescent="0.25">
      <c r="A53" s="69"/>
      <c r="B53" s="474"/>
      <c r="C53" s="474"/>
      <c r="D53" s="475"/>
      <c r="E53" s="515"/>
      <c r="F53" s="516"/>
      <c r="G53" s="516"/>
      <c r="H53" s="516"/>
      <c r="I53" s="517"/>
      <c r="J53" s="62" t="str">
        <f>IF(AND('Mapa de Riesgos'!$Y$56="Muy Baja",'Mapa de Riesgos'!$AA$56="Leve"),CONCATENATE("R8C",'Mapa de Riesgos'!$O$56),"")</f>
        <v/>
      </c>
      <c r="K53" s="63" t="str">
        <f>IF(AND('Mapa de Riesgos'!$Y$57="Muy Baja",'Mapa de Riesgos'!$AA$57="Leve"),CONCATENATE("R8C",'Mapa de Riesgos'!$O$57),"")</f>
        <v/>
      </c>
      <c r="L53" s="63" t="str">
        <f>IF(AND('Mapa de Riesgos'!$Y$58="Muy Baja",'Mapa de Riesgos'!$AA$58="Leve"),CONCATENATE("R8C",'Mapa de Riesgos'!$O$58),"")</f>
        <v/>
      </c>
      <c r="M53" s="63" t="str">
        <f>IF(AND('Mapa de Riesgos'!$Y$59="Muy Baja",'Mapa de Riesgos'!$AA$59="Leve"),CONCATENATE("R8C",'Mapa de Riesgos'!$O$59),"")</f>
        <v/>
      </c>
      <c r="N53" s="63" t="str">
        <f>IF(AND('Mapa de Riesgos'!$Y$60="Muy Baja",'Mapa de Riesgos'!$AA$60="Leve"),CONCATENATE("R8C",'Mapa de Riesgos'!$O$60),"")</f>
        <v/>
      </c>
      <c r="O53" s="64" t="str">
        <f>IF(AND('Mapa de Riesgos'!$Y$61="Muy Baja",'Mapa de Riesgos'!$AA$61="Leve"),CONCATENATE("R8C",'Mapa de Riesgos'!$O$61),"")</f>
        <v/>
      </c>
      <c r="P53" s="62" t="str">
        <f>IF(AND('Mapa de Riesgos'!$Y$56="Muy Baja",'Mapa de Riesgos'!$AA$56="Menor"),CONCATENATE("R8C",'Mapa de Riesgos'!$O$56),"")</f>
        <v/>
      </c>
      <c r="Q53" s="63" t="str">
        <f>IF(AND('Mapa de Riesgos'!$Y$57="Muy Baja",'Mapa de Riesgos'!$AA$57="Menor"),CONCATENATE("R8C",'Mapa de Riesgos'!$O$57),"")</f>
        <v/>
      </c>
      <c r="R53" s="63" t="str">
        <f>IF(AND('Mapa de Riesgos'!$Y$58="Muy Baja",'Mapa de Riesgos'!$AA$58="Menor"),CONCATENATE("R8C",'Mapa de Riesgos'!$O$58),"")</f>
        <v/>
      </c>
      <c r="S53" s="63" t="str">
        <f>IF(AND('Mapa de Riesgos'!$Y$59="Muy Baja",'Mapa de Riesgos'!$AA$59="Menor"),CONCATENATE("R8C",'Mapa de Riesgos'!$O$59),"")</f>
        <v/>
      </c>
      <c r="T53" s="63" t="str">
        <f>IF(AND('Mapa de Riesgos'!$Y$60="Muy Baja",'Mapa de Riesgos'!$AA$60="Menor"),CONCATENATE("R8C",'Mapa de Riesgos'!$O$60),"")</f>
        <v/>
      </c>
      <c r="U53" s="64" t="str">
        <f>IF(AND('Mapa de Riesgos'!$Y$61="Muy Baja",'Mapa de Riesgos'!$AA$61="Menor"),CONCATENATE("R8C",'Mapa de Riesgos'!$O$61),"")</f>
        <v/>
      </c>
      <c r="V53" s="53" t="str">
        <f>IF(AND('Mapa de Riesgos'!$Y$56="Muy Baja",'Mapa de Riesgos'!$AA$56="Moderado"),CONCATENATE("R8C",'Mapa de Riesgos'!$O$56),"")</f>
        <v/>
      </c>
      <c r="W53" s="54" t="str">
        <f>IF(AND('Mapa de Riesgos'!$Y$57="Muy Baja",'Mapa de Riesgos'!$AA$57="Moderado"),CONCATENATE("R8C",'Mapa de Riesgos'!$O$57),"")</f>
        <v/>
      </c>
      <c r="X53" s="54" t="str">
        <f>IF(AND('Mapa de Riesgos'!$Y$58="Muy Baja",'Mapa de Riesgos'!$AA$58="Moderado"),CONCATENATE("R8C",'Mapa de Riesgos'!$O$58),"")</f>
        <v/>
      </c>
      <c r="Y53" s="54" t="str">
        <f>IF(AND('Mapa de Riesgos'!$Y$59="Muy Baja",'Mapa de Riesgos'!$AA$59="Moderado"),CONCATENATE("R8C",'Mapa de Riesgos'!$O$59),"")</f>
        <v/>
      </c>
      <c r="Z53" s="54" t="str">
        <f>IF(AND('Mapa de Riesgos'!$Y$60="Muy Baja",'Mapa de Riesgos'!$AA$60="Moderado"),CONCATENATE("R8C",'Mapa de Riesgos'!$O$60),"")</f>
        <v/>
      </c>
      <c r="AA53" s="55" t="str">
        <f>IF(AND('Mapa de Riesgos'!$Y$61="Muy Baja",'Mapa de Riesgos'!$AA$61="Moderado"),CONCATENATE("R8C",'Mapa de Riesgos'!$O$61),"")</f>
        <v/>
      </c>
      <c r="AB53" s="38" t="str">
        <f>IF(AND('Mapa de Riesgos'!$Y$56="Muy Baja",'Mapa de Riesgos'!$AA$56="Mayor"),CONCATENATE("R8C",'Mapa de Riesgos'!$O$56),"")</f>
        <v/>
      </c>
      <c r="AC53" s="39" t="str">
        <f>IF(AND('Mapa de Riesgos'!$Y$57="Muy Baja",'Mapa de Riesgos'!$AA$57="Mayor"),CONCATENATE("R8C",'Mapa de Riesgos'!$O$57),"")</f>
        <v/>
      </c>
      <c r="AD53" s="39" t="str">
        <f>IF(AND('Mapa de Riesgos'!$Y$58="Muy Baja",'Mapa de Riesgos'!$AA$58="Mayor"),CONCATENATE("R8C",'Mapa de Riesgos'!$O$58),"")</f>
        <v/>
      </c>
      <c r="AE53" s="39" t="str">
        <f>IF(AND('Mapa de Riesgos'!$Y$59="Muy Baja",'Mapa de Riesgos'!$AA$59="Mayor"),CONCATENATE("R8C",'Mapa de Riesgos'!$O$59),"")</f>
        <v/>
      </c>
      <c r="AF53" s="39" t="str">
        <f>IF(AND('Mapa de Riesgos'!$Y$60="Muy Baja",'Mapa de Riesgos'!$AA$60="Mayor"),CONCATENATE("R8C",'Mapa de Riesgos'!$O$60),"")</f>
        <v/>
      </c>
      <c r="AG53" s="40" t="str">
        <f>IF(AND('Mapa de Riesgos'!$Y$61="Muy Baja",'Mapa de Riesgos'!$AA$61="Mayor"),CONCATENATE("R8C",'Mapa de Riesgos'!$O$61),"")</f>
        <v/>
      </c>
      <c r="AH53" s="41" t="str">
        <f>IF(AND('Mapa de Riesgos'!$Y$56="Muy Baja",'Mapa de Riesgos'!$AA$56="Catastrófico"),CONCATENATE("R8C",'Mapa de Riesgos'!$O$56),"")</f>
        <v/>
      </c>
      <c r="AI53" s="42" t="str">
        <f>IF(AND('Mapa de Riesgos'!$Y$57="Muy Baja",'Mapa de Riesgos'!$AA$57="Catastrófico"),CONCATENATE("R8C",'Mapa de Riesgos'!$O$57),"")</f>
        <v/>
      </c>
      <c r="AJ53" s="42" t="str">
        <f>IF(AND('Mapa de Riesgos'!$Y$58="Muy Baja",'Mapa de Riesgos'!$AA$58="Catastrófico"),CONCATENATE("R8C",'Mapa de Riesgos'!$O$58),"")</f>
        <v/>
      </c>
      <c r="AK53" s="42" t="str">
        <f>IF(AND('Mapa de Riesgos'!$Y$59="Muy Baja",'Mapa de Riesgos'!$AA$59="Catastrófico"),CONCATENATE("R8C",'Mapa de Riesgos'!$O$59),"")</f>
        <v/>
      </c>
      <c r="AL53" s="42" t="str">
        <f>IF(AND('Mapa de Riesgos'!$Y$60="Muy Baja",'Mapa de Riesgos'!$AA$60="Catastrófico"),CONCATENATE("R8C",'Mapa de Riesgos'!$O$60),"")</f>
        <v/>
      </c>
      <c r="AM53" s="43" t="str">
        <f>IF(AND('Mapa de Riesgos'!$Y$61="Muy Baja",'Mapa de Riesgos'!$AA$61="Catastrófico"),CONCATENATE("R8C",'Mapa de Riesgos'!$O$61),"")</f>
        <v/>
      </c>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row>
    <row r="54" spans="1:80" ht="15" customHeight="1" x14ac:dyDescent="0.25">
      <c r="A54" s="69"/>
      <c r="B54" s="474"/>
      <c r="C54" s="474"/>
      <c r="D54" s="475"/>
      <c r="E54" s="515"/>
      <c r="F54" s="516"/>
      <c r="G54" s="516"/>
      <c r="H54" s="516"/>
      <c r="I54" s="517"/>
      <c r="J54" s="62" t="str">
        <f>IF(AND('Mapa de Riesgos'!$Y$62="Muy Baja",'Mapa de Riesgos'!$AA$62="Leve"),CONCATENATE("R9C",'Mapa de Riesgos'!$O$62),"")</f>
        <v/>
      </c>
      <c r="K54" s="63" t="str">
        <f>IF(AND('Mapa de Riesgos'!$Y$63="Muy Baja",'Mapa de Riesgos'!$AA$63="Leve"),CONCATENATE("R9C",'Mapa de Riesgos'!$O$63),"")</f>
        <v/>
      </c>
      <c r="L54" s="63" t="str">
        <f>IF(AND('Mapa de Riesgos'!$Y$64="Muy Baja",'Mapa de Riesgos'!$AA$64="Leve"),CONCATENATE("R9C",'Mapa de Riesgos'!$O$64),"")</f>
        <v/>
      </c>
      <c r="M54" s="63" t="str">
        <f>IF(AND('Mapa de Riesgos'!$Y$65="Muy Baja",'Mapa de Riesgos'!$AA$65="Leve"),CONCATENATE("R9C",'Mapa de Riesgos'!$O$65),"")</f>
        <v/>
      </c>
      <c r="N54" s="63" t="str">
        <f>IF(AND('Mapa de Riesgos'!$Y$66="Muy Baja",'Mapa de Riesgos'!$AA$66="Leve"),CONCATENATE("R9C",'Mapa de Riesgos'!$O$66),"")</f>
        <v/>
      </c>
      <c r="O54" s="64" t="str">
        <f>IF(AND('Mapa de Riesgos'!$Y$67="Muy Baja",'Mapa de Riesgos'!$AA$67="Leve"),CONCATENATE("R9C",'Mapa de Riesgos'!$O$67),"")</f>
        <v/>
      </c>
      <c r="P54" s="62" t="str">
        <f>IF(AND('Mapa de Riesgos'!$Y$62="Muy Baja",'Mapa de Riesgos'!$AA$62="Menor"),CONCATENATE("R9C",'Mapa de Riesgos'!$O$62),"")</f>
        <v/>
      </c>
      <c r="Q54" s="63" t="str">
        <f>IF(AND('Mapa de Riesgos'!$Y$63="Muy Baja",'Mapa de Riesgos'!$AA$63="Menor"),CONCATENATE("R9C",'Mapa de Riesgos'!$O$63),"")</f>
        <v/>
      </c>
      <c r="R54" s="63" t="str">
        <f>IF(AND('Mapa de Riesgos'!$Y$64="Muy Baja",'Mapa de Riesgos'!$AA$64="Menor"),CONCATENATE("R9C",'Mapa de Riesgos'!$O$64),"")</f>
        <v/>
      </c>
      <c r="S54" s="63" t="str">
        <f>IF(AND('Mapa de Riesgos'!$Y$65="Muy Baja",'Mapa de Riesgos'!$AA$65="Menor"),CONCATENATE("R9C",'Mapa de Riesgos'!$O$65),"")</f>
        <v/>
      </c>
      <c r="T54" s="63" t="str">
        <f>IF(AND('Mapa de Riesgos'!$Y$66="Muy Baja",'Mapa de Riesgos'!$AA$66="Menor"),CONCATENATE("R9C",'Mapa de Riesgos'!$O$66),"")</f>
        <v/>
      </c>
      <c r="U54" s="64" t="str">
        <f>IF(AND('Mapa de Riesgos'!$Y$67="Muy Baja",'Mapa de Riesgos'!$AA$67="Menor"),CONCATENATE("R9C",'Mapa de Riesgos'!$O$67),"")</f>
        <v/>
      </c>
      <c r="V54" s="53" t="str">
        <f>IF(AND('Mapa de Riesgos'!$Y$62="Muy Baja",'Mapa de Riesgos'!$AA$62="Moderado"),CONCATENATE("R9C",'Mapa de Riesgos'!$O$62),"")</f>
        <v/>
      </c>
      <c r="W54" s="54" t="str">
        <f>IF(AND('Mapa de Riesgos'!$Y$63="Muy Baja",'Mapa de Riesgos'!$AA$63="Moderado"),CONCATENATE("R9C",'Mapa de Riesgos'!$O$63),"")</f>
        <v/>
      </c>
      <c r="X54" s="54" t="str">
        <f>IF(AND('Mapa de Riesgos'!$Y$64="Muy Baja",'Mapa de Riesgos'!$AA$64="Moderado"),CONCATENATE("R9C",'Mapa de Riesgos'!$O$64),"")</f>
        <v/>
      </c>
      <c r="Y54" s="54" t="str">
        <f>IF(AND('Mapa de Riesgos'!$Y$65="Muy Baja",'Mapa de Riesgos'!$AA$65="Moderado"),CONCATENATE("R9C",'Mapa de Riesgos'!$O$65),"")</f>
        <v/>
      </c>
      <c r="Z54" s="54" t="str">
        <f>IF(AND('Mapa de Riesgos'!$Y$66="Muy Baja",'Mapa de Riesgos'!$AA$66="Moderado"),CONCATENATE("R9C",'Mapa de Riesgos'!$O$66),"")</f>
        <v/>
      </c>
      <c r="AA54" s="55" t="str">
        <f>IF(AND('Mapa de Riesgos'!$Y$67="Muy Baja",'Mapa de Riesgos'!$AA$67="Moderado"),CONCATENATE("R9C",'Mapa de Riesgos'!$O$67),"")</f>
        <v/>
      </c>
      <c r="AB54" s="38" t="str">
        <f>IF(AND('Mapa de Riesgos'!$Y$62="Muy Baja",'Mapa de Riesgos'!$AA$62="Mayor"),CONCATENATE("R9C",'Mapa de Riesgos'!$O$62),"")</f>
        <v/>
      </c>
      <c r="AC54" s="39" t="str">
        <f>IF(AND('Mapa de Riesgos'!$Y$63="Muy Baja",'Mapa de Riesgos'!$AA$63="Mayor"),CONCATENATE("R9C",'Mapa de Riesgos'!$O$63),"")</f>
        <v/>
      </c>
      <c r="AD54" s="39" t="str">
        <f>IF(AND('Mapa de Riesgos'!$Y$64="Muy Baja",'Mapa de Riesgos'!$AA$64="Mayor"),CONCATENATE("R9C",'Mapa de Riesgos'!$O$64),"")</f>
        <v/>
      </c>
      <c r="AE54" s="39" t="str">
        <f>IF(AND('Mapa de Riesgos'!$Y$65="Muy Baja",'Mapa de Riesgos'!$AA$65="Mayor"),CONCATENATE("R9C",'Mapa de Riesgos'!$O$65),"")</f>
        <v/>
      </c>
      <c r="AF54" s="39" t="str">
        <f>IF(AND('Mapa de Riesgos'!$Y$66="Muy Baja",'Mapa de Riesgos'!$AA$66="Mayor"),CONCATENATE("R9C",'Mapa de Riesgos'!$O$66),"")</f>
        <v/>
      </c>
      <c r="AG54" s="40" t="str">
        <f>IF(AND('Mapa de Riesgos'!$Y$67="Muy Baja",'Mapa de Riesgos'!$AA$67="Mayor"),CONCATENATE("R9C",'Mapa de Riesgos'!$O$67),"")</f>
        <v/>
      </c>
      <c r="AH54" s="41" t="str">
        <f>IF(AND('Mapa de Riesgos'!$Y$62="Muy Baja",'Mapa de Riesgos'!$AA$62="Catastrófico"),CONCATENATE("R9C",'Mapa de Riesgos'!$O$62),"")</f>
        <v/>
      </c>
      <c r="AI54" s="42" t="str">
        <f>IF(AND('Mapa de Riesgos'!$Y$63="Muy Baja",'Mapa de Riesgos'!$AA$63="Catastrófico"),CONCATENATE("R9C",'Mapa de Riesgos'!$O$63),"")</f>
        <v/>
      </c>
      <c r="AJ54" s="42" t="str">
        <f>IF(AND('Mapa de Riesgos'!$Y$64="Muy Baja",'Mapa de Riesgos'!$AA$64="Catastrófico"),CONCATENATE("R9C",'Mapa de Riesgos'!$O$64),"")</f>
        <v/>
      </c>
      <c r="AK54" s="42" t="str">
        <f>IF(AND('Mapa de Riesgos'!$Y$65="Muy Baja",'Mapa de Riesgos'!$AA$65="Catastrófico"),CONCATENATE("R9C",'Mapa de Riesgos'!$O$65),"")</f>
        <v/>
      </c>
      <c r="AL54" s="42" t="str">
        <f>IF(AND('Mapa de Riesgos'!$Y$66="Muy Baja",'Mapa de Riesgos'!$AA$66="Catastrófico"),CONCATENATE("R9C",'Mapa de Riesgos'!$O$66),"")</f>
        <v/>
      </c>
      <c r="AM54" s="43" t="str">
        <f>IF(AND('Mapa de Riesgos'!$Y$67="Muy Baja",'Mapa de Riesgos'!$AA$67="Catastrófico"),CONCATENATE("R9C",'Mapa de Riesgos'!$O$67),"")</f>
        <v/>
      </c>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row>
    <row r="55" spans="1:80" ht="15.75" customHeight="1" thickBot="1" x14ac:dyDescent="0.3">
      <c r="A55" s="69"/>
      <c r="B55" s="474"/>
      <c r="C55" s="474"/>
      <c r="D55" s="475"/>
      <c r="E55" s="518"/>
      <c r="F55" s="519"/>
      <c r="G55" s="519"/>
      <c r="H55" s="519"/>
      <c r="I55" s="520"/>
      <c r="J55" s="65" t="str">
        <f>IF(AND('Mapa de Riesgos'!$Y$68="Muy Baja",'Mapa de Riesgos'!$AA$68="Leve"),CONCATENATE("R10C",'Mapa de Riesgos'!$O$68),"")</f>
        <v/>
      </c>
      <c r="K55" s="66" t="str">
        <f>IF(AND('Mapa de Riesgos'!$Y$69="Muy Baja",'Mapa de Riesgos'!$AA$69="Leve"),CONCATENATE("R10C",'Mapa de Riesgos'!$O$69),"")</f>
        <v/>
      </c>
      <c r="L55" s="66" t="str">
        <f>IF(AND('Mapa de Riesgos'!$Y$70="Muy Baja",'Mapa de Riesgos'!$AA$70="Leve"),CONCATENATE("R10C",'Mapa de Riesgos'!$O$70),"")</f>
        <v/>
      </c>
      <c r="M55" s="66" t="str">
        <f>IF(AND('Mapa de Riesgos'!$Y$71="Muy Baja",'Mapa de Riesgos'!$AA$71="Leve"),CONCATENATE("R10C",'Mapa de Riesgos'!$O$71),"")</f>
        <v/>
      </c>
      <c r="N55" s="66" t="str">
        <f>IF(AND('Mapa de Riesgos'!$Y$72="Muy Baja",'Mapa de Riesgos'!$AA$72="Leve"),CONCATENATE("R10C",'Mapa de Riesgos'!$O$72),"")</f>
        <v/>
      </c>
      <c r="O55" s="67" t="str">
        <f>IF(AND('Mapa de Riesgos'!$Y$73="Muy Baja",'Mapa de Riesgos'!$AA$73="Leve"),CONCATENATE("R10C",'Mapa de Riesgos'!$O$73),"")</f>
        <v/>
      </c>
      <c r="P55" s="65" t="str">
        <f>IF(AND('Mapa de Riesgos'!$Y$68="Muy Baja",'Mapa de Riesgos'!$AA$68="Menor"),CONCATENATE("R10C",'Mapa de Riesgos'!$O$68),"")</f>
        <v/>
      </c>
      <c r="Q55" s="66" t="str">
        <f>IF(AND('Mapa de Riesgos'!$Y$69="Muy Baja",'Mapa de Riesgos'!$AA$69="Menor"),CONCATENATE("R10C",'Mapa de Riesgos'!$O$69),"")</f>
        <v/>
      </c>
      <c r="R55" s="66" t="str">
        <f>IF(AND('Mapa de Riesgos'!$Y$70="Muy Baja",'Mapa de Riesgos'!$AA$70="Menor"),CONCATENATE("R10C",'Mapa de Riesgos'!$O$70),"")</f>
        <v/>
      </c>
      <c r="S55" s="66" t="str">
        <f>IF(AND('Mapa de Riesgos'!$Y$71="Muy Baja",'Mapa de Riesgos'!$AA$71="Menor"),CONCATENATE("R10C",'Mapa de Riesgos'!$O$71),"")</f>
        <v/>
      </c>
      <c r="T55" s="66" t="str">
        <f>IF(AND('Mapa de Riesgos'!$Y$72="Muy Baja",'Mapa de Riesgos'!$AA$72="Menor"),CONCATENATE("R10C",'Mapa de Riesgos'!$O$72),"")</f>
        <v/>
      </c>
      <c r="U55" s="67" t="str">
        <f>IF(AND('Mapa de Riesgos'!$Y$73="Muy Baja",'Mapa de Riesgos'!$AA$73="Menor"),CONCATENATE("R10C",'Mapa de Riesgos'!$O$73),"")</f>
        <v/>
      </c>
      <c r="V55" s="56" t="str">
        <f>IF(AND('Mapa de Riesgos'!$Y$68="Muy Baja",'Mapa de Riesgos'!$AA$68="Moderado"),CONCATENATE("R10C",'Mapa de Riesgos'!$O$68),"")</f>
        <v/>
      </c>
      <c r="W55" s="57" t="str">
        <f>IF(AND('Mapa de Riesgos'!$Y$69="Muy Baja",'Mapa de Riesgos'!$AA$69="Moderado"),CONCATENATE("R10C",'Mapa de Riesgos'!$O$69),"")</f>
        <v/>
      </c>
      <c r="X55" s="57" t="str">
        <f>IF(AND('Mapa de Riesgos'!$Y$70="Muy Baja",'Mapa de Riesgos'!$AA$70="Moderado"),CONCATENATE("R10C",'Mapa de Riesgos'!$O$70),"")</f>
        <v/>
      </c>
      <c r="Y55" s="57" t="str">
        <f>IF(AND('Mapa de Riesgos'!$Y$71="Muy Baja",'Mapa de Riesgos'!$AA$71="Moderado"),CONCATENATE("R10C",'Mapa de Riesgos'!$O$71),"")</f>
        <v/>
      </c>
      <c r="Z55" s="57" t="str">
        <f>IF(AND('Mapa de Riesgos'!$Y$72="Muy Baja",'Mapa de Riesgos'!$AA$72="Moderado"),CONCATENATE("R10C",'Mapa de Riesgos'!$O$72),"")</f>
        <v/>
      </c>
      <c r="AA55" s="58" t="str">
        <f>IF(AND('Mapa de Riesgos'!$Y$73="Muy Baja",'Mapa de Riesgos'!$AA$73="Moderado"),CONCATENATE("R10C",'Mapa de Riesgos'!$O$73),"")</f>
        <v/>
      </c>
      <c r="AB55" s="44" t="str">
        <f>IF(AND('Mapa de Riesgos'!$Y$68="Muy Baja",'Mapa de Riesgos'!$AA$68="Mayor"),CONCATENATE("R10C",'Mapa de Riesgos'!$O$68),"")</f>
        <v/>
      </c>
      <c r="AC55" s="45" t="str">
        <f>IF(AND('Mapa de Riesgos'!$Y$69="Muy Baja",'Mapa de Riesgos'!$AA$69="Mayor"),CONCATENATE("R10C",'Mapa de Riesgos'!$O$69),"")</f>
        <v/>
      </c>
      <c r="AD55" s="45" t="str">
        <f>IF(AND('Mapa de Riesgos'!$Y$70="Muy Baja",'Mapa de Riesgos'!$AA$70="Mayor"),CONCATENATE("R10C",'Mapa de Riesgos'!$O$70),"")</f>
        <v/>
      </c>
      <c r="AE55" s="45" t="str">
        <f>IF(AND('Mapa de Riesgos'!$Y$71="Muy Baja",'Mapa de Riesgos'!$AA$71="Mayor"),CONCATENATE("R10C",'Mapa de Riesgos'!$O$71),"")</f>
        <v/>
      </c>
      <c r="AF55" s="45" t="str">
        <f>IF(AND('Mapa de Riesgos'!$Y$72="Muy Baja",'Mapa de Riesgos'!$AA$72="Mayor"),CONCATENATE("R10C",'Mapa de Riesgos'!$O$72),"")</f>
        <v/>
      </c>
      <c r="AG55" s="46" t="str">
        <f>IF(AND('Mapa de Riesgos'!$Y$73="Muy Baja",'Mapa de Riesgos'!$AA$73="Mayor"),CONCATENATE("R10C",'Mapa de Riesgos'!$O$73),"")</f>
        <v/>
      </c>
      <c r="AH55" s="47" t="str">
        <f>IF(AND('Mapa de Riesgos'!$Y$68="Muy Baja",'Mapa de Riesgos'!$AA$68="Catastrófico"),CONCATENATE("R10C",'Mapa de Riesgos'!$O$68),"")</f>
        <v/>
      </c>
      <c r="AI55" s="48" t="str">
        <f>IF(AND('Mapa de Riesgos'!$Y$69="Muy Baja",'Mapa de Riesgos'!$AA$69="Catastrófico"),CONCATENATE("R10C",'Mapa de Riesgos'!$O$69),"")</f>
        <v/>
      </c>
      <c r="AJ55" s="48" t="str">
        <f>IF(AND('Mapa de Riesgos'!$Y$70="Muy Baja",'Mapa de Riesgos'!$AA$70="Catastrófico"),CONCATENATE("R10C",'Mapa de Riesgos'!$O$70),"")</f>
        <v/>
      </c>
      <c r="AK55" s="48" t="str">
        <f>IF(AND('Mapa de Riesgos'!$Y$71="Muy Baja",'Mapa de Riesgos'!$AA$71="Catastrófico"),CONCATENATE("R10C",'Mapa de Riesgos'!$O$71),"")</f>
        <v/>
      </c>
      <c r="AL55" s="48" t="str">
        <f>IF(AND('Mapa de Riesgos'!$Y$72="Muy Baja",'Mapa de Riesgos'!$AA$72="Catastrófico"),CONCATENATE("R10C",'Mapa de Riesgos'!$O$72),"")</f>
        <v/>
      </c>
      <c r="AM55" s="49" t="str">
        <f>IF(AND('Mapa de Riesgos'!$Y$73="Muy Baja",'Mapa de Riesgos'!$AA$73="Catastrófico"),CONCATENATE("R10C",'Mapa de Riesgos'!$O$73),"")</f>
        <v/>
      </c>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row>
    <row r="56" spans="1:80" x14ac:dyDescent="0.25">
      <c r="A56" s="69"/>
      <c r="B56" s="69"/>
      <c r="C56" s="69"/>
      <c r="D56" s="69"/>
      <c r="E56" s="69"/>
      <c r="F56" s="69"/>
      <c r="G56" s="69"/>
      <c r="H56" s="69"/>
      <c r="I56" s="69"/>
      <c r="J56" s="512" t="s">
        <v>200</v>
      </c>
      <c r="K56" s="513"/>
      <c r="L56" s="513"/>
      <c r="M56" s="513"/>
      <c r="N56" s="513"/>
      <c r="O56" s="514"/>
      <c r="P56" s="512" t="s">
        <v>201</v>
      </c>
      <c r="Q56" s="513"/>
      <c r="R56" s="513"/>
      <c r="S56" s="513"/>
      <c r="T56" s="513"/>
      <c r="U56" s="514"/>
      <c r="V56" s="512" t="s">
        <v>202</v>
      </c>
      <c r="W56" s="513"/>
      <c r="X56" s="513"/>
      <c r="Y56" s="513"/>
      <c r="Z56" s="513"/>
      <c r="AA56" s="514"/>
      <c r="AB56" s="512" t="s">
        <v>203</v>
      </c>
      <c r="AC56" s="521"/>
      <c r="AD56" s="513"/>
      <c r="AE56" s="513"/>
      <c r="AF56" s="513"/>
      <c r="AG56" s="514"/>
      <c r="AH56" s="512" t="s">
        <v>204</v>
      </c>
      <c r="AI56" s="513"/>
      <c r="AJ56" s="513"/>
      <c r="AK56" s="513"/>
      <c r="AL56" s="513"/>
      <c r="AM56" s="514"/>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row>
    <row r="57" spans="1:80" x14ac:dyDescent="0.25">
      <c r="A57" s="69"/>
      <c r="B57" s="69"/>
      <c r="C57" s="69"/>
      <c r="D57" s="69"/>
      <c r="E57" s="69"/>
      <c r="F57" s="69"/>
      <c r="G57" s="69"/>
      <c r="H57" s="69"/>
      <c r="I57" s="69"/>
      <c r="J57" s="515"/>
      <c r="K57" s="516"/>
      <c r="L57" s="516"/>
      <c r="M57" s="516"/>
      <c r="N57" s="516"/>
      <c r="O57" s="517"/>
      <c r="P57" s="515"/>
      <c r="Q57" s="516"/>
      <c r="R57" s="516"/>
      <c r="S57" s="516"/>
      <c r="T57" s="516"/>
      <c r="U57" s="517"/>
      <c r="V57" s="515"/>
      <c r="W57" s="516"/>
      <c r="X57" s="516"/>
      <c r="Y57" s="516"/>
      <c r="Z57" s="516"/>
      <c r="AA57" s="517"/>
      <c r="AB57" s="515"/>
      <c r="AC57" s="516"/>
      <c r="AD57" s="516"/>
      <c r="AE57" s="516"/>
      <c r="AF57" s="516"/>
      <c r="AG57" s="517"/>
      <c r="AH57" s="515"/>
      <c r="AI57" s="516"/>
      <c r="AJ57" s="516"/>
      <c r="AK57" s="516"/>
      <c r="AL57" s="516"/>
      <c r="AM57" s="517"/>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row>
    <row r="58" spans="1:80" x14ac:dyDescent="0.25">
      <c r="A58" s="69"/>
      <c r="B58" s="69"/>
      <c r="C58" s="69"/>
      <c r="D58" s="69"/>
      <c r="E58" s="69"/>
      <c r="F58" s="69"/>
      <c r="G58" s="69"/>
      <c r="H58" s="69"/>
      <c r="I58" s="69"/>
      <c r="J58" s="515"/>
      <c r="K58" s="516"/>
      <c r="L58" s="516"/>
      <c r="M58" s="516"/>
      <c r="N58" s="516"/>
      <c r="O58" s="517"/>
      <c r="P58" s="515"/>
      <c r="Q58" s="516"/>
      <c r="R58" s="516"/>
      <c r="S58" s="516"/>
      <c r="T58" s="516"/>
      <c r="U58" s="517"/>
      <c r="V58" s="515"/>
      <c r="W58" s="516"/>
      <c r="X58" s="516"/>
      <c r="Y58" s="516"/>
      <c r="Z58" s="516"/>
      <c r="AA58" s="517"/>
      <c r="AB58" s="515"/>
      <c r="AC58" s="516"/>
      <c r="AD58" s="516"/>
      <c r="AE58" s="516"/>
      <c r="AF58" s="516"/>
      <c r="AG58" s="517"/>
      <c r="AH58" s="515"/>
      <c r="AI58" s="516"/>
      <c r="AJ58" s="516"/>
      <c r="AK58" s="516"/>
      <c r="AL58" s="516"/>
      <c r="AM58" s="517"/>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row>
    <row r="59" spans="1:80" x14ac:dyDescent="0.25">
      <c r="A59" s="69"/>
      <c r="B59" s="69"/>
      <c r="C59" s="69"/>
      <c r="D59" s="69"/>
      <c r="E59" s="69"/>
      <c r="F59" s="69"/>
      <c r="G59" s="69"/>
      <c r="H59" s="69"/>
      <c r="I59" s="69"/>
      <c r="J59" s="515"/>
      <c r="K59" s="516"/>
      <c r="L59" s="516"/>
      <c r="M59" s="516"/>
      <c r="N59" s="516"/>
      <c r="O59" s="517"/>
      <c r="P59" s="515"/>
      <c r="Q59" s="516"/>
      <c r="R59" s="516"/>
      <c r="S59" s="516"/>
      <c r="T59" s="516"/>
      <c r="U59" s="517"/>
      <c r="V59" s="515"/>
      <c r="W59" s="516"/>
      <c r="X59" s="516"/>
      <c r="Y59" s="516"/>
      <c r="Z59" s="516"/>
      <c r="AA59" s="517"/>
      <c r="AB59" s="515"/>
      <c r="AC59" s="516"/>
      <c r="AD59" s="516"/>
      <c r="AE59" s="516"/>
      <c r="AF59" s="516"/>
      <c r="AG59" s="517"/>
      <c r="AH59" s="515"/>
      <c r="AI59" s="516"/>
      <c r="AJ59" s="516"/>
      <c r="AK59" s="516"/>
      <c r="AL59" s="516"/>
      <c r="AM59" s="517"/>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row>
    <row r="60" spans="1:80" x14ac:dyDescent="0.25">
      <c r="A60" s="69"/>
      <c r="B60" s="69"/>
      <c r="C60" s="69"/>
      <c r="D60" s="69"/>
      <c r="E60" s="69"/>
      <c r="F60" s="69"/>
      <c r="G60" s="69"/>
      <c r="H60" s="69"/>
      <c r="I60" s="69"/>
      <c r="J60" s="515"/>
      <c r="K60" s="516"/>
      <c r="L60" s="516"/>
      <c r="M60" s="516"/>
      <c r="N60" s="516"/>
      <c r="O60" s="517"/>
      <c r="P60" s="515"/>
      <c r="Q60" s="516"/>
      <c r="R60" s="516"/>
      <c r="S60" s="516"/>
      <c r="T60" s="516"/>
      <c r="U60" s="517"/>
      <c r="V60" s="515"/>
      <c r="W60" s="516"/>
      <c r="X60" s="516"/>
      <c r="Y60" s="516"/>
      <c r="Z60" s="516"/>
      <c r="AA60" s="517"/>
      <c r="AB60" s="515"/>
      <c r="AC60" s="516"/>
      <c r="AD60" s="516"/>
      <c r="AE60" s="516"/>
      <c r="AF60" s="516"/>
      <c r="AG60" s="517"/>
      <c r="AH60" s="515"/>
      <c r="AI60" s="516"/>
      <c r="AJ60" s="516"/>
      <c r="AK60" s="516"/>
      <c r="AL60" s="516"/>
      <c r="AM60" s="517"/>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row>
    <row r="61" spans="1:80" ht="15.75" thickBot="1" x14ac:dyDescent="0.3">
      <c r="A61" s="69"/>
      <c r="B61" s="69"/>
      <c r="C61" s="69"/>
      <c r="D61" s="69"/>
      <c r="E61" s="69"/>
      <c r="F61" s="69"/>
      <c r="G61" s="69"/>
      <c r="H61" s="69"/>
      <c r="I61" s="69"/>
      <c r="J61" s="518"/>
      <c r="K61" s="519"/>
      <c r="L61" s="519"/>
      <c r="M61" s="519"/>
      <c r="N61" s="519"/>
      <c r="O61" s="520"/>
      <c r="P61" s="518"/>
      <c r="Q61" s="519"/>
      <c r="R61" s="519"/>
      <c r="S61" s="519"/>
      <c r="T61" s="519"/>
      <c r="U61" s="520"/>
      <c r="V61" s="518"/>
      <c r="W61" s="519"/>
      <c r="X61" s="519"/>
      <c r="Y61" s="519"/>
      <c r="Z61" s="519"/>
      <c r="AA61" s="520"/>
      <c r="AB61" s="518"/>
      <c r="AC61" s="519"/>
      <c r="AD61" s="519"/>
      <c r="AE61" s="519"/>
      <c r="AF61" s="519"/>
      <c r="AG61" s="520"/>
      <c r="AH61" s="518"/>
      <c r="AI61" s="519"/>
      <c r="AJ61" s="519"/>
      <c r="AK61" s="519"/>
      <c r="AL61" s="519"/>
      <c r="AM61" s="520"/>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row>
    <row r="62" spans="1:80" x14ac:dyDescent="0.25">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row>
    <row r="63" spans="1:80" ht="15" customHeight="1" x14ac:dyDescent="0.25">
      <c r="A63" s="69"/>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9"/>
      <c r="AV63" s="69"/>
      <c r="AW63" s="69"/>
      <c r="AX63" s="69"/>
      <c r="AY63" s="69"/>
      <c r="AZ63" s="69"/>
      <c r="BA63" s="69"/>
      <c r="BB63" s="69"/>
      <c r="BC63" s="69"/>
      <c r="BD63" s="69"/>
      <c r="BE63" s="69"/>
      <c r="BF63" s="69"/>
      <c r="BG63" s="69"/>
      <c r="BH63" s="69"/>
    </row>
    <row r="64" spans="1:80" ht="15" customHeight="1" x14ac:dyDescent="0.25">
      <c r="A64" s="69"/>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9"/>
      <c r="AV64" s="69"/>
      <c r="AW64" s="69"/>
      <c r="AX64" s="69"/>
      <c r="AY64" s="69"/>
      <c r="AZ64" s="69"/>
      <c r="BA64" s="69"/>
      <c r="BB64" s="69"/>
      <c r="BC64" s="69"/>
      <c r="BD64" s="69"/>
      <c r="BE64" s="69"/>
      <c r="BF64" s="69"/>
      <c r="BG64" s="69"/>
      <c r="BH64" s="69"/>
    </row>
    <row r="65" spans="1:60" x14ac:dyDescent="0.25">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row>
    <row r="66" spans="1:60" x14ac:dyDescent="0.25">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row>
    <row r="67" spans="1:60" x14ac:dyDescent="0.25">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row>
    <row r="68" spans="1:60" x14ac:dyDescent="0.25">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row>
    <row r="69" spans="1:60" x14ac:dyDescent="0.25">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row>
    <row r="70" spans="1:60" x14ac:dyDescent="0.25">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row>
    <row r="71" spans="1:60" x14ac:dyDescent="0.25">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row>
    <row r="72" spans="1:60" x14ac:dyDescent="0.25">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row>
    <row r="73" spans="1:60" x14ac:dyDescent="0.25">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row>
    <row r="74" spans="1:60" x14ac:dyDescent="0.25">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row>
    <row r="75" spans="1:60" x14ac:dyDescent="0.25">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row>
    <row r="76" spans="1:60" x14ac:dyDescent="0.25">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row>
    <row r="77" spans="1:60" x14ac:dyDescent="0.25">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row>
    <row r="78" spans="1:60" x14ac:dyDescent="0.25">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row>
    <row r="79" spans="1:60" x14ac:dyDescent="0.25">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row>
    <row r="80" spans="1:60" x14ac:dyDescent="0.25">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row>
    <row r="81" spans="1:60" x14ac:dyDescent="0.25">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row>
    <row r="82" spans="1:60" x14ac:dyDescent="0.25">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row>
    <row r="83" spans="1:60" x14ac:dyDescent="0.25">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row>
    <row r="84" spans="1:60" x14ac:dyDescent="0.25">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row>
    <row r="85" spans="1:60" x14ac:dyDescent="0.25">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row>
    <row r="86" spans="1:60" x14ac:dyDescent="0.25">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row>
    <row r="87" spans="1:60" x14ac:dyDescent="0.25">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row>
    <row r="88" spans="1:60" x14ac:dyDescent="0.25">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row>
    <row r="89" spans="1:60" x14ac:dyDescent="0.25">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row>
    <row r="90" spans="1:60" x14ac:dyDescent="0.25">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row>
    <row r="91" spans="1:60" x14ac:dyDescent="0.25">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row>
    <row r="92" spans="1:60" x14ac:dyDescent="0.25">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row>
    <row r="93" spans="1:60" x14ac:dyDescent="0.25">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row>
    <row r="94" spans="1:60" x14ac:dyDescent="0.25">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row>
    <row r="95" spans="1:60" x14ac:dyDescent="0.25">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row>
    <row r="96" spans="1:60" x14ac:dyDescent="0.25">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row>
    <row r="97" spans="1:60" x14ac:dyDescent="0.25">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row>
    <row r="98" spans="1:60" x14ac:dyDescent="0.25">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row>
    <row r="99" spans="1:60" x14ac:dyDescent="0.25">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row>
    <row r="100" spans="1:60" x14ac:dyDescent="0.25">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row>
    <row r="101" spans="1:60" x14ac:dyDescent="0.25">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row>
    <row r="102" spans="1:60" x14ac:dyDescent="0.25">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row>
    <row r="103" spans="1:60" x14ac:dyDescent="0.25">
      <c r="A103" s="69"/>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row>
    <row r="104" spans="1:60" x14ac:dyDescent="0.25">
      <c r="A104" s="69"/>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row>
    <row r="105" spans="1:60" x14ac:dyDescent="0.25">
      <c r="A105" s="69"/>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row>
    <row r="106" spans="1:60" x14ac:dyDescent="0.25">
      <c r="A106" s="69"/>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row>
    <row r="107" spans="1:60" x14ac:dyDescent="0.25">
      <c r="A107" s="69"/>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row>
    <row r="108" spans="1:60" x14ac:dyDescent="0.25">
      <c r="A108" s="69"/>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row>
    <row r="109" spans="1:60" x14ac:dyDescent="0.25">
      <c r="A109" s="69"/>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row>
    <row r="110" spans="1:60" x14ac:dyDescent="0.25">
      <c r="A110" s="69"/>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row>
    <row r="111" spans="1:60" x14ac:dyDescent="0.25">
      <c r="A111" s="69"/>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row>
    <row r="112" spans="1:60" x14ac:dyDescent="0.25">
      <c r="A112" s="69"/>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row>
    <row r="113" spans="1:60" x14ac:dyDescent="0.25">
      <c r="A113" s="69"/>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row>
    <row r="114" spans="1:60" x14ac:dyDescent="0.25">
      <c r="A114" s="69"/>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row>
    <row r="115" spans="1:60" x14ac:dyDescent="0.25">
      <c r="A115" s="69"/>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row>
    <row r="116" spans="1:60" x14ac:dyDescent="0.25">
      <c r="A116" s="69"/>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row>
    <row r="117" spans="1:60" x14ac:dyDescent="0.25">
      <c r="A117" s="69"/>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row>
    <row r="118" spans="1:60" x14ac:dyDescent="0.25">
      <c r="A118" s="69"/>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row>
    <row r="119" spans="1:60" x14ac:dyDescent="0.25">
      <c r="A119" s="69"/>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row>
    <row r="120" spans="1:60" x14ac:dyDescent="0.25">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row>
    <row r="121" spans="1:60" x14ac:dyDescent="0.25">
      <c r="A121" s="69"/>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69"/>
      <c r="BF121" s="69"/>
      <c r="BG121" s="69"/>
      <c r="BH121" s="69"/>
    </row>
    <row r="122" spans="1:60" x14ac:dyDescent="0.25">
      <c r="A122" s="69"/>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row>
    <row r="123" spans="1:60" x14ac:dyDescent="0.25">
      <c r="A123" s="69"/>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c r="BE123" s="69"/>
      <c r="BF123" s="69"/>
      <c r="BG123" s="69"/>
      <c r="BH123" s="69"/>
    </row>
    <row r="124" spans="1:60" x14ac:dyDescent="0.25">
      <c r="A124" s="69"/>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c r="BE124" s="69"/>
      <c r="BF124" s="69"/>
      <c r="BG124" s="69"/>
      <c r="BH124" s="69"/>
    </row>
    <row r="125" spans="1:60" x14ac:dyDescent="0.25">
      <c r="A125" s="69"/>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c r="BC125" s="69"/>
      <c r="BD125" s="69"/>
      <c r="BE125" s="69"/>
      <c r="BF125" s="69"/>
      <c r="BG125" s="69"/>
      <c r="BH125" s="69"/>
    </row>
    <row r="126" spans="1:60" x14ac:dyDescent="0.25">
      <c r="A126" s="69"/>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c r="BF126" s="69"/>
      <c r="BG126" s="69"/>
      <c r="BH126" s="69"/>
    </row>
    <row r="127" spans="1:60" x14ac:dyDescent="0.25">
      <c r="A127" s="69"/>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c r="BE127" s="69"/>
      <c r="BF127" s="69"/>
      <c r="BG127" s="69"/>
      <c r="BH127" s="69"/>
    </row>
    <row r="128" spans="1:60" x14ac:dyDescent="0.25">
      <c r="A128" s="69"/>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69"/>
      <c r="BF128" s="69"/>
      <c r="BG128" s="69"/>
      <c r="BH128" s="69"/>
    </row>
    <row r="129" spans="1:60" x14ac:dyDescent="0.25">
      <c r="A129" s="69"/>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69"/>
      <c r="BB129" s="69"/>
      <c r="BC129" s="69"/>
      <c r="BD129" s="69"/>
      <c r="BE129" s="69"/>
      <c r="BF129" s="69"/>
      <c r="BG129" s="69"/>
      <c r="BH129" s="69"/>
    </row>
    <row r="130" spans="1:60" x14ac:dyDescent="0.25">
      <c r="A130" s="69"/>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row>
    <row r="131" spans="1:60" x14ac:dyDescent="0.25">
      <c r="A131" s="69"/>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69"/>
      <c r="AW131" s="69"/>
      <c r="AX131" s="69"/>
      <c r="AY131" s="69"/>
      <c r="AZ131" s="69"/>
      <c r="BA131" s="69"/>
      <c r="BB131" s="69"/>
      <c r="BC131" s="69"/>
      <c r="BD131" s="69"/>
      <c r="BE131" s="69"/>
      <c r="BF131" s="69"/>
      <c r="BG131" s="69"/>
      <c r="BH131" s="69"/>
    </row>
    <row r="132" spans="1:60" x14ac:dyDescent="0.25">
      <c r="A132" s="69"/>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c r="AN132" s="69"/>
      <c r="AO132" s="69"/>
      <c r="AP132" s="69"/>
      <c r="AQ132" s="69"/>
      <c r="AR132" s="69"/>
      <c r="AS132" s="69"/>
      <c r="AT132" s="69"/>
      <c r="AU132" s="69"/>
      <c r="AV132" s="69"/>
      <c r="AW132" s="69"/>
      <c r="AX132" s="69"/>
      <c r="AY132" s="69"/>
      <c r="AZ132" s="69"/>
      <c r="BA132" s="69"/>
      <c r="BB132" s="69"/>
      <c r="BC132" s="69"/>
      <c r="BD132" s="69"/>
      <c r="BE132" s="69"/>
      <c r="BF132" s="69"/>
      <c r="BG132" s="69"/>
      <c r="BH132" s="69"/>
    </row>
    <row r="133" spans="1:60" x14ac:dyDescent="0.25">
      <c r="A133" s="69"/>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c r="AN133" s="69"/>
      <c r="AO133" s="69"/>
      <c r="AP133" s="69"/>
      <c r="AQ133" s="69"/>
      <c r="AR133" s="69"/>
      <c r="AS133" s="69"/>
      <c r="AT133" s="69"/>
      <c r="AU133" s="69"/>
      <c r="AV133" s="69"/>
      <c r="AW133" s="69"/>
      <c r="AX133" s="69"/>
      <c r="AY133" s="69"/>
      <c r="AZ133" s="69"/>
      <c r="BA133" s="69"/>
      <c r="BB133" s="69"/>
      <c r="BC133" s="69"/>
      <c r="BD133" s="69"/>
      <c r="BE133" s="69"/>
      <c r="BF133" s="69"/>
      <c r="BG133" s="69"/>
      <c r="BH133" s="69"/>
    </row>
    <row r="134" spans="1:60" x14ac:dyDescent="0.25">
      <c r="A134" s="69"/>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row>
    <row r="135" spans="1:60" x14ac:dyDescent="0.25">
      <c r="A135" s="69"/>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69"/>
      <c r="AM135" s="69"/>
      <c r="AN135" s="69"/>
      <c r="AO135" s="69"/>
      <c r="AP135" s="69"/>
      <c r="AQ135" s="69"/>
      <c r="AR135" s="69"/>
      <c r="AS135" s="69"/>
      <c r="AT135" s="69"/>
      <c r="AU135" s="69"/>
      <c r="AV135" s="69"/>
      <c r="AW135" s="69"/>
      <c r="AX135" s="69"/>
      <c r="AY135" s="69"/>
      <c r="AZ135" s="69"/>
      <c r="BA135" s="69"/>
      <c r="BB135" s="69"/>
      <c r="BC135" s="69"/>
      <c r="BD135" s="69"/>
      <c r="BE135" s="69"/>
      <c r="BF135" s="69"/>
      <c r="BG135" s="69"/>
      <c r="BH135" s="69"/>
    </row>
    <row r="136" spans="1:60" x14ac:dyDescent="0.25">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9"/>
      <c r="AT136" s="69"/>
      <c r="AU136" s="69"/>
      <c r="AV136" s="69"/>
      <c r="AW136" s="69"/>
      <c r="AX136" s="69"/>
      <c r="AY136" s="69"/>
      <c r="AZ136" s="69"/>
      <c r="BA136" s="69"/>
      <c r="BB136" s="69"/>
      <c r="BC136" s="69"/>
      <c r="BD136" s="69"/>
      <c r="BE136" s="69"/>
      <c r="BF136" s="69"/>
      <c r="BG136" s="69"/>
      <c r="BH136" s="69"/>
    </row>
    <row r="137" spans="1:60" x14ac:dyDescent="0.25">
      <c r="A137" s="69"/>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9"/>
      <c r="AT137" s="69"/>
      <c r="AU137" s="69"/>
      <c r="AV137" s="69"/>
      <c r="AW137" s="69"/>
      <c r="AX137" s="69"/>
      <c r="AY137" s="69"/>
      <c r="AZ137" s="69"/>
      <c r="BA137" s="69"/>
      <c r="BB137" s="69"/>
      <c r="BC137" s="69"/>
      <c r="BD137" s="69"/>
      <c r="BE137" s="69"/>
      <c r="BF137" s="69"/>
      <c r="BG137" s="69"/>
      <c r="BH137" s="69"/>
    </row>
    <row r="138" spans="1:60" x14ac:dyDescent="0.25">
      <c r="A138" s="69"/>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9"/>
      <c r="AT138" s="69"/>
      <c r="AU138" s="69"/>
      <c r="AV138" s="69"/>
      <c r="AW138" s="69"/>
      <c r="AX138" s="69"/>
      <c r="AY138" s="69"/>
      <c r="AZ138" s="69"/>
      <c r="BA138" s="69"/>
      <c r="BB138" s="69"/>
      <c r="BC138" s="69"/>
      <c r="BD138" s="69"/>
      <c r="BE138" s="69"/>
      <c r="BF138" s="69"/>
      <c r="BG138" s="69"/>
      <c r="BH138" s="69"/>
    </row>
    <row r="139" spans="1:60" x14ac:dyDescent="0.25">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9"/>
      <c r="AT139" s="69"/>
      <c r="AU139" s="69"/>
      <c r="AV139" s="69"/>
      <c r="AW139" s="69"/>
      <c r="AX139" s="69"/>
      <c r="AY139" s="69"/>
      <c r="AZ139" s="69"/>
      <c r="BA139" s="69"/>
      <c r="BB139" s="69"/>
      <c r="BC139" s="69"/>
      <c r="BD139" s="69"/>
      <c r="BE139" s="69"/>
      <c r="BF139" s="69"/>
      <c r="BG139" s="69"/>
      <c r="BH139" s="69"/>
    </row>
    <row r="140" spans="1:60" x14ac:dyDescent="0.25">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69"/>
      <c r="BH140" s="69"/>
    </row>
    <row r="141" spans="1:60" x14ac:dyDescent="0.25">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c r="AN141" s="69"/>
      <c r="AO141" s="69"/>
      <c r="AP141" s="69"/>
      <c r="AQ141" s="69"/>
      <c r="AR141" s="69"/>
      <c r="AS141" s="69"/>
      <c r="AT141" s="69"/>
      <c r="AU141" s="69"/>
      <c r="AV141" s="69"/>
      <c r="AW141" s="69"/>
      <c r="AX141" s="69"/>
      <c r="AY141" s="69"/>
      <c r="AZ141" s="69"/>
      <c r="BA141" s="69"/>
      <c r="BB141" s="69"/>
      <c r="BC141" s="69"/>
      <c r="BD141" s="69"/>
      <c r="BE141" s="69"/>
      <c r="BF141" s="69"/>
      <c r="BG141" s="69"/>
      <c r="BH141" s="69"/>
    </row>
    <row r="142" spans="1:60" x14ac:dyDescent="0.25">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c r="AN142" s="69"/>
      <c r="AO142" s="69"/>
      <c r="AP142" s="69"/>
      <c r="AQ142" s="69"/>
      <c r="AR142" s="69"/>
      <c r="AS142" s="69"/>
      <c r="AT142" s="69"/>
      <c r="AU142" s="69"/>
      <c r="AV142" s="69"/>
      <c r="AW142" s="69"/>
      <c r="AX142" s="69"/>
      <c r="AY142" s="69"/>
      <c r="AZ142" s="69"/>
      <c r="BA142" s="69"/>
      <c r="BB142" s="69"/>
      <c r="BC142" s="69"/>
      <c r="BD142" s="69"/>
      <c r="BE142" s="69"/>
      <c r="BF142" s="69"/>
      <c r="BG142" s="69"/>
      <c r="BH142" s="69"/>
    </row>
    <row r="143" spans="1:60" x14ac:dyDescent="0.25">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69"/>
      <c r="AK143" s="69"/>
      <c r="AL143" s="69"/>
      <c r="AM143" s="69"/>
      <c r="AN143" s="69"/>
      <c r="AO143" s="69"/>
      <c r="AP143" s="69"/>
      <c r="AQ143" s="69"/>
      <c r="AR143" s="69"/>
      <c r="AS143" s="69"/>
      <c r="AT143" s="69"/>
      <c r="AU143" s="69"/>
      <c r="AV143" s="69"/>
      <c r="AW143" s="69"/>
      <c r="AX143" s="69"/>
      <c r="AY143" s="69"/>
      <c r="AZ143" s="69"/>
      <c r="BA143" s="69"/>
      <c r="BB143" s="69"/>
      <c r="BC143" s="69"/>
      <c r="BD143" s="69"/>
      <c r="BE143" s="69"/>
      <c r="BF143" s="69"/>
      <c r="BG143" s="69"/>
      <c r="BH143" s="69"/>
    </row>
    <row r="144" spans="1:60" x14ac:dyDescent="0.25">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c r="AN144" s="69"/>
      <c r="AO144" s="69"/>
      <c r="AP144" s="69"/>
      <c r="AQ144" s="69"/>
      <c r="AR144" s="69"/>
      <c r="AS144" s="69"/>
      <c r="AT144" s="69"/>
      <c r="AU144" s="69"/>
      <c r="AV144" s="69"/>
      <c r="AW144" s="69"/>
      <c r="AX144" s="69"/>
      <c r="AY144" s="69"/>
      <c r="AZ144" s="69"/>
      <c r="BA144" s="69"/>
      <c r="BB144" s="69"/>
      <c r="BC144" s="69"/>
      <c r="BD144" s="69"/>
      <c r="BE144" s="69"/>
      <c r="BF144" s="69"/>
      <c r="BG144" s="69"/>
      <c r="BH144" s="69"/>
    </row>
    <row r="145" spans="1:60" x14ac:dyDescent="0.25">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c r="AU145" s="69"/>
      <c r="AV145" s="69"/>
      <c r="AW145" s="69"/>
      <c r="AX145" s="69"/>
      <c r="AY145" s="69"/>
      <c r="AZ145" s="69"/>
      <c r="BA145" s="69"/>
      <c r="BB145" s="69"/>
      <c r="BC145" s="69"/>
      <c r="BD145" s="69"/>
      <c r="BE145" s="69"/>
      <c r="BF145" s="69"/>
      <c r="BG145" s="69"/>
      <c r="BH145" s="69"/>
    </row>
    <row r="146" spans="1:60" x14ac:dyDescent="0.25">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69"/>
      <c r="AK146" s="69"/>
      <c r="AL146" s="69"/>
      <c r="AM146" s="69"/>
      <c r="AN146" s="69"/>
      <c r="AO146" s="69"/>
      <c r="AP146" s="69"/>
      <c r="AQ146" s="69"/>
      <c r="AR146" s="69"/>
      <c r="AS146" s="69"/>
      <c r="AT146" s="69"/>
      <c r="AU146" s="69"/>
      <c r="AV146" s="69"/>
      <c r="AW146" s="69"/>
      <c r="AX146" s="69"/>
      <c r="AY146" s="69"/>
      <c r="AZ146" s="69"/>
      <c r="BA146" s="69"/>
      <c r="BB146" s="69"/>
      <c r="BC146" s="69"/>
      <c r="BD146" s="69"/>
      <c r="BE146" s="69"/>
      <c r="BF146" s="69"/>
      <c r="BG146" s="69"/>
      <c r="BH146" s="69"/>
    </row>
    <row r="147" spans="1:60" x14ac:dyDescent="0.25">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9"/>
      <c r="AT147" s="69"/>
      <c r="AU147" s="69"/>
      <c r="AV147" s="69"/>
      <c r="AW147" s="69"/>
      <c r="AX147" s="69"/>
      <c r="AY147" s="69"/>
      <c r="AZ147" s="69"/>
      <c r="BA147" s="69"/>
      <c r="BB147" s="69"/>
      <c r="BC147" s="69"/>
      <c r="BD147" s="69"/>
      <c r="BE147" s="69"/>
      <c r="BF147" s="69"/>
      <c r="BG147" s="69"/>
      <c r="BH147" s="69"/>
    </row>
    <row r="148" spans="1:60" x14ac:dyDescent="0.25">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69"/>
      <c r="AV148" s="69"/>
      <c r="AW148" s="69"/>
      <c r="AX148" s="69"/>
      <c r="AY148" s="69"/>
      <c r="AZ148" s="69"/>
      <c r="BA148" s="69"/>
      <c r="BB148" s="69"/>
      <c r="BC148" s="69"/>
      <c r="BD148" s="69"/>
      <c r="BE148" s="69"/>
      <c r="BF148" s="69"/>
      <c r="BG148" s="69"/>
      <c r="BH148" s="69"/>
    </row>
    <row r="149" spans="1:60" x14ac:dyDescent="0.25">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9"/>
      <c r="AT149" s="69"/>
      <c r="AU149" s="69"/>
      <c r="AV149" s="69"/>
      <c r="AW149" s="69"/>
      <c r="AX149" s="69"/>
      <c r="AY149" s="69"/>
      <c r="AZ149" s="69"/>
      <c r="BA149" s="69"/>
      <c r="BB149" s="69"/>
      <c r="BC149" s="69"/>
      <c r="BD149" s="69"/>
      <c r="BE149" s="69"/>
      <c r="BF149" s="69"/>
      <c r="BG149" s="69"/>
      <c r="BH149" s="69"/>
    </row>
    <row r="150" spans="1:60" x14ac:dyDescent="0.25">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9"/>
      <c r="AT150" s="69"/>
      <c r="AU150" s="69"/>
      <c r="AV150" s="69"/>
      <c r="AW150" s="69"/>
      <c r="AX150" s="69"/>
      <c r="AY150" s="69"/>
      <c r="AZ150" s="69"/>
      <c r="BA150" s="69"/>
      <c r="BB150" s="69"/>
      <c r="BC150" s="69"/>
      <c r="BD150" s="69"/>
      <c r="BE150" s="69"/>
      <c r="BF150" s="69"/>
      <c r="BG150" s="69"/>
      <c r="BH150" s="69"/>
    </row>
    <row r="151" spans="1:60" x14ac:dyDescent="0.25">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9"/>
      <c r="AT151" s="69"/>
      <c r="AU151" s="69"/>
      <c r="AV151" s="69"/>
      <c r="AW151" s="69"/>
      <c r="AX151" s="69"/>
      <c r="AY151" s="69"/>
      <c r="AZ151" s="69"/>
      <c r="BA151" s="69"/>
      <c r="BB151" s="69"/>
      <c r="BC151" s="69"/>
      <c r="BD151" s="69"/>
      <c r="BE151" s="69"/>
      <c r="BF151" s="69"/>
      <c r="BG151" s="69"/>
      <c r="BH151" s="69"/>
    </row>
    <row r="152" spans="1:60" x14ac:dyDescent="0.25">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69"/>
      <c r="AV152" s="69"/>
      <c r="AW152" s="69"/>
      <c r="AX152" s="69"/>
      <c r="AY152" s="69"/>
      <c r="AZ152" s="69"/>
      <c r="BA152" s="69"/>
      <c r="BB152" s="69"/>
      <c r="BC152" s="69"/>
      <c r="BD152" s="69"/>
      <c r="BE152" s="69"/>
      <c r="BF152" s="69"/>
      <c r="BG152" s="69"/>
      <c r="BH152" s="69"/>
    </row>
    <row r="153" spans="1:60" x14ac:dyDescent="0.25">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69"/>
      <c r="AV153" s="69"/>
      <c r="AW153" s="69"/>
      <c r="AX153" s="69"/>
      <c r="AY153" s="69"/>
      <c r="AZ153" s="69"/>
      <c r="BA153" s="69"/>
      <c r="BB153" s="69"/>
      <c r="BC153" s="69"/>
      <c r="BD153" s="69"/>
      <c r="BE153" s="69"/>
      <c r="BF153" s="69"/>
      <c r="BG153" s="69"/>
      <c r="BH153" s="69"/>
    </row>
    <row r="154" spans="1:60" x14ac:dyDescent="0.25">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69"/>
      <c r="AV154" s="69"/>
      <c r="AW154" s="69"/>
      <c r="AX154" s="69"/>
      <c r="AY154" s="69"/>
      <c r="AZ154" s="69"/>
      <c r="BA154" s="69"/>
      <c r="BB154" s="69"/>
      <c r="BC154" s="69"/>
      <c r="BD154" s="69"/>
      <c r="BE154" s="69"/>
      <c r="BF154" s="69"/>
      <c r="BG154" s="69"/>
      <c r="BH154" s="69"/>
    </row>
    <row r="155" spans="1:60" x14ac:dyDescent="0.25">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69"/>
      <c r="AV155" s="69"/>
      <c r="AW155" s="69"/>
      <c r="AX155" s="69"/>
      <c r="AY155" s="69"/>
      <c r="AZ155" s="69"/>
      <c r="BA155" s="69"/>
      <c r="BB155" s="69"/>
      <c r="BC155" s="69"/>
      <c r="BD155" s="69"/>
      <c r="BE155" s="69"/>
      <c r="BF155" s="69"/>
      <c r="BG155" s="69"/>
      <c r="BH155" s="69"/>
    </row>
    <row r="156" spans="1:60" x14ac:dyDescent="0.25">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c r="AU156" s="69"/>
      <c r="AV156" s="69"/>
      <c r="AW156" s="69"/>
      <c r="AX156" s="69"/>
      <c r="AY156" s="69"/>
      <c r="AZ156" s="69"/>
      <c r="BA156" s="69"/>
      <c r="BB156" s="69"/>
      <c r="BC156" s="69"/>
      <c r="BD156" s="69"/>
      <c r="BE156" s="69"/>
      <c r="BF156" s="69"/>
      <c r="BG156" s="69"/>
      <c r="BH156" s="69"/>
    </row>
    <row r="157" spans="1:60" x14ac:dyDescent="0.25">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69"/>
      <c r="AV157" s="69"/>
      <c r="AW157" s="69"/>
      <c r="AX157" s="69"/>
      <c r="AY157" s="69"/>
      <c r="AZ157" s="69"/>
      <c r="BA157" s="69"/>
      <c r="BB157" s="69"/>
      <c r="BC157" s="69"/>
      <c r="BD157" s="69"/>
      <c r="BE157" s="69"/>
      <c r="BF157" s="69"/>
      <c r="BG157" s="69"/>
      <c r="BH157" s="69"/>
    </row>
    <row r="158" spans="1:60" x14ac:dyDescent="0.25">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69"/>
      <c r="AV158" s="69"/>
      <c r="AW158" s="69"/>
      <c r="AX158" s="69"/>
      <c r="AY158" s="69"/>
      <c r="AZ158" s="69"/>
      <c r="BA158" s="69"/>
      <c r="BB158" s="69"/>
      <c r="BC158" s="69"/>
      <c r="BD158" s="69"/>
      <c r="BE158" s="69"/>
      <c r="BF158" s="69"/>
      <c r="BG158" s="69"/>
      <c r="BH158" s="69"/>
    </row>
    <row r="159" spans="1:60" x14ac:dyDescent="0.25">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69"/>
      <c r="AM159" s="69"/>
      <c r="AN159" s="69"/>
      <c r="AO159" s="69"/>
      <c r="AP159" s="69"/>
      <c r="AQ159" s="69"/>
      <c r="AR159" s="69"/>
      <c r="AS159" s="69"/>
      <c r="AT159" s="69"/>
      <c r="AU159" s="69"/>
      <c r="AV159" s="69"/>
      <c r="AW159" s="69"/>
      <c r="AX159" s="69"/>
      <c r="AY159" s="69"/>
      <c r="AZ159" s="69"/>
      <c r="BA159" s="69"/>
      <c r="BB159" s="69"/>
      <c r="BC159" s="69"/>
      <c r="BD159" s="69"/>
      <c r="BE159" s="69"/>
      <c r="BF159" s="69"/>
      <c r="BG159" s="69"/>
      <c r="BH159" s="69"/>
    </row>
    <row r="160" spans="1:60" x14ac:dyDescent="0.25">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c r="AU160" s="69"/>
      <c r="AV160" s="69"/>
      <c r="AW160" s="69"/>
      <c r="AX160" s="69"/>
      <c r="AY160" s="69"/>
      <c r="AZ160" s="69"/>
      <c r="BA160" s="69"/>
      <c r="BB160" s="69"/>
      <c r="BC160" s="69"/>
      <c r="BD160" s="69"/>
      <c r="BE160" s="69"/>
      <c r="BF160" s="69"/>
      <c r="BG160" s="69"/>
      <c r="BH160" s="69"/>
    </row>
    <row r="161" spans="1:60" x14ac:dyDescent="0.25">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9"/>
      <c r="AT161" s="69"/>
      <c r="AU161" s="69"/>
      <c r="AV161" s="69"/>
      <c r="AW161" s="69"/>
      <c r="AX161" s="69"/>
      <c r="AY161" s="69"/>
      <c r="AZ161" s="69"/>
      <c r="BA161" s="69"/>
      <c r="BB161" s="69"/>
      <c r="BC161" s="69"/>
      <c r="BD161" s="69"/>
      <c r="BE161" s="69"/>
      <c r="BF161" s="69"/>
      <c r="BG161" s="69"/>
      <c r="BH161" s="69"/>
    </row>
    <row r="162" spans="1:60" x14ac:dyDescent="0.25">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69"/>
      <c r="AM162" s="69"/>
      <c r="AN162" s="69"/>
      <c r="AO162" s="69"/>
      <c r="AP162" s="69"/>
      <c r="AQ162" s="69"/>
      <c r="AR162" s="69"/>
      <c r="AS162" s="69"/>
      <c r="AT162" s="69"/>
      <c r="AU162" s="69"/>
      <c r="AV162" s="69"/>
      <c r="AW162" s="69"/>
      <c r="AX162" s="69"/>
      <c r="AY162" s="69"/>
      <c r="AZ162" s="69"/>
      <c r="BA162" s="69"/>
      <c r="BB162" s="69"/>
      <c r="BC162" s="69"/>
      <c r="BD162" s="69"/>
      <c r="BE162" s="69"/>
      <c r="BF162" s="69"/>
      <c r="BG162" s="69"/>
      <c r="BH162" s="69"/>
    </row>
    <row r="163" spans="1:60" x14ac:dyDescent="0.25">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69"/>
      <c r="AV163" s="69"/>
      <c r="AW163" s="69"/>
      <c r="AX163" s="69"/>
      <c r="AY163" s="69"/>
      <c r="AZ163" s="69"/>
      <c r="BA163" s="69"/>
      <c r="BB163" s="69"/>
      <c r="BC163" s="69"/>
      <c r="BD163" s="69"/>
      <c r="BE163" s="69"/>
      <c r="BF163" s="69"/>
      <c r="BG163" s="69"/>
      <c r="BH163" s="69"/>
    </row>
    <row r="164" spans="1:60" x14ac:dyDescent="0.25">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69"/>
      <c r="AV164" s="69"/>
      <c r="AW164" s="69"/>
      <c r="AX164" s="69"/>
      <c r="AY164" s="69"/>
      <c r="AZ164" s="69"/>
      <c r="BA164" s="69"/>
      <c r="BB164" s="69"/>
      <c r="BC164" s="69"/>
      <c r="BD164" s="69"/>
      <c r="BE164" s="69"/>
      <c r="BF164" s="69"/>
      <c r="BG164" s="69"/>
      <c r="BH164" s="69"/>
    </row>
    <row r="165" spans="1:60" x14ac:dyDescent="0.25">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69"/>
      <c r="AV165" s="69"/>
      <c r="AW165" s="69"/>
      <c r="AX165" s="69"/>
      <c r="AY165" s="69"/>
      <c r="AZ165" s="69"/>
      <c r="BA165" s="69"/>
      <c r="BB165" s="69"/>
      <c r="BC165" s="69"/>
      <c r="BD165" s="69"/>
      <c r="BE165" s="69"/>
      <c r="BF165" s="69"/>
      <c r="BG165" s="69"/>
      <c r="BH165" s="69"/>
    </row>
    <row r="166" spans="1:60" x14ac:dyDescent="0.25">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c r="AU166" s="69"/>
      <c r="AV166" s="69"/>
      <c r="AW166" s="69"/>
      <c r="AX166" s="69"/>
      <c r="AY166" s="69"/>
      <c r="AZ166" s="69"/>
      <c r="BA166" s="69"/>
      <c r="BB166" s="69"/>
      <c r="BC166" s="69"/>
      <c r="BD166" s="69"/>
      <c r="BE166" s="69"/>
      <c r="BF166" s="69"/>
      <c r="BG166" s="69"/>
      <c r="BH166" s="69"/>
    </row>
    <row r="167" spans="1:60" x14ac:dyDescent="0.25">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69"/>
      <c r="AM167" s="69"/>
      <c r="AN167" s="69"/>
      <c r="AO167" s="69"/>
      <c r="AP167" s="69"/>
      <c r="AQ167" s="69"/>
      <c r="AR167" s="69"/>
      <c r="AS167" s="69"/>
      <c r="AT167" s="69"/>
      <c r="AU167" s="69"/>
      <c r="AV167" s="69"/>
      <c r="AW167" s="69"/>
      <c r="AX167" s="69"/>
      <c r="AY167" s="69"/>
      <c r="AZ167" s="69"/>
      <c r="BA167" s="69"/>
      <c r="BB167" s="69"/>
      <c r="BC167" s="69"/>
      <c r="BD167" s="69"/>
      <c r="BE167" s="69"/>
      <c r="BF167" s="69"/>
      <c r="BG167" s="69"/>
      <c r="BH167" s="69"/>
    </row>
    <row r="168" spans="1:60" x14ac:dyDescent="0.25">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69"/>
      <c r="AV168" s="69"/>
      <c r="AW168" s="69"/>
      <c r="AX168" s="69"/>
      <c r="AY168" s="69"/>
      <c r="AZ168" s="69"/>
      <c r="BA168" s="69"/>
      <c r="BB168" s="69"/>
      <c r="BC168" s="69"/>
      <c r="BD168" s="69"/>
      <c r="BE168" s="69"/>
      <c r="BF168" s="69"/>
      <c r="BG168" s="69"/>
      <c r="BH168" s="69"/>
    </row>
    <row r="169" spans="1:60" x14ac:dyDescent="0.25">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9"/>
      <c r="AT169" s="69"/>
      <c r="AU169" s="69"/>
      <c r="AV169" s="69"/>
      <c r="AW169" s="69"/>
      <c r="AX169" s="69"/>
      <c r="AY169" s="69"/>
      <c r="AZ169" s="69"/>
      <c r="BA169" s="69"/>
      <c r="BB169" s="69"/>
      <c r="BC169" s="69"/>
      <c r="BD169" s="69"/>
      <c r="BE169" s="69"/>
      <c r="BF169" s="69"/>
      <c r="BG169" s="69"/>
      <c r="BH169" s="69"/>
    </row>
    <row r="170" spans="1:60" x14ac:dyDescent="0.25">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9"/>
      <c r="AT170" s="69"/>
      <c r="AU170" s="69"/>
      <c r="AV170" s="69"/>
      <c r="AW170" s="69"/>
      <c r="AX170" s="69"/>
      <c r="AY170" s="69"/>
      <c r="AZ170" s="69"/>
      <c r="BA170" s="69"/>
      <c r="BB170" s="69"/>
      <c r="BC170" s="69"/>
      <c r="BD170" s="69"/>
      <c r="BE170" s="69"/>
      <c r="BF170" s="69"/>
      <c r="BG170" s="69"/>
      <c r="BH170" s="69"/>
    </row>
    <row r="171" spans="1:60" x14ac:dyDescent="0.25">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9"/>
      <c r="AT171" s="69"/>
      <c r="AU171" s="69"/>
      <c r="AV171" s="69"/>
      <c r="AW171" s="69"/>
      <c r="AX171" s="69"/>
      <c r="AY171" s="69"/>
      <c r="AZ171" s="69"/>
      <c r="BA171" s="69"/>
      <c r="BB171" s="69"/>
      <c r="BC171" s="69"/>
      <c r="BD171" s="69"/>
      <c r="BE171" s="69"/>
      <c r="BF171" s="69"/>
      <c r="BG171" s="69"/>
      <c r="BH171" s="69"/>
    </row>
    <row r="172" spans="1:60" x14ac:dyDescent="0.25">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c r="AU172" s="69"/>
      <c r="AV172" s="69"/>
      <c r="AW172" s="69"/>
      <c r="AX172" s="69"/>
      <c r="AY172" s="69"/>
      <c r="AZ172" s="69"/>
      <c r="BA172" s="69"/>
      <c r="BB172" s="69"/>
      <c r="BC172" s="69"/>
      <c r="BD172" s="69"/>
      <c r="BE172" s="69"/>
      <c r="BF172" s="69"/>
      <c r="BG172" s="69"/>
      <c r="BH172" s="69"/>
    </row>
    <row r="173" spans="1:60" x14ac:dyDescent="0.25">
      <c r="A173" s="69"/>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69"/>
      <c r="AM173" s="69"/>
      <c r="AN173" s="69"/>
      <c r="AO173" s="69"/>
      <c r="AP173" s="69"/>
      <c r="AQ173" s="69"/>
      <c r="AR173" s="69"/>
      <c r="AS173" s="69"/>
      <c r="AT173" s="69"/>
      <c r="AU173" s="69"/>
      <c r="AV173" s="69"/>
      <c r="AW173" s="69"/>
      <c r="AX173" s="69"/>
      <c r="AY173" s="69"/>
      <c r="AZ173" s="69"/>
      <c r="BA173" s="69"/>
      <c r="BB173" s="69"/>
      <c r="BC173" s="69"/>
      <c r="BD173" s="69"/>
      <c r="BE173" s="69"/>
      <c r="BF173" s="69"/>
      <c r="BG173" s="69"/>
      <c r="BH173" s="69"/>
    </row>
    <row r="174" spans="1:60" x14ac:dyDescent="0.25">
      <c r="A174" s="69"/>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9"/>
      <c r="AT174" s="69"/>
      <c r="AU174" s="69"/>
      <c r="AV174" s="69"/>
      <c r="AW174" s="69"/>
      <c r="AX174" s="69"/>
      <c r="AY174" s="69"/>
      <c r="AZ174" s="69"/>
      <c r="BA174" s="69"/>
      <c r="BB174" s="69"/>
      <c r="BC174" s="69"/>
      <c r="BD174" s="69"/>
      <c r="BE174" s="69"/>
      <c r="BF174" s="69"/>
      <c r="BG174" s="69"/>
      <c r="BH174" s="69"/>
    </row>
    <row r="175" spans="1:60" x14ac:dyDescent="0.25">
      <c r="A175" s="69"/>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9"/>
      <c r="AT175" s="69"/>
      <c r="AU175" s="69"/>
      <c r="AV175" s="69"/>
      <c r="AW175" s="69"/>
      <c r="AX175" s="69"/>
      <c r="AY175" s="69"/>
      <c r="AZ175" s="69"/>
      <c r="BA175" s="69"/>
      <c r="BB175" s="69"/>
      <c r="BC175" s="69"/>
      <c r="BD175" s="69"/>
      <c r="BE175" s="69"/>
      <c r="BF175" s="69"/>
      <c r="BG175" s="69"/>
      <c r="BH175" s="69"/>
    </row>
    <row r="176" spans="1:60" x14ac:dyDescent="0.25">
      <c r="A176" s="69"/>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9"/>
      <c r="AT176" s="69"/>
      <c r="AU176" s="69"/>
      <c r="AV176" s="69"/>
      <c r="AW176" s="69"/>
      <c r="AX176" s="69"/>
      <c r="AY176" s="69"/>
      <c r="AZ176" s="69"/>
      <c r="BA176" s="69"/>
      <c r="BB176" s="69"/>
      <c r="BC176" s="69"/>
      <c r="BD176" s="69"/>
      <c r="BE176" s="69"/>
      <c r="BF176" s="69"/>
      <c r="BG176" s="69"/>
      <c r="BH176" s="69"/>
    </row>
    <row r="177" spans="1:60" x14ac:dyDescent="0.25">
      <c r="A177" s="69"/>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69"/>
      <c r="BF177" s="69"/>
      <c r="BG177" s="69"/>
      <c r="BH177" s="69"/>
    </row>
    <row r="178" spans="1:60" x14ac:dyDescent="0.25">
      <c r="A178" s="69"/>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c r="AN178" s="69"/>
      <c r="AO178" s="69"/>
      <c r="AP178" s="69"/>
      <c r="AQ178" s="69"/>
      <c r="AR178" s="69"/>
      <c r="AS178" s="69"/>
      <c r="AT178" s="69"/>
      <c r="AU178" s="69"/>
      <c r="AV178" s="69"/>
      <c r="AW178" s="69"/>
      <c r="AX178" s="69"/>
      <c r="AY178" s="69"/>
      <c r="AZ178" s="69"/>
      <c r="BA178" s="69"/>
      <c r="BB178" s="69"/>
      <c r="BC178" s="69"/>
      <c r="BD178" s="69"/>
      <c r="BE178" s="69"/>
      <c r="BF178" s="69"/>
      <c r="BG178" s="69"/>
      <c r="BH178" s="69"/>
    </row>
    <row r="179" spans="1:60" x14ac:dyDescent="0.25">
      <c r="A179" s="69"/>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9"/>
      <c r="AT179" s="69"/>
      <c r="AU179" s="69"/>
      <c r="AV179" s="69"/>
      <c r="AW179" s="69"/>
      <c r="AX179" s="69"/>
      <c r="AY179" s="69"/>
      <c r="AZ179" s="69"/>
      <c r="BA179" s="69"/>
      <c r="BB179" s="69"/>
      <c r="BC179" s="69"/>
      <c r="BD179" s="69"/>
      <c r="BE179" s="69"/>
      <c r="BF179" s="69"/>
      <c r="BG179" s="69"/>
      <c r="BH179" s="69"/>
    </row>
    <row r="180" spans="1:60" x14ac:dyDescent="0.25">
      <c r="A180" s="69"/>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c r="AT180" s="69"/>
      <c r="AU180" s="69"/>
      <c r="AV180" s="69"/>
      <c r="AW180" s="69"/>
      <c r="AX180" s="69"/>
      <c r="AY180" s="69"/>
      <c r="AZ180" s="69"/>
      <c r="BA180" s="69"/>
      <c r="BB180" s="69"/>
      <c r="BC180" s="69"/>
      <c r="BD180" s="69"/>
      <c r="BE180" s="69"/>
      <c r="BF180" s="69"/>
      <c r="BG180" s="69"/>
      <c r="BH180" s="69"/>
    </row>
    <row r="181" spans="1:60" x14ac:dyDescent="0.25">
      <c r="A181" s="69"/>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9"/>
      <c r="AT181" s="69"/>
      <c r="AU181" s="69"/>
      <c r="AV181" s="69"/>
      <c r="AW181" s="69"/>
      <c r="AX181" s="69"/>
      <c r="AY181" s="69"/>
      <c r="AZ181" s="69"/>
      <c r="BA181" s="69"/>
      <c r="BB181" s="69"/>
      <c r="BC181" s="69"/>
      <c r="BD181" s="69"/>
      <c r="BE181" s="69"/>
      <c r="BF181" s="69"/>
      <c r="BG181" s="69"/>
      <c r="BH181" s="69"/>
    </row>
    <row r="182" spans="1:60" x14ac:dyDescent="0.25">
      <c r="A182" s="69"/>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69"/>
      <c r="BC182" s="69"/>
      <c r="BD182" s="69"/>
      <c r="BE182" s="69"/>
      <c r="BF182" s="69"/>
      <c r="BG182" s="69"/>
      <c r="BH182" s="69"/>
    </row>
    <row r="183" spans="1:60" x14ac:dyDescent="0.25">
      <c r="A183" s="69"/>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69"/>
      <c r="AV183" s="69"/>
      <c r="AW183" s="69"/>
      <c r="AX183" s="69"/>
      <c r="AY183" s="69"/>
      <c r="AZ183" s="69"/>
      <c r="BA183" s="69"/>
      <c r="BB183" s="69"/>
      <c r="BC183" s="69"/>
      <c r="BD183" s="69"/>
      <c r="BE183" s="69"/>
      <c r="BF183" s="69"/>
      <c r="BG183" s="69"/>
      <c r="BH183" s="69"/>
    </row>
    <row r="184" spans="1:60" x14ac:dyDescent="0.25">
      <c r="A184" s="69"/>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69"/>
      <c r="AM184" s="69"/>
      <c r="AN184" s="69"/>
      <c r="AO184" s="69"/>
      <c r="AP184" s="69"/>
      <c r="AQ184" s="69"/>
      <c r="AR184" s="69"/>
      <c r="AS184" s="69"/>
      <c r="AT184" s="69"/>
      <c r="AU184" s="69"/>
      <c r="AV184" s="69"/>
      <c r="AW184" s="69"/>
      <c r="AX184" s="69"/>
      <c r="AY184" s="69"/>
      <c r="AZ184" s="69"/>
      <c r="BA184" s="69"/>
      <c r="BB184" s="69"/>
      <c r="BC184" s="69"/>
      <c r="BD184" s="69"/>
      <c r="BE184" s="69"/>
      <c r="BF184" s="69"/>
      <c r="BG184" s="69"/>
      <c r="BH184" s="69"/>
    </row>
    <row r="185" spans="1:60" x14ac:dyDescent="0.25">
      <c r="A185" s="69"/>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c r="AC185" s="69"/>
      <c r="AD185" s="69"/>
      <c r="AE185" s="69"/>
      <c r="AF185" s="69"/>
      <c r="AG185" s="69"/>
      <c r="AH185" s="69"/>
      <c r="AI185" s="69"/>
      <c r="AJ185" s="69"/>
      <c r="AK185" s="69"/>
      <c r="AL185" s="69"/>
      <c r="AM185" s="69"/>
      <c r="AN185" s="69"/>
      <c r="AO185" s="69"/>
      <c r="AP185" s="69"/>
      <c r="AQ185" s="69"/>
      <c r="AR185" s="69"/>
      <c r="AS185" s="69"/>
      <c r="AT185" s="69"/>
      <c r="AU185" s="69"/>
      <c r="AV185" s="69"/>
      <c r="AW185" s="69"/>
      <c r="AX185" s="69"/>
      <c r="AY185" s="69"/>
      <c r="AZ185" s="69"/>
      <c r="BA185" s="69"/>
      <c r="BB185" s="69"/>
      <c r="BC185" s="69"/>
      <c r="BD185" s="69"/>
      <c r="BE185" s="69"/>
      <c r="BF185" s="69"/>
      <c r="BG185" s="69"/>
      <c r="BH185" s="69"/>
    </row>
    <row r="186" spans="1:60" x14ac:dyDescent="0.25">
      <c r="A186" s="69"/>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69"/>
      <c r="BB186" s="69"/>
      <c r="BC186" s="69"/>
      <c r="BD186" s="69"/>
      <c r="BE186" s="69"/>
      <c r="BF186" s="69"/>
      <c r="BG186" s="69"/>
      <c r="BH186" s="69"/>
    </row>
    <row r="187" spans="1:60" x14ac:dyDescent="0.25">
      <c r="A187" s="69"/>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69"/>
      <c r="AM187" s="69"/>
      <c r="AN187" s="69"/>
      <c r="AO187" s="69"/>
      <c r="AP187" s="69"/>
      <c r="AQ187" s="69"/>
      <c r="AR187" s="69"/>
      <c r="AS187" s="69"/>
      <c r="AT187" s="69"/>
      <c r="AU187" s="69"/>
      <c r="AV187" s="69"/>
      <c r="AW187" s="69"/>
      <c r="AX187" s="69"/>
      <c r="AY187" s="69"/>
      <c r="AZ187" s="69"/>
      <c r="BA187" s="69"/>
      <c r="BB187" s="69"/>
      <c r="BC187" s="69"/>
      <c r="BD187" s="69"/>
      <c r="BE187" s="69"/>
      <c r="BF187" s="69"/>
      <c r="BG187" s="69"/>
      <c r="BH187" s="69"/>
    </row>
    <row r="188" spans="1:60" x14ac:dyDescent="0.25">
      <c r="A188" s="69"/>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69"/>
      <c r="AM188" s="69"/>
      <c r="AN188" s="69"/>
      <c r="AO188" s="69"/>
      <c r="AP188" s="69"/>
      <c r="AQ188" s="69"/>
      <c r="AR188" s="69"/>
      <c r="AS188" s="69"/>
      <c r="AT188" s="69"/>
      <c r="AU188" s="69"/>
      <c r="AV188" s="69"/>
      <c r="AW188" s="69"/>
      <c r="AX188" s="69"/>
      <c r="AY188" s="69"/>
      <c r="AZ188" s="69"/>
      <c r="BA188" s="69"/>
      <c r="BB188" s="69"/>
      <c r="BC188" s="69"/>
      <c r="BD188" s="69"/>
      <c r="BE188" s="69"/>
      <c r="BF188" s="69"/>
      <c r="BG188" s="69"/>
      <c r="BH188" s="69"/>
    </row>
    <row r="189" spans="1:60" x14ac:dyDescent="0.25">
      <c r="A189" s="69"/>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9"/>
      <c r="AT189" s="69"/>
      <c r="AU189" s="69"/>
      <c r="AV189" s="69"/>
      <c r="AW189" s="69"/>
      <c r="AX189" s="69"/>
      <c r="AY189" s="69"/>
      <c r="AZ189" s="69"/>
      <c r="BA189" s="69"/>
      <c r="BB189" s="69"/>
      <c r="BC189" s="69"/>
      <c r="BD189" s="69"/>
      <c r="BE189" s="69"/>
      <c r="BF189" s="69"/>
      <c r="BG189" s="69"/>
      <c r="BH189" s="69"/>
    </row>
    <row r="190" spans="1:60" x14ac:dyDescent="0.25">
      <c r="A190" s="69"/>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9"/>
      <c r="AT190" s="69"/>
      <c r="AU190" s="69"/>
      <c r="AV190" s="69"/>
      <c r="AW190" s="69"/>
      <c r="AX190" s="69"/>
      <c r="AY190" s="69"/>
      <c r="AZ190" s="69"/>
      <c r="BA190" s="69"/>
      <c r="BB190" s="69"/>
      <c r="BC190" s="69"/>
      <c r="BD190" s="69"/>
      <c r="BE190" s="69"/>
      <c r="BF190" s="69"/>
      <c r="BG190" s="69"/>
      <c r="BH190" s="69"/>
    </row>
    <row r="191" spans="1:60" x14ac:dyDescent="0.25">
      <c r="A191" s="69"/>
      <c r="J191" s="69"/>
      <c r="K191" s="69"/>
      <c r="L191" s="69"/>
      <c r="M191" s="69"/>
      <c r="N191" s="69"/>
      <c r="O191" s="69"/>
      <c r="P191" s="69"/>
      <c r="Q191" s="69"/>
      <c r="R191" s="69"/>
      <c r="S191" s="69"/>
      <c r="T191" s="69"/>
      <c r="U191" s="69"/>
      <c r="V191" s="69"/>
      <c r="W191" s="69"/>
      <c r="X191" s="69"/>
      <c r="Y191" s="69"/>
      <c r="Z191" s="69"/>
      <c r="AA191" s="69"/>
      <c r="AB191" s="69"/>
      <c r="AC191" s="69"/>
      <c r="AD191" s="69"/>
      <c r="AE191" s="69"/>
      <c r="AF191" s="69"/>
      <c r="AG191" s="69"/>
      <c r="AH191" s="69"/>
      <c r="AI191" s="69"/>
      <c r="AJ191" s="69"/>
      <c r="AK191" s="69"/>
      <c r="AL191" s="69"/>
      <c r="AM191" s="69"/>
      <c r="AN191" s="69"/>
      <c r="AO191" s="69"/>
      <c r="AP191" s="69"/>
      <c r="AQ191" s="69"/>
      <c r="AR191" s="69"/>
      <c r="AS191" s="69"/>
      <c r="AT191" s="69"/>
      <c r="AU191" s="69"/>
      <c r="AV191" s="69"/>
      <c r="AW191" s="69"/>
      <c r="AX191" s="69"/>
      <c r="AY191" s="69"/>
      <c r="AZ191" s="69"/>
      <c r="BA191" s="69"/>
      <c r="BB191" s="69"/>
      <c r="BC191" s="69"/>
      <c r="BD191" s="69"/>
      <c r="BE191" s="69"/>
      <c r="BF191" s="69"/>
      <c r="BG191" s="69"/>
      <c r="BH191" s="69"/>
    </row>
    <row r="192" spans="1:60" x14ac:dyDescent="0.25">
      <c r="A192" s="69"/>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9"/>
      <c r="AT192" s="69"/>
      <c r="AU192" s="69"/>
      <c r="AV192" s="69"/>
      <c r="AW192" s="69"/>
      <c r="AX192" s="69"/>
      <c r="AY192" s="69"/>
      <c r="AZ192" s="69"/>
      <c r="BA192" s="69"/>
      <c r="BB192" s="69"/>
      <c r="BC192" s="69"/>
      <c r="BD192" s="69"/>
      <c r="BE192" s="69"/>
      <c r="BF192" s="69"/>
      <c r="BG192" s="69"/>
      <c r="BH192" s="69"/>
    </row>
    <row r="193" spans="1:60" x14ac:dyDescent="0.25">
      <c r="A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9"/>
      <c r="AT193" s="69"/>
      <c r="AU193" s="69"/>
      <c r="AV193" s="69"/>
      <c r="AW193" s="69"/>
      <c r="AX193" s="69"/>
      <c r="AY193" s="69"/>
      <c r="AZ193" s="69"/>
      <c r="BA193" s="69"/>
      <c r="BB193" s="69"/>
      <c r="BC193" s="69"/>
      <c r="BD193" s="69"/>
      <c r="BE193" s="69"/>
      <c r="BF193" s="69"/>
      <c r="BG193" s="69"/>
      <c r="BH193" s="69"/>
    </row>
    <row r="194" spans="1:60" x14ac:dyDescent="0.25">
      <c r="A194" s="69"/>
      <c r="J194" s="69"/>
      <c r="K194" s="69"/>
      <c r="L194" s="69"/>
      <c r="M194" s="69"/>
      <c r="N194" s="69"/>
      <c r="O194" s="69"/>
      <c r="P194" s="69"/>
      <c r="Q194" s="69"/>
      <c r="R194" s="69"/>
      <c r="S194" s="69"/>
      <c r="T194" s="69"/>
      <c r="U194" s="69"/>
      <c r="V194" s="69"/>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9"/>
      <c r="AT194" s="69"/>
      <c r="AU194" s="69"/>
      <c r="AV194" s="69"/>
      <c r="AW194" s="69"/>
      <c r="AX194" s="69"/>
      <c r="AY194" s="69"/>
      <c r="AZ194" s="69"/>
      <c r="BA194" s="69"/>
      <c r="BB194" s="69"/>
      <c r="BC194" s="69"/>
      <c r="BD194" s="69"/>
      <c r="BE194" s="69"/>
      <c r="BF194" s="69"/>
      <c r="BG194" s="69"/>
      <c r="BH194" s="69"/>
    </row>
    <row r="195" spans="1:60" x14ac:dyDescent="0.25">
      <c r="A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69"/>
      <c r="AW195" s="69"/>
      <c r="AX195" s="69"/>
      <c r="AY195" s="69"/>
      <c r="AZ195" s="69"/>
      <c r="BA195" s="69"/>
      <c r="BB195" s="69"/>
      <c r="BC195" s="69"/>
      <c r="BD195" s="69"/>
      <c r="BE195" s="69"/>
      <c r="BF195" s="69"/>
      <c r="BG195" s="69"/>
      <c r="BH195" s="69"/>
    </row>
    <row r="196" spans="1:60" x14ac:dyDescent="0.25">
      <c r="A196" s="69"/>
      <c r="J196" s="69"/>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9"/>
      <c r="AT196" s="69"/>
      <c r="AU196" s="69"/>
      <c r="AV196" s="69"/>
      <c r="AW196" s="69"/>
      <c r="AX196" s="69"/>
      <c r="AY196" s="69"/>
      <c r="AZ196" s="69"/>
      <c r="BA196" s="69"/>
      <c r="BB196" s="69"/>
      <c r="BC196" s="69"/>
      <c r="BD196" s="69"/>
      <c r="BE196" s="69"/>
      <c r="BF196" s="69"/>
      <c r="BG196" s="69"/>
      <c r="BH196" s="69"/>
    </row>
    <row r="197" spans="1:60" x14ac:dyDescent="0.25">
      <c r="A197" s="69"/>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69"/>
      <c r="AS197" s="69"/>
      <c r="AT197" s="69"/>
      <c r="AU197" s="69"/>
      <c r="AV197" s="69"/>
      <c r="AW197" s="69"/>
      <c r="AX197" s="69"/>
      <c r="AY197" s="69"/>
      <c r="AZ197" s="69"/>
      <c r="BA197" s="69"/>
      <c r="BB197" s="69"/>
      <c r="BC197" s="69"/>
      <c r="BD197" s="69"/>
      <c r="BE197" s="69"/>
      <c r="BF197" s="69"/>
      <c r="BG197" s="69"/>
      <c r="BH197" s="69"/>
    </row>
    <row r="198" spans="1:60" x14ac:dyDescent="0.25">
      <c r="A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9"/>
      <c r="AT198" s="69"/>
      <c r="AU198" s="69"/>
      <c r="AV198" s="69"/>
      <c r="AW198" s="69"/>
      <c r="AX198" s="69"/>
      <c r="AY198" s="69"/>
      <c r="AZ198" s="69"/>
      <c r="BA198" s="69"/>
      <c r="BB198" s="69"/>
      <c r="BC198" s="69"/>
      <c r="BD198" s="69"/>
      <c r="BE198" s="69"/>
      <c r="BF198" s="69"/>
      <c r="BG198" s="69"/>
      <c r="BH198" s="69"/>
    </row>
    <row r="199" spans="1:60" x14ac:dyDescent="0.25">
      <c r="A199" s="69"/>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c r="AN199" s="69"/>
      <c r="AO199" s="69"/>
      <c r="AP199" s="69"/>
      <c r="AQ199" s="69"/>
      <c r="AR199" s="69"/>
      <c r="AS199" s="69"/>
      <c r="AT199" s="69"/>
      <c r="AU199" s="69"/>
      <c r="AV199" s="69"/>
      <c r="AW199" s="69"/>
      <c r="AX199" s="69"/>
      <c r="AY199" s="69"/>
      <c r="AZ199" s="69"/>
      <c r="BA199" s="69"/>
      <c r="BB199" s="69"/>
      <c r="BC199" s="69"/>
      <c r="BD199" s="69"/>
      <c r="BE199" s="69"/>
      <c r="BF199" s="69"/>
      <c r="BG199" s="69"/>
      <c r="BH199" s="69"/>
    </row>
    <row r="200" spans="1:60" x14ac:dyDescent="0.25">
      <c r="A200" s="69"/>
      <c r="J200" s="69"/>
      <c r="K200" s="69"/>
      <c r="L200" s="69"/>
      <c r="M200" s="69"/>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9"/>
      <c r="AT200" s="69"/>
      <c r="AU200" s="69"/>
      <c r="AV200" s="69"/>
      <c r="AW200" s="69"/>
      <c r="AX200" s="69"/>
      <c r="AY200" s="69"/>
      <c r="AZ200" s="69"/>
      <c r="BA200" s="69"/>
      <c r="BB200" s="69"/>
      <c r="BC200" s="69"/>
      <c r="BD200" s="69"/>
      <c r="BE200" s="69"/>
      <c r="BF200" s="69"/>
      <c r="BG200" s="69"/>
      <c r="BH200" s="69"/>
    </row>
    <row r="201" spans="1:60" x14ac:dyDescent="0.25">
      <c r="A201" s="69"/>
      <c r="J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9"/>
      <c r="AT201" s="69"/>
      <c r="AU201" s="69"/>
      <c r="AV201" s="69"/>
      <c r="AW201" s="69"/>
      <c r="AX201" s="69"/>
      <c r="AY201" s="69"/>
      <c r="AZ201" s="69"/>
      <c r="BA201" s="69"/>
      <c r="BB201" s="69"/>
      <c r="BC201" s="69"/>
      <c r="BD201" s="69"/>
      <c r="BE201" s="69"/>
      <c r="BF201" s="69"/>
      <c r="BG201" s="69"/>
      <c r="BH201" s="69"/>
    </row>
    <row r="202" spans="1:60" x14ac:dyDescent="0.25">
      <c r="A202" s="69"/>
      <c r="J202" s="69"/>
      <c r="K202" s="69"/>
      <c r="L202" s="69"/>
      <c r="M202" s="69"/>
      <c r="N202" s="69"/>
      <c r="O202" s="69"/>
      <c r="P202" s="69"/>
      <c r="Q202" s="69"/>
      <c r="R202" s="69"/>
      <c r="S202" s="69"/>
      <c r="T202" s="69"/>
      <c r="U202" s="69"/>
      <c r="V202" s="69"/>
      <c r="W202" s="69"/>
      <c r="X202" s="69"/>
      <c r="Y202" s="69"/>
      <c r="Z202" s="69"/>
      <c r="AA202" s="69"/>
      <c r="AB202" s="69"/>
      <c r="AC202" s="69"/>
      <c r="AD202" s="69"/>
      <c r="AE202" s="69"/>
      <c r="AF202" s="69"/>
      <c r="AG202" s="69"/>
      <c r="AH202" s="69"/>
      <c r="AI202" s="69"/>
      <c r="AJ202" s="69"/>
      <c r="AK202" s="69"/>
      <c r="AL202" s="69"/>
      <c r="AM202" s="69"/>
      <c r="AN202" s="69"/>
      <c r="AO202" s="69"/>
      <c r="AP202" s="69"/>
      <c r="AQ202" s="69"/>
      <c r="AR202" s="69"/>
      <c r="AS202" s="69"/>
      <c r="AT202" s="69"/>
      <c r="AU202" s="69"/>
      <c r="AV202" s="69"/>
      <c r="AW202" s="69"/>
      <c r="AX202" s="69"/>
      <c r="AY202" s="69"/>
      <c r="AZ202" s="69"/>
      <c r="BA202" s="69"/>
      <c r="BB202" s="69"/>
      <c r="BC202" s="69"/>
      <c r="BD202" s="69"/>
      <c r="BE202" s="69"/>
      <c r="BF202" s="69"/>
      <c r="BG202" s="69"/>
      <c r="BH202" s="69"/>
    </row>
    <row r="203" spans="1:60" x14ac:dyDescent="0.25">
      <c r="A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9"/>
      <c r="AT203" s="69"/>
      <c r="AU203" s="69"/>
      <c r="AV203" s="69"/>
      <c r="AW203" s="69"/>
      <c r="AX203" s="69"/>
      <c r="AY203" s="69"/>
      <c r="AZ203" s="69"/>
      <c r="BA203" s="69"/>
      <c r="BB203" s="69"/>
      <c r="BC203" s="69"/>
      <c r="BD203" s="69"/>
      <c r="BE203" s="69"/>
      <c r="BF203" s="69"/>
      <c r="BG203" s="69"/>
      <c r="BH203" s="69"/>
    </row>
    <row r="204" spans="1:60" x14ac:dyDescent="0.25">
      <c r="A204" s="69"/>
      <c r="J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69"/>
      <c r="AM204" s="69"/>
      <c r="AN204" s="69"/>
      <c r="AO204" s="69"/>
      <c r="AP204" s="69"/>
      <c r="AQ204" s="69"/>
      <c r="AR204" s="69"/>
      <c r="AS204" s="69"/>
      <c r="AT204" s="69"/>
      <c r="AU204" s="69"/>
      <c r="AV204" s="69"/>
      <c r="AW204" s="69"/>
      <c r="AX204" s="69"/>
      <c r="AY204" s="69"/>
      <c r="AZ204" s="69"/>
      <c r="BA204" s="69"/>
      <c r="BB204" s="69"/>
      <c r="BC204" s="69"/>
      <c r="BD204" s="69"/>
      <c r="BE204" s="69"/>
      <c r="BF204" s="69"/>
      <c r="BG204" s="69"/>
      <c r="BH204" s="69"/>
    </row>
    <row r="205" spans="1:60" x14ac:dyDescent="0.25">
      <c r="A205" s="69"/>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9"/>
      <c r="AT205" s="69"/>
      <c r="AU205" s="69"/>
      <c r="AV205" s="69"/>
      <c r="AW205" s="69"/>
      <c r="AX205" s="69"/>
      <c r="AY205" s="69"/>
      <c r="AZ205" s="69"/>
      <c r="BA205" s="69"/>
      <c r="BB205" s="69"/>
      <c r="BC205" s="69"/>
      <c r="BD205" s="69"/>
      <c r="BE205" s="69"/>
      <c r="BF205" s="69"/>
      <c r="BG205" s="69"/>
      <c r="BH205" s="69"/>
    </row>
    <row r="206" spans="1:60" x14ac:dyDescent="0.25">
      <c r="A206" s="69"/>
      <c r="J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69"/>
      <c r="AM206" s="69"/>
      <c r="AN206" s="69"/>
      <c r="AO206" s="69"/>
      <c r="AP206" s="69"/>
      <c r="AQ206" s="69"/>
      <c r="AR206" s="69"/>
      <c r="AS206" s="69"/>
      <c r="AT206" s="69"/>
      <c r="AU206" s="69"/>
      <c r="AV206" s="69"/>
      <c r="AW206" s="69"/>
      <c r="AX206" s="69"/>
      <c r="AY206" s="69"/>
      <c r="AZ206" s="69"/>
      <c r="BA206" s="69"/>
      <c r="BB206" s="69"/>
      <c r="BC206" s="69"/>
      <c r="BD206" s="69"/>
      <c r="BE206" s="69"/>
      <c r="BF206" s="69"/>
      <c r="BG206" s="69"/>
      <c r="BH206" s="69"/>
    </row>
    <row r="207" spans="1:60" x14ac:dyDescent="0.25">
      <c r="A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9"/>
      <c r="AT207" s="69"/>
      <c r="AU207" s="69"/>
      <c r="AV207" s="69"/>
      <c r="AW207" s="69"/>
      <c r="AX207" s="69"/>
      <c r="AY207" s="69"/>
      <c r="AZ207" s="69"/>
      <c r="BA207" s="69"/>
      <c r="BB207" s="69"/>
      <c r="BC207" s="69"/>
      <c r="BD207" s="69"/>
      <c r="BE207" s="69"/>
      <c r="BF207" s="69"/>
      <c r="BG207" s="69"/>
      <c r="BH207" s="69"/>
    </row>
    <row r="208" spans="1:60" x14ac:dyDescent="0.25">
      <c r="A208" s="69"/>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9"/>
      <c r="AT208" s="69"/>
      <c r="AU208" s="69"/>
      <c r="AV208" s="69"/>
      <c r="AW208" s="69"/>
      <c r="AX208" s="69"/>
      <c r="AY208" s="69"/>
      <c r="AZ208" s="69"/>
      <c r="BA208" s="69"/>
      <c r="BB208" s="69"/>
      <c r="BC208" s="69"/>
      <c r="BD208" s="69"/>
      <c r="BE208" s="69"/>
      <c r="BF208" s="69"/>
      <c r="BG208" s="69"/>
      <c r="BH208" s="69"/>
    </row>
    <row r="209" spans="1:60" x14ac:dyDescent="0.25">
      <c r="A209" s="69"/>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9"/>
      <c r="AT209" s="69"/>
      <c r="AU209" s="69"/>
      <c r="AV209" s="69"/>
      <c r="AW209" s="69"/>
      <c r="AX209" s="69"/>
      <c r="AY209" s="69"/>
      <c r="AZ209" s="69"/>
      <c r="BA209" s="69"/>
      <c r="BB209" s="69"/>
      <c r="BC209" s="69"/>
      <c r="BD209" s="69"/>
      <c r="BE209" s="69"/>
      <c r="BF209" s="69"/>
      <c r="BG209" s="69"/>
      <c r="BH209" s="69"/>
    </row>
    <row r="210" spans="1:60" x14ac:dyDescent="0.25">
      <c r="A210" s="69"/>
      <c r="J210" s="69"/>
      <c r="K210" s="69"/>
      <c r="L210" s="69"/>
      <c r="M210" s="69"/>
      <c r="N210" s="69"/>
      <c r="O210" s="69"/>
      <c r="P210" s="69"/>
      <c r="Q210" s="69"/>
      <c r="R210" s="69"/>
      <c r="S210" s="69"/>
      <c r="T210" s="69"/>
      <c r="U210" s="69"/>
      <c r="V210" s="69"/>
      <c r="W210" s="69"/>
      <c r="X210" s="69"/>
      <c r="Y210" s="69"/>
      <c r="Z210" s="69"/>
      <c r="AA210" s="69"/>
      <c r="AB210" s="69"/>
      <c r="AC210" s="69"/>
      <c r="AD210" s="69"/>
      <c r="AE210" s="69"/>
      <c r="AF210" s="69"/>
      <c r="AG210" s="69"/>
      <c r="AH210" s="69"/>
      <c r="AI210" s="69"/>
      <c r="AJ210" s="69"/>
      <c r="AK210" s="69"/>
      <c r="AL210" s="69"/>
      <c r="AM210" s="69"/>
      <c r="AN210" s="69"/>
      <c r="AO210" s="69"/>
      <c r="AP210" s="69"/>
      <c r="AQ210" s="69"/>
      <c r="AR210" s="69"/>
      <c r="AS210" s="69"/>
      <c r="AT210" s="69"/>
      <c r="AU210" s="69"/>
      <c r="AV210" s="69"/>
      <c r="AW210" s="69"/>
      <c r="AX210" s="69"/>
      <c r="AY210" s="69"/>
      <c r="AZ210" s="69"/>
      <c r="BA210" s="69"/>
      <c r="BB210" s="69"/>
      <c r="BC210" s="69"/>
      <c r="BD210" s="69"/>
      <c r="BE210" s="69"/>
      <c r="BF210" s="69"/>
      <c r="BG210" s="69"/>
      <c r="BH210" s="69"/>
    </row>
    <row r="211" spans="1:60" x14ac:dyDescent="0.25">
      <c r="A211" s="69"/>
      <c r="J211" s="69"/>
      <c r="K211" s="69"/>
      <c r="L211" s="69"/>
      <c r="M211" s="69"/>
      <c r="N211" s="69"/>
      <c r="O211" s="69"/>
      <c r="P211" s="69"/>
      <c r="Q211" s="69"/>
      <c r="R211" s="69"/>
      <c r="S211" s="69"/>
      <c r="T211" s="69"/>
      <c r="U211" s="69"/>
      <c r="V211" s="69"/>
      <c r="W211" s="69"/>
      <c r="X211" s="69"/>
      <c r="Y211" s="69"/>
      <c r="Z211" s="69"/>
      <c r="AA211" s="69"/>
      <c r="AB211" s="69"/>
      <c r="AC211" s="69"/>
      <c r="AD211" s="69"/>
      <c r="AE211" s="69"/>
      <c r="AF211" s="69"/>
      <c r="AG211" s="69"/>
      <c r="AH211" s="69"/>
      <c r="AI211" s="69"/>
      <c r="AJ211" s="69"/>
      <c r="AK211" s="69"/>
      <c r="AL211" s="69"/>
      <c r="AM211" s="69"/>
      <c r="AN211" s="69"/>
      <c r="AO211" s="69"/>
      <c r="AP211" s="69"/>
      <c r="AQ211" s="69"/>
      <c r="AR211" s="69"/>
      <c r="AS211" s="69"/>
      <c r="AT211" s="69"/>
      <c r="AU211" s="69"/>
      <c r="AV211" s="69"/>
      <c r="AW211" s="69"/>
      <c r="AX211" s="69"/>
      <c r="AY211" s="69"/>
      <c r="AZ211" s="69"/>
      <c r="BA211" s="69"/>
      <c r="BB211" s="69"/>
      <c r="BC211" s="69"/>
      <c r="BD211" s="69"/>
      <c r="BE211" s="69"/>
      <c r="BF211" s="69"/>
      <c r="BG211" s="69"/>
      <c r="BH211" s="69"/>
    </row>
    <row r="212" spans="1:60" x14ac:dyDescent="0.25">
      <c r="A212" s="69"/>
      <c r="J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69"/>
      <c r="AK212" s="69"/>
      <c r="AL212" s="69"/>
      <c r="AM212" s="69"/>
      <c r="AN212" s="69"/>
      <c r="AO212" s="69"/>
      <c r="AP212" s="69"/>
      <c r="AQ212" s="69"/>
      <c r="AR212" s="69"/>
      <c r="AS212" s="69"/>
      <c r="AT212" s="69"/>
      <c r="AU212" s="69"/>
      <c r="AV212" s="69"/>
      <c r="AW212" s="69"/>
      <c r="AX212" s="69"/>
      <c r="AY212" s="69"/>
      <c r="AZ212" s="69"/>
      <c r="BA212" s="69"/>
      <c r="BB212" s="69"/>
      <c r="BC212" s="69"/>
      <c r="BD212" s="69"/>
      <c r="BE212" s="69"/>
      <c r="BF212" s="69"/>
      <c r="BG212" s="69"/>
      <c r="BH212" s="69"/>
    </row>
    <row r="213" spans="1:60" x14ac:dyDescent="0.25">
      <c r="A213" s="69"/>
      <c r="J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69"/>
      <c r="AK213" s="69"/>
      <c r="AL213" s="69"/>
      <c r="AM213" s="69"/>
      <c r="AN213" s="69"/>
      <c r="AO213" s="69"/>
      <c r="AP213" s="69"/>
      <c r="AQ213" s="69"/>
      <c r="AR213" s="69"/>
      <c r="AS213" s="69"/>
      <c r="AT213" s="69"/>
      <c r="AU213" s="69"/>
      <c r="AV213" s="69"/>
      <c r="AW213" s="69"/>
      <c r="AX213" s="69"/>
      <c r="AY213" s="69"/>
      <c r="AZ213" s="69"/>
      <c r="BA213" s="69"/>
      <c r="BB213" s="69"/>
      <c r="BC213" s="69"/>
      <c r="BD213" s="69"/>
      <c r="BE213" s="69"/>
      <c r="BF213" s="69"/>
      <c r="BG213" s="69"/>
      <c r="BH213" s="69"/>
    </row>
    <row r="214" spans="1:60" x14ac:dyDescent="0.25">
      <c r="A214" s="69"/>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9"/>
      <c r="AT214" s="69"/>
      <c r="AU214" s="69"/>
      <c r="AV214" s="69"/>
      <c r="AW214" s="69"/>
      <c r="AX214" s="69"/>
      <c r="AY214" s="69"/>
      <c r="AZ214" s="69"/>
      <c r="BA214" s="69"/>
      <c r="BB214" s="69"/>
      <c r="BC214" s="69"/>
      <c r="BD214" s="69"/>
      <c r="BE214" s="69"/>
      <c r="BF214" s="69"/>
      <c r="BG214" s="69"/>
      <c r="BH214" s="69"/>
    </row>
    <row r="215" spans="1:60" x14ac:dyDescent="0.25">
      <c r="A215" s="69"/>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9"/>
      <c r="AT215" s="69"/>
      <c r="AU215" s="69"/>
      <c r="AV215" s="69"/>
      <c r="AW215" s="69"/>
      <c r="AX215" s="69"/>
      <c r="AY215" s="69"/>
      <c r="AZ215" s="69"/>
      <c r="BA215" s="69"/>
      <c r="BB215" s="69"/>
      <c r="BC215" s="69"/>
      <c r="BD215" s="69"/>
      <c r="BE215" s="69"/>
      <c r="BF215" s="69"/>
      <c r="BG215" s="69"/>
      <c r="BH215" s="69"/>
    </row>
    <row r="216" spans="1:60" x14ac:dyDescent="0.25">
      <c r="A216" s="69"/>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c r="AN216" s="69"/>
      <c r="AO216" s="69"/>
      <c r="AP216" s="69"/>
      <c r="AQ216" s="69"/>
      <c r="AR216" s="69"/>
      <c r="AS216" s="69"/>
      <c r="AT216" s="69"/>
      <c r="AU216" s="69"/>
      <c r="AV216" s="69"/>
      <c r="AW216" s="69"/>
      <c r="AX216" s="69"/>
      <c r="AY216" s="69"/>
      <c r="AZ216" s="69"/>
      <c r="BA216" s="69"/>
      <c r="BB216" s="69"/>
      <c r="BC216" s="69"/>
      <c r="BD216" s="69"/>
      <c r="BE216" s="69"/>
      <c r="BF216" s="69"/>
      <c r="BG216" s="69"/>
      <c r="BH216" s="69"/>
    </row>
    <row r="217" spans="1:60" x14ac:dyDescent="0.25">
      <c r="A217" s="69"/>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69"/>
      <c r="AO217" s="69"/>
      <c r="AP217" s="69"/>
      <c r="AQ217" s="69"/>
      <c r="AR217" s="69"/>
      <c r="AS217" s="69"/>
      <c r="AT217" s="69"/>
      <c r="AU217" s="69"/>
      <c r="AV217" s="69"/>
      <c r="AW217" s="69"/>
      <c r="AX217" s="69"/>
      <c r="AY217" s="69"/>
      <c r="AZ217" s="69"/>
      <c r="BA217" s="69"/>
      <c r="BB217" s="69"/>
      <c r="BC217" s="69"/>
      <c r="BD217" s="69"/>
      <c r="BE217" s="69"/>
      <c r="BF217" s="69"/>
      <c r="BG217" s="69"/>
      <c r="BH217" s="69"/>
    </row>
    <row r="218" spans="1:60" x14ac:dyDescent="0.25">
      <c r="A218" s="69"/>
      <c r="J218" s="69"/>
      <c r="K218" s="69"/>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9"/>
      <c r="AT218" s="69"/>
      <c r="AU218" s="69"/>
      <c r="AV218" s="69"/>
      <c r="AW218" s="69"/>
      <c r="AX218" s="69"/>
      <c r="AY218" s="69"/>
      <c r="AZ218" s="69"/>
      <c r="BA218" s="69"/>
      <c r="BB218" s="69"/>
      <c r="BC218" s="69"/>
      <c r="BD218" s="69"/>
      <c r="BE218" s="69"/>
      <c r="BF218" s="69"/>
      <c r="BG218" s="69"/>
      <c r="BH218" s="69"/>
    </row>
    <row r="219" spans="1:60" x14ac:dyDescent="0.25">
      <c r="A219" s="69"/>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9"/>
      <c r="AT219" s="69"/>
      <c r="AU219" s="69"/>
      <c r="AV219" s="69"/>
      <c r="AW219" s="69"/>
      <c r="AX219" s="69"/>
      <c r="AY219" s="69"/>
      <c r="AZ219" s="69"/>
      <c r="BA219" s="69"/>
      <c r="BB219" s="69"/>
      <c r="BC219" s="69"/>
      <c r="BD219" s="69"/>
      <c r="BE219" s="69"/>
      <c r="BF219" s="69"/>
      <c r="BG219" s="69"/>
      <c r="BH219" s="69"/>
    </row>
    <row r="220" spans="1:60" x14ac:dyDescent="0.25">
      <c r="A220" s="69"/>
      <c r="J220" s="69"/>
      <c r="K220" s="69"/>
      <c r="L220" s="69"/>
      <c r="M220" s="69"/>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c r="AN220" s="69"/>
      <c r="AO220" s="69"/>
      <c r="AP220" s="69"/>
      <c r="AQ220" s="69"/>
      <c r="AR220" s="69"/>
      <c r="AS220" s="69"/>
      <c r="AT220" s="69"/>
      <c r="AU220" s="69"/>
      <c r="AV220" s="69"/>
      <c r="AW220" s="69"/>
      <c r="AX220" s="69"/>
      <c r="AY220" s="69"/>
      <c r="AZ220" s="69"/>
      <c r="BA220" s="69"/>
      <c r="BB220" s="69"/>
      <c r="BC220" s="69"/>
      <c r="BD220" s="69"/>
      <c r="BE220" s="69"/>
      <c r="BF220" s="69"/>
      <c r="BG220" s="69"/>
      <c r="BH220" s="69"/>
    </row>
    <row r="221" spans="1:60" x14ac:dyDescent="0.25">
      <c r="A221" s="69"/>
      <c r="J221" s="69"/>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69"/>
      <c r="AS221" s="69"/>
      <c r="AT221" s="69"/>
      <c r="AU221" s="69"/>
      <c r="AV221" s="69"/>
      <c r="AW221" s="69"/>
      <c r="AX221" s="69"/>
      <c r="AY221" s="69"/>
      <c r="AZ221" s="69"/>
      <c r="BA221" s="69"/>
      <c r="BB221" s="69"/>
      <c r="BC221" s="69"/>
      <c r="BD221" s="69"/>
      <c r="BE221" s="69"/>
      <c r="BF221" s="69"/>
      <c r="BG221" s="69"/>
      <c r="BH221" s="69"/>
    </row>
    <row r="222" spans="1:60" x14ac:dyDescent="0.25">
      <c r="A222" s="69"/>
      <c r="J222" s="69"/>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9"/>
      <c r="AT222" s="69"/>
      <c r="AU222" s="69"/>
      <c r="AV222" s="69"/>
      <c r="AW222" s="69"/>
      <c r="AX222" s="69"/>
      <c r="AY222" s="69"/>
      <c r="AZ222" s="69"/>
      <c r="BA222" s="69"/>
      <c r="BB222" s="69"/>
      <c r="BC222" s="69"/>
      <c r="BD222" s="69"/>
      <c r="BE222" s="69"/>
      <c r="BF222" s="69"/>
      <c r="BG222" s="69"/>
      <c r="BH222" s="69"/>
    </row>
    <row r="223" spans="1:60" x14ac:dyDescent="0.25">
      <c r="A223" s="69"/>
      <c r="J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69"/>
      <c r="AK223" s="69"/>
      <c r="AL223" s="69"/>
      <c r="AM223" s="69"/>
      <c r="AN223" s="69"/>
      <c r="AO223" s="69"/>
      <c r="AP223" s="69"/>
      <c r="AQ223" s="69"/>
      <c r="AR223" s="69"/>
      <c r="AS223" s="69"/>
      <c r="AT223" s="69"/>
      <c r="AU223" s="69"/>
      <c r="AV223" s="69"/>
      <c r="AW223" s="69"/>
      <c r="AX223" s="69"/>
      <c r="AY223" s="69"/>
      <c r="AZ223" s="69"/>
      <c r="BA223" s="69"/>
      <c r="BB223" s="69"/>
      <c r="BC223" s="69"/>
      <c r="BD223" s="69"/>
      <c r="BE223" s="69"/>
      <c r="BF223" s="69"/>
      <c r="BG223" s="69"/>
      <c r="BH223" s="69"/>
    </row>
    <row r="224" spans="1:60" x14ac:dyDescent="0.25">
      <c r="A224" s="69"/>
      <c r="J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c r="AN224" s="69"/>
      <c r="AO224" s="69"/>
      <c r="AP224" s="69"/>
      <c r="AQ224" s="69"/>
      <c r="AR224" s="69"/>
      <c r="AS224" s="69"/>
      <c r="AT224" s="69"/>
      <c r="AU224" s="69"/>
      <c r="AV224" s="69"/>
      <c r="AW224" s="69"/>
      <c r="AX224" s="69"/>
      <c r="AY224" s="69"/>
      <c r="AZ224" s="69"/>
      <c r="BA224" s="69"/>
      <c r="BB224" s="69"/>
      <c r="BC224" s="69"/>
      <c r="BD224" s="69"/>
      <c r="BE224" s="69"/>
      <c r="BF224" s="69"/>
      <c r="BG224" s="69"/>
      <c r="BH224" s="69"/>
    </row>
    <row r="225" spans="1:60" x14ac:dyDescent="0.25">
      <c r="A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9"/>
      <c r="AT225" s="69"/>
      <c r="AU225" s="69"/>
      <c r="AV225" s="69"/>
      <c r="AW225" s="69"/>
      <c r="AX225" s="69"/>
      <c r="AY225" s="69"/>
      <c r="AZ225" s="69"/>
      <c r="BA225" s="69"/>
      <c r="BB225" s="69"/>
      <c r="BC225" s="69"/>
      <c r="BD225" s="69"/>
      <c r="BE225" s="69"/>
      <c r="BF225" s="69"/>
      <c r="BG225" s="69"/>
      <c r="BH225" s="69"/>
    </row>
    <row r="226" spans="1:60" x14ac:dyDescent="0.25">
      <c r="A226" s="69"/>
      <c r="J226" s="69"/>
      <c r="K226" s="69"/>
      <c r="L226" s="69"/>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9"/>
      <c r="AT226" s="69"/>
      <c r="AU226" s="69"/>
      <c r="AV226" s="69"/>
      <c r="AW226" s="69"/>
      <c r="AX226" s="69"/>
      <c r="AY226" s="69"/>
      <c r="AZ226" s="69"/>
      <c r="BA226" s="69"/>
      <c r="BB226" s="69"/>
      <c r="BC226" s="69"/>
      <c r="BD226" s="69"/>
      <c r="BE226" s="69"/>
      <c r="BF226" s="69"/>
      <c r="BG226" s="69"/>
      <c r="BH226" s="69"/>
    </row>
    <row r="227" spans="1:60" x14ac:dyDescent="0.25">
      <c r="A227" s="69"/>
      <c r="J227" s="69"/>
      <c r="K227" s="69"/>
      <c r="L227" s="69"/>
      <c r="M227" s="69"/>
      <c r="N227" s="69"/>
      <c r="O227" s="69"/>
      <c r="P227" s="69"/>
      <c r="Q227" s="69"/>
      <c r="R227" s="69"/>
      <c r="S227" s="69"/>
      <c r="T227" s="69"/>
      <c r="U227" s="69"/>
      <c r="V227" s="69"/>
      <c r="W227" s="69"/>
      <c r="X227" s="69"/>
      <c r="Y227" s="69"/>
      <c r="Z227" s="69"/>
      <c r="AA227" s="69"/>
      <c r="AB227" s="69"/>
      <c r="AC227" s="69"/>
      <c r="AD227" s="69"/>
      <c r="AE227" s="69"/>
      <c r="AF227" s="69"/>
      <c r="AG227" s="69"/>
      <c r="AH227" s="69"/>
      <c r="AI227" s="69"/>
      <c r="AJ227" s="69"/>
      <c r="AK227" s="69"/>
      <c r="AL227" s="69"/>
      <c r="AM227" s="69"/>
      <c r="AN227" s="69"/>
      <c r="AO227" s="69"/>
      <c r="AP227" s="69"/>
      <c r="AQ227" s="69"/>
      <c r="AR227" s="69"/>
      <c r="AS227" s="69"/>
      <c r="AT227" s="69"/>
      <c r="AU227" s="69"/>
      <c r="AV227" s="69"/>
      <c r="AW227" s="69"/>
      <c r="AX227" s="69"/>
      <c r="AY227" s="69"/>
      <c r="AZ227" s="69"/>
      <c r="BA227" s="69"/>
      <c r="BB227" s="69"/>
      <c r="BC227" s="69"/>
      <c r="BD227" s="69"/>
      <c r="BE227" s="69"/>
      <c r="BF227" s="69"/>
      <c r="BG227" s="69"/>
      <c r="BH227" s="69"/>
    </row>
    <row r="228" spans="1:60" x14ac:dyDescent="0.25">
      <c r="A228" s="69"/>
      <c r="J228" s="69"/>
      <c r="K228" s="69"/>
      <c r="L228" s="69"/>
      <c r="M228" s="69"/>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c r="AN228" s="69"/>
      <c r="AO228" s="69"/>
      <c r="AP228" s="69"/>
      <c r="AQ228" s="69"/>
      <c r="AR228" s="69"/>
      <c r="AS228" s="69"/>
      <c r="AT228" s="69"/>
      <c r="AU228" s="69"/>
      <c r="AV228" s="69"/>
      <c r="AW228" s="69"/>
      <c r="AX228" s="69"/>
      <c r="AY228" s="69"/>
      <c r="AZ228" s="69"/>
      <c r="BA228" s="69"/>
      <c r="BB228" s="69"/>
      <c r="BC228" s="69"/>
      <c r="BD228" s="69"/>
      <c r="BE228" s="69"/>
      <c r="BF228" s="69"/>
      <c r="BG228" s="69"/>
      <c r="BH228" s="69"/>
    </row>
    <row r="229" spans="1:60" x14ac:dyDescent="0.25">
      <c r="A229" s="69"/>
      <c r="J229" s="69"/>
      <c r="K229" s="69"/>
      <c r="L229" s="69"/>
      <c r="M229" s="69"/>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69"/>
      <c r="AK229" s="69"/>
      <c r="AL229" s="69"/>
      <c r="AM229" s="69"/>
      <c r="AN229" s="69"/>
      <c r="AO229" s="69"/>
      <c r="AP229" s="69"/>
      <c r="AQ229" s="69"/>
      <c r="AR229" s="69"/>
      <c r="AS229" s="69"/>
      <c r="AT229" s="69"/>
      <c r="AU229" s="69"/>
      <c r="AV229" s="69"/>
      <c r="AW229" s="69"/>
      <c r="AX229" s="69"/>
      <c r="AY229" s="69"/>
      <c r="AZ229" s="69"/>
      <c r="BA229" s="69"/>
      <c r="BB229" s="69"/>
      <c r="BC229" s="69"/>
      <c r="BD229" s="69"/>
      <c r="BE229" s="69"/>
      <c r="BF229" s="69"/>
      <c r="BG229" s="69"/>
      <c r="BH229" s="69"/>
    </row>
    <row r="230" spans="1:60" x14ac:dyDescent="0.25">
      <c r="A230" s="69"/>
      <c r="J230" s="69"/>
      <c r="K230" s="69"/>
      <c r="L230" s="69"/>
      <c r="M230" s="69"/>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69"/>
      <c r="AK230" s="69"/>
      <c r="AL230" s="69"/>
      <c r="AM230" s="69"/>
      <c r="AN230" s="69"/>
      <c r="AO230" s="69"/>
      <c r="AP230" s="69"/>
      <c r="AQ230" s="69"/>
      <c r="AR230" s="69"/>
      <c r="AS230" s="69"/>
      <c r="AT230" s="69"/>
      <c r="AU230" s="69"/>
      <c r="AV230" s="69"/>
      <c r="AW230" s="69"/>
      <c r="AX230" s="69"/>
      <c r="AY230" s="69"/>
      <c r="AZ230" s="69"/>
      <c r="BA230" s="69"/>
      <c r="BB230" s="69"/>
      <c r="BC230" s="69"/>
      <c r="BD230" s="69"/>
      <c r="BE230" s="69"/>
      <c r="BF230" s="69"/>
      <c r="BG230" s="69"/>
      <c r="BH230" s="69"/>
    </row>
    <row r="231" spans="1:60" x14ac:dyDescent="0.25">
      <c r="A231" s="69"/>
      <c r="J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c r="AN231" s="69"/>
      <c r="AO231" s="69"/>
      <c r="AP231" s="69"/>
      <c r="AQ231" s="69"/>
      <c r="AR231" s="69"/>
      <c r="AS231" s="69"/>
      <c r="AT231" s="69"/>
      <c r="AU231" s="69"/>
      <c r="AV231" s="69"/>
      <c r="AW231" s="69"/>
      <c r="AX231" s="69"/>
      <c r="AY231" s="69"/>
      <c r="AZ231" s="69"/>
      <c r="BA231" s="69"/>
      <c r="BB231" s="69"/>
      <c r="BC231" s="69"/>
      <c r="BD231" s="69"/>
      <c r="BE231" s="69"/>
      <c r="BF231" s="69"/>
      <c r="BG231" s="69"/>
      <c r="BH231" s="69"/>
    </row>
    <row r="232" spans="1:60" x14ac:dyDescent="0.25">
      <c r="A232" s="69"/>
      <c r="J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c r="AN232" s="69"/>
      <c r="AO232" s="69"/>
      <c r="AP232" s="69"/>
      <c r="AQ232" s="69"/>
      <c r="AR232" s="69"/>
      <c r="AS232" s="69"/>
      <c r="AT232" s="69"/>
      <c r="AU232" s="69"/>
      <c r="AV232" s="69"/>
      <c r="AW232" s="69"/>
      <c r="AX232" s="69"/>
      <c r="AY232" s="69"/>
      <c r="AZ232" s="69"/>
      <c r="BA232" s="69"/>
      <c r="BB232" s="69"/>
      <c r="BC232" s="69"/>
      <c r="BD232" s="69"/>
      <c r="BE232" s="69"/>
      <c r="BF232" s="69"/>
      <c r="BG232" s="69"/>
      <c r="BH232" s="69"/>
    </row>
    <row r="233" spans="1:60" x14ac:dyDescent="0.25">
      <c r="A233" s="69"/>
      <c r="J233" s="69"/>
      <c r="K233" s="69"/>
      <c r="L233" s="69"/>
      <c r="M233" s="69"/>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69"/>
      <c r="AL233" s="69"/>
      <c r="AM233" s="69"/>
      <c r="AN233" s="69"/>
      <c r="AO233" s="69"/>
      <c r="AP233" s="69"/>
      <c r="AQ233" s="69"/>
      <c r="AR233" s="69"/>
      <c r="AS233" s="69"/>
      <c r="AT233" s="69"/>
      <c r="AU233" s="69"/>
      <c r="AV233" s="69"/>
      <c r="AW233" s="69"/>
      <c r="AX233" s="69"/>
      <c r="AY233" s="69"/>
      <c r="AZ233" s="69"/>
      <c r="BA233" s="69"/>
      <c r="BB233" s="69"/>
      <c r="BC233" s="69"/>
      <c r="BD233" s="69"/>
      <c r="BE233" s="69"/>
      <c r="BF233" s="69"/>
      <c r="BG233" s="69"/>
      <c r="BH233" s="69"/>
    </row>
    <row r="234" spans="1:60" x14ac:dyDescent="0.25">
      <c r="A234" s="69"/>
      <c r="J234" s="69"/>
      <c r="K234" s="69"/>
      <c r="L234" s="69"/>
      <c r="M234" s="69"/>
      <c r="N234" s="69"/>
      <c r="O234" s="69"/>
      <c r="P234" s="69"/>
      <c r="Q234" s="69"/>
      <c r="R234" s="69"/>
      <c r="S234" s="69"/>
      <c r="T234" s="69"/>
      <c r="U234" s="69"/>
      <c r="V234" s="69"/>
      <c r="W234" s="69"/>
      <c r="X234" s="69"/>
      <c r="Y234" s="69"/>
      <c r="Z234" s="69"/>
      <c r="AA234" s="69"/>
      <c r="AB234" s="69"/>
      <c r="AC234" s="69"/>
      <c r="AD234" s="69"/>
      <c r="AE234" s="69"/>
      <c r="AF234" s="69"/>
      <c r="AG234" s="69"/>
      <c r="AH234" s="69"/>
      <c r="AI234" s="69"/>
      <c r="AJ234" s="69"/>
      <c r="AK234" s="69"/>
      <c r="AL234" s="69"/>
      <c r="AM234" s="69"/>
      <c r="AN234" s="69"/>
      <c r="AO234" s="69"/>
      <c r="AP234" s="69"/>
      <c r="AQ234" s="69"/>
      <c r="AR234" s="69"/>
      <c r="AS234" s="69"/>
      <c r="AT234" s="69"/>
      <c r="AU234" s="69"/>
      <c r="AV234" s="69"/>
      <c r="AW234" s="69"/>
      <c r="AX234" s="69"/>
      <c r="AY234" s="69"/>
      <c r="AZ234" s="69"/>
      <c r="BA234" s="69"/>
      <c r="BB234" s="69"/>
      <c r="BC234" s="69"/>
      <c r="BD234" s="69"/>
      <c r="BE234" s="69"/>
      <c r="BF234" s="69"/>
      <c r="BG234" s="69"/>
      <c r="BH234" s="69"/>
    </row>
    <row r="235" spans="1:60" x14ac:dyDescent="0.25">
      <c r="A235" s="69"/>
      <c r="J235" s="69"/>
      <c r="K235" s="69"/>
      <c r="L235" s="69"/>
      <c r="M235" s="69"/>
      <c r="N235" s="69"/>
      <c r="O235" s="69"/>
      <c r="P235" s="69"/>
      <c r="Q235" s="69"/>
      <c r="R235" s="69"/>
      <c r="S235" s="69"/>
      <c r="T235" s="69"/>
      <c r="U235" s="69"/>
      <c r="V235" s="69"/>
      <c r="W235" s="69"/>
      <c r="X235" s="69"/>
      <c r="Y235" s="69"/>
      <c r="Z235" s="69"/>
      <c r="AA235" s="69"/>
      <c r="AB235" s="69"/>
      <c r="AC235" s="69"/>
      <c r="AD235" s="69"/>
      <c r="AE235" s="69"/>
      <c r="AF235" s="69"/>
      <c r="AG235" s="69"/>
      <c r="AH235" s="69"/>
      <c r="AI235" s="69"/>
      <c r="AJ235" s="69"/>
      <c r="AK235" s="69"/>
      <c r="AL235" s="69"/>
      <c r="AM235" s="69"/>
      <c r="AN235" s="69"/>
      <c r="AO235" s="69"/>
      <c r="AP235" s="69"/>
      <c r="AQ235" s="69"/>
      <c r="AR235" s="69"/>
      <c r="AS235" s="69"/>
      <c r="AT235" s="69"/>
      <c r="AU235" s="69"/>
      <c r="AV235" s="69"/>
      <c r="AW235" s="69"/>
      <c r="AX235" s="69"/>
      <c r="AY235" s="69"/>
      <c r="AZ235" s="69"/>
      <c r="BA235" s="69"/>
      <c r="BB235" s="69"/>
      <c r="BC235" s="69"/>
      <c r="BD235" s="69"/>
      <c r="BE235" s="69"/>
      <c r="BF235" s="69"/>
      <c r="BG235" s="69"/>
      <c r="BH235" s="69"/>
    </row>
    <row r="236" spans="1:60" x14ac:dyDescent="0.25">
      <c r="A236" s="69"/>
      <c r="J236" s="69"/>
      <c r="K236" s="69"/>
      <c r="L236" s="69"/>
      <c r="M236" s="69"/>
      <c r="N236" s="69"/>
      <c r="O236" s="69"/>
      <c r="P236" s="69"/>
      <c r="Q236" s="69"/>
      <c r="R236" s="69"/>
      <c r="S236" s="69"/>
      <c r="T236" s="69"/>
      <c r="U236" s="69"/>
      <c r="V236" s="69"/>
      <c r="W236" s="69"/>
      <c r="X236" s="69"/>
      <c r="Y236" s="69"/>
      <c r="Z236" s="69"/>
      <c r="AA236" s="69"/>
      <c r="AB236" s="69"/>
      <c r="AC236" s="69"/>
      <c r="AD236" s="69"/>
      <c r="AE236" s="69"/>
      <c r="AF236" s="69"/>
      <c r="AG236" s="69"/>
      <c r="AH236" s="69"/>
      <c r="AI236" s="69"/>
      <c r="AJ236" s="69"/>
      <c r="AK236" s="69"/>
      <c r="AL236" s="69"/>
      <c r="AM236" s="69"/>
      <c r="AN236" s="69"/>
      <c r="AO236" s="69"/>
      <c r="AP236" s="69"/>
      <c r="AQ236" s="69"/>
      <c r="AR236" s="69"/>
      <c r="AS236" s="69"/>
      <c r="AT236" s="69"/>
      <c r="AU236" s="69"/>
      <c r="AV236" s="69"/>
      <c r="AW236" s="69"/>
      <c r="AX236" s="69"/>
      <c r="AY236" s="69"/>
      <c r="AZ236" s="69"/>
      <c r="BA236" s="69"/>
      <c r="BB236" s="69"/>
      <c r="BC236" s="69"/>
      <c r="BD236" s="69"/>
      <c r="BE236" s="69"/>
      <c r="BF236" s="69"/>
      <c r="BG236" s="69"/>
      <c r="BH236" s="69"/>
    </row>
    <row r="237" spans="1:60" x14ac:dyDescent="0.25">
      <c r="A237" s="69"/>
      <c r="J237" s="69"/>
      <c r="K237" s="69"/>
      <c r="L237" s="69"/>
      <c r="M237" s="69"/>
      <c r="N237" s="69"/>
      <c r="O237" s="69"/>
      <c r="P237" s="69"/>
      <c r="Q237" s="69"/>
      <c r="R237" s="69"/>
      <c r="S237" s="69"/>
      <c r="T237" s="69"/>
      <c r="U237" s="69"/>
      <c r="V237" s="69"/>
      <c r="W237" s="69"/>
      <c r="X237" s="69"/>
      <c r="Y237" s="69"/>
      <c r="Z237" s="69"/>
      <c r="AA237" s="69"/>
      <c r="AB237" s="69"/>
      <c r="AC237" s="69"/>
      <c r="AD237" s="69"/>
      <c r="AE237" s="69"/>
      <c r="AF237" s="69"/>
      <c r="AG237" s="69"/>
      <c r="AH237" s="69"/>
      <c r="AI237" s="69"/>
      <c r="AJ237" s="69"/>
      <c r="AK237" s="69"/>
      <c r="AL237" s="69"/>
      <c r="AM237" s="69"/>
      <c r="AN237" s="69"/>
      <c r="AO237" s="69"/>
      <c r="AP237" s="69"/>
      <c r="AQ237" s="69"/>
      <c r="AR237" s="69"/>
      <c r="AS237" s="69"/>
      <c r="AT237" s="69"/>
      <c r="AU237" s="69"/>
      <c r="AV237" s="69"/>
      <c r="AW237" s="69"/>
      <c r="AX237" s="69"/>
      <c r="AY237" s="69"/>
      <c r="AZ237" s="69"/>
      <c r="BA237" s="69"/>
      <c r="BB237" s="69"/>
      <c r="BC237" s="69"/>
      <c r="BD237" s="69"/>
      <c r="BE237" s="69"/>
      <c r="BF237" s="69"/>
      <c r="BG237" s="69"/>
      <c r="BH237" s="69"/>
    </row>
    <row r="238" spans="1:60" x14ac:dyDescent="0.25">
      <c r="A238" s="69"/>
      <c r="J238" s="69"/>
      <c r="K238" s="69"/>
      <c r="L238" s="69"/>
      <c r="M238" s="69"/>
      <c r="N238" s="69"/>
      <c r="O238" s="69"/>
      <c r="P238" s="69"/>
      <c r="Q238" s="69"/>
      <c r="R238" s="69"/>
      <c r="S238" s="69"/>
      <c r="T238" s="69"/>
      <c r="U238" s="69"/>
      <c r="V238" s="69"/>
      <c r="W238" s="69"/>
      <c r="X238" s="69"/>
      <c r="Y238" s="69"/>
      <c r="Z238" s="69"/>
      <c r="AA238" s="69"/>
      <c r="AB238" s="69"/>
      <c r="AC238" s="69"/>
      <c r="AD238" s="69"/>
      <c r="AE238" s="69"/>
      <c r="AF238" s="69"/>
      <c r="AG238" s="69"/>
      <c r="AH238" s="69"/>
      <c r="AI238" s="69"/>
      <c r="AJ238" s="69"/>
      <c r="AK238" s="69"/>
      <c r="AL238" s="69"/>
      <c r="AM238" s="69"/>
      <c r="AN238" s="69"/>
      <c r="AO238" s="69"/>
      <c r="AP238" s="69"/>
      <c r="AQ238" s="69"/>
      <c r="AR238" s="69"/>
      <c r="AS238" s="69"/>
      <c r="AT238" s="69"/>
      <c r="AU238" s="69"/>
      <c r="AV238" s="69"/>
      <c r="AW238" s="69"/>
      <c r="AX238" s="69"/>
      <c r="AY238" s="69"/>
      <c r="AZ238" s="69"/>
      <c r="BA238" s="69"/>
      <c r="BB238" s="69"/>
      <c r="BC238" s="69"/>
      <c r="BD238" s="69"/>
      <c r="BE238" s="69"/>
      <c r="BF238" s="69"/>
      <c r="BG238" s="69"/>
      <c r="BH238" s="69"/>
    </row>
    <row r="239" spans="1:60" x14ac:dyDescent="0.25">
      <c r="A239" s="69"/>
      <c r="J239" s="69"/>
      <c r="K239" s="69"/>
      <c r="L239" s="69"/>
      <c r="M239" s="69"/>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69"/>
      <c r="AK239" s="69"/>
      <c r="AL239" s="69"/>
      <c r="AM239" s="69"/>
      <c r="AN239" s="69"/>
      <c r="AO239" s="69"/>
      <c r="AP239" s="69"/>
      <c r="AQ239" s="69"/>
      <c r="AR239" s="69"/>
      <c r="AS239" s="69"/>
      <c r="AT239" s="69"/>
      <c r="AU239" s="69"/>
      <c r="AV239" s="69"/>
      <c r="AW239" s="69"/>
      <c r="AX239" s="69"/>
      <c r="AY239" s="69"/>
      <c r="AZ239" s="69"/>
      <c r="BA239" s="69"/>
      <c r="BB239" s="69"/>
      <c r="BC239" s="69"/>
      <c r="BD239" s="69"/>
      <c r="BE239" s="69"/>
      <c r="BF239" s="69"/>
      <c r="BG239" s="69"/>
      <c r="BH239" s="69"/>
    </row>
    <row r="240" spans="1:60" x14ac:dyDescent="0.25">
      <c r="A240" s="69"/>
      <c r="J240" s="69"/>
      <c r="K240" s="69"/>
      <c r="L240" s="69"/>
      <c r="M240" s="69"/>
      <c r="N240" s="69"/>
      <c r="O240" s="69"/>
      <c r="P240" s="69"/>
      <c r="Q240" s="69"/>
      <c r="R240" s="69"/>
      <c r="S240" s="69"/>
      <c r="T240" s="69"/>
      <c r="U240" s="69"/>
      <c r="V240" s="69"/>
      <c r="W240" s="69"/>
      <c r="X240" s="69"/>
      <c r="Y240" s="69"/>
      <c r="Z240" s="69"/>
      <c r="AA240" s="69"/>
      <c r="AB240" s="69"/>
      <c r="AC240" s="69"/>
      <c r="AD240" s="69"/>
      <c r="AE240" s="69"/>
      <c r="AF240" s="69"/>
      <c r="AG240" s="69"/>
      <c r="AH240" s="69"/>
      <c r="AI240" s="69"/>
      <c r="AJ240" s="69"/>
      <c r="AK240" s="69"/>
      <c r="AL240" s="69"/>
      <c r="AM240" s="69"/>
      <c r="AN240" s="69"/>
      <c r="AO240" s="69"/>
      <c r="AP240" s="69"/>
      <c r="AQ240" s="69"/>
      <c r="AR240" s="69"/>
      <c r="AS240" s="69"/>
      <c r="AT240" s="69"/>
      <c r="AU240" s="69"/>
      <c r="AV240" s="69"/>
      <c r="AW240" s="69"/>
      <c r="AX240" s="69"/>
      <c r="AY240" s="69"/>
      <c r="AZ240" s="69"/>
      <c r="BA240" s="69"/>
      <c r="BB240" s="69"/>
      <c r="BC240" s="69"/>
      <c r="BD240" s="69"/>
      <c r="BE240" s="69"/>
      <c r="BF240" s="69"/>
      <c r="BG240" s="69"/>
      <c r="BH240" s="69"/>
    </row>
    <row r="241" spans="1:60" x14ac:dyDescent="0.25">
      <c r="A241" s="69"/>
      <c r="J241" s="69"/>
      <c r="K241" s="69"/>
      <c r="L241" s="69"/>
      <c r="M241" s="69"/>
      <c r="N241" s="69"/>
      <c r="O241" s="69"/>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c r="AN241" s="69"/>
      <c r="AO241" s="69"/>
      <c r="AP241" s="69"/>
      <c r="AQ241" s="69"/>
      <c r="AR241" s="69"/>
      <c r="AS241" s="69"/>
      <c r="AT241" s="69"/>
      <c r="AU241" s="69"/>
      <c r="AV241" s="69"/>
      <c r="AW241" s="69"/>
      <c r="AX241" s="69"/>
      <c r="AY241" s="69"/>
      <c r="AZ241" s="69"/>
      <c r="BA241" s="69"/>
      <c r="BB241" s="69"/>
      <c r="BC241" s="69"/>
      <c r="BD241" s="69"/>
      <c r="BE241" s="69"/>
      <c r="BF241" s="69"/>
      <c r="BG241" s="69"/>
      <c r="BH241" s="69"/>
    </row>
    <row r="242" spans="1:60" x14ac:dyDescent="0.25">
      <c r="A242" s="69"/>
      <c r="J242" s="69"/>
      <c r="K242" s="69"/>
      <c r="L242" s="69"/>
      <c r="M242" s="69"/>
      <c r="N242" s="69"/>
      <c r="O242" s="69"/>
      <c r="P242" s="69"/>
      <c r="Q242" s="69"/>
      <c r="R242" s="69"/>
      <c r="S242" s="69"/>
      <c r="T242" s="69"/>
      <c r="U242" s="69"/>
      <c r="V242" s="69"/>
      <c r="W242" s="69"/>
      <c r="X242" s="69"/>
      <c r="Y242" s="69"/>
      <c r="Z242" s="69"/>
      <c r="AA242" s="69"/>
      <c r="AB242" s="69"/>
      <c r="AC242" s="69"/>
      <c r="AD242" s="69"/>
      <c r="AE242" s="69"/>
      <c r="AF242" s="69"/>
      <c r="AG242" s="69"/>
      <c r="AH242" s="69"/>
      <c r="AI242" s="69"/>
      <c r="AJ242" s="69"/>
      <c r="AK242" s="69"/>
      <c r="AL242" s="69"/>
      <c r="AM242" s="69"/>
      <c r="AN242" s="69"/>
      <c r="AO242" s="69"/>
      <c r="AP242" s="69"/>
      <c r="AQ242" s="69"/>
      <c r="AR242" s="69"/>
      <c r="AS242" s="69"/>
      <c r="AT242" s="69"/>
      <c r="AU242" s="69"/>
      <c r="AV242" s="69"/>
      <c r="AW242" s="69"/>
      <c r="AX242" s="69"/>
      <c r="AY242" s="69"/>
      <c r="AZ242" s="69"/>
      <c r="BA242" s="69"/>
      <c r="BB242" s="69"/>
      <c r="BC242" s="69"/>
      <c r="BD242" s="69"/>
      <c r="BE242" s="69"/>
      <c r="BF242" s="69"/>
      <c r="BG242" s="69"/>
      <c r="BH242" s="69"/>
    </row>
    <row r="243" spans="1:60" x14ac:dyDescent="0.25">
      <c r="A243" s="69"/>
      <c r="J243" s="69"/>
      <c r="K243" s="69"/>
      <c r="L243" s="69"/>
      <c r="M243" s="69"/>
      <c r="N243" s="69"/>
      <c r="O243" s="69"/>
      <c r="P243" s="69"/>
      <c r="Q243" s="69"/>
      <c r="R243" s="69"/>
      <c r="S243" s="69"/>
      <c r="T243" s="69"/>
      <c r="U243" s="69"/>
      <c r="V243" s="69"/>
      <c r="W243" s="69"/>
      <c r="X243" s="69"/>
      <c r="Y243" s="69"/>
      <c r="Z243" s="69"/>
      <c r="AA243" s="69"/>
      <c r="AB243" s="69"/>
      <c r="AC243" s="69"/>
      <c r="AD243" s="69"/>
      <c r="AE243" s="69"/>
      <c r="AF243" s="69"/>
      <c r="AG243" s="69"/>
      <c r="AH243" s="69"/>
      <c r="AI243" s="69"/>
      <c r="AJ243" s="69"/>
      <c r="AK243" s="69"/>
      <c r="AL243" s="69"/>
      <c r="AM243" s="69"/>
      <c r="AN243" s="69"/>
      <c r="AO243" s="69"/>
      <c r="AP243" s="69"/>
      <c r="AQ243" s="69"/>
      <c r="AR243" s="69"/>
      <c r="AS243" s="69"/>
      <c r="AT243" s="69"/>
      <c r="AU243" s="69"/>
      <c r="AV243" s="69"/>
      <c r="AW243" s="69"/>
      <c r="AX243" s="69"/>
      <c r="AY243" s="69"/>
      <c r="AZ243" s="69"/>
      <c r="BA243" s="69"/>
      <c r="BB243" s="69"/>
      <c r="BC243" s="69"/>
      <c r="BD243" s="69"/>
      <c r="BE243" s="69"/>
      <c r="BF243" s="69"/>
      <c r="BG243" s="69"/>
      <c r="BH243" s="69"/>
    </row>
    <row r="244" spans="1:60" x14ac:dyDescent="0.25">
      <c r="A244" s="69"/>
      <c r="J244" s="69"/>
      <c r="K244" s="69"/>
      <c r="L244" s="69"/>
      <c r="M244" s="69"/>
      <c r="N244" s="69"/>
      <c r="O244" s="69"/>
      <c r="P244" s="69"/>
      <c r="Q244" s="69"/>
      <c r="R244" s="69"/>
      <c r="S244" s="69"/>
      <c r="T244" s="69"/>
      <c r="U244" s="69"/>
      <c r="V244" s="69"/>
      <c r="W244" s="69"/>
      <c r="X244" s="69"/>
      <c r="Y244" s="69"/>
      <c r="Z244" s="69"/>
      <c r="AA244" s="69"/>
      <c r="AB244" s="69"/>
      <c r="AC244" s="69"/>
      <c r="AD244" s="69"/>
      <c r="AE244" s="69"/>
      <c r="AF244" s="69"/>
      <c r="AG244" s="69"/>
      <c r="AH244" s="69"/>
      <c r="AI244" s="69"/>
      <c r="AJ244" s="69"/>
      <c r="AK244" s="69"/>
      <c r="AL244" s="69"/>
      <c r="AM244" s="69"/>
      <c r="AN244" s="69"/>
      <c r="AO244" s="69"/>
      <c r="AP244" s="69"/>
      <c r="AQ244" s="69"/>
      <c r="AR244" s="69"/>
      <c r="AS244" s="69"/>
      <c r="AT244" s="69"/>
      <c r="AU244" s="69"/>
      <c r="AV244" s="69"/>
      <c r="AW244" s="69"/>
      <c r="AX244" s="69"/>
      <c r="AY244" s="69"/>
      <c r="AZ244" s="69"/>
      <c r="BA244" s="69"/>
      <c r="BB244" s="69"/>
      <c r="BC244" s="69"/>
      <c r="BD244" s="69"/>
      <c r="BE244" s="69"/>
      <c r="BF244" s="69"/>
      <c r="BG244" s="69"/>
      <c r="BH244" s="69"/>
    </row>
    <row r="245" spans="1:60" x14ac:dyDescent="0.25">
      <c r="A245" s="69"/>
    </row>
    <row r="246" spans="1:60" x14ac:dyDescent="0.25">
      <c r="A246" s="69"/>
    </row>
    <row r="247" spans="1:60" x14ac:dyDescent="0.25">
      <c r="A247" s="69"/>
    </row>
    <row r="248" spans="1:60" x14ac:dyDescent="0.25">
      <c r="A248" s="69"/>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9"/>
      <c r="B1" s="561" t="s">
        <v>206</v>
      </c>
      <c r="C1" s="561"/>
      <c r="D1" s="561"/>
      <c r="E1" s="69"/>
      <c r="F1" s="69"/>
      <c r="G1" s="69"/>
      <c r="H1" s="69"/>
      <c r="I1" s="69"/>
      <c r="J1" s="69"/>
      <c r="K1" s="69"/>
      <c r="L1" s="69"/>
      <c r="M1" s="69"/>
      <c r="N1" s="69"/>
      <c r="O1" s="69"/>
      <c r="P1" s="69"/>
      <c r="Q1" s="69"/>
      <c r="R1" s="69"/>
      <c r="S1" s="69"/>
      <c r="T1" s="69"/>
      <c r="U1" s="69"/>
      <c r="V1" s="69"/>
      <c r="W1" s="69"/>
      <c r="X1" s="69"/>
      <c r="Y1" s="69"/>
      <c r="Z1" s="69"/>
      <c r="AA1" s="69"/>
      <c r="AB1" s="69"/>
      <c r="AC1" s="69"/>
      <c r="AD1" s="69"/>
      <c r="AE1" s="69"/>
    </row>
    <row r="2" spans="1:37" x14ac:dyDescent="0.25">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row>
    <row r="3" spans="1:37" ht="25.5" x14ac:dyDescent="0.25">
      <c r="A3" s="69"/>
      <c r="B3" s="3"/>
      <c r="C3" s="4" t="s">
        <v>207</v>
      </c>
      <c r="D3" s="4" t="s">
        <v>190</v>
      </c>
      <c r="E3" s="69"/>
      <c r="F3" s="69"/>
      <c r="G3" s="69"/>
      <c r="H3" s="69"/>
      <c r="I3" s="69"/>
      <c r="J3" s="69"/>
      <c r="K3" s="69"/>
      <c r="L3" s="69"/>
      <c r="M3" s="69"/>
      <c r="N3" s="69"/>
      <c r="O3" s="69"/>
      <c r="P3" s="69"/>
      <c r="Q3" s="69"/>
      <c r="R3" s="69"/>
      <c r="S3" s="69"/>
      <c r="T3" s="69"/>
      <c r="U3" s="69"/>
      <c r="V3" s="69"/>
      <c r="W3" s="69"/>
      <c r="X3" s="69"/>
      <c r="Y3" s="69"/>
      <c r="Z3" s="69"/>
      <c r="AA3" s="69"/>
      <c r="AB3" s="69"/>
      <c r="AC3" s="69"/>
      <c r="AD3" s="69"/>
      <c r="AE3" s="69"/>
    </row>
    <row r="4" spans="1:37" ht="51" x14ac:dyDescent="0.25">
      <c r="A4" s="69"/>
      <c r="B4" s="5" t="s">
        <v>208</v>
      </c>
      <c r="C4" s="6" t="s">
        <v>209</v>
      </c>
      <c r="D4" s="7">
        <v>0.2</v>
      </c>
      <c r="E4" s="69"/>
      <c r="F4" s="69"/>
      <c r="G4" s="69"/>
      <c r="H4" s="69"/>
      <c r="I4" s="69"/>
      <c r="J4" s="69"/>
      <c r="K4" s="69"/>
      <c r="L4" s="69"/>
      <c r="M4" s="69"/>
      <c r="N4" s="69"/>
      <c r="O4" s="69"/>
      <c r="P4" s="69"/>
      <c r="Q4" s="69"/>
      <c r="R4" s="69"/>
      <c r="S4" s="69"/>
      <c r="T4" s="69"/>
      <c r="U4" s="69"/>
      <c r="V4" s="69"/>
      <c r="W4" s="69"/>
      <c r="X4" s="69"/>
      <c r="Y4" s="69"/>
      <c r="Z4" s="69"/>
      <c r="AA4" s="69"/>
      <c r="AB4" s="69"/>
      <c r="AC4" s="69"/>
      <c r="AD4" s="69"/>
      <c r="AE4" s="69"/>
    </row>
    <row r="5" spans="1:37" ht="51" x14ac:dyDescent="0.25">
      <c r="A5" s="69"/>
      <c r="B5" s="8" t="s">
        <v>210</v>
      </c>
      <c r="C5" s="9" t="s">
        <v>211</v>
      </c>
      <c r="D5" s="10">
        <v>0.4</v>
      </c>
      <c r="E5" s="69"/>
      <c r="F5" s="69"/>
      <c r="G5" s="69"/>
      <c r="H5" s="69"/>
      <c r="I5" s="69"/>
      <c r="J5" s="69"/>
      <c r="K5" s="69"/>
      <c r="L5" s="69"/>
      <c r="M5" s="69"/>
      <c r="N5" s="69"/>
      <c r="O5" s="69"/>
      <c r="P5" s="69"/>
      <c r="Q5" s="69"/>
      <c r="R5" s="69"/>
      <c r="S5" s="69"/>
      <c r="T5" s="69"/>
      <c r="U5" s="69"/>
      <c r="V5" s="69"/>
      <c r="W5" s="69"/>
      <c r="X5" s="69"/>
      <c r="Y5" s="69"/>
      <c r="Z5" s="69"/>
      <c r="AA5" s="69"/>
      <c r="AB5" s="69"/>
      <c r="AC5" s="69"/>
      <c r="AD5" s="69"/>
      <c r="AE5" s="69"/>
    </row>
    <row r="6" spans="1:37" ht="51" x14ac:dyDescent="0.25">
      <c r="A6" s="69"/>
      <c r="B6" s="11" t="s">
        <v>212</v>
      </c>
      <c r="C6" s="9" t="s">
        <v>213</v>
      </c>
      <c r="D6" s="10">
        <v>0.6</v>
      </c>
      <c r="E6" s="69"/>
      <c r="F6" s="69"/>
      <c r="G6" s="69"/>
      <c r="H6" s="69"/>
      <c r="I6" s="69"/>
      <c r="J6" s="69"/>
      <c r="K6" s="69"/>
      <c r="L6" s="69"/>
      <c r="M6" s="69"/>
      <c r="N6" s="69"/>
      <c r="O6" s="69"/>
      <c r="P6" s="69"/>
      <c r="Q6" s="69"/>
      <c r="R6" s="69"/>
      <c r="S6" s="69"/>
      <c r="T6" s="69"/>
      <c r="U6" s="69"/>
      <c r="V6" s="69"/>
      <c r="W6" s="69"/>
      <c r="X6" s="69"/>
      <c r="Y6" s="69"/>
      <c r="Z6" s="69"/>
      <c r="AA6" s="69"/>
      <c r="AB6" s="69"/>
      <c r="AC6" s="69"/>
      <c r="AD6" s="69"/>
      <c r="AE6" s="69"/>
    </row>
    <row r="7" spans="1:37" ht="76.5" x14ac:dyDescent="0.25">
      <c r="A7" s="69"/>
      <c r="B7" s="12" t="s">
        <v>214</v>
      </c>
      <c r="C7" s="9" t="s">
        <v>215</v>
      </c>
      <c r="D7" s="10">
        <v>0.8</v>
      </c>
      <c r="E7" s="69"/>
      <c r="F7" s="69"/>
      <c r="G7" s="69"/>
      <c r="H7" s="69"/>
      <c r="I7" s="69"/>
      <c r="J7" s="69"/>
      <c r="K7" s="69"/>
      <c r="L7" s="69"/>
      <c r="M7" s="69"/>
      <c r="N7" s="69"/>
      <c r="O7" s="69"/>
      <c r="P7" s="69"/>
      <c r="Q7" s="69"/>
      <c r="R7" s="69"/>
      <c r="S7" s="69"/>
      <c r="T7" s="69"/>
      <c r="U7" s="69"/>
      <c r="V7" s="69"/>
      <c r="W7" s="69"/>
      <c r="X7" s="69"/>
      <c r="Y7" s="69"/>
      <c r="Z7" s="69"/>
      <c r="AA7" s="69"/>
      <c r="AB7" s="69"/>
      <c r="AC7" s="69"/>
      <c r="AD7" s="69"/>
      <c r="AE7" s="69"/>
    </row>
    <row r="8" spans="1:37" ht="51" x14ac:dyDescent="0.25">
      <c r="A8" s="69"/>
      <c r="B8" s="13" t="s">
        <v>216</v>
      </c>
      <c r="C8" s="9" t="s">
        <v>217</v>
      </c>
      <c r="D8" s="10">
        <v>1</v>
      </c>
      <c r="E8" s="69"/>
      <c r="F8" s="69"/>
      <c r="G8" s="69"/>
      <c r="H8" s="69"/>
      <c r="I8" s="69"/>
      <c r="J8" s="69"/>
      <c r="K8" s="69"/>
      <c r="L8" s="69"/>
      <c r="M8" s="69"/>
      <c r="N8" s="69"/>
      <c r="O8" s="69"/>
      <c r="P8" s="69"/>
      <c r="Q8" s="69"/>
      <c r="R8" s="69"/>
      <c r="S8" s="69"/>
      <c r="T8" s="69"/>
      <c r="U8" s="69"/>
      <c r="V8" s="69"/>
      <c r="W8" s="69"/>
      <c r="X8" s="69"/>
      <c r="Y8" s="69"/>
      <c r="Z8" s="69"/>
      <c r="AA8" s="69"/>
      <c r="AB8" s="69"/>
      <c r="AC8" s="69"/>
      <c r="AD8" s="69"/>
      <c r="AE8" s="69"/>
    </row>
    <row r="9" spans="1:37" x14ac:dyDescent="0.25">
      <c r="A9" s="69"/>
      <c r="B9" s="90"/>
      <c r="C9" s="90"/>
      <c r="D9" s="90"/>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row>
    <row r="10" spans="1:37" ht="16.5" x14ac:dyDescent="0.25">
      <c r="A10" s="69"/>
      <c r="B10" s="91"/>
      <c r="C10" s="90"/>
      <c r="D10" s="90"/>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row>
    <row r="11" spans="1:37" x14ac:dyDescent="0.25">
      <c r="A11" s="69"/>
      <c r="B11" s="90"/>
      <c r="C11" s="90"/>
      <c r="D11" s="90"/>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row>
    <row r="12" spans="1:37" x14ac:dyDescent="0.25">
      <c r="A12" s="69"/>
      <c r="B12" s="90"/>
      <c r="C12" s="90"/>
      <c r="D12" s="90"/>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row>
    <row r="13" spans="1:37" x14ac:dyDescent="0.25">
      <c r="A13" s="69"/>
      <c r="B13" s="90"/>
      <c r="C13" s="90"/>
      <c r="D13" s="90"/>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row>
    <row r="14" spans="1:37" x14ac:dyDescent="0.25">
      <c r="A14" s="69"/>
      <c r="B14" s="90"/>
      <c r="C14" s="90"/>
      <c r="D14" s="90"/>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row>
    <row r="15" spans="1:37" x14ac:dyDescent="0.25">
      <c r="A15" s="69"/>
      <c r="B15" s="90"/>
      <c r="C15" s="90"/>
      <c r="D15" s="90"/>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row>
    <row r="16" spans="1:37" x14ac:dyDescent="0.25">
      <c r="A16" s="69"/>
      <c r="B16" s="90"/>
      <c r="C16" s="90"/>
      <c r="D16" s="90"/>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row>
    <row r="17" spans="1:37" x14ac:dyDescent="0.25">
      <c r="A17" s="69"/>
      <c r="B17" s="90"/>
      <c r="C17" s="90"/>
      <c r="D17" s="90"/>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row>
    <row r="18" spans="1:37" x14ac:dyDescent="0.25">
      <c r="A18" s="69"/>
      <c r="B18" s="90"/>
      <c r="C18" s="90"/>
      <c r="D18" s="90"/>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row>
    <row r="19" spans="1:37" x14ac:dyDescent="0.25">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row>
    <row r="20" spans="1:37" x14ac:dyDescent="0.25">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row>
    <row r="21" spans="1:37" x14ac:dyDescent="0.25">
      <c r="A21" s="69"/>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row>
    <row r="22" spans="1:37" x14ac:dyDescent="0.25">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row>
    <row r="23" spans="1:37" x14ac:dyDescent="0.25">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row>
    <row r="24" spans="1:37" x14ac:dyDescent="0.25">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row>
    <row r="25" spans="1:37" x14ac:dyDescent="0.25">
      <c r="A25" s="69"/>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row>
    <row r="26" spans="1:37" x14ac:dyDescent="0.25">
      <c r="A26" s="69"/>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row>
    <row r="27" spans="1:37" x14ac:dyDescent="0.25">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row>
    <row r="28" spans="1:37" x14ac:dyDescent="0.25">
      <c r="A28" s="69"/>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row>
    <row r="29" spans="1:37" x14ac:dyDescent="0.25">
      <c r="A29" s="69"/>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row>
    <row r="30" spans="1:37" x14ac:dyDescent="0.25">
      <c r="A30" s="69"/>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row>
    <row r="31" spans="1:37" x14ac:dyDescent="0.25">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row>
    <row r="32" spans="1:37" x14ac:dyDescent="0.25">
      <c r="A32" s="69"/>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row>
    <row r="33" spans="1:31" x14ac:dyDescent="0.25">
      <c r="A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row>
    <row r="34" spans="1:31" x14ac:dyDescent="0.25">
      <c r="A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row>
    <row r="35" spans="1:31" x14ac:dyDescent="0.25">
      <c r="A35" s="69"/>
    </row>
    <row r="36" spans="1:31" x14ac:dyDescent="0.25">
      <c r="A36" s="69"/>
    </row>
    <row r="37" spans="1:31" x14ac:dyDescent="0.25">
      <c r="A37" s="69"/>
    </row>
    <row r="38" spans="1:31" x14ac:dyDescent="0.25">
      <c r="A38" s="69"/>
    </row>
    <row r="39" spans="1:31" x14ac:dyDescent="0.25">
      <c r="A39" s="69"/>
    </row>
    <row r="40" spans="1:31" x14ac:dyDescent="0.25">
      <c r="A40" s="69"/>
    </row>
    <row r="41" spans="1:31" x14ac:dyDescent="0.25">
      <c r="A41" s="69"/>
    </row>
    <row r="42" spans="1:31" x14ac:dyDescent="0.25">
      <c r="A42" s="69"/>
    </row>
    <row r="43" spans="1:31" x14ac:dyDescent="0.25">
      <c r="A43" s="69"/>
    </row>
    <row r="44" spans="1:31" x14ac:dyDescent="0.25">
      <c r="A44" s="69"/>
    </row>
    <row r="45" spans="1:31" x14ac:dyDescent="0.25">
      <c r="A45" s="69"/>
    </row>
    <row r="46" spans="1:31" x14ac:dyDescent="0.25">
      <c r="A46" s="69"/>
    </row>
    <row r="47" spans="1:31" x14ac:dyDescent="0.25">
      <c r="A47" s="69"/>
    </row>
    <row r="48" spans="1:31" x14ac:dyDescent="0.25">
      <c r="A48" s="69"/>
    </row>
    <row r="49" spans="1:1" x14ac:dyDescent="0.25">
      <c r="A49" s="69"/>
    </row>
    <row r="50" spans="1:1" x14ac:dyDescent="0.25">
      <c r="A50" s="69"/>
    </row>
    <row r="51" spans="1:1" x14ac:dyDescent="0.25">
      <c r="A51" s="69"/>
    </row>
    <row r="52" spans="1:1" x14ac:dyDescent="0.25">
      <c r="A52" s="69"/>
    </row>
    <row r="53" spans="1:1" x14ac:dyDescent="0.25">
      <c r="A53" s="69"/>
    </row>
    <row r="54" spans="1:1" x14ac:dyDescent="0.25">
      <c r="A54" s="69"/>
    </row>
    <row r="55" spans="1:1" x14ac:dyDescent="0.25">
      <c r="A55" s="69"/>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69"/>
      <c r="B1" s="562" t="s">
        <v>218</v>
      </c>
      <c r="C1" s="562"/>
      <c r="D1" s="562"/>
      <c r="E1" s="69"/>
      <c r="F1" s="69"/>
      <c r="G1" s="69"/>
      <c r="H1" s="69"/>
      <c r="I1" s="69"/>
      <c r="J1" s="69"/>
      <c r="K1" s="69"/>
      <c r="L1" s="69"/>
      <c r="M1" s="69"/>
      <c r="N1" s="69"/>
      <c r="O1" s="69"/>
      <c r="P1" s="69"/>
      <c r="Q1" s="69"/>
      <c r="R1" s="69"/>
      <c r="S1" s="69"/>
      <c r="T1" s="69"/>
      <c r="U1" s="69"/>
    </row>
    <row r="2" spans="1:21" x14ac:dyDescent="0.25">
      <c r="A2" s="69"/>
      <c r="B2" s="69"/>
      <c r="C2" s="69"/>
      <c r="D2" s="69"/>
      <c r="E2" s="69"/>
      <c r="F2" s="69"/>
      <c r="G2" s="69"/>
      <c r="H2" s="69"/>
      <c r="I2" s="69"/>
      <c r="J2" s="69"/>
      <c r="K2" s="69"/>
      <c r="L2" s="69"/>
      <c r="M2" s="69"/>
      <c r="N2" s="69"/>
      <c r="O2" s="69"/>
      <c r="P2" s="69"/>
      <c r="Q2" s="69"/>
      <c r="R2" s="69"/>
      <c r="S2" s="69"/>
      <c r="T2" s="69"/>
      <c r="U2" s="69"/>
    </row>
    <row r="3" spans="1:21" ht="30" x14ac:dyDescent="0.25">
      <c r="A3" s="69"/>
      <c r="B3" s="87"/>
      <c r="C3" s="22" t="s">
        <v>219</v>
      </c>
      <c r="D3" s="22" t="s">
        <v>220</v>
      </c>
      <c r="E3" s="69"/>
      <c r="F3" s="69"/>
      <c r="G3" s="69"/>
      <c r="H3" s="69"/>
      <c r="I3" s="69"/>
      <c r="J3" s="69"/>
      <c r="K3" s="69"/>
      <c r="L3" s="69"/>
      <c r="M3" s="69"/>
      <c r="N3" s="69"/>
      <c r="O3" s="69"/>
      <c r="P3" s="69"/>
      <c r="Q3" s="69"/>
      <c r="R3" s="69"/>
      <c r="S3" s="69"/>
      <c r="T3" s="69"/>
      <c r="U3" s="69"/>
    </row>
    <row r="4" spans="1:21" ht="33.75" x14ac:dyDescent="0.25">
      <c r="A4" s="86" t="s">
        <v>221</v>
      </c>
      <c r="B4" s="25" t="s">
        <v>222</v>
      </c>
      <c r="C4" s="30" t="s">
        <v>223</v>
      </c>
      <c r="D4" s="23" t="s">
        <v>224</v>
      </c>
      <c r="E4" s="69"/>
      <c r="F4" s="69"/>
      <c r="G4" s="69"/>
      <c r="H4" s="69"/>
      <c r="I4" s="69"/>
      <c r="J4" s="69"/>
      <c r="K4" s="69"/>
      <c r="L4" s="69"/>
      <c r="M4" s="69"/>
      <c r="N4" s="69"/>
      <c r="O4" s="69"/>
      <c r="P4" s="69"/>
      <c r="Q4" s="69"/>
      <c r="R4" s="69"/>
      <c r="S4" s="69"/>
      <c r="T4" s="69"/>
      <c r="U4" s="69"/>
    </row>
    <row r="5" spans="1:21" ht="67.5" x14ac:dyDescent="0.25">
      <c r="A5" s="86" t="s">
        <v>225</v>
      </c>
      <c r="B5" s="26" t="s">
        <v>226</v>
      </c>
      <c r="C5" s="31" t="s">
        <v>227</v>
      </c>
      <c r="D5" s="24" t="s">
        <v>228</v>
      </c>
      <c r="E5" s="69"/>
      <c r="F5" s="69"/>
      <c r="G5" s="69"/>
      <c r="H5" s="69"/>
      <c r="I5" s="69"/>
      <c r="J5" s="69"/>
      <c r="K5" s="69"/>
      <c r="L5" s="69"/>
      <c r="M5" s="69"/>
      <c r="N5" s="69"/>
      <c r="O5" s="69"/>
      <c r="P5" s="69"/>
      <c r="Q5" s="69"/>
      <c r="R5" s="69"/>
      <c r="S5" s="69"/>
      <c r="T5" s="69"/>
      <c r="U5" s="69"/>
    </row>
    <row r="6" spans="1:21" ht="67.5" x14ac:dyDescent="0.25">
      <c r="A6" s="86" t="s">
        <v>196</v>
      </c>
      <c r="B6" s="27" t="s">
        <v>229</v>
      </c>
      <c r="C6" s="31" t="s">
        <v>230</v>
      </c>
      <c r="D6" s="24" t="s">
        <v>231</v>
      </c>
      <c r="E6" s="69"/>
      <c r="F6" s="69"/>
      <c r="G6" s="69"/>
      <c r="H6" s="69"/>
      <c r="I6" s="69"/>
      <c r="J6" s="69"/>
      <c r="K6" s="69"/>
      <c r="L6" s="69"/>
      <c r="M6" s="69"/>
      <c r="N6" s="69"/>
      <c r="O6" s="69"/>
      <c r="P6" s="69"/>
      <c r="Q6" s="69"/>
      <c r="R6" s="69"/>
      <c r="S6" s="69"/>
      <c r="T6" s="69"/>
      <c r="U6" s="69"/>
    </row>
    <row r="7" spans="1:21" ht="101.25" x14ac:dyDescent="0.25">
      <c r="A7" s="86" t="s">
        <v>232</v>
      </c>
      <c r="B7" s="28" t="s">
        <v>233</v>
      </c>
      <c r="C7" s="31" t="s">
        <v>234</v>
      </c>
      <c r="D7" s="24" t="s">
        <v>235</v>
      </c>
      <c r="E7" s="69"/>
      <c r="F7" s="69"/>
      <c r="G7" s="69"/>
      <c r="H7" s="69"/>
      <c r="I7" s="69"/>
      <c r="J7" s="69"/>
      <c r="K7" s="69"/>
      <c r="L7" s="69"/>
      <c r="M7" s="69"/>
      <c r="N7" s="69"/>
      <c r="O7" s="69"/>
      <c r="P7" s="69"/>
      <c r="Q7" s="69"/>
      <c r="R7" s="69"/>
      <c r="S7" s="69"/>
      <c r="T7" s="69"/>
      <c r="U7" s="69"/>
    </row>
    <row r="8" spans="1:21" ht="67.5" x14ac:dyDescent="0.25">
      <c r="A8" s="86" t="s">
        <v>236</v>
      </c>
      <c r="B8" s="29" t="s">
        <v>237</v>
      </c>
      <c r="C8" s="31" t="s">
        <v>238</v>
      </c>
      <c r="D8" s="24" t="s">
        <v>239</v>
      </c>
      <c r="E8" s="69"/>
      <c r="F8" s="69"/>
      <c r="G8" s="69"/>
      <c r="H8" s="69"/>
      <c r="I8" s="69"/>
      <c r="J8" s="69"/>
      <c r="K8" s="69"/>
      <c r="L8" s="69"/>
      <c r="M8" s="69"/>
      <c r="N8" s="69"/>
      <c r="O8" s="69"/>
      <c r="P8" s="69"/>
      <c r="Q8" s="69"/>
      <c r="R8" s="69"/>
      <c r="S8" s="69"/>
      <c r="T8" s="69"/>
      <c r="U8" s="69"/>
    </row>
    <row r="9" spans="1:21" ht="20.25" x14ac:dyDescent="0.25">
      <c r="A9" s="86"/>
      <c r="B9" s="86"/>
      <c r="C9" s="88"/>
      <c r="D9" s="88"/>
      <c r="E9" s="69"/>
      <c r="F9" s="69"/>
      <c r="G9" s="69"/>
      <c r="H9" s="69"/>
      <c r="I9" s="69"/>
      <c r="J9" s="69"/>
      <c r="K9" s="69"/>
      <c r="L9" s="69"/>
      <c r="M9" s="69"/>
      <c r="N9" s="69"/>
      <c r="O9" s="69"/>
      <c r="P9" s="69"/>
      <c r="Q9" s="69"/>
      <c r="R9" s="69"/>
      <c r="S9" s="69"/>
      <c r="T9" s="69"/>
      <c r="U9" s="69"/>
    </row>
    <row r="10" spans="1:21" ht="16.5" x14ac:dyDescent="0.25">
      <c r="A10" s="86"/>
      <c r="B10" s="89"/>
      <c r="C10" s="89"/>
      <c r="D10" s="89"/>
      <c r="E10" s="69"/>
      <c r="F10" s="69"/>
      <c r="G10" s="69"/>
      <c r="H10" s="69"/>
      <c r="I10" s="69"/>
      <c r="J10" s="69"/>
      <c r="K10" s="69"/>
      <c r="L10" s="69"/>
      <c r="M10" s="69"/>
      <c r="N10" s="69"/>
      <c r="O10" s="69"/>
      <c r="P10" s="69"/>
      <c r="Q10" s="69"/>
      <c r="R10" s="69"/>
      <c r="S10" s="69"/>
      <c r="T10" s="69"/>
      <c r="U10" s="69"/>
    </row>
    <row r="11" spans="1:21" x14ac:dyDescent="0.25">
      <c r="A11" s="86"/>
      <c r="B11" s="86" t="s">
        <v>240</v>
      </c>
      <c r="C11" s="86" t="s">
        <v>241</v>
      </c>
      <c r="D11" s="86" t="s">
        <v>242</v>
      </c>
      <c r="E11" s="69"/>
      <c r="F11" s="69"/>
      <c r="G11" s="69"/>
      <c r="H11" s="69"/>
      <c r="I11" s="69"/>
      <c r="J11" s="69"/>
      <c r="K11" s="69"/>
      <c r="L11" s="69"/>
      <c r="M11" s="69"/>
      <c r="N11" s="69"/>
      <c r="O11" s="69"/>
      <c r="P11" s="69"/>
      <c r="Q11" s="69"/>
      <c r="R11" s="69"/>
      <c r="S11" s="69"/>
      <c r="T11" s="69"/>
      <c r="U11" s="69"/>
    </row>
    <row r="12" spans="1:21" x14ac:dyDescent="0.25">
      <c r="A12" s="86"/>
      <c r="B12" s="86" t="s">
        <v>243</v>
      </c>
      <c r="C12" s="86" t="s">
        <v>244</v>
      </c>
      <c r="D12" s="86" t="s">
        <v>245</v>
      </c>
      <c r="E12" s="69"/>
      <c r="F12" s="69"/>
      <c r="G12" s="69"/>
      <c r="H12" s="69"/>
      <c r="I12" s="69"/>
      <c r="J12" s="69"/>
      <c r="K12" s="69"/>
      <c r="L12" s="69"/>
      <c r="M12" s="69"/>
      <c r="N12" s="69"/>
      <c r="O12" s="69"/>
      <c r="P12" s="69"/>
      <c r="Q12" s="69"/>
      <c r="R12" s="69"/>
      <c r="S12" s="69"/>
      <c r="T12" s="69"/>
      <c r="U12" s="69"/>
    </row>
    <row r="13" spans="1:21" x14ac:dyDescent="0.25">
      <c r="A13" s="86"/>
      <c r="B13" s="86"/>
      <c r="C13" s="86" t="s">
        <v>246</v>
      </c>
      <c r="D13" s="86" t="s">
        <v>162</v>
      </c>
      <c r="E13" s="69"/>
      <c r="F13" s="69"/>
      <c r="G13" s="69"/>
      <c r="H13" s="69"/>
      <c r="I13" s="69"/>
      <c r="J13" s="69"/>
      <c r="K13" s="69"/>
      <c r="L13" s="69"/>
      <c r="M13" s="69"/>
      <c r="N13" s="69"/>
      <c r="O13" s="69"/>
      <c r="P13" s="69"/>
      <c r="Q13" s="69"/>
      <c r="R13" s="69"/>
      <c r="S13" s="69"/>
      <c r="T13" s="69"/>
      <c r="U13" s="69"/>
    </row>
    <row r="14" spans="1:21" x14ac:dyDescent="0.25">
      <c r="A14" s="86"/>
      <c r="B14" s="86"/>
      <c r="C14" s="86" t="s">
        <v>247</v>
      </c>
      <c r="D14" s="86" t="s">
        <v>248</v>
      </c>
      <c r="E14" s="69"/>
      <c r="F14" s="69"/>
      <c r="G14" s="69"/>
      <c r="H14" s="69"/>
      <c r="I14" s="69"/>
      <c r="J14" s="69"/>
      <c r="K14" s="69"/>
      <c r="L14" s="69"/>
      <c r="M14" s="69"/>
      <c r="N14" s="69"/>
      <c r="O14" s="69"/>
      <c r="P14" s="69"/>
      <c r="Q14" s="69"/>
      <c r="R14" s="69"/>
      <c r="S14" s="69"/>
      <c r="T14" s="69"/>
      <c r="U14" s="69"/>
    </row>
    <row r="15" spans="1:21" x14ac:dyDescent="0.25">
      <c r="A15" s="86"/>
      <c r="B15" s="86"/>
      <c r="C15" s="86" t="s">
        <v>249</v>
      </c>
      <c r="D15" s="86" t="s">
        <v>146</v>
      </c>
      <c r="E15" s="69"/>
      <c r="F15" s="69"/>
      <c r="G15" s="69"/>
      <c r="H15" s="69"/>
      <c r="I15" s="69"/>
      <c r="J15" s="69"/>
      <c r="K15" s="69"/>
      <c r="L15" s="69"/>
      <c r="M15" s="69"/>
      <c r="N15" s="69"/>
      <c r="O15" s="69"/>
      <c r="P15" s="69"/>
      <c r="Q15" s="69"/>
      <c r="R15" s="69"/>
      <c r="S15" s="69"/>
      <c r="T15" s="69"/>
      <c r="U15" s="69"/>
    </row>
    <row r="16" spans="1:21" x14ac:dyDescent="0.25">
      <c r="A16" s="86"/>
      <c r="B16" s="86"/>
      <c r="C16" s="86"/>
      <c r="D16" s="86"/>
      <c r="E16" s="69"/>
      <c r="F16" s="69"/>
      <c r="G16" s="69"/>
      <c r="H16" s="69"/>
      <c r="I16" s="69"/>
      <c r="J16" s="69"/>
      <c r="K16" s="69"/>
      <c r="L16" s="69"/>
      <c r="M16" s="69"/>
      <c r="N16" s="69"/>
      <c r="O16" s="69"/>
    </row>
    <row r="17" spans="1:15" x14ac:dyDescent="0.25">
      <c r="A17" s="86"/>
      <c r="B17" s="86"/>
      <c r="C17" s="86"/>
      <c r="D17" s="86"/>
      <c r="E17" s="69"/>
      <c r="F17" s="69"/>
      <c r="G17" s="69"/>
      <c r="H17" s="69"/>
      <c r="I17" s="69"/>
      <c r="J17" s="69"/>
      <c r="K17" s="69"/>
      <c r="L17" s="69"/>
      <c r="M17" s="69"/>
      <c r="N17" s="69"/>
      <c r="O17" s="69"/>
    </row>
    <row r="18" spans="1:15" x14ac:dyDescent="0.25">
      <c r="A18" s="86"/>
      <c r="B18" s="90"/>
      <c r="C18" s="90"/>
      <c r="D18" s="90"/>
      <c r="E18" s="69"/>
      <c r="F18" s="69"/>
      <c r="G18" s="69"/>
      <c r="H18" s="69"/>
      <c r="I18" s="69"/>
      <c r="J18" s="69"/>
      <c r="K18" s="69"/>
      <c r="L18" s="69"/>
      <c r="M18" s="69"/>
      <c r="N18" s="69"/>
      <c r="O18" s="69"/>
    </row>
    <row r="19" spans="1:15" x14ac:dyDescent="0.25">
      <c r="A19" s="86"/>
      <c r="B19" s="90"/>
      <c r="C19" s="90"/>
      <c r="D19" s="90"/>
      <c r="E19" s="69"/>
      <c r="F19" s="69"/>
      <c r="G19" s="69"/>
      <c r="H19" s="69"/>
      <c r="I19" s="69"/>
      <c r="J19" s="69"/>
      <c r="K19" s="69"/>
      <c r="L19" s="69"/>
      <c r="M19" s="69"/>
      <c r="N19" s="69"/>
      <c r="O19" s="69"/>
    </row>
    <row r="20" spans="1:15" x14ac:dyDescent="0.25">
      <c r="A20" s="86"/>
      <c r="B20" s="90"/>
      <c r="C20" s="90"/>
      <c r="D20" s="90"/>
      <c r="E20" s="69"/>
      <c r="F20" s="69"/>
      <c r="G20" s="69"/>
      <c r="H20" s="69"/>
      <c r="I20" s="69"/>
      <c r="J20" s="69"/>
      <c r="K20" s="69"/>
      <c r="L20" s="69"/>
      <c r="M20" s="69"/>
      <c r="N20" s="69"/>
      <c r="O20" s="69"/>
    </row>
    <row r="21" spans="1:15" x14ac:dyDescent="0.25">
      <c r="A21" s="86"/>
      <c r="B21" s="90"/>
      <c r="C21" s="90"/>
      <c r="D21" s="90"/>
      <c r="E21" s="69"/>
      <c r="F21" s="69"/>
      <c r="G21" s="69"/>
      <c r="H21" s="69"/>
      <c r="I21" s="69"/>
      <c r="J21" s="69"/>
      <c r="K21" s="69"/>
      <c r="L21" s="69"/>
      <c r="M21" s="69"/>
      <c r="N21" s="69"/>
      <c r="O21" s="69"/>
    </row>
    <row r="22" spans="1:15" ht="20.25" x14ac:dyDescent="0.25">
      <c r="A22" s="86"/>
      <c r="B22" s="86"/>
      <c r="C22" s="88"/>
      <c r="D22" s="88"/>
      <c r="E22" s="69"/>
      <c r="F22" s="69"/>
      <c r="G22" s="69"/>
      <c r="H22" s="69"/>
      <c r="I22" s="69"/>
      <c r="J22" s="69"/>
      <c r="K22" s="69"/>
      <c r="L22" s="69"/>
      <c r="M22" s="69"/>
      <c r="N22" s="69"/>
      <c r="O22" s="69"/>
    </row>
    <row r="23" spans="1:15" ht="20.25" x14ac:dyDescent="0.25">
      <c r="A23" s="86"/>
      <c r="B23" s="86"/>
      <c r="C23" s="88"/>
      <c r="D23" s="88"/>
      <c r="E23" s="69"/>
      <c r="F23" s="69"/>
      <c r="G23" s="69"/>
      <c r="H23" s="69"/>
      <c r="I23" s="69"/>
      <c r="J23" s="69"/>
      <c r="K23" s="69"/>
      <c r="L23" s="69"/>
      <c r="M23" s="69"/>
      <c r="N23" s="69"/>
      <c r="O23" s="69"/>
    </row>
    <row r="24" spans="1:15" ht="20.25" x14ac:dyDescent="0.25">
      <c r="A24" s="86"/>
      <c r="B24" s="86"/>
      <c r="C24" s="88"/>
      <c r="D24" s="88"/>
      <c r="E24" s="69"/>
      <c r="F24" s="69"/>
      <c r="G24" s="69"/>
      <c r="H24" s="69"/>
      <c r="I24" s="69"/>
      <c r="J24" s="69"/>
      <c r="K24" s="69"/>
      <c r="L24" s="69"/>
      <c r="M24" s="69"/>
      <c r="N24" s="69"/>
      <c r="O24" s="69"/>
    </row>
    <row r="25" spans="1:15" ht="20.25" x14ac:dyDescent="0.25">
      <c r="A25" s="86"/>
      <c r="B25" s="86"/>
      <c r="C25" s="88"/>
      <c r="D25" s="88"/>
      <c r="E25" s="69"/>
      <c r="F25" s="69"/>
      <c r="G25" s="69"/>
      <c r="H25" s="69"/>
      <c r="I25" s="69"/>
      <c r="J25" s="69"/>
      <c r="K25" s="69"/>
      <c r="L25" s="69"/>
      <c r="M25" s="69"/>
      <c r="N25" s="69"/>
      <c r="O25" s="69"/>
    </row>
    <row r="26" spans="1:15" ht="20.25" x14ac:dyDescent="0.25">
      <c r="A26" s="86"/>
      <c r="B26" s="86"/>
      <c r="C26" s="88"/>
      <c r="D26" s="88"/>
      <c r="E26" s="69"/>
      <c r="F26" s="69"/>
      <c r="G26" s="69"/>
      <c r="H26" s="69"/>
      <c r="I26" s="69"/>
      <c r="J26" s="69"/>
      <c r="K26" s="69"/>
      <c r="L26" s="69"/>
      <c r="M26" s="69"/>
      <c r="N26" s="69"/>
      <c r="O26" s="69"/>
    </row>
    <row r="27" spans="1:15" ht="20.25" x14ac:dyDescent="0.25">
      <c r="A27" s="86"/>
      <c r="B27" s="86"/>
      <c r="C27" s="88"/>
      <c r="D27" s="88"/>
      <c r="E27" s="69"/>
      <c r="F27" s="69"/>
      <c r="G27" s="69"/>
      <c r="H27" s="69"/>
      <c r="I27" s="69"/>
      <c r="J27" s="69"/>
      <c r="K27" s="69"/>
      <c r="L27" s="69"/>
      <c r="M27" s="69"/>
      <c r="N27" s="69"/>
      <c r="O27" s="69"/>
    </row>
    <row r="28" spans="1:15" ht="20.25" x14ac:dyDescent="0.25">
      <c r="A28" s="86"/>
      <c r="B28" s="86"/>
      <c r="C28" s="88"/>
      <c r="D28" s="88"/>
      <c r="E28" s="69"/>
      <c r="F28" s="69"/>
      <c r="G28" s="69"/>
      <c r="H28" s="69"/>
      <c r="I28" s="69"/>
      <c r="J28" s="69"/>
      <c r="K28" s="69"/>
      <c r="L28" s="69"/>
      <c r="M28" s="69"/>
      <c r="N28" s="69"/>
      <c r="O28" s="69"/>
    </row>
    <row r="29" spans="1:15" ht="20.25" x14ac:dyDescent="0.25">
      <c r="A29" s="86"/>
      <c r="B29" s="86"/>
      <c r="C29" s="88"/>
      <c r="D29" s="88"/>
      <c r="E29" s="69"/>
      <c r="F29" s="69"/>
      <c r="G29" s="69"/>
      <c r="H29" s="69"/>
      <c r="I29" s="69"/>
      <c r="J29" s="69"/>
      <c r="K29" s="69"/>
      <c r="L29" s="69"/>
      <c r="M29" s="69"/>
      <c r="N29" s="69"/>
      <c r="O29" s="69"/>
    </row>
    <row r="30" spans="1:15" ht="20.25" x14ac:dyDescent="0.25">
      <c r="A30" s="86"/>
      <c r="B30" s="86"/>
      <c r="C30" s="88"/>
      <c r="D30" s="88"/>
      <c r="E30" s="69"/>
      <c r="F30" s="69"/>
      <c r="G30" s="69"/>
      <c r="H30" s="69"/>
      <c r="I30" s="69"/>
      <c r="J30" s="69"/>
      <c r="K30" s="69"/>
      <c r="L30" s="69"/>
      <c r="M30" s="69"/>
      <c r="N30" s="69"/>
      <c r="O30" s="69"/>
    </row>
    <row r="31" spans="1:15" ht="20.25" x14ac:dyDescent="0.25">
      <c r="A31" s="86"/>
      <c r="B31" s="86"/>
      <c r="C31" s="88"/>
      <c r="D31" s="88"/>
      <c r="E31" s="69"/>
      <c r="F31" s="69"/>
      <c r="G31" s="69"/>
      <c r="H31" s="69"/>
      <c r="I31" s="69"/>
      <c r="J31" s="69"/>
      <c r="K31" s="69"/>
      <c r="L31" s="69"/>
      <c r="M31" s="69"/>
      <c r="N31" s="69"/>
      <c r="O31" s="69"/>
    </row>
    <row r="32" spans="1:15" ht="20.25" x14ac:dyDescent="0.25">
      <c r="A32" s="86"/>
      <c r="B32" s="86"/>
      <c r="C32" s="88"/>
      <c r="D32" s="88"/>
      <c r="E32" s="69"/>
      <c r="F32" s="69"/>
      <c r="G32" s="69"/>
      <c r="H32" s="69"/>
      <c r="I32" s="69"/>
      <c r="J32" s="69"/>
      <c r="K32" s="69"/>
      <c r="L32" s="69"/>
      <c r="M32" s="69"/>
      <c r="N32" s="69"/>
      <c r="O32" s="69"/>
    </row>
    <row r="33" spans="1:15" ht="20.25" x14ac:dyDescent="0.25">
      <c r="A33" s="86"/>
      <c r="B33" s="86"/>
      <c r="C33" s="88"/>
      <c r="D33" s="88"/>
      <c r="E33" s="69"/>
      <c r="F33" s="69"/>
      <c r="G33" s="69"/>
      <c r="H33" s="69"/>
      <c r="I33" s="69"/>
      <c r="J33" s="69"/>
      <c r="K33" s="69"/>
      <c r="L33" s="69"/>
      <c r="M33" s="69"/>
      <c r="N33" s="69"/>
      <c r="O33" s="69"/>
    </row>
    <row r="34" spans="1:15" ht="20.25" x14ac:dyDescent="0.25">
      <c r="A34" s="86"/>
      <c r="B34" s="86"/>
      <c r="C34" s="88"/>
      <c r="D34" s="88"/>
      <c r="E34" s="69"/>
      <c r="F34" s="69"/>
      <c r="G34" s="69"/>
      <c r="H34" s="69"/>
      <c r="I34" s="69"/>
      <c r="J34" s="69"/>
      <c r="K34" s="69"/>
      <c r="L34" s="69"/>
      <c r="M34" s="69"/>
      <c r="N34" s="69"/>
      <c r="O34" s="69"/>
    </row>
    <row r="35" spans="1:15" ht="20.25" x14ac:dyDescent="0.25">
      <c r="A35" s="86"/>
      <c r="B35" s="86"/>
      <c r="C35" s="88"/>
      <c r="D35" s="88"/>
      <c r="E35" s="69"/>
      <c r="F35" s="69"/>
      <c r="G35" s="69"/>
      <c r="H35" s="69"/>
      <c r="I35" s="69"/>
      <c r="J35" s="69"/>
      <c r="K35" s="69"/>
      <c r="L35" s="69"/>
      <c r="M35" s="69"/>
      <c r="N35" s="69"/>
      <c r="O35" s="69"/>
    </row>
    <row r="36" spans="1:15" ht="20.25" x14ac:dyDescent="0.25">
      <c r="A36" s="86"/>
      <c r="B36" s="86"/>
      <c r="C36" s="88"/>
      <c r="D36" s="88"/>
      <c r="E36" s="69"/>
      <c r="F36" s="69"/>
      <c r="G36" s="69"/>
      <c r="H36" s="69"/>
      <c r="I36" s="69"/>
      <c r="J36" s="69"/>
      <c r="K36" s="69"/>
      <c r="L36" s="69"/>
      <c r="M36" s="69"/>
      <c r="N36" s="69"/>
      <c r="O36" s="69"/>
    </row>
    <row r="37" spans="1:15" ht="20.25" x14ac:dyDescent="0.25">
      <c r="A37" s="86"/>
      <c r="B37" s="86"/>
      <c r="C37" s="88"/>
      <c r="D37" s="88"/>
      <c r="E37" s="69"/>
      <c r="F37" s="69"/>
      <c r="G37" s="69"/>
      <c r="H37" s="69"/>
      <c r="I37" s="69"/>
      <c r="J37" s="69"/>
      <c r="K37" s="69"/>
      <c r="L37" s="69"/>
      <c r="M37" s="69"/>
      <c r="N37" s="69"/>
      <c r="O37" s="69"/>
    </row>
    <row r="38" spans="1:15" ht="20.25" x14ac:dyDescent="0.25">
      <c r="A38" s="86"/>
      <c r="B38" s="86"/>
      <c r="C38" s="88"/>
      <c r="D38" s="88"/>
      <c r="E38" s="69"/>
      <c r="F38" s="69"/>
      <c r="G38" s="69"/>
      <c r="H38" s="69"/>
      <c r="I38" s="69"/>
      <c r="J38" s="69"/>
      <c r="K38" s="69"/>
      <c r="L38" s="69"/>
      <c r="M38" s="69"/>
      <c r="N38" s="69"/>
      <c r="O38" s="69"/>
    </row>
    <row r="39" spans="1:15" ht="20.25" x14ac:dyDescent="0.25">
      <c r="A39" s="86"/>
      <c r="B39" s="86"/>
      <c r="C39" s="88"/>
      <c r="D39" s="88"/>
      <c r="E39" s="69"/>
      <c r="F39" s="69"/>
      <c r="G39" s="69"/>
      <c r="H39" s="69"/>
      <c r="I39" s="69"/>
      <c r="J39" s="69"/>
      <c r="K39" s="69"/>
      <c r="L39" s="69"/>
      <c r="M39" s="69"/>
      <c r="N39" s="69"/>
      <c r="O39" s="69"/>
    </row>
    <row r="40" spans="1:15" ht="20.25" x14ac:dyDescent="0.25">
      <c r="A40" s="86"/>
      <c r="B40" s="86"/>
      <c r="C40" s="88"/>
      <c r="D40" s="88"/>
      <c r="E40" s="69"/>
      <c r="F40" s="69"/>
      <c r="G40" s="69"/>
      <c r="H40" s="69"/>
      <c r="I40" s="69"/>
      <c r="J40" s="69"/>
      <c r="K40" s="69"/>
      <c r="L40" s="69"/>
      <c r="M40" s="69"/>
      <c r="N40" s="69"/>
      <c r="O40" s="69"/>
    </row>
    <row r="41" spans="1:15" ht="20.25" x14ac:dyDescent="0.25">
      <c r="A41" s="86"/>
      <c r="B41" s="86"/>
      <c r="C41" s="88"/>
      <c r="D41" s="88"/>
      <c r="E41" s="69"/>
      <c r="F41" s="69"/>
      <c r="G41" s="69"/>
      <c r="H41" s="69"/>
      <c r="I41" s="69"/>
      <c r="J41" s="69"/>
      <c r="K41" s="69"/>
      <c r="L41" s="69"/>
      <c r="M41" s="69"/>
      <c r="N41" s="69"/>
      <c r="O41" s="69"/>
    </row>
    <row r="42" spans="1:15" ht="20.25" x14ac:dyDescent="0.25">
      <c r="A42" s="86"/>
      <c r="B42" s="86"/>
      <c r="C42" s="88"/>
      <c r="D42" s="88"/>
      <c r="E42" s="69"/>
      <c r="F42" s="69"/>
      <c r="G42" s="69"/>
      <c r="H42" s="69"/>
      <c r="I42" s="69"/>
      <c r="J42" s="69"/>
      <c r="K42" s="69"/>
      <c r="L42" s="69"/>
      <c r="M42" s="69"/>
      <c r="N42" s="69"/>
      <c r="O42" s="69"/>
    </row>
    <row r="43" spans="1:15" ht="20.25" x14ac:dyDescent="0.25">
      <c r="A43" s="86"/>
      <c r="B43" s="86"/>
      <c r="C43" s="88"/>
      <c r="D43" s="88"/>
      <c r="E43" s="69"/>
      <c r="F43" s="69"/>
      <c r="G43" s="69"/>
      <c r="H43" s="69"/>
      <c r="I43" s="69"/>
      <c r="J43" s="69"/>
      <c r="K43" s="69"/>
      <c r="L43" s="69"/>
      <c r="M43" s="69"/>
      <c r="N43" s="69"/>
      <c r="O43" s="69"/>
    </row>
    <row r="44" spans="1:15" ht="20.25" x14ac:dyDescent="0.25">
      <c r="A44" s="86"/>
      <c r="B44" s="86"/>
      <c r="C44" s="88"/>
      <c r="D44" s="88"/>
      <c r="E44" s="69"/>
      <c r="F44" s="69"/>
      <c r="G44" s="69"/>
      <c r="H44" s="69"/>
      <c r="I44" s="69"/>
      <c r="J44" s="69"/>
      <c r="K44" s="69"/>
      <c r="L44" s="69"/>
      <c r="M44" s="69"/>
      <c r="N44" s="69"/>
      <c r="O44" s="69"/>
    </row>
    <row r="45" spans="1:15" ht="20.25" x14ac:dyDescent="0.25">
      <c r="A45" s="86"/>
      <c r="B45" s="86"/>
      <c r="C45" s="88"/>
      <c r="D45" s="88"/>
      <c r="E45" s="69"/>
      <c r="F45" s="69"/>
      <c r="G45" s="69"/>
      <c r="H45" s="69"/>
      <c r="I45" s="69"/>
      <c r="J45" s="69"/>
      <c r="K45" s="69"/>
      <c r="L45" s="69"/>
      <c r="M45" s="69"/>
      <c r="N45" s="69"/>
      <c r="O45" s="69"/>
    </row>
    <row r="46" spans="1:15" ht="20.25" x14ac:dyDescent="0.25">
      <c r="A46" s="86"/>
      <c r="B46" s="86"/>
      <c r="C46" s="88"/>
      <c r="D46" s="88"/>
      <c r="E46" s="69"/>
      <c r="F46" s="69"/>
      <c r="G46" s="69"/>
      <c r="H46" s="69"/>
      <c r="I46" s="69"/>
      <c r="J46" s="69"/>
      <c r="K46" s="69"/>
      <c r="L46" s="69"/>
      <c r="M46" s="69"/>
      <c r="N46" s="69"/>
      <c r="O46" s="69"/>
    </row>
    <row r="47" spans="1:15" ht="20.25" x14ac:dyDescent="0.25">
      <c r="A47" s="86"/>
      <c r="B47" s="86"/>
      <c r="C47" s="88"/>
      <c r="D47" s="88"/>
      <c r="E47" s="69"/>
      <c r="F47" s="69"/>
      <c r="G47" s="69"/>
      <c r="H47" s="69"/>
      <c r="I47" s="69"/>
      <c r="J47" s="69"/>
      <c r="K47" s="69"/>
      <c r="L47" s="69"/>
      <c r="M47" s="69"/>
      <c r="N47" s="69"/>
      <c r="O47" s="69"/>
    </row>
    <row r="48" spans="1:15" ht="20.25" x14ac:dyDescent="0.25">
      <c r="A48" s="86"/>
      <c r="B48" s="86"/>
      <c r="C48" s="88"/>
      <c r="D48" s="88"/>
      <c r="E48" s="69"/>
      <c r="F48" s="69"/>
      <c r="G48" s="69"/>
      <c r="H48" s="69"/>
      <c r="I48" s="69"/>
      <c r="J48" s="69"/>
      <c r="K48" s="69"/>
      <c r="L48" s="69"/>
      <c r="M48" s="69"/>
      <c r="N48" s="69"/>
      <c r="O48" s="69"/>
    </row>
    <row r="49" spans="1:15" ht="20.25" x14ac:dyDescent="0.25">
      <c r="A49" s="86"/>
      <c r="B49" s="86"/>
      <c r="C49" s="88"/>
      <c r="D49" s="88"/>
      <c r="E49" s="69"/>
      <c r="F49" s="69"/>
      <c r="G49" s="69"/>
      <c r="H49" s="69"/>
      <c r="I49" s="69"/>
      <c r="J49" s="69"/>
      <c r="K49" s="69"/>
      <c r="L49" s="69"/>
      <c r="M49" s="69"/>
      <c r="N49" s="69"/>
      <c r="O49" s="69"/>
    </row>
    <row r="50" spans="1:15" ht="20.25" x14ac:dyDescent="0.25">
      <c r="A50" s="86"/>
      <c r="B50" s="86"/>
      <c r="C50" s="88"/>
      <c r="D50" s="88"/>
      <c r="E50" s="69"/>
      <c r="F50" s="69"/>
      <c r="G50" s="69"/>
      <c r="H50" s="69"/>
      <c r="I50" s="69"/>
      <c r="J50" s="69"/>
      <c r="K50" s="69"/>
      <c r="L50" s="69"/>
      <c r="M50" s="69"/>
      <c r="N50" s="69"/>
      <c r="O50" s="69"/>
    </row>
    <row r="51" spans="1:15" ht="20.25" x14ac:dyDescent="0.25">
      <c r="A51" s="86"/>
      <c r="B51" s="86"/>
      <c r="C51" s="88"/>
      <c r="D51" s="88"/>
      <c r="E51" s="69"/>
      <c r="F51" s="69"/>
      <c r="G51" s="69"/>
      <c r="H51" s="69"/>
      <c r="I51" s="69"/>
      <c r="J51" s="69"/>
      <c r="K51" s="69"/>
      <c r="L51" s="69"/>
      <c r="M51" s="69"/>
      <c r="N51" s="69"/>
      <c r="O51" s="69"/>
    </row>
    <row r="52" spans="1:15" ht="20.25" x14ac:dyDescent="0.25">
      <c r="A52" s="86"/>
      <c r="B52" s="15"/>
      <c r="C52" s="20"/>
      <c r="D52" s="20"/>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4" ht="20.25" x14ac:dyDescent="0.25">
      <c r="A193" s="86"/>
      <c r="B193" s="15"/>
      <c r="C193" s="20"/>
      <c r="D193" s="20"/>
    </row>
    <row r="194" spans="1:4" ht="20.25" x14ac:dyDescent="0.25">
      <c r="A194" s="86"/>
      <c r="B194" s="15"/>
      <c r="C194" s="20"/>
      <c r="D194" s="20"/>
    </row>
    <row r="195" spans="1:4" ht="20.25" x14ac:dyDescent="0.25">
      <c r="A195" s="86"/>
      <c r="B195" s="15"/>
      <c r="C195" s="20"/>
      <c r="D195" s="20"/>
    </row>
    <row r="196" spans="1:4" ht="20.25" x14ac:dyDescent="0.25">
      <c r="A196" s="86"/>
      <c r="B196" s="15"/>
      <c r="C196" s="20"/>
      <c r="D196" s="20"/>
    </row>
    <row r="197" spans="1:4" ht="20.25" x14ac:dyDescent="0.25">
      <c r="A197" s="86"/>
      <c r="B197" s="15"/>
      <c r="C197" s="20"/>
      <c r="D197" s="20"/>
    </row>
    <row r="198" spans="1:4" ht="20.25" x14ac:dyDescent="0.25">
      <c r="A198" s="86"/>
      <c r="B198" s="15"/>
      <c r="C198" s="20"/>
      <c r="D198" s="20"/>
    </row>
    <row r="199" spans="1:4" ht="20.25" x14ac:dyDescent="0.25">
      <c r="A199" s="86"/>
      <c r="B199" s="15"/>
      <c r="C199" s="20"/>
      <c r="D199" s="20"/>
    </row>
    <row r="200" spans="1:4" ht="20.25" x14ac:dyDescent="0.25">
      <c r="A200" s="86"/>
      <c r="B200" s="15"/>
      <c r="C200" s="20"/>
      <c r="D200" s="20"/>
    </row>
    <row r="201" spans="1:4" ht="20.25" x14ac:dyDescent="0.25">
      <c r="A201" s="86"/>
      <c r="B201" s="15"/>
      <c r="C201" s="20"/>
      <c r="D201" s="20"/>
    </row>
    <row r="202" spans="1:4" ht="20.25" x14ac:dyDescent="0.25">
      <c r="A202" s="86"/>
      <c r="B202" s="15"/>
      <c r="C202" s="20"/>
      <c r="D202" s="20"/>
    </row>
    <row r="203" spans="1:4" ht="20.25" x14ac:dyDescent="0.25">
      <c r="A203" s="86"/>
      <c r="B203" s="15"/>
      <c r="C203" s="20"/>
      <c r="D203" s="20"/>
    </row>
    <row r="204" spans="1:4" ht="20.25" x14ac:dyDescent="0.25">
      <c r="A204" s="86"/>
      <c r="B204" s="15"/>
      <c r="C204" s="20"/>
      <c r="D204" s="20"/>
    </row>
    <row r="205" spans="1:4" ht="20.25" x14ac:dyDescent="0.25">
      <c r="A205" s="86"/>
      <c r="B205" s="15"/>
      <c r="C205" s="20"/>
      <c r="D205" s="20"/>
    </row>
    <row r="206" spans="1:4" ht="20.25" x14ac:dyDescent="0.25">
      <c r="A206" s="86"/>
      <c r="B206" s="15"/>
      <c r="C206" s="20"/>
      <c r="D206" s="20"/>
    </row>
    <row r="207" spans="1:4" ht="20.25" x14ac:dyDescent="0.25">
      <c r="A207" s="86"/>
      <c r="B207" s="15"/>
      <c r="C207" s="20"/>
      <c r="D207" s="20"/>
    </row>
    <row r="208" spans="1:4" x14ac:dyDescent="0.25">
      <c r="A208" s="69"/>
      <c r="B208" s="15"/>
      <c r="C208" s="15"/>
      <c r="D208" s="15"/>
    </row>
    <row r="209" spans="1:8" ht="20.25" x14ac:dyDescent="0.25">
      <c r="A209" s="69"/>
      <c r="B209" s="16" t="s">
        <v>250</v>
      </c>
      <c r="C209" s="16" t="s">
        <v>251</v>
      </c>
      <c r="D209" s="19" t="s">
        <v>250</v>
      </c>
      <c r="E209" s="19" t="s">
        <v>251</v>
      </c>
    </row>
    <row r="210" spans="1:8" ht="21" x14ac:dyDescent="0.35">
      <c r="A210" s="69"/>
      <c r="B210" s="17" t="s">
        <v>252</v>
      </c>
      <c r="C210" s="17" t="s">
        <v>253</v>
      </c>
      <c r="D210" t="s">
        <v>252</v>
      </c>
      <c r="F210" t="str">
        <f>IF(NOT(ISBLANK(D210)),D210,IF(NOT(ISBLANK(E210)),"     "&amp;E210,FALSE))</f>
        <v>Afectación Económica o presupuestal</v>
      </c>
      <c r="G210" t="s">
        <v>252</v>
      </c>
      <c r="H210" t="str">
        <f>IF(NOT(ISERROR(MATCH(G210,_xlfn.ANCHORARRAY(B221),0))),F223&amp;"Por favor no seleccionar los criterios de impacto",G210)</f>
        <v>❌Por favor no seleccionar los criterios de impacto</v>
      </c>
    </row>
    <row r="211" spans="1:8" ht="21" x14ac:dyDescent="0.35">
      <c r="A211" s="69"/>
      <c r="B211" s="17" t="s">
        <v>252</v>
      </c>
      <c r="C211" s="17" t="s">
        <v>227</v>
      </c>
      <c r="E211" t="s">
        <v>253</v>
      </c>
      <c r="F211" t="str">
        <f t="shared" ref="F211:F221" si="0">IF(NOT(ISBLANK(D211)),D211,IF(NOT(ISBLANK(E211)),"     "&amp;E211,FALSE))</f>
        <v xml:space="preserve">     Afectación menor a 10 SMLMV .</v>
      </c>
    </row>
    <row r="212" spans="1:8" ht="21" x14ac:dyDescent="0.35">
      <c r="A212" s="69"/>
      <c r="B212" s="17" t="s">
        <v>252</v>
      </c>
      <c r="C212" s="17" t="s">
        <v>230</v>
      </c>
      <c r="E212" t="s">
        <v>227</v>
      </c>
      <c r="F212" t="str">
        <f t="shared" si="0"/>
        <v xml:space="preserve">     Entre 10 y 50 SMLMV </v>
      </c>
    </row>
    <row r="213" spans="1:8" ht="21" x14ac:dyDescent="0.35">
      <c r="A213" s="69"/>
      <c r="B213" s="17" t="s">
        <v>252</v>
      </c>
      <c r="C213" s="17" t="s">
        <v>234</v>
      </c>
      <c r="E213" t="s">
        <v>230</v>
      </c>
      <c r="F213" t="str">
        <f t="shared" si="0"/>
        <v xml:space="preserve">     Entre 50 y 100 SMLMV </v>
      </c>
    </row>
    <row r="214" spans="1:8" ht="21" x14ac:dyDescent="0.35">
      <c r="A214" s="69"/>
      <c r="B214" s="17" t="s">
        <v>252</v>
      </c>
      <c r="C214" s="17" t="s">
        <v>238</v>
      </c>
      <c r="E214" t="s">
        <v>234</v>
      </c>
      <c r="F214" t="str">
        <f t="shared" si="0"/>
        <v xml:space="preserve">     Entre 100 y 500 SMLMV </v>
      </c>
    </row>
    <row r="215" spans="1:8" ht="21" x14ac:dyDescent="0.35">
      <c r="A215" s="69"/>
      <c r="B215" s="17" t="s">
        <v>220</v>
      </c>
      <c r="C215" s="17" t="s">
        <v>224</v>
      </c>
      <c r="E215" t="s">
        <v>238</v>
      </c>
      <c r="F215" t="str">
        <f t="shared" si="0"/>
        <v xml:space="preserve">     Mayor a 500 SMLMV </v>
      </c>
    </row>
    <row r="216" spans="1:8" ht="21" x14ac:dyDescent="0.35">
      <c r="A216" s="69"/>
      <c r="B216" s="17" t="s">
        <v>220</v>
      </c>
      <c r="C216" s="17" t="s">
        <v>228</v>
      </c>
      <c r="D216" t="s">
        <v>220</v>
      </c>
      <c r="F216" t="str">
        <f t="shared" si="0"/>
        <v>Pérdida Reputacional</v>
      </c>
    </row>
    <row r="217" spans="1:8" ht="21" x14ac:dyDescent="0.35">
      <c r="A217" s="69"/>
      <c r="B217" s="17" t="s">
        <v>220</v>
      </c>
      <c r="C217" s="17" t="s">
        <v>231</v>
      </c>
      <c r="E217" t="s">
        <v>224</v>
      </c>
      <c r="F217" t="str">
        <f t="shared" si="0"/>
        <v xml:space="preserve">     El riesgo afecta la imagen de alguna área de la organización</v>
      </c>
    </row>
    <row r="218" spans="1:8" ht="21" x14ac:dyDescent="0.35">
      <c r="A218" s="69"/>
      <c r="B218" s="17" t="s">
        <v>220</v>
      </c>
      <c r="C218" s="17" t="s">
        <v>235</v>
      </c>
      <c r="E218" t="s">
        <v>228</v>
      </c>
      <c r="F218" t="str">
        <f t="shared" si="0"/>
        <v xml:space="preserve">     El riesgo afecta la imagen de la entidad internamente, de conocimiento general, nivel interno, de junta dircetiva y accionistas y/o de provedores</v>
      </c>
    </row>
    <row r="219" spans="1:8" ht="21" x14ac:dyDescent="0.35">
      <c r="A219" s="69"/>
      <c r="B219" s="17" t="s">
        <v>220</v>
      </c>
      <c r="C219" s="17" t="s">
        <v>239</v>
      </c>
      <c r="E219" t="s">
        <v>231</v>
      </c>
      <c r="F219" t="str">
        <f t="shared" si="0"/>
        <v xml:space="preserve">     El riesgo afecta la imagen de la entidad con algunos usuarios de relevancia frente al logro de los objetivos</v>
      </c>
    </row>
    <row r="220" spans="1:8" x14ac:dyDescent="0.25">
      <c r="A220" s="69"/>
      <c r="B220" s="18"/>
      <c r="C220" s="18"/>
      <c r="E220" t="s">
        <v>235</v>
      </c>
      <c r="F220" t="str">
        <f t="shared" si="0"/>
        <v xml:space="preserve">     El riesgo afecta la imagen de de la entidad con efecto publicitario sostenido a nivel de sector administrativo, nivel departamental o municipal</v>
      </c>
    </row>
    <row r="221" spans="1:8" x14ac:dyDescent="0.25">
      <c r="A221" s="69"/>
      <c r="B221" s="18" t="str" cm="1">
        <f t="array" ref="B221:B223">_xlfn.UNIQUE(Tabla1[[#All],[Criterios]])</f>
        <v>Criterios</v>
      </c>
      <c r="C221" s="18"/>
      <c r="E221" t="s">
        <v>239</v>
      </c>
      <c r="F221" t="str">
        <f t="shared" si="0"/>
        <v xml:space="preserve">     El riesgo afecta la imagen de la entidad a nivel nacional, con efecto publicitarios sostenible a nivel país</v>
      </c>
    </row>
    <row r="222" spans="1:8" x14ac:dyDescent="0.25">
      <c r="A222" s="69"/>
      <c r="B222" s="18" t="str">
        <v>Afectación Económica o presupuestal</v>
      </c>
      <c r="C222" s="18"/>
    </row>
    <row r="223" spans="1:8" x14ac:dyDescent="0.25">
      <c r="B223" s="18" t="str">
        <v>Pérdida Reputacional</v>
      </c>
      <c r="C223" s="18"/>
      <c r="F223" s="21" t="s">
        <v>254</v>
      </c>
    </row>
    <row r="224" spans="1:8" x14ac:dyDescent="0.25">
      <c r="B224" s="14"/>
      <c r="C224" s="14"/>
      <c r="F224" s="21" t="s">
        <v>255</v>
      </c>
    </row>
    <row r="225" spans="2:4" x14ac:dyDescent="0.25">
      <c r="B225" s="14"/>
      <c r="C225" s="14"/>
    </row>
    <row r="226" spans="2:4" x14ac:dyDescent="0.25">
      <c r="B226" s="14"/>
      <c r="C226" s="14"/>
    </row>
    <row r="227" spans="2:4" x14ac:dyDescent="0.25">
      <c r="B227" s="14"/>
      <c r="C227" s="14"/>
      <c r="D227" s="14"/>
    </row>
    <row r="228" spans="2:4" x14ac:dyDescent="0.25">
      <c r="B228" s="14"/>
      <c r="C228" s="14"/>
      <c r="D228" s="14"/>
    </row>
    <row r="229" spans="2:4" x14ac:dyDescent="0.25">
      <c r="B229" s="14"/>
      <c r="C229" s="14"/>
      <c r="D229" s="14"/>
    </row>
    <row r="230" spans="2:4" x14ac:dyDescent="0.25">
      <c r="B230" s="14"/>
      <c r="C230" s="14"/>
      <c r="D230" s="14"/>
    </row>
    <row r="231" spans="2:4" x14ac:dyDescent="0.25">
      <c r="B231" s="14"/>
      <c r="C231" s="14"/>
      <c r="D231" s="14"/>
    </row>
    <row r="232" spans="2:4" x14ac:dyDescent="0.25">
      <c r="B232" s="14"/>
      <c r="C232" s="14"/>
      <c r="D232" s="14"/>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563" t="s">
        <v>256</v>
      </c>
      <c r="C1" s="564"/>
      <c r="D1" s="564"/>
      <c r="E1" s="564"/>
      <c r="F1" s="565"/>
    </row>
    <row r="2" spans="2:6" ht="16.5" thickBot="1" x14ac:dyDescent="0.3">
      <c r="B2" s="72"/>
      <c r="C2" s="72"/>
      <c r="D2" s="72"/>
      <c r="E2" s="72"/>
      <c r="F2" s="72"/>
    </row>
    <row r="3" spans="2:6" ht="16.5" thickBot="1" x14ac:dyDescent="0.25">
      <c r="B3" s="567" t="s">
        <v>257</v>
      </c>
      <c r="C3" s="568"/>
      <c r="D3" s="568"/>
      <c r="E3" s="84" t="s">
        <v>258</v>
      </c>
      <c r="F3" s="85" t="s">
        <v>259</v>
      </c>
    </row>
    <row r="4" spans="2:6" ht="31.5" x14ac:dyDescent="0.2">
      <c r="B4" s="569" t="s">
        <v>260</v>
      </c>
      <c r="C4" s="571" t="s">
        <v>135</v>
      </c>
      <c r="D4" s="73" t="s">
        <v>148</v>
      </c>
      <c r="E4" s="74" t="s">
        <v>261</v>
      </c>
      <c r="F4" s="75">
        <v>0.25</v>
      </c>
    </row>
    <row r="5" spans="2:6" ht="47.25" x14ac:dyDescent="0.2">
      <c r="B5" s="570"/>
      <c r="C5" s="572"/>
      <c r="D5" s="76" t="s">
        <v>262</v>
      </c>
      <c r="E5" s="77" t="s">
        <v>263</v>
      </c>
      <c r="F5" s="78">
        <v>0.15</v>
      </c>
    </row>
    <row r="6" spans="2:6" ht="47.25" x14ac:dyDescent="0.2">
      <c r="B6" s="570"/>
      <c r="C6" s="572"/>
      <c r="D6" s="76" t="s">
        <v>264</v>
      </c>
      <c r="E6" s="77" t="s">
        <v>265</v>
      </c>
      <c r="F6" s="78">
        <v>0.1</v>
      </c>
    </row>
    <row r="7" spans="2:6" ht="63" x14ac:dyDescent="0.2">
      <c r="B7" s="570"/>
      <c r="C7" s="572" t="s">
        <v>136</v>
      </c>
      <c r="D7" s="76" t="s">
        <v>266</v>
      </c>
      <c r="E7" s="77" t="s">
        <v>267</v>
      </c>
      <c r="F7" s="78">
        <v>0.25</v>
      </c>
    </row>
    <row r="8" spans="2:6" ht="31.5" x14ac:dyDescent="0.2">
      <c r="B8" s="570"/>
      <c r="C8" s="572"/>
      <c r="D8" s="76" t="s">
        <v>149</v>
      </c>
      <c r="E8" s="77" t="s">
        <v>268</v>
      </c>
      <c r="F8" s="78">
        <v>0.15</v>
      </c>
    </row>
    <row r="9" spans="2:6" ht="47.25" x14ac:dyDescent="0.2">
      <c r="B9" s="570" t="s">
        <v>269</v>
      </c>
      <c r="C9" s="572" t="s">
        <v>138</v>
      </c>
      <c r="D9" s="76" t="s">
        <v>150</v>
      </c>
      <c r="E9" s="77" t="s">
        <v>270</v>
      </c>
      <c r="F9" s="79" t="s">
        <v>271</v>
      </c>
    </row>
    <row r="10" spans="2:6" ht="63" x14ac:dyDescent="0.2">
      <c r="B10" s="570"/>
      <c r="C10" s="572"/>
      <c r="D10" s="76" t="s">
        <v>272</v>
      </c>
      <c r="E10" s="77" t="s">
        <v>273</v>
      </c>
      <c r="F10" s="79" t="s">
        <v>271</v>
      </c>
    </row>
    <row r="11" spans="2:6" ht="47.25" x14ac:dyDescent="0.2">
      <c r="B11" s="570"/>
      <c r="C11" s="572" t="s">
        <v>139</v>
      </c>
      <c r="D11" s="76" t="s">
        <v>151</v>
      </c>
      <c r="E11" s="77" t="s">
        <v>274</v>
      </c>
      <c r="F11" s="79" t="s">
        <v>271</v>
      </c>
    </row>
    <row r="12" spans="2:6" ht="47.25" x14ac:dyDescent="0.2">
      <c r="B12" s="570"/>
      <c r="C12" s="572"/>
      <c r="D12" s="76" t="s">
        <v>275</v>
      </c>
      <c r="E12" s="77" t="s">
        <v>276</v>
      </c>
      <c r="F12" s="79" t="s">
        <v>271</v>
      </c>
    </row>
    <row r="13" spans="2:6" ht="31.5" x14ac:dyDescent="0.2">
      <c r="B13" s="570"/>
      <c r="C13" s="572" t="s">
        <v>140</v>
      </c>
      <c r="D13" s="76" t="s">
        <v>152</v>
      </c>
      <c r="E13" s="77" t="s">
        <v>277</v>
      </c>
      <c r="F13" s="79" t="s">
        <v>271</v>
      </c>
    </row>
    <row r="14" spans="2:6" ht="32.25" thickBot="1" x14ac:dyDescent="0.25">
      <c r="B14" s="573"/>
      <c r="C14" s="574"/>
      <c r="D14" s="80" t="s">
        <v>278</v>
      </c>
      <c r="E14" s="81" t="s">
        <v>279</v>
      </c>
      <c r="F14" s="82" t="s">
        <v>271</v>
      </c>
    </row>
    <row r="15" spans="2:6" ht="49.5" customHeight="1" x14ac:dyDescent="0.2">
      <c r="B15" s="566" t="s">
        <v>280</v>
      </c>
      <c r="C15" s="566"/>
      <c r="D15" s="566"/>
      <c r="E15" s="566"/>
      <c r="F15" s="566"/>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281</v>
      </c>
      <c r="E2" t="s">
        <v>282</v>
      </c>
    </row>
    <row r="3" spans="2:5" x14ac:dyDescent="0.25">
      <c r="B3" t="s">
        <v>283</v>
      </c>
      <c r="E3" t="s">
        <v>159</v>
      </c>
    </row>
    <row r="4" spans="2:5" x14ac:dyDescent="0.25">
      <c r="B4" t="s">
        <v>284</v>
      </c>
      <c r="E4" t="s">
        <v>141</v>
      </c>
    </row>
    <row r="5" spans="2:5" x14ac:dyDescent="0.25">
      <c r="B5" t="s">
        <v>153</v>
      </c>
    </row>
    <row r="8" spans="2:5" x14ac:dyDescent="0.25">
      <c r="B8" t="s">
        <v>285</v>
      </c>
    </row>
    <row r="9" spans="2:5" x14ac:dyDescent="0.25">
      <c r="B9" t="s">
        <v>286</v>
      </c>
    </row>
    <row r="10" spans="2:5" x14ac:dyDescent="0.25">
      <c r="B10" t="s">
        <v>287</v>
      </c>
    </row>
    <row r="13" spans="2:5" x14ac:dyDescent="0.25">
      <c r="B13" t="s">
        <v>288</v>
      </c>
    </row>
    <row r="14" spans="2:5" x14ac:dyDescent="0.25">
      <c r="B14" t="s">
        <v>145</v>
      </c>
    </row>
    <row r="15" spans="2:5" x14ac:dyDescent="0.25">
      <c r="B15" t="s">
        <v>289</v>
      </c>
    </row>
    <row r="16" spans="2:5" x14ac:dyDescent="0.25">
      <c r="B16" t="s">
        <v>290</v>
      </c>
    </row>
    <row r="17" spans="2:2" x14ac:dyDescent="0.25">
      <c r="B17" t="s">
        <v>291</v>
      </c>
    </row>
    <row r="18" spans="2:2" x14ac:dyDescent="0.25">
      <c r="B18" t="s">
        <v>292</v>
      </c>
    </row>
    <row r="19" spans="2:2" x14ac:dyDescent="0.25">
      <c r="B19" t="s">
        <v>293</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2025-04-24T22:41:23Z</dcterms:modified>
  <cp:category/>
  <cp:contentStatus/>
</cp:coreProperties>
</file>