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C1C1B73D-FB52-4AD0-8342-0008D8B21779}" xr6:coauthVersionLast="47" xr6:coauthVersionMax="47" xr10:uidLastSave="{00000000-0000-0000-0000-000000000000}"/>
  <bookViews>
    <workbookView xWindow="-120" yWindow="-120" windowWidth="20730" windowHeight="11040" tabRatio="884" firstSheet="1"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calcPr calcId="191029"/>
  <pivotCaches>
    <pivotCache cacheId="0" r:id="rId2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3" i="1" l="1"/>
  <c r="Q53" i="1"/>
  <c r="T52" i="1"/>
  <c r="Q52" i="1"/>
  <c r="AB53" i="1" s="1"/>
  <c r="AA53" i="1" s="1"/>
  <c r="T33" i="1"/>
  <c r="Q33" i="1"/>
  <c r="T32" i="1"/>
  <c r="Q32" i="1"/>
  <c r="X32" i="1" s="1"/>
  <c r="T25" i="1"/>
  <c r="Q25" i="1"/>
  <c r="T24" i="1"/>
  <c r="Q24" i="1"/>
  <c r="X25" i="1" s="1"/>
  <c r="T18" i="1"/>
  <c r="Q18" i="1"/>
  <c r="T17" i="1"/>
  <c r="Q17" i="1"/>
  <c r="AB18" i="1" s="1"/>
  <c r="AA18" i="1" s="1"/>
  <c r="T16" i="1"/>
  <c r="Q16" i="1"/>
  <c r="T80" i="1"/>
  <c r="Q80" i="1"/>
  <c r="T79" i="1"/>
  <c r="Q79" i="1"/>
  <c r="T78" i="1"/>
  <c r="Q78" i="1"/>
  <c r="T77" i="1"/>
  <c r="Q77" i="1"/>
  <c r="T76" i="1"/>
  <c r="Q76" i="1"/>
  <c r="T75" i="1"/>
  <c r="K75" i="1"/>
  <c r="L75" i="1" s="1"/>
  <c r="M75" i="1" s="1"/>
  <c r="AB75" i="1" s="1"/>
  <c r="AA75" i="1" s="1"/>
  <c r="H75" i="1"/>
  <c r="T74" i="1"/>
  <c r="Q74" i="1"/>
  <c r="T73" i="1"/>
  <c r="Q73" i="1"/>
  <c r="T72" i="1"/>
  <c r="Q72" i="1"/>
  <c r="T71" i="1"/>
  <c r="Q71" i="1"/>
  <c r="T70" i="1"/>
  <c r="Q70" i="1"/>
  <c r="T69" i="1"/>
  <c r="Q69" i="1"/>
  <c r="H69" i="1"/>
  <c r="I69" i="1" s="1"/>
  <c r="T68" i="1"/>
  <c r="Q68" i="1"/>
  <c r="T67" i="1"/>
  <c r="Q67" i="1"/>
  <c r="T66" i="1"/>
  <c r="Q66" i="1"/>
  <c r="T64" i="1"/>
  <c r="Q64" i="1"/>
  <c r="T63" i="1"/>
  <c r="Q63" i="1"/>
  <c r="H63" i="1"/>
  <c r="K80" i="1"/>
  <c r="K78" i="1"/>
  <c r="K76" i="1"/>
  <c r="K79" i="1"/>
  <c r="K77" i="1"/>
  <c r="K74" i="1"/>
  <c r="K72" i="1"/>
  <c r="K70" i="1"/>
  <c r="K73" i="1"/>
  <c r="K71" i="1"/>
  <c r="K68" i="1"/>
  <c r="K66" i="1"/>
  <c r="K67" i="1"/>
  <c r="K64" i="1"/>
  <c r="X53" i="1" l="1"/>
  <c r="X52" i="1"/>
  <c r="AB52" i="1"/>
  <c r="AA52" i="1" s="1"/>
  <c r="Z32" i="1"/>
  <c r="Y32" i="1"/>
  <c r="X33" i="1"/>
  <c r="AB32" i="1"/>
  <c r="AA32" i="1" s="1"/>
  <c r="AB33" i="1"/>
  <c r="AA33" i="1" s="1"/>
  <c r="X17" i="1"/>
  <c r="Z17" i="1" s="1"/>
  <c r="Z25" i="1"/>
  <c r="Y25" i="1"/>
  <c r="X24" i="1"/>
  <c r="AB24" i="1"/>
  <c r="AA24" i="1" s="1"/>
  <c r="AB25" i="1"/>
  <c r="AA25" i="1" s="1"/>
  <c r="AB74" i="1"/>
  <c r="AA74" i="1" s="1"/>
  <c r="AB64" i="1"/>
  <c r="AA64" i="1" s="1"/>
  <c r="Y17" i="1"/>
  <c r="X16" i="1"/>
  <c r="X18" i="1"/>
  <c r="AB16" i="1"/>
  <c r="AA16" i="1" s="1"/>
  <c r="AB17" i="1"/>
  <c r="AA17" i="1" s="1"/>
  <c r="AB73" i="1"/>
  <c r="AA73" i="1" s="1"/>
  <c r="AB79" i="1"/>
  <c r="AA79" i="1" s="1"/>
  <c r="AB68" i="1"/>
  <c r="AA68" i="1" s="1"/>
  <c r="AB77" i="1"/>
  <c r="AA77" i="1" s="1"/>
  <c r="AB80" i="1"/>
  <c r="AA80" i="1" s="1"/>
  <c r="AB71" i="1"/>
  <c r="AA71" i="1" s="1"/>
  <c r="AB67" i="1"/>
  <c r="AA67" i="1" s="1"/>
  <c r="N75" i="1"/>
  <c r="X76" i="1"/>
  <c r="AB76" i="1"/>
  <c r="AA76" i="1" s="1"/>
  <c r="X78" i="1"/>
  <c r="AB78" i="1"/>
  <c r="AA78" i="1" s="1"/>
  <c r="X80" i="1"/>
  <c r="I75" i="1"/>
  <c r="X75" i="1" s="1"/>
  <c r="X77" i="1"/>
  <c r="X79" i="1"/>
  <c r="X70" i="1"/>
  <c r="AB70" i="1"/>
  <c r="AA70" i="1" s="1"/>
  <c r="X72" i="1"/>
  <c r="AB72" i="1"/>
  <c r="AA72" i="1" s="1"/>
  <c r="X74" i="1"/>
  <c r="X69" i="1"/>
  <c r="X71" i="1"/>
  <c r="X73" i="1"/>
  <c r="X66" i="1"/>
  <c r="AB66" i="1"/>
  <c r="AA66" i="1" s="1"/>
  <c r="X68" i="1"/>
  <c r="I63" i="1"/>
  <c r="X63" i="1" s="1"/>
  <c r="X64" i="1"/>
  <c r="X67" i="1"/>
  <c r="Y52" i="1" l="1"/>
  <c r="AC52" i="1" s="1"/>
  <c r="Z52" i="1"/>
  <c r="Y53" i="1"/>
  <c r="AC53" i="1" s="1"/>
  <c r="Z53" i="1"/>
  <c r="Z33" i="1"/>
  <c r="Y33" i="1"/>
  <c r="AC33" i="1" s="1"/>
  <c r="AC32" i="1"/>
  <c r="AC25" i="1"/>
  <c r="Z24" i="1"/>
  <c r="Y24" i="1"/>
  <c r="AC24" i="1" s="1"/>
  <c r="Y18" i="1"/>
  <c r="AC18" i="1" s="1"/>
  <c r="Z18" i="1"/>
  <c r="AC17" i="1"/>
  <c r="Z16" i="1"/>
  <c r="Y16" i="1"/>
  <c r="AC16" i="1" s="1"/>
  <c r="Z79" i="1"/>
  <c r="Y79" i="1"/>
  <c r="AC79" i="1" s="1"/>
  <c r="Z77" i="1"/>
  <c r="Y77" i="1"/>
  <c r="AC77" i="1" s="1"/>
  <c r="Y80" i="1"/>
  <c r="AC80" i="1" s="1"/>
  <c r="Z80" i="1"/>
  <c r="Y78" i="1"/>
  <c r="AC78" i="1" s="1"/>
  <c r="Z78" i="1"/>
  <c r="Y76" i="1"/>
  <c r="AC76" i="1" s="1"/>
  <c r="Z76" i="1"/>
  <c r="Z75" i="1"/>
  <c r="Y75" i="1"/>
  <c r="AC75" i="1" s="1"/>
  <c r="Z71" i="1"/>
  <c r="Y71" i="1"/>
  <c r="AC71" i="1" s="1"/>
  <c r="Y74" i="1"/>
  <c r="AC74" i="1" s="1"/>
  <c r="Z74" i="1"/>
  <c r="Y72" i="1"/>
  <c r="AC72" i="1" s="1"/>
  <c r="Z72" i="1"/>
  <c r="Y70" i="1"/>
  <c r="AC70" i="1" s="1"/>
  <c r="Z70" i="1"/>
  <c r="Z73" i="1"/>
  <c r="Y73" i="1"/>
  <c r="AC73" i="1" s="1"/>
  <c r="Z69" i="1"/>
  <c r="Y69" i="1"/>
  <c r="Z64" i="1"/>
  <c r="Y64" i="1"/>
  <c r="AC64" i="1" s="1"/>
  <c r="Y68" i="1"/>
  <c r="AC68" i="1" s="1"/>
  <c r="Z68" i="1"/>
  <c r="Y66" i="1"/>
  <c r="AC66" i="1" s="1"/>
  <c r="Z66" i="1"/>
  <c r="Y63" i="1"/>
  <c r="Z63" i="1"/>
  <c r="Z67" i="1"/>
  <c r="Y67" i="1"/>
  <c r="AC67" i="1" s="1"/>
  <c r="T62" i="1" l="1"/>
  <c r="Q62" i="1"/>
  <c r="T61" i="1"/>
  <c r="Q61" i="1"/>
  <c r="T60" i="1"/>
  <c r="Q60" i="1"/>
  <c r="T59" i="1"/>
  <c r="Q59" i="1"/>
  <c r="T58" i="1"/>
  <c r="Q58" i="1"/>
  <c r="T57" i="1"/>
  <c r="Q57" i="1"/>
  <c r="M57" i="1"/>
  <c r="K57" i="1"/>
  <c r="H57" i="1"/>
  <c r="I57" i="1" s="1"/>
  <c r="T56" i="1"/>
  <c r="Q56" i="1"/>
  <c r="T55" i="1"/>
  <c r="Q55" i="1"/>
  <c r="T54" i="1"/>
  <c r="Q54" i="1"/>
  <c r="T49" i="1"/>
  <c r="Q49" i="1"/>
  <c r="K49" i="1"/>
  <c r="L49" i="1" s="1"/>
  <c r="M49" i="1" s="1"/>
  <c r="H49" i="1"/>
  <c r="T48" i="1"/>
  <c r="Q48" i="1"/>
  <c r="T47" i="1"/>
  <c r="Q47" i="1"/>
  <c r="AB48" i="1" s="1"/>
  <c r="AA48" i="1" s="1"/>
  <c r="T46" i="1"/>
  <c r="Q46" i="1"/>
  <c r="AB47" i="1" s="1"/>
  <c r="AA47" i="1" s="1"/>
  <c r="T45" i="1"/>
  <c r="Q45" i="1"/>
  <c r="T44" i="1"/>
  <c r="Q44" i="1"/>
  <c r="T43" i="1"/>
  <c r="Q43" i="1"/>
  <c r="K43" i="1"/>
  <c r="L43" i="1" s="1"/>
  <c r="M43" i="1" s="1"/>
  <c r="H43" i="1"/>
  <c r="T42" i="1"/>
  <c r="Q42" i="1"/>
  <c r="T41" i="1"/>
  <c r="Q41" i="1"/>
  <c r="T40" i="1"/>
  <c r="Q40" i="1"/>
  <c r="AB41" i="1" s="1"/>
  <c r="AA41" i="1" s="1"/>
  <c r="T39" i="1"/>
  <c r="Q39" i="1"/>
  <c r="T38" i="1"/>
  <c r="Q38" i="1"/>
  <c r="T37" i="1"/>
  <c r="Q37" i="1"/>
  <c r="K37" i="1"/>
  <c r="L37" i="1" s="1"/>
  <c r="M37" i="1" s="1"/>
  <c r="H37" i="1"/>
  <c r="I37" i="1" s="1"/>
  <c r="T36" i="1"/>
  <c r="Q36" i="1"/>
  <c r="T35" i="1"/>
  <c r="Q35" i="1"/>
  <c r="T34" i="1"/>
  <c r="Q34" i="1"/>
  <c r="T29" i="1"/>
  <c r="Q29" i="1"/>
  <c r="K29" i="1"/>
  <c r="L29" i="1" s="1"/>
  <c r="M29" i="1" s="1"/>
  <c r="H29" i="1"/>
  <c r="I29" i="1" s="1"/>
  <c r="T28" i="1"/>
  <c r="Q28" i="1"/>
  <c r="T27" i="1"/>
  <c r="Q27" i="1"/>
  <c r="T26" i="1"/>
  <c r="Q26" i="1"/>
  <c r="T21" i="1"/>
  <c r="Q21" i="1"/>
  <c r="K21" i="1"/>
  <c r="L21" i="1" s="1"/>
  <c r="M21" i="1" s="1"/>
  <c r="H21" i="1"/>
  <c r="I21" i="1" s="1"/>
  <c r="Q12" i="1"/>
  <c r="K62" i="1"/>
  <c r="K60" i="1"/>
  <c r="K58" i="1"/>
  <c r="K61" i="1"/>
  <c r="K59" i="1"/>
  <c r="K56" i="1"/>
  <c r="K54" i="1"/>
  <c r="K53" i="1"/>
  <c r="K52" i="1"/>
  <c r="K55" i="1"/>
  <c r="K48" i="1"/>
  <c r="K46" i="1"/>
  <c r="K44" i="1"/>
  <c r="K47" i="1"/>
  <c r="K45" i="1"/>
  <c r="K42" i="1"/>
  <c r="K40" i="1"/>
  <c r="K38" i="1"/>
  <c r="K41" i="1"/>
  <c r="K39" i="1"/>
  <c r="K36" i="1"/>
  <c r="K34" i="1"/>
  <c r="K33" i="1"/>
  <c r="K32" i="1"/>
  <c r="K35" i="1"/>
  <c r="K28" i="1"/>
  <c r="K26" i="1"/>
  <c r="K24" i="1"/>
  <c r="K27" i="1"/>
  <c r="K25" i="1"/>
  <c r="AB61" i="1" l="1"/>
  <c r="AA61" i="1" s="1"/>
  <c r="AB35" i="1"/>
  <c r="AA35" i="1" s="1"/>
  <c r="AB45" i="1"/>
  <c r="AA45" i="1" s="1"/>
  <c r="AB43" i="1"/>
  <c r="AA43" i="1" s="1"/>
  <c r="AB57" i="1"/>
  <c r="AA57" i="1" s="1"/>
  <c r="AB56" i="1"/>
  <c r="AA56" i="1" s="1"/>
  <c r="N43" i="1"/>
  <c r="AB55" i="1"/>
  <c r="AA55" i="1" s="1"/>
  <c r="AB28" i="1"/>
  <c r="AA28" i="1" s="1"/>
  <c r="AB39" i="1"/>
  <c r="AA39" i="1" s="1"/>
  <c r="AB42" i="1"/>
  <c r="AA42" i="1" s="1"/>
  <c r="AB46" i="1"/>
  <c r="AA46" i="1" s="1"/>
  <c r="AB59" i="1"/>
  <c r="AA59" i="1" s="1"/>
  <c r="AB62" i="1"/>
  <c r="AA62" i="1" s="1"/>
  <c r="AB27" i="1"/>
  <c r="AA27" i="1" s="1"/>
  <c r="AB36" i="1"/>
  <c r="AA36" i="1" s="1"/>
  <c r="AB21" i="1"/>
  <c r="AA21" i="1" s="1"/>
  <c r="AB29" i="1"/>
  <c r="AA29" i="1" s="1"/>
  <c r="AB37" i="1"/>
  <c r="AA37" i="1" s="1"/>
  <c r="N57" i="1"/>
  <c r="X58" i="1"/>
  <c r="AB58" i="1"/>
  <c r="AA58" i="1" s="1"/>
  <c r="X60" i="1"/>
  <c r="AB60" i="1"/>
  <c r="AA60" i="1" s="1"/>
  <c r="X62" i="1"/>
  <c r="X57" i="1"/>
  <c r="X59" i="1"/>
  <c r="X61" i="1"/>
  <c r="N49" i="1"/>
  <c r="AB49" i="1"/>
  <c r="AA49" i="1" s="1"/>
  <c r="I49" i="1"/>
  <c r="X49" i="1" s="1"/>
  <c r="X54" i="1"/>
  <c r="AB54" i="1"/>
  <c r="AA54" i="1" s="1"/>
  <c r="X56" i="1"/>
  <c r="X55" i="1"/>
  <c r="I43" i="1"/>
  <c r="X43" i="1" s="1"/>
  <c r="X44" i="1"/>
  <c r="AB44" i="1"/>
  <c r="AA44" i="1" s="1"/>
  <c r="X46" i="1"/>
  <c r="X48" i="1"/>
  <c r="X45" i="1"/>
  <c r="X47" i="1"/>
  <c r="N37" i="1"/>
  <c r="X38" i="1"/>
  <c r="AB38" i="1"/>
  <c r="AA38" i="1" s="1"/>
  <c r="X40" i="1"/>
  <c r="AB40" i="1"/>
  <c r="AA40" i="1" s="1"/>
  <c r="X42" i="1"/>
  <c r="X37" i="1"/>
  <c r="X39" i="1"/>
  <c r="X41" i="1"/>
  <c r="N29" i="1"/>
  <c r="X34" i="1"/>
  <c r="AB34" i="1"/>
  <c r="AA34" i="1" s="1"/>
  <c r="X36" i="1"/>
  <c r="X29" i="1"/>
  <c r="X35" i="1"/>
  <c r="N21" i="1"/>
  <c r="X26" i="1"/>
  <c r="AB26" i="1"/>
  <c r="AA26" i="1" s="1"/>
  <c r="X28" i="1"/>
  <c r="X21" i="1"/>
  <c r="X27" i="1"/>
  <c r="Z59" i="1" l="1"/>
  <c r="Y59" i="1"/>
  <c r="AC59" i="1" s="1"/>
  <c r="Y62" i="1"/>
  <c r="AC62" i="1" s="1"/>
  <c r="Z62" i="1"/>
  <c r="Y60" i="1"/>
  <c r="AC60" i="1" s="1"/>
  <c r="Z60" i="1"/>
  <c r="Y58" i="1"/>
  <c r="AC58" i="1" s="1"/>
  <c r="Z58" i="1"/>
  <c r="Z61" i="1"/>
  <c r="Y61" i="1"/>
  <c r="AC61" i="1" s="1"/>
  <c r="Z57" i="1"/>
  <c r="Y57" i="1"/>
  <c r="AC57" i="1" s="1"/>
  <c r="Z49" i="1"/>
  <c r="Y49" i="1"/>
  <c r="AC49" i="1" s="1"/>
  <c r="Z55" i="1"/>
  <c r="Y55" i="1"/>
  <c r="AC55" i="1" s="1"/>
  <c r="Y56" i="1"/>
  <c r="AC56" i="1" s="1"/>
  <c r="Z56" i="1"/>
  <c r="Y54" i="1"/>
  <c r="AC54" i="1" s="1"/>
  <c r="Z54" i="1"/>
  <c r="Z43" i="1"/>
  <c r="Y43" i="1"/>
  <c r="AC43" i="1" s="1"/>
  <c r="Y46" i="1"/>
  <c r="AC46" i="1" s="1"/>
  <c r="Z46" i="1"/>
  <c r="Y44" i="1"/>
  <c r="AC44" i="1" s="1"/>
  <c r="Z44" i="1"/>
  <c r="Z47" i="1"/>
  <c r="Y47" i="1"/>
  <c r="AC47" i="1" s="1"/>
  <c r="Z45" i="1"/>
  <c r="Y45" i="1"/>
  <c r="AC45" i="1" s="1"/>
  <c r="Y48" i="1"/>
  <c r="AC48" i="1" s="1"/>
  <c r="Z48" i="1"/>
  <c r="Z39" i="1"/>
  <c r="Y39" i="1"/>
  <c r="AC39" i="1" s="1"/>
  <c r="Y42" i="1"/>
  <c r="AC42" i="1" s="1"/>
  <c r="Z42" i="1"/>
  <c r="Y40" i="1"/>
  <c r="AC40" i="1" s="1"/>
  <c r="Z40" i="1"/>
  <c r="Y38" i="1"/>
  <c r="AC38" i="1" s="1"/>
  <c r="Z38" i="1"/>
  <c r="Z41" i="1"/>
  <c r="Y41" i="1"/>
  <c r="AC41" i="1" s="1"/>
  <c r="Z37" i="1"/>
  <c r="Y37" i="1"/>
  <c r="AC37" i="1" s="1"/>
  <c r="Z35" i="1"/>
  <c r="Y35" i="1"/>
  <c r="AC35" i="1" s="1"/>
  <c r="Y36" i="1"/>
  <c r="AC36" i="1" s="1"/>
  <c r="Z36" i="1"/>
  <c r="Y34" i="1"/>
  <c r="AC34" i="1" s="1"/>
  <c r="Z34" i="1"/>
  <c r="Z29" i="1"/>
  <c r="Y29" i="1"/>
  <c r="AC29" i="1" s="1"/>
  <c r="Z27" i="1"/>
  <c r="Y27" i="1"/>
  <c r="AC27" i="1" s="1"/>
  <c r="Z21" i="1"/>
  <c r="Y21" i="1"/>
  <c r="AC21" i="1" s="1"/>
  <c r="Y28" i="1"/>
  <c r="AC28" i="1" s="1"/>
  <c r="Z28" i="1"/>
  <c r="Y26" i="1"/>
  <c r="AC26" i="1" s="1"/>
  <c r="Z26" i="1"/>
  <c r="K69" i="1" l="1"/>
  <c r="L69" i="1" s="1"/>
  <c r="K63" i="1"/>
  <c r="L63" i="1" s="1"/>
  <c r="M69" i="1" l="1"/>
  <c r="AB69" i="1" s="1"/>
  <c r="AA69" i="1" s="1"/>
  <c r="AC69" i="1" s="1"/>
  <c r="N69" i="1"/>
  <c r="M63" i="1"/>
  <c r="AB63" i="1" s="1"/>
  <c r="AA63" i="1" s="1"/>
  <c r="AC63" i="1" s="1"/>
  <c r="N63" i="1"/>
  <c r="T12" i="1" l="1"/>
  <c r="H12" i="1" l="1"/>
  <c r="I12" i="1" s="1"/>
  <c r="F221" i="13" l="1"/>
  <c r="F211" i="13"/>
  <c r="F212" i="13"/>
  <c r="F213" i="13"/>
  <c r="F214" i="13"/>
  <c r="F215" i="13"/>
  <c r="F216" i="13"/>
  <c r="F217" i="13"/>
  <c r="F218" i="13"/>
  <c r="F219" i="13"/>
  <c r="F220" i="13"/>
  <c r="F210" i="13"/>
  <c r="B221" i="13" a="1"/>
  <c r="K20" i="1"/>
  <c r="K16" i="1"/>
  <c r="K19" i="1"/>
  <c r="K17" i="1"/>
  <c r="K18"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Q20" i="1" l="1"/>
  <c r="Q19" i="1"/>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9" i="1"/>
  <c r="T20" i="1"/>
  <c r="X12" i="1" l="1"/>
  <c r="Y12" i="1" s="1"/>
  <c r="Z12" i="1" l="1"/>
  <c r="X19" i="1" l="1"/>
  <c r="Y19" i="1" l="1"/>
  <c r="Z19" i="1"/>
  <c r="X20" i="1" s="1"/>
  <c r="Y20" i="1" l="1"/>
  <c r="Z20" i="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AJ42" i="18"/>
  <c r="AJ18" i="18"/>
  <c r="AD26" i="18"/>
  <c r="L10" i="18"/>
  <c r="AD10" i="18"/>
  <c r="X18" i="18"/>
  <c r="AD42" i="18"/>
  <c r="L18" i="18"/>
  <c r="R10" i="18"/>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V22" i="19" l="1"/>
  <c r="J28" i="19"/>
  <c r="J47" i="19"/>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AH38" i="19"/>
  <c r="V8" i="19"/>
  <c r="J48" i="19"/>
  <c r="AH28" i="19"/>
  <c r="P48" i="19"/>
  <c r="AH48" i="19"/>
  <c r="AB18" i="19"/>
  <c r="AH18" i="19"/>
  <c r="AB8" i="19"/>
  <c r="V48" i="19"/>
  <c r="J8" i="19"/>
  <c r="V18" i="19"/>
  <c r="J18" i="19"/>
  <c r="J38" i="19"/>
  <c r="V37" i="19" l="1"/>
  <c r="V38" i="19"/>
  <c r="P8" i="19"/>
  <c r="AB38" i="19"/>
  <c r="P28" i="19"/>
  <c r="V28" i="19"/>
  <c r="P17" i="19"/>
  <c r="AH32" i="19"/>
  <c r="AB52" i="19"/>
  <c r="J32" i="19"/>
  <c r="V12" i="19"/>
  <c r="J42" i="19"/>
  <c r="J12" i="19"/>
  <c r="J22" i="19"/>
  <c r="AB12" i="19"/>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9" i="1"/>
  <c r="AB20" i="1"/>
  <c r="AA20"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C20"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9"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K12" i="1" l="1"/>
  <c r="L12" i="1" s="1"/>
  <c r="AB38" i="18" s="1"/>
  <c r="AH6" i="18" l="1"/>
  <c r="V22" i="18"/>
  <c r="J38" i="18"/>
  <c r="V30" i="18"/>
  <c r="M12" i="1"/>
  <c r="AB12" i="1" s="1"/>
  <c r="AA12" i="1" s="1"/>
  <c r="AH26" i="19" s="1"/>
  <c r="AH38" i="18"/>
  <c r="J22" i="18"/>
  <c r="AB14" i="18"/>
  <c r="AB22" i="18"/>
  <c r="AH14" i="18"/>
  <c r="V38" i="18"/>
  <c r="AH22" i="18"/>
  <c r="J6" i="18"/>
  <c r="P22" i="18"/>
  <c r="N12" i="1"/>
  <c r="P6" i="18"/>
  <c r="P30" i="18"/>
  <c r="V14" i="18"/>
  <c r="P14" i="18"/>
  <c r="J14" i="18"/>
  <c r="AH30" i="18"/>
  <c r="P38" i="18"/>
  <c r="V6" i="18"/>
  <c r="AB6" i="18"/>
  <c r="J30" i="18"/>
  <c r="AB30" i="18"/>
  <c r="P46" i="19" l="1"/>
  <c r="AH36" i="19"/>
  <c r="P6" i="19"/>
  <c r="J26" i="19"/>
  <c r="AB46" i="19"/>
  <c r="AH46" i="19"/>
  <c r="AB36" i="19"/>
  <c r="AB16" i="19"/>
  <c r="AB6" i="19"/>
  <c r="V16" i="19"/>
  <c r="J46" i="19"/>
  <c r="V46" i="19"/>
  <c r="AC12" i="1"/>
  <c r="J36" i="19"/>
  <c r="P36" i="19"/>
  <c r="J16" i="19"/>
  <c r="P26" i="19"/>
  <c r="V26" i="19"/>
  <c r="V6" i="19"/>
  <c r="AH16" i="19"/>
  <c r="AB26" i="19"/>
  <c r="J6" i="19"/>
  <c r="V36" i="19"/>
  <c r="AH6" i="19"/>
  <c r="P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<sst xmlns="http://schemas.openxmlformats.org/spreadsheetml/2006/main" count="625" uniqueCount="412">
  <si>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</si>
  <si>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</si>
  <si>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</si>
  <si>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</si>
  <si>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</si>
  <si>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</si>
  <si>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</si>
  <si>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</si>
  <si>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</si>
  <si>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</si>
  <si>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</si>
  <si>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</si>
  <si>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</si>
  <si>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</si>
  <si>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</si>
  <si>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</si>
  <si>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</si>
  <si>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</si>
  <si>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</si>
  <si>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</si>
  <si>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</si>
  <si>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</si>
  <si>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</si>
  <si>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</si>
  <si>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</si>
  <si>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</si>
  <si>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</si>
  <si>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</si>
  <si>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</si>
  <si>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</si>
  <si>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</si>
  <si>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</si>
  <si>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</si>
  <si>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</si>
  <si>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</si>
  <si>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</si>
  <si>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</si>
  <si>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</si>
  <si>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</si>
  <si>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</si>
  <si>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</si>
  <si>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</si>
  <si>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</si>
  <si>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</si>
  <si>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</si>
  <si>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</si>
  <si>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</si>
  <si>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</si>
  <si>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</si>
  <si>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</si>
  <si>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</si>
  <si>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</si>
  <si>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</si>
  <si>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</si>
  <si>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</si>
  <si>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</si>
  <si>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</si>
  <si>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</si>
  <si>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</si>
  <si>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</si>
  <si>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</si>
  <si>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</si>
  <si>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</si>
  <si>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</si>
  <si>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</si>
  <si>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</si>
  <si>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</si>
  <si>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</si>
  <si>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</si>
  <si>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</si>
  <si>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</si>
  <si>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</si>
  <si>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</si>
  <si>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</si>
  <si>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</si>
  <si>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</si>
  <si>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</si>
  <si>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</si>
  <si>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</si>
  <si>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</si>
  <si>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</si>
  <si>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</si>
  <si>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</si>
  <si>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</si>
  <si>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</si>
  <si>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</si>
  <si>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</si>
  <si>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</si>
  <si>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</si>
  <si>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</si>
  <si>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</si>
  <si>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</si>
  <si>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</si>
  <si>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</si>
  <si>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</si>
  <si>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</si>
  <si>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</si>
  <si>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</si>
  <si>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</si>
  <si>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</si>
  <si>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</si>
  <si>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</si>
  <si>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</si>
  <si>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</si>
  <si>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</si>
  <si>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</si>
  <si>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</si>
  <si>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</si>
  <si>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</si>
  <si>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</si>
  <si>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</si>
  <si>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</si>
  <si>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</si>
  <si>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</si>
  <si>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</si>
  <si>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</si>
  <si>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</si>
  <si>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</si>
  <si>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</si>
  <si>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</si>
  <si>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</si>
  <si>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</si>
  <si>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</si>
  <si>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</si>
  <si>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</si>
  <si>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</si>
  <si>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</si>
  <si>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</si>
  <si>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</si>
  <si>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</si>
  <si>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</si>
  <si>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</si>
  <si>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</si>
  <si>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</si>
  <si>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</si>
  <si>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</si>
  <si>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</si>
  <si>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</si>
  <si>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</si>
  <si>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</si>
  <si>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</si>
  <si>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</si>
  <si>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</si>
  <si>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</si>
  <si>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</si>
  <si>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</si>
  <si>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</si>
  <si>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</si>
  <si>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</si>
  <si>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</si>
  <si>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</si>
  <si>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</si>
  <si>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</si>
  <si>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</si>
  <si>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</si>
  <si>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</si>
  <si>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</si>
  <si>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</si>
  <si>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</si>
  <si>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</si>
  <si>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</si>
  <si>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</si>
  <si>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</si>
  <si>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</si>
  <si>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</si>
  <si>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</si>
  <si>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</si>
  <si>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</si>
  <si>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</si>
  <si>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</si>
  <si>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</si>
  <si>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</si>
  <si>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</si>
  <si>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</si>
  <si>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</si>
  <si>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</si>
  <si>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</si>
  <si>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</si>
  <si>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</si>
  <si>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</si>
  <si>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</si>
  <si>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</si>
  <si>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</si>
  <si>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</si>
  <si>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</si>
  <si>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</si>
  <si>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</si>
  <si>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</si>
  <si>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Proceso</t>
  </si>
  <si>
    <t>Objetivo</t>
  </si>
  <si>
    <t>Alcance</t>
  </si>
  <si>
    <t>Diligencie el alcance del proceso.</t>
  </si>
  <si>
    <t>Descripción - Lineamientos para el diligenciamiento</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</si>
  <si>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</si>
  <si>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</si>
  <si>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</si>
  <si>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</si>
  <si>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</si>
  <si>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Objetivos estratégicos</t>
  </si>
  <si>
    <t>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</si>
  <si>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</si>
  <si>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</si>
  <si>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</si>
  <si>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</si>
  <si>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</si>
  <si>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</si>
  <si>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</si>
  <si>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</si>
  <si>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</si>
  <si>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</si>
  <si>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t>CONTEXTO ESTRATÉGICO</t>
  </si>
  <si>
    <t>Hábitat y territorio:
Planear, desarrollar y liderar una ciudad segura y a escala humana, con conectividad digital, espacio público inclusivo, sistema de movilidad sostenible, ambientes de vivienda dignos, y prevención y mitigación de riesgos.</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</si>
  <si>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</si>
  <si>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</si>
  <si>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</si>
  <si>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</si>
  <si>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ALCANCE:</t>
  </si>
  <si>
    <t>OBJETIVOS ESTRATÉGICOS</t>
  </si>
  <si>
    <t>OBJETIVO DEL PROCESO</t>
  </si>
  <si>
    <t>PLANEACIÓN INSTITUCIONAL</t>
  </si>
  <si>
    <t>PUNTOS DE RIESGO EN LA CADENA DE VALOR</t>
  </si>
  <si>
    <t>MATRIZ DOFA</t>
  </si>
  <si>
    <t>DEBILIDADES</t>
  </si>
  <si>
    <t>AMENAZAS</t>
  </si>
  <si>
    <t>FORTALEZAS</t>
  </si>
  <si>
    <t>OPORTUNIDADES</t>
  </si>
  <si>
    <t>Fecha de inicio</t>
  </si>
  <si>
    <t>Fecha de terminación</t>
  </si>
  <si>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</si>
  <si>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</si>
  <si>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 xml:space="preserve">Diligencie el objetivo del proceso </t>
  </si>
  <si>
    <t>Diligencie el nombre del proceso al cual se le identificarán y valorarán los riesgos (conforme a la caracterización del proceso)</t>
  </si>
  <si>
    <t>Diligencie el nombre del proceso al cual se le identificarán y valorarán los riesgos (conforme a la caracterización del proceso vigente en la nube)</t>
  </si>
  <si>
    <t>Diligencie el alcance del proceso (conforme a la caracterización del proceso vigente en la nube)</t>
  </si>
  <si>
    <t>Diligencie el objetivo del proceso (conforme a la caracterización del proceso vigente en la nube)</t>
  </si>
  <si>
    <t>Utilice la lista de despligue que se encuentra parametrizada, le aparecerán los objetivos estratégicos de la entidad, seleccione el o los de su proceso (conforme al Plan de Desarrollo Municipal vigente)</t>
  </si>
  <si>
    <t>CONTEXTO ESTRATÉGICO DEL PROCESO</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</si>
  <si>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</si>
  <si>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</si>
  <si>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</si>
  <si>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t xml:space="preserve"> </t>
  </si>
  <si>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</si>
  <si>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</si>
  <si>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Código: F-DPM-10100-238,37-013</t>
  </si>
  <si>
    <t>Versión: 4.0</t>
  </si>
  <si>
    <t>Descripcion</t>
  </si>
  <si>
    <t>4.0</t>
  </si>
  <si>
    <t>Fecha</t>
  </si>
  <si>
    <t>Version</t>
  </si>
  <si>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</si>
  <si>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CONTROL DE CAMBIOS</t>
  </si>
  <si>
    <t xml:space="preserve">Se solicita el ajuste al documento solicitado con el fin de dar cumplimiento a lineamientos del DAFP y a recomendaciones por hallazgos de auditoria. </t>
  </si>
  <si>
    <t>Entregable</t>
  </si>
  <si>
    <r>
      <t xml:space="preserve">Plan de Acción
</t>
    </r>
    <r>
      <rPr>
        <sz val="9"/>
        <rFont val="Arial Narrow"/>
        <family val="2"/>
      </rPr>
      <t>Responsable, entregable, fecha de inicio, fecha de terminación</t>
    </r>
  </si>
  <si>
    <t>Fecha de aprobación: 7/03/2025</t>
  </si>
  <si>
    <t xml:space="preserve">Version </t>
  </si>
  <si>
    <t xml:space="preserve">Fecha </t>
  </si>
  <si>
    <t>1.0</t>
  </si>
  <si>
    <t>Erica Rueda/Profesional Secretaria de Planeacion</t>
  </si>
  <si>
    <t xml:space="preserve">Ajustes al documento con el fin de dar cumplimiento a lineamientos del DAFP y a recomendaciones por hallazgos de auditoria. </t>
  </si>
  <si>
    <t>Sanciones por parte de la Superintendencia de Industria y Comercio y entes de control</t>
  </si>
  <si>
    <t>No registro y/o actualización de la información de datos personales ante la Superintendencia de Industria y Comercio por reportes extemporaneos de las áreas involucradas</t>
  </si>
  <si>
    <t>Posibilidad de afectación reputacional a causa de sanciones por parte de la superintendencia de industria y comercio y entes de control debido al no registro y/o actualización de la información de datos personales ante la superintendencia de industria y comercio por reportes extemporáneos de las áreas involucradas</t>
  </si>
  <si>
    <t>El profesional encargado revisa o verifica el registro y/o actualización de las bases de datos reportadas ante la SIC solicitadas a las dependencias involucradas por medio de una lista de chequeo.</t>
  </si>
  <si>
    <t>Asignar y socializar en una (1) reunión junto con el profesional que sea designado como responsable, el proceso de publicación de las bases de datos correspondientes a datos personales de la entidad, de acuerdo con la guía de responsabilidad demostrada establecida por la SIC, evidenciado en el acta de reunión.</t>
  </si>
  <si>
    <t>Asesor TIC</t>
  </si>
  <si>
    <t>Acta de Reunión 
(1)</t>
  </si>
  <si>
    <t>Realizar dos (2) sensibilización con las áreas de la entidad sobre el proceso de publicación de las bases de datos correspondientes a datos personales de la entidad, de acuerdo con la guía de responsabilidad demostrada establecida por la SIC.</t>
  </si>
  <si>
    <t>Convocatoria previa, control de asistencia, memorias de la socialización 
(2)</t>
  </si>
  <si>
    <t>Remitir una (1) circular que contenga los lineamientos y términos de publicación a las áreas involucradas en el registro y/o actualización de bases de datos que deban ser reportadas a la SIC.</t>
  </si>
  <si>
    <t>Profesional Encargado</t>
  </si>
  <si>
    <t>Circular
(1)</t>
  </si>
  <si>
    <t>Realizar un (1) informe seguimiento semestral al registro y/o actualización de las bases de datos reportadas ante la SIC.</t>
  </si>
  <si>
    <t>Informe general F-MC-1000-238,37-032 
(2)</t>
  </si>
  <si>
    <t xml:space="preserve">Sanciones por parte de las entidades de control </t>
  </si>
  <si>
    <t>Tratamiento no adecuado de la  información que gestiona la entidad por falta de la implementación de estandares y buenas practicas de seguridad de la información en el desarrollo de software al interior de la entidad.</t>
  </si>
  <si>
    <t>Posibilidad de afectación económica y reputacional a causa de sanciones por parte de las entidades de control debido al tratamiento no adecuado de la información que gestiona la entidad por falta de la implementación de estándares y buenas prácticas de seguridad de la información en el desarrollo de software al interior de la entidad.</t>
  </si>
  <si>
    <t>El profesional encargado de Seguridad de la información verifica el aseguramiento de aplicaciones usando conceptos de OWASP Projects aplicados para el desarrollo de software.</t>
  </si>
  <si>
    <t>Realizar un (1) informe anual que permita verificar el uso de las buenas prácticas relacionadas con OWASP Projects para el aseguramiento en los sistemas implementados para el desarrollo de software.</t>
  </si>
  <si>
    <t>Informe general F-MC-1000-238,37-032 
(1)</t>
  </si>
  <si>
    <t>Realizar un (1) informe del cumplimiento de cada una de las políticas de seguridad de la información que se encuentren vigentes y actualizarlas de ser necesario.</t>
  </si>
  <si>
    <t>Informe general F-MC-1000-238,37-032 
(3)</t>
  </si>
  <si>
    <t>Realizar dos (2) capacitaciones, una a nivel directivo y otra a nivel de usuarios con respecto a las políticas de tratamiento de datos personales y seguridad de la información.</t>
  </si>
  <si>
    <t>Investigaciones y sanciones por entes de control.</t>
  </si>
  <si>
    <t>Toma de decisiones no adecuadas por la mala implementación del proceso de actualización, extracción, transformación, carga y visualización realizados con las herramientas tecnologícas que se utilizan como apoyo al proceso de analítica de datos que realiza la entidad.</t>
  </si>
  <si>
    <t>Posibilidad de afectación económica y reputacional por investigaciones y sanciones por entes de control debido a la toma de decisiones no adecuadas por la mala implementación del proceso de actualización, extracción, transformación, carga y visualización realizados con las herramientas tecnologícas que se utilizan como apoyo al proceso de analítica de datos que realiza la entidad.</t>
  </si>
  <si>
    <t>El profesional encargado verifica, para cada requerimiento con el area solicitante, que el proceso de analitica de datos se ejecutó de acuerdo con el procedimiento "PROCEDIMIENTO PARA TRATAMIENTO DE DATOS EN EL CENTRO DE ANALÍTICA DE DATOS DEL MUNICIPIO DE BUCARAMANGA - P-TIC-1400-170-011".</t>
  </si>
  <si>
    <t>Realizar la validación del 100% de las solicitudes relacionadas a procesos de analítica de datos con las áreas solicitantes, antes de la publicación, de acuerdo con el procedimiento establecido.</t>
  </si>
  <si>
    <t>Realizar una (1) sensibilizacion sobre Gobernanza de Datos (Toma de decisiones basadas en datos), a todas las areas de la entidad.</t>
  </si>
  <si>
    <t>Convocatoria previa, control de asistencia, memorias de la socialización 
(1)</t>
  </si>
  <si>
    <t>Realizar una (1) actualizacion de la serie de datos del inventario del centro de analitica</t>
  </si>
  <si>
    <t>Inventario de serie de datos 
(1)</t>
  </si>
  <si>
    <t>Insuficiente cultura organizacional en seguridad de la información generando incumplimiento del Modelo de Seguridad y Privacidad de la Información del MINTIC en los procesos de la entidad.</t>
  </si>
  <si>
    <t xml:space="preserve">Posibilidad de afectación económica y reputacional por investigaciones y sanciones por entes de control debido a una insuficiente cultura organizacional en seguridad de la información generando incumplimiento del Modelo de Seguridad y Privacidad de la Información del MINTIC en los procesos de la entidad. </t>
  </si>
  <si>
    <t>El profesional encargado de seguridad de la información valida el avance al cumplimiento de los controles aplicables a nivel de seguridad de la información contemplados en el anexo A de la norma ISO 27001:2022 por parte de la entidad.</t>
  </si>
  <si>
    <t>Realizar un (1) análisis GAP a los sistemas de información de la entidad usando los controles del Anexo A de la norma ISO 27001:2022.</t>
  </si>
  <si>
    <t>Disminucion en los niveles de servicio y satisfaccion de los usuarios internos de la entidad.</t>
  </si>
  <si>
    <t xml:space="preserve">No atención oportuna de soporte a los requerimientos técnicos surgidos por las distintas dependencias de la administración municipal. </t>
  </si>
  <si>
    <t>Posibilidad de afectación reputacional por disminución en los niveles de servicio y satisfacción de los usuarios internos de la entidad debido a la no atención oportuna de soporte a los requerimientos técnicos surgidos por las distintas dependencias de la administración municipal.</t>
  </si>
  <si>
    <t>El profesional encargado de la mesa de ayuda verifica que los requerimientos de soporte técnico y de sistemas de información se realicen de manera oportuna y en los tiempos establecidos a través de la generación de  indicadores de atención.</t>
  </si>
  <si>
    <t>Realizar un (1) informe trimestral del nivel de cumplimiento de las solicitudes de soporte técnico y requerimientos de sistemas de información, de manera oportuna y en los tiempos establecidos.</t>
  </si>
  <si>
    <t>Informe general F-MC-1000-238,37-032 
(4)</t>
  </si>
  <si>
    <t>Incumplimiento de la normatividad archivística en los documentos emanados de la OATIC</t>
  </si>
  <si>
    <t>Posibilidad de afectación reputacional por posibles investigaciones y sanciones disciplinarias por entes de control, debido al incumplimiento de la Ley 594 del 2000 en los documentos emanados por la OATIC</t>
  </si>
  <si>
    <t>El servidor publico encargado del manejo del archivo aplica los manuales y procedimientos para el intervencion documental, el cual establece los lineamientos para llevar a cabo la organización, inventario y transferencias documentales primarias desde los archivos de gestion al archivo central, teniendo en cuenta el cumplimiento de los terminos de retencion en las fases del ciclo vital de la documentacion, segun lo estipulen las tablas de retencion documental, tablas de valoracion documental y las directrices del Archivo General de la Nacion</t>
  </si>
  <si>
    <t>Realizar el 100% de las transferencias documentales de la OATIC en los tiempos establecidos en el cronograma para la vigencia que apliquen según las tablas de retencion documental primarias vigentes</t>
  </si>
  <si>
    <t>Servidores públicos y contratistas</t>
  </si>
  <si>
    <t>Acta de transferencia documental F-GDO-8600-238,37-022</t>
  </si>
  <si>
    <t>Organizar el 100% de los expedientes producidos por la OATIC</t>
  </si>
  <si>
    <t xml:space="preserve">Informe de seguimiento a la organización documental F-GDO-8600-238,37-033 </t>
  </si>
  <si>
    <t>Elaborar el 100% de los inventarios documentales de los archivos producidos por la OATIC</t>
  </si>
  <si>
    <t>Inventarios documentales F-GDO-8600-238,37-003</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</si>
  <si>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</si>
  <si>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</si>
  <si>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</si>
  <si>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El ordenador del gasto, el profesional líder de contratación y el profesional encargado de presupuesto en la OATIC, realizarán el seguimiento al presupuesto en materia de contratación, conforme al principio de planeación, con el fin de evitar la constitución de reservas presupuestales a través del sistema financiero.</t>
  </si>
  <si>
    <t>Realizar 1 seguimiento trimestral a la planeación contractual programada para la vigencia, mediante una mesa de trabajo y la matriz de contratación de la Dependencia.</t>
  </si>
  <si>
    <t>Profesional encargado</t>
  </si>
  <si>
    <t>Acta de reunion
(4)</t>
  </si>
  <si>
    <t>falta de cumplimiento de metas del Plan de Desarrollo Municipal programadas para la vigencia</t>
  </si>
  <si>
    <t>Posibilidad de afectación reputacional por posibles investigaciones y sanciones disciplinarias por entes de control, debido a la falta de cumplimiento de metas del Plan de Desarrollo Municipal programadas para la vigencia</t>
  </si>
  <si>
    <t>El profesional responsable de la OATIC realiza monitoreo al Plan de Desarrollo Municipal 2024-2027, con el objetivo de verificar el avance en el cumplimiento físico de las metas y/o ejecución de recursos financieros, siguiendo los lineamientos del orden nacional y normas vigentes.</t>
  </si>
  <si>
    <t>Realizar monitoreo trimestral al Plan de Desarrollo Municipal para verificar el avance en el cumplimiento físico de metas y ejecución de recursos financieros</t>
  </si>
  <si>
    <t>Lider de proceso y profesional asignado</t>
  </si>
  <si>
    <t>Acta de reunion (3)</t>
  </si>
  <si>
    <t>Investigaciones disciplinarias por la autoridad competente</t>
  </si>
  <si>
    <t xml:space="preserve">incumplimiento de la Ley 1712 del 2014 y Resolucion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</si>
  <si>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 </t>
  </si>
  <si>
    <t>El profesional asignado por el lider del proceso, revisa la información sujeta a publicación de acuerdo con lo establecido en la Resolución 1519 de 2020 y sus anexos, y verifica a través de la pagina web institucional su cumplimiento</t>
  </si>
  <si>
    <t>Publicar el 100% de documentos solicitados por las areas, de acuerdo con los estandares establecidos en la Resolucuión 1519 de 2020</t>
  </si>
  <si>
    <t>Profesional Asignado</t>
  </si>
  <si>
    <t xml:space="preserve">Documentos Publicados </t>
  </si>
  <si>
    <t>Investigaciones disciplinarias</t>
  </si>
  <si>
    <t xml:space="preserve">El profesional encargado revisa las acciones correctivas establecidas y plasmadas en los Planes de Mejoramiento suscritos, a través de seguimientos con los responsables de su cumplimiento </t>
  </si>
  <si>
    <t>Realizar  un seguimiento  a las acciones establecidas en los Planes de Mejoramiento de auditorías internas suscritos</t>
  </si>
  <si>
    <t>Lider de proceso y
Profesional encargada</t>
  </si>
  <si>
    <t>Actas de seguimiento (1)</t>
  </si>
  <si>
    <t>GESTIÓN DE LAS TIC</t>
  </si>
  <si>
    <t>Liderar la gestión estratégica de las tecnologías de la información y las comunicaciones en la Administración Municipal mediante la definición, implementación y
mantenimiento de un modelo de arquitectura de TI integrando las estrategias de gobierno digital y las políticas transversales del modelo Integrado de planeación y
Gestiona si como normatividad vigente asociada al sector TIC, para el beneficio de la gestión institucional y la ciudadanía.</t>
  </si>
  <si>
    <t>A través de la adecuada planeación en la implementación de tecnologías de la información basada en la identificación de necesidades de la entidad ,la oficina TIC busca definir y ejecutar acciones  tanto preventivas como correctivas que permitan aplicar estrategias de mejora continua a través de la correcta trazabilidad y mantenimiento de un modelo de Gestión y Operación que integre estrategias de gobierno digital  y normatividad vigente asociada al sector TIC que apoyen los procesos internos y  la optimización de la gestión institucional y la atención a los ciudadanos.</t>
  </si>
  <si>
    <t>Liderar la gestión estratégica de las tecnologías de la información y las comunicaciones en la Administración Municipal mediante la definición, implementación y mantenimiento de un modelo de arquitectura de TI integrando las estrategias de gobierno digital y las políticas transversales del modelo Integrado de planeación y Gestiona si como normatividad vigente asociada al sector TIC, para el beneficio de la gestión institucional y la ciudadanía.</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</si>
  <si>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</si>
  <si>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PETI
Documento arquitectura empresarial
Plan de mantenimiento de equipos
Procedimiento sistemas de información
 Plan tratamiento de riesgos de seguridad digital
 Política de seguridad y privacidad de la información
Solicitud activos de información v1
 Política de uso de los activos de información
Res 0340: Política de tratamiento de datos personales
Plan copias de seguridad del centro de datos
Plan de recuperación de desastres - DRP</t>
  </si>
  <si>
    <t>Formulación, ejecución y seguimiento de las políticas, planes, procesos y procedimientos definidos en el proceso de gestión de las TIC</t>
  </si>
  <si>
    <t>TERRITORIO SEGURO QUE PROGRESA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</si>
  <si>
    <t>Perdida de la curva de aprendizaje por la no continuidad del personal contratista</t>
  </si>
  <si>
    <t>Inestabilidad cambiaria</t>
  </si>
  <si>
    <t>Insuficiencia de recurso humano y financiero para atender toda la problemática del Municipio</t>
  </si>
  <si>
    <t>Crisis económica</t>
  </si>
  <si>
    <t>Deficiencia en la claridad por parte de cada área de sus competencias</t>
  </si>
  <si>
    <t>Alta tasa de informalidad</t>
  </si>
  <si>
    <t>Pérdida de confianza por parte de la comunidad hacia la institución</t>
  </si>
  <si>
    <t>Crisis política y humanitaria en Venezuela</t>
  </si>
  <si>
    <t>Limitados recursos tecnológicos para atender las necesidades de la entidad y de la ciudadanía</t>
  </si>
  <si>
    <t>Crisis política y Social en el país</t>
  </si>
  <si>
    <t>Regulaciones de privacidad y protección de datos.</t>
  </si>
  <si>
    <t>Recortes presupuestales del orden Nacional y Departamental</t>
  </si>
  <si>
    <t>Rotación de personal constante</t>
  </si>
  <si>
    <t>Cambios Normativos frecuentes en temas de contratación</t>
  </si>
  <si>
    <t>Vinculación de personal bajo la modalidad de prestación de servicios</t>
  </si>
  <si>
    <t>Desconocimiento de contratación estatal en relación a las TIC</t>
  </si>
  <si>
    <t>Fallas en el proceso y la estrategia de comunicación interna (correos institucionales)</t>
  </si>
  <si>
    <t xml:space="preserve">Complejidad logistica para la importacion de equipos e infraestrucutura tecnologica </t>
  </si>
  <si>
    <t>Impacto ambiental de la fabricación y desecho de dispositivos tecnológicos</t>
  </si>
  <si>
    <t>Influencia de los cambios en políticas fiscales en la inversión tecnológica.</t>
  </si>
  <si>
    <t>Uso de energías renovables en los centros de datos y operaciones TIC.</t>
  </si>
  <si>
    <t>Condiciones económicas generales que afectan el gasto en tecnología (inflación, recesión, etc.)</t>
  </si>
  <si>
    <t>Competencia en el sector tecnológico que afecta precios y oferta de servicios.</t>
  </si>
  <si>
    <t>Costos asociados con la implementación de nuevas tecnologías.</t>
  </si>
  <si>
    <t>Desconocimiento de las normas</t>
  </si>
  <si>
    <t>Disponibilidad de financiamiento para proyectos TIC.</t>
  </si>
  <si>
    <t>Experiencia y compromiso de los servidores públicos vinculados al proceso</t>
  </si>
  <si>
    <t>La participación de la comunidad en los procesos de planificación</t>
  </si>
  <si>
    <t>Adecuada planeación del desarrollo territorial</t>
  </si>
  <si>
    <t>La gestión preventiva que realiza la Oficina de Control Interno de Gestión</t>
  </si>
  <si>
    <t>Cumplimiento en el seguimiento al Plan de Desarrollo en sus líneas de acción</t>
  </si>
  <si>
    <t>Vías de acceso</t>
  </si>
  <si>
    <t>Implementación y mejoramiento del Modelo Integrado de Planeación y Gestión - MIPG</t>
  </si>
  <si>
    <t>Situación Geopolítica de la entidad territorial</t>
  </si>
  <si>
    <t>Política de Administración de Riesgos actualizada</t>
  </si>
  <si>
    <t>Políticas de transferencia de recursos</t>
  </si>
  <si>
    <t>Empoderamiento, responsabilidad y compromiso por el líder del proceso Planeación Estratégica</t>
  </si>
  <si>
    <t>Reconocimiento de la atención de calidad brindada por los servidores públicos</t>
  </si>
  <si>
    <t>Conocimiento del desarrollo de los procesos</t>
  </si>
  <si>
    <t>Buena posición en el ranking de ciudades prósperas de Colombia</t>
  </si>
  <si>
    <t>Identificación del patrimonio inmobiliario del municipio.</t>
  </si>
  <si>
    <t>Desarrollo e implementación de plataformas tecnológicas que facilitan las actividades laborales</t>
  </si>
  <si>
    <t>Trabajo en equipo y excelentes relaciones interpersonales</t>
  </si>
  <si>
    <t>Buenas prácticas bajo lineamientos del Departamento Nacional de Planeación y Departamento Administrativo de la Función Pública.</t>
  </si>
  <si>
    <t>Impacto de las redes sociales en la comunicación y la difusión de la información.</t>
  </si>
  <si>
    <t xml:space="preserve">Acceso a las TIC como derecho fundamental de toda la población </t>
  </si>
  <si>
    <t xml:space="preserve">Personal competente para el desarrollo de las actividades </t>
  </si>
  <si>
    <t xml:space="preserve">Expedición de nuevas normas reglamentarias </t>
  </si>
  <si>
    <t>Trabajo en equipo y buenas relaciones interpersonales</t>
  </si>
  <si>
    <t>Políticas gubernamentales de apoyo a la digitalización y a la infraestructura tecnológica.</t>
  </si>
  <si>
    <t>Sistema de gestión de calidad implementado, que permite identificar diagnósticos reales y puntos de mejora en el quehacer misional</t>
  </si>
  <si>
    <t>Credibilidad y confianza de la ciudadanía en la nueva administración</t>
  </si>
  <si>
    <t>Se cuenta con buenos canales de comunicación con los entes de control</t>
  </si>
  <si>
    <t>Cambios en las preferencias de los consumidores hacia servicios más digitales</t>
  </si>
  <si>
    <t>Desarrollo de nuevas herramientas y plataformas digitales.</t>
  </si>
  <si>
    <t xml:space="preserve">Modernización tecnológica mediante el uso de las Tics </t>
  </si>
  <si>
    <t>Cumplimiento de normativas internacionales sobre seguridad cibernética y protección de datos</t>
  </si>
  <si>
    <t>Avances de las tecnologías de la información y las comunicaciones</t>
  </si>
  <si>
    <t>Avances en inteligencia artificial, big data, y ciberseguridad</t>
  </si>
  <si>
    <t>Desarrollo y ejecución de planes de sostenimiento ambiental, logrando que se genere conciencia y se usen de manera más racional los recursos naturales</t>
  </si>
  <si>
    <t>Regulaciones sobre comercio electrónico y transacciones digitales.</t>
  </si>
  <si>
    <t>Marco normativo desactualizado (Normograma en la página web)</t>
  </si>
  <si>
    <t>Erika Rueda Profesional                            
Secretaria de Planeacion</t>
  </si>
  <si>
    <t>Posibilidad de afectación reputacional por investigaciones disciplinarias debido al incumplimiento de las acciones correctivas en los tiempos estipulados y plasmados en los Planes de Mejoramiento suscritos</t>
  </si>
  <si>
    <t>Matriz Mapa Riesgos de Gestión 2025</t>
  </si>
  <si>
    <t>incumplimiento de las acciones correctivas en los tiempos estipulados y plasmados en los Planes de Mejoramiento suscritos</t>
  </si>
  <si>
    <t>investigaciones y sanciones disciplinarias por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</si>
</sst>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9"/>
      <color theme="1"/>
      <name val="Arial"/>
      <family val="2"/>
    </font>
    <font>
      <sz val="11"/>
      <color rgb="FF000000"/>
      <name val="Arial Narrow"/>
      <family val="2"/>
    </font>
    <font>
      <sz val="11"/>
      <color rgb="FF000000"/>
      <name val="Arial Narrow"/>
      <family val="2"/>
    </font>
    <font>
      <sz val="11"/>
      <name val="Calibri"/>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0"/>
        <bgColor theme="0"/>
      </patternFill>
    </fill>
  </fills>
  <borders count="13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ashed">
        <color theme="9" tint="-0.24994659260841701"/>
      </right>
      <top style="dashed">
        <color theme="9" tint="-0.24994659260841701"/>
      </top>
      <bottom/>
      <diagonal/>
    </border>
    <border>
      <left/>
      <right style="dashed">
        <color theme="9" tint="-0.24994659260841701"/>
      </right>
      <top/>
      <bottom/>
      <diagonal/>
    </border>
    <border>
      <left style="thin">
        <color indexed="64"/>
      </left>
      <right/>
      <top style="medium">
        <color indexed="64"/>
      </top>
      <bottom style="thin">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dashed">
        <color theme="9" tint="-0.24994659260841701"/>
      </right>
      <top/>
      <bottom style="dashed">
        <color theme="9" tint="-0.24994659260841701"/>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5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2" fillId="0" borderId="0" xfId="0" applyFont="1"/>
    <xf numFmtId="0" fontId="67" fillId="16" borderId="0" xfId="0" applyFont="1" applyFill="1" applyAlignment="1">
      <alignment horizontal="left" vertical="top" wrapText="1"/>
    </xf>
    <xf numFmtId="0" fontId="67" fillId="16" borderId="0" xfId="0" applyFont="1" applyFill="1" applyAlignment="1">
      <alignment wrapText="1"/>
    </xf>
    <xf numFmtId="0" fontId="70" fillId="17" borderId="97" xfId="0" applyFont="1" applyFill="1" applyBorder="1" applyAlignment="1">
      <alignment horizontal="left" vertical="center" wrapText="1" indent="1"/>
    </xf>
    <xf numFmtId="0" fontId="72" fillId="17" borderId="13" xfId="0" applyFont="1" applyFill="1" applyBorder="1" applyAlignment="1">
      <alignment horizontal="center" vertical="center" wrapText="1"/>
    </xf>
    <xf numFmtId="0" fontId="62" fillId="0" borderId="32" xfId="0" applyFont="1" applyBorder="1" applyAlignment="1">
      <alignment horizontal="center" vertical="center"/>
    </xf>
    <xf numFmtId="14" fontId="62" fillId="0" borderId="32" xfId="0" applyNumberFormat="1" applyFont="1" applyBorder="1" applyAlignment="1">
      <alignment horizontal="center" vertical="center"/>
    </xf>
    <xf numFmtId="0" fontId="62" fillId="0" borderId="32" xfId="0" applyFont="1" applyBorder="1" applyAlignment="1">
      <alignment horizontal="center" vertical="center" wrapText="1"/>
    </xf>
    <xf numFmtId="0" fontId="72" fillId="17" borderId="108" xfId="0" applyFont="1" applyFill="1" applyBorder="1" applyAlignment="1">
      <alignment horizontal="center" vertical="center" wrapText="1"/>
    </xf>
    <xf numFmtId="0" fontId="66" fillId="0" borderId="113" xfId="0" applyFont="1" applyBorder="1" applyAlignment="1">
      <alignment horizontal="center"/>
    </xf>
    <xf numFmtId="0" fontId="1" fillId="3" borderId="2" xfId="0" applyFont="1" applyFill="1" applyBorder="1" applyAlignment="1">
      <alignment horizontal="justify" vertical="center" wrapText="1"/>
    </xf>
    <xf numFmtId="0" fontId="1" fillId="3" borderId="2"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1"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1" fillId="0" borderId="2" xfId="0" applyFont="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14" fontId="1" fillId="0" borderId="10" xfId="0" applyNumberFormat="1" applyFont="1" applyFill="1" applyBorder="1" applyAlignment="1" applyProtection="1">
      <alignment horizontal="center" vertical="center"/>
      <protection locked="0"/>
    </xf>
    <xf numFmtId="14" fontId="1" fillId="0" borderId="2" xfId="0" applyNumberFormat="1" applyFont="1" applyFill="1" applyBorder="1" applyAlignment="1" applyProtection="1">
      <alignment horizontal="center" vertical="center"/>
      <protection locked="0"/>
    </xf>
    <xf numFmtId="0" fontId="70" fillId="17" borderId="96" xfId="0" applyFont="1" applyFill="1" applyBorder="1" applyAlignment="1">
      <alignment horizontal="left" vertical="center" wrapText="1" indent="1"/>
    </xf>
    <xf numFmtId="0" fontId="74" fillId="0" borderId="0" xfId="0" applyFont="1" applyAlignment="1">
      <alignment horizontal="center" vertical="center"/>
    </xf>
    <xf numFmtId="0" fontId="1" fillId="0" borderId="14" xfId="0" applyFont="1" applyBorder="1" applyAlignment="1">
      <alignment vertical="center" wrapText="1"/>
    </xf>
    <xf numFmtId="0" fontId="1" fillId="0" borderId="0" xfId="0" applyFont="1" applyBorder="1" applyAlignment="1">
      <alignment vertical="center" wrapText="1"/>
    </xf>
    <xf numFmtId="0" fontId="1" fillId="0" borderId="15" xfId="0" applyFont="1" applyBorder="1" applyAlignment="1">
      <alignment vertical="center" wrapText="1"/>
    </xf>
    <xf numFmtId="0" fontId="75" fillId="0" borderId="50" xfId="0" applyFont="1" applyBorder="1" applyAlignment="1">
      <alignment horizontal="left" vertical="center" wrapText="1"/>
    </xf>
    <xf numFmtId="0" fontId="75" fillId="0" borderId="51" xfId="0" applyFont="1" applyBorder="1" applyAlignment="1">
      <alignment horizontal="left" vertical="center" wrapText="1"/>
    </xf>
    <xf numFmtId="0" fontId="76" fillId="0" borderId="125" xfId="0" applyFont="1" applyBorder="1" applyAlignment="1">
      <alignment horizontal="left" vertical="center" wrapText="1"/>
    </xf>
    <xf numFmtId="0" fontId="77" fillId="0" borderId="126" xfId="0" applyFont="1" applyBorder="1" applyAlignment="1">
      <alignment vertical="center" wrapText="1"/>
    </xf>
    <xf numFmtId="0" fontId="77" fillId="0" borderId="127" xfId="0" applyFont="1" applyBorder="1" applyAlignment="1">
      <alignment vertical="center" wrapText="1"/>
    </xf>
    <xf numFmtId="0" fontId="76" fillId="0" borderId="0" xfId="0" applyFont="1" applyBorder="1" applyAlignment="1">
      <alignment horizontal="left" vertical="center" wrapText="1"/>
    </xf>
    <xf numFmtId="0" fontId="77" fillId="0" borderId="0" xfId="0" applyFont="1" applyBorder="1"/>
    <xf numFmtId="0" fontId="1" fillId="0" borderId="0" xfId="0" applyFont="1" applyBorder="1" applyAlignment="1">
      <alignment horizontal="left" vertical="center"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62" fillId="0" borderId="114" xfId="0" applyFont="1" applyBorder="1" applyAlignment="1">
      <alignment horizontal="center" vertical="center" wrapText="1"/>
    </xf>
    <xf numFmtId="0" fontId="62" fillId="0" borderId="72" xfId="0" applyFont="1" applyBorder="1" applyAlignment="1">
      <alignment horizontal="center" vertical="center" wrapText="1"/>
    </xf>
    <xf numFmtId="0" fontId="75" fillId="0" borderId="125" xfId="0" applyFont="1" applyBorder="1" applyAlignment="1">
      <alignment horizontal="left" vertical="center" wrapText="1"/>
    </xf>
    <xf numFmtId="0" fontId="2" fillId="0" borderId="126" xfId="0" applyFont="1" applyBorder="1" applyAlignment="1">
      <alignment vertical="center" wrapText="1"/>
    </xf>
    <xf numFmtId="0" fontId="2" fillId="0" borderId="127" xfId="0" applyFont="1" applyBorder="1" applyAlignment="1">
      <alignment vertical="center" wrapText="1"/>
    </xf>
    <xf numFmtId="0" fontId="1" fillId="21" borderId="125" xfId="0" applyFont="1" applyFill="1" applyBorder="1" applyAlignment="1">
      <alignment horizontal="left" vertical="center" wrapText="1"/>
    </xf>
    <xf numFmtId="0" fontId="75" fillId="0" borderId="126" xfId="0" applyFont="1" applyBorder="1" applyAlignment="1">
      <alignment horizontal="left" vertical="center" wrapText="1"/>
    </xf>
    <xf numFmtId="0" fontId="75" fillId="0" borderId="127" xfId="0" applyFont="1" applyBorder="1" applyAlignment="1">
      <alignment horizontal="left" vertical="center" wrapText="1"/>
    </xf>
    <xf numFmtId="0" fontId="1" fillId="0" borderId="125" xfId="0" applyFont="1" applyBorder="1" applyAlignment="1">
      <alignment horizontal="left" vertical="center" wrapText="1"/>
    </xf>
    <xf numFmtId="0" fontId="1" fillId="0" borderId="125" xfId="0" applyFont="1" applyBorder="1" applyAlignment="1">
      <alignment vertical="center" wrapText="1"/>
    </xf>
    <xf numFmtId="0" fontId="1" fillId="21" borderId="131" xfId="0" applyFont="1" applyFill="1" applyBorder="1" applyAlignment="1">
      <alignment horizontal="left" vertical="center" wrapText="1"/>
    </xf>
    <xf numFmtId="0" fontId="1" fillId="21" borderId="132" xfId="0" applyFont="1" applyFill="1" applyBorder="1" applyAlignment="1">
      <alignment horizontal="left" vertical="center" wrapText="1"/>
    </xf>
    <xf numFmtId="0" fontId="76" fillId="0" borderId="133" xfId="0" applyFont="1" applyBorder="1" applyAlignment="1">
      <alignment horizontal="left" vertical="center" wrapText="1"/>
    </xf>
    <xf numFmtId="0" fontId="77" fillId="0" borderId="134" xfId="0" applyFont="1" applyBorder="1" applyAlignment="1">
      <alignment vertical="center" wrapText="1"/>
    </xf>
    <xf numFmtId="0" fontId="77" fillId="0" borderId="135" xfId="0" applyFont="1" applyBorder="1" applyAlignment="1">
      <alignment vertical="center" wrapText="1"/>
    </xf>
    <xf numFmtId="0" fontId="1" fillId="0" borderId="37" xfId="0" applyFont="1" applyBorder="1" applyAlignment="1">
      <alignment horizontal="left" vertical="center" wrapText="1"/>
    </xf>
    <xf numFmtId="0" fontId="1" fillId="0" borderId="39" xfId="0" applyFont="1" applyBorder="1" applyAlignment="1">
      <alignment horizontal="left" vertical="center" wrapText="1"/>
    </xf>
    <xf numFmtId="0" fontId="66" fillId="0" borderId="113" xfId="0" applyFont="1" applyBorder="1" applyAlignment="1">
      <alignment horizontal="center" vertical="center"/>
    </xf>
    <xf numFmtId="0" fontId="66" fillId="0" borderId="113" xfId="0" applyFont="1" applyBorder="1" applyAlignment="1">
      <alignment horizontal="center"/>
    </xf>
    <xf numFmtId="0" fontId="1" fillId="0" borderId="35" xfId="0" applyFont="1" applyBorder="1" applyAlignment="1">
      <alignment horizontal="left" vertical="center" wrapText="1"/>
    </xf>
    <xf numFmtId="0" fontId="1" fillId="0" borderId="31" xfId="0" applyFont="1" applyBorder="1" applyAlignment="1">
      <alignment horizontal="left" vertical="center" wrapText="1"/>
    </xf>
    <xf numFmtId="0" fontId="1" fillId="0" borderId="36" xfId="0" applyFont="1" applyBorder="1" applyAlignment="1">
      <alignment horizontal="left" vertical="center" wrapText="1"/>
    </xf>
    <xf numFmtId="0" fontId="1" fillId="0" borderId="104" xfId="0" applyFont="1" applyBorder="1" applyAlignment="1">
      <alignment horizontal="left" vertical="center" wrapText="1"/>
    </xf>
    <xf numFmtId="0" fontId="1" fillId="0" borderId="105" xfId="0" applyFont="1" applyBorder="1" applyAlignment="1">
      <alignment horizontal="left" vertical="center" wrapText="1"/>
    </xf>
    <xf numFmtId="0" fontId="1" fillId="0" borderId="35"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77" xfId="0" applyFont="1" applyBorder="1" applyAlignment="1">
      <alignment horizontal="left" vertical="center" wrapText="1"/>
    </xf>
    <xf numFmtId="0" fontId="75" fillId="0" borderId="35" xfId="0" applyFont="1" applyBorder="1" applyAlignment="1">
      <alignment horizontal="left" vertical="center" wrapText="1"/>
    </xf>
    <xf numFmtId="0" fontId="75" fillId="0" borderId="31" xfId="0" applyFont="1" applyBorder="1" applyAlignment="1">
      <alignment horizontal="left" vertical="center" wrapText="1"/>
    </xf>
    <xf numFmtId="0" fontId="75" fillId="0" borderId="36" xfId="0" applyFont="1" applyBorder="1" applyAlignment="1">
      <alignment horizontal="left" vertical="center" wrapText="1"/>
    </xf>
    <xf numFmtId="0" fontId="70" fillId="20" borderId="12" xfId="0" applyFont="1" applyFill="1" applyBorder="1" applyAlignment="1">
      <alignment horizontal="center" vertical="center" wrapText="1"/>
    </xf>
    <xf numFmtId="0" fontId="70" fillId="20" borderId="19" xfId="0" applyFont="1" applyFill="1" applyBorder="1" applyAlignment="1">
      <alignment horizontal="center" vertical="center" wrapText="1"/>
    </xf>
    <xf numFmtId="0" fontId="70" fillId="20" borderId="13" xfId="0" applyFont="1" applyFill="1" applyBorder="1" applyAlignment="1">
      <alignment horizontal="center" vertical="center" wrapText="1"/>
    </xf>
    <xf numFmtId="0" fontId="70" fillId="20" borderId="33" xfId="0" applyFont="1" applyFill="1" applyBorder="1" applyAlignment="1">
      <alignment horizontal="center" vertical="center" wrapText="1"/>
    </xf>
    <xf numFmtId="0" fontId="70" fillId="20" borderId="45" xfId="0" applyFont="1" applyFill="1" applyBorder="1" applyAlignment="1">
      <alignment horizontal="center" vertical="center" wrapText="1"/>
    </xf>
    <xf numFmtId="0" fontId="1" fillId="0" borderId="96"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75" fillId="0" borderId="96" xfId="0" applyFont="1" applyBorder="1" applyAlignment="1">
      <alignment horizontal="left" vertical="center" wrapText="1"/>
    </xf>
    <xf numFmtId="0" fontId="75" fillId="0" borderId="102" xfId="0" applyFont="1" applyBorder="1" applyAlignment="1">
      <alignment horizontal="left" vertical="center" wrapText="1"/>
    </xf>
    <xf numFmtId="0" fontId="62" fillId="3" borderId="37" xfId="0" applyFont="1" applyFill="1" applyBorder="1" applyAlignment="1">
      <alignment horizontal="left" vertical="center" wrapText="1"/>
    </xf>
    <xf numFmtId="0" fontId="62" fillId="3" borderId="38" xfId="0" applyFont="1" applyFill="1" applyBorder="1" applyAlignment="1">
      <alignment horizontal="left" vertical="center" wrapText="1"/>
    </xf>
    <xf numFmtId="0" fontId="62" fillId="3" borderId="39" xfId="0" applyFont="1" applyFill="1" applyBorder="1" applyAlignment="1">
      <alignment horizontal="left" vertical="center" wrapText="1"/>
    </xf>
    <xf numFmtId="0" fontId="75" fillId="0" borderId="107" xfId="0" applyFont="1" applyBorder="1" applyAlignment="1">
      <alignment horizontal="left" vertical="center" wrapText="1"/>
    </xf>
    <xf numFmtId="0" fontId="75" fillId="0" borderId="39" xfId="0" applyFont="1" applyBorder="1" applyAlignment="1">
      <alignment horizontal="left" vertical="center" wrapText="1"/>
    </xf>
    <xf numFmtId="0" fontId="1" fillId="0" borderId="106" xfId="0" applyFont="1" applyBorder="1" applyAlignment="1">
      <alignment horizontal="left" vertical="center" wrapText="1"/>
    </xf>
    <xf numFmtId="0" fontId="75" fillId="0" borderId="106" xfId="0" applyFont="1" applyBorder="1" applyAlignment="1">
      <alignment horizontal="left" vertical="center" wrapText="1"/>
    </xf>
    <xf numFmtId="0" fontId="75" fillId="0" borderId="128" xfId="0" applyFont="1" applyBorder="1" applyAlignment="1">
      <alignment vertical="center" wrapText="1"/>
    </xf>
    <xf numFmtId="0" fontId="2" fillId="0" borderId="129" xfId="0" applyFont="1" applyBorder="1" applyAlignment="1">
      <alignment vertical="center" wrapText="1"/>
    </xf>
    <xf numFmtId="0" fontId="2" fillId="0" borderId="130" xfId="0" applyFont="1" applyBorder="1" applyAlignment="1">
      <alignment vertical="center" wrapText="1"/>
    </xf>
    <xf numFmtId="0" fontId="62" fillId="3" borderId="35" xfId="0" applyFont="1" applyFill="1" applyBorder="1" applyAlignment="1">
      <alignment horizontal="left" vertical="center" wrapText="1"/>
    </xf>
    <xf numFmtId="0" fontId="62" fillId="3" borderId="31" xfId="0" applyFont="1" applyFill="1" applyBorder="1" applyAlignment="1">
      <alignment horizontal="left" vertical="center" wrapText="1"/>
    </xf>
    <xf numFmtId="0" fontId="62" fillId="3" borderId="36" xfId="0" applyFont="1" applyFill="1" applyBorder="1" applyAlignment="1">
      <alignment horizontal="left" vertical="center" wrapText="1"/>
    </xf>
    <xf numFmtId="0" fontId="75" fillId="0" borderId="77" xfId="0" applyFont="1" applyBorder="1" applyAlignment="1">
      <alignment horizontal="left" vertical="center" wrapText="1"/>
    </xf>
    <xf numFmtId="0" fontId="75" fillId="0" borderId="105" xfId="0" applyFont="1" applyBorder="1" applyAlignment="1">
      <alignment horizontal="left" vertical="center" wrapText="1"/>
    </xf>
    <xf numFmtId="0" fontId="62" fillId="3" borderId="104" xfId="0" applyFont="1" applyFill="1" applyBorder="1" applyAlignment="1">
      <alignment horizontal="center" vertical="center" wrapText="1"/>
    </xf>
    <xf numFmtId="0" fontId="62" fillId="3" borderId="77" xfId="0" applyFont="1" applyFill="1" applyBorder="1" applyAlignment="1">
      <alignment horizontal="center" vertical="center" wrapText="1"/>
    </xf>
    <xf numFmtId="0" fontId="62" fillId="3" borderId="105" xfId="0" applyFont="1" applyFill="1" applyBorder="1" applyAlignment="1">
      <alignment horizontal="center" vertical="center" wrapText="1"/>
    </xf>
    <xf numFmtId="0" fontId="75" fillId="3" borderId="35" xfId="0" applyFont="1" applyFill="1" applyBorder="1" applyAlignment="1">
      <alignment horizontal="left" vertical="center" wrapText="1"/>
    </xf>
    <xf numFmtId="0" fontId="75" fillId="3" borderId="31" xfId="0" applyFont="1" applyFill="1" applyBorder="1" applyAlignment="1">
      <alignment horizontal="left" vertical="center" wrapText="1"/>
    </xf>
    <xf numFmtId="0" fontId="75" fillId="3" borderId="36"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3" borderId="31" xfId="0" applyFont="1" applyFill="1" applyBorder="1" applyAlignment="1">
      <alignment horizontal="left" vertical="center" wrapText="1"/>
    </xf>
    <xf numFmtId="0" fontId="1" fillId="3" borderId="36" xfId="0" applyFont="1" applyFill="1" applyBorder="1" applyAlignment="1">
      <alignment horizontal="left" vertical="center" wrapText="1"/>
    </xf>
    <xf numFmtId="0" fontId="1" fillId="3" borderId="104" xfId="0" applyFont="1" applyFill="1" applyBorder="1" applyAlignment="1">
      <alignment horizontal="left" vertical="center" wrapText="1"/>
    </xf>
    <xf numFmtId="0" fontId="1" fillId="3" borderId="77"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61" fillId="0" borderId="0" xfId="0" applyFont="1" applyAlignment="1">
      <alignment horizontal="center" vertical="center"/>
    </xf>
    <xf numFmtId="0" fontId="1" fillId="3" borderId="96" xfId="0" applyFont="1" applyFill="1" applyBorder="1" applyAlignment="1">
      <alignment horizontal="left" vertical="center" wrapText="1"/>
    </xf>
    <xf numFmtId="0" fontId="1" fillId="3" borderId="101" xfId="0" applyFont="1" applyFill="1" applyBorder="1" applyAlignment="1">
      <alignment horizontal="left" vertical="center" wrapText="1"/>
    </xf>
    <xf numFmtId="0" fontId="1" fillId="3" borderId="102" xfId="0" applyFont="1" applyFill="1" applyBorder="1" applyAlignment="1">
      <alignment horizontal="left" vertical="center" wrapText="1"/>
    </xf>
    <xf numFmtId="0" fontId="1" fillId="0" borderId="103" xfId="0" applyFont="1" applyBorder="1" applyAlignment="1">
      <alignment horizontal="left" vertical="center" wrapText="1"/>
    </xf>
    <xf numFmtId="0" fontId="70" fillId="17" borderId="12" xfId="0" applyFont="1" applyFill="1" applyBorder="1" applyAlignment="1">
      <alignment horizontal="center" vertical="center" wrapText="1"/>
    </xf>
    <xf numFmtId="0" fontId="70" fillId="17" borderId="19" xfId="0" applyFont="1" applyFill="1" applyBorder="1" applyAlignment="1">
      <alignment horizontal="center" vertical="center" wrapText="1"/>
    </xf>
    <xf numFmtId="0" fontId="70" fillId="17" borderId="13" xfId="0" applyFont="1" applyFill="1" applyBorder="1" applyAlignment="1">
      <alignment horizontal="center" vertical="center" wrapText="1"/>
    </xf>
    <xf numFmtId="0" fontId="72" fillId="17" borderId="12" xfId="0" applyFont="1" applyFill="1" applyBorder="1" applyAlignment="1">
      <alignment horizontal="center" vertical="center" wrapText="1"/>
    </xf>
    <xf numFmtId="0" fontId="72" fillId="17" borderId="108" xfId="0" applyFont="1" applyFill="1" applyBorder="1" applyAlignment="1">
      <alignment horizontal="center" vertical="center" wrapText="1"/>
    </xf>
    <xf numFmtId="0" fontId="67" fillId="0" borderId="12" xfId="0" applyFont="1" applyBorder="1" applyAlignment="1">
      <alignment horizontal="left" vertical="center" wrapText="1"/>
    </xf>
    <xf numFmtId="0" fontId="67" fillId="0" borderId="13" xfId="0" applyFont="1" applyBorder="1" applyAlignment="1">
      <alignment horizontal="left" vertical="center" wrapText="1"/>
    </xf>
    <xf numFmtId="0" fontId="71" fillId="0" borderId="108" xfId="0" applyFont="1" applyBorder="1" applyAlignment="1">
      <alignment horizontal="center" vertical="center" wrapText="1"/>
    </xf>
    <xf numFmtId="0" fontId="71" fillId="0" borderId="73" xfId="0" applyFont="1" applyBorder="1" applyAlignment="1">
      <alignment horizontal="center" vertical="center" wrapText="1"/>
    </xf>
    <xf numFmtId="0" fontId="71" fillId="0" borderId="109" xfId="0" applyFont="1" applyBorder="1" applyAlignment="1">
      <alignment horizontal="center" vertical="center" wrapText="1"/>
    </xf>
    <xf numFmtId="0" fontId="59" fillId="0" borderId="110" xfId="0" applyFont="1" applyBorder="1" applyAlignment="1">
      <alignment horizontal="center" vertical="center" wrapText="1"/>
    </xf>
    <xf numFmtId="0" fontId="59" fillId="0" borderId="111" xfId="0" applyFont="1" applyBorder="1" applyAlignment="1">
      <alignment horizontal="center" vertical="center" wrapText="1"/>
    </xf>
    <xf numFmtId="0" fontId="59" fillId="0" borderId="112" xfId="0" applyFont="1" applyBorder="1" applyAlignment="1">
      <alignment horizontal="center" vertical="center" wrapText="1"/>
    </xf>
    <xf numFmtId="0" fontId="59" fillId="0" borderId="92" xfId="0" applyFont="1" applyBorder="1" applyAlignment="1">
      <alignment horizontal="center" vertical="center" wrapText="1"/>
    </xf>
    <xf numFmtId="0" fontId="59" fillId="0" borderId="94" xfId="0" applyFont="1" applyBorder="1" applyAlignment="1">
      <alignment horizontal="center" vertical="center" wrapText="1"/>
    </xf>
    <xf numFmtId="0" fontId="59" fillId="0" borderId="95" xfId="0" applyFont="1" applyBorder="1" applyAlignment="1">
      <alignment horizontal="center" vertical="center" wrapText="1"/>
    </xf>
    <xf numFmtId="0" fontId="67" fillId="0" borderId="14" xfId="0" applyFont="1" applyBorder="1" applyAlignment="1">
      <alignment horizontal="left" vertical="center" wrapText="1"/>
    </xf>
    <xf numFmtId="0" fontId="67" fillId="0" borderId="15" xfId="0" applyFont="1" applyBorder="1" applyAlignment="1">
      <alignment horizontal="left" vertical="center" wrapText="1"/>
    </xf>
    <xf numFmtId="0" fontId="73" fillId="0" borderId="14" xfId="0" applyFont="1" applyBorder="1" applyAlignment="1">
      <alignment horizontal="left" vertical="center" wrapText="1"/>
    </xf>
    <xf numFmtId="0" fontId="73" fillId="0" borderId="15" xfId="0" applyFont="1" applyBorder="1" applyAlignment="1">
      <alignment horizontal="left" vertical="center" wrapText="1"/>
    </xf>
    <xf numFmtId="0" fontId="73" fillId="0" borderId="16" xfId="0" applyFont="1" applyBorder="1" applyAlignment="1">
      <alignment horizontal="left" vertical="center" wrapText="1"/>
    </xf>
    <xf numFmtId="0" fontId="73" fillId="0" borderId="17" xfId="0" applyFont="1" applyBorder="1" applyAlignment="1">
      <alignment horizontal="left" vertical="center" wrapText="1"/>
    </xf>
    <xf numFmtId="0" fontId="60" fillId="19" borderId="0" xfId="0" applyFont="1" applyFill="1" applyAlignment="1">
      <alignment horizontal="center" vertical="center" wrapText="1"/>
    </xf>
    <xf numFmtId="0" fontId="69" fillId="0" borderId="92" xfId="0" applyFont="1" applyBorder="1" applyAlignment="1">
      <alignment vertical="top" wrapText="1"/>
    </xf>
    <xf numFmtId="0" fontId="69" fillId="0" borderId="94" xfId="0" applyFont="1" applyBorder="1" applyAlignment="1">
      <alignment vertical="top" wrapText="1"/>
    </xf>
    <xf numFmtId="0" fontId="69" fillId="0" borderId="95" xfId="0" applyFont="1" applyBorder="1" applyAlignment="1">
      <alignment vertical="top" wrapText="1"/>
    </xf>
    <xf numFmtId="0" fontId="60" fillId="0" borderId="12"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0" xfId="0" applyFont="1" applyAlignment="1">
      <alignment horizontal="center" vertical="center" wrapText="1"/>
    </xf>
    <xf numFmtId="0" fontId="60" fillId="0" borderId="16" xfId="0" applyFont="1" applyBorder="1" applyAlignment="1">
      <alignment horizontal="center" vertical="center" wrapText="1"/>
    </xf>
    <xf numFmtId="0" fontId="60" fillId="0" borderId="18" xfId="0" applyFont="1" applyBorder="1" applyAlignment="1">
      <alignment horizontal="center" vertical="center" wrapText="1"/>
    </xf>
    <xf numFmtId="0" fontId="60" fillId="20" borderId="42" xfId="0" applyFont="1" applyFill="1" applyBorder="1" applyAlignment="1">
      <alignment horizontal="center" vertical="center" wrapText="1"/>
    </xf>
    <xf numFmtId="0" fontId="60" fillId="20" borderId="43" xfId="0" applyFont="1" applyFill="1" applyBorder="1" applyAlignment="1">
      <alignment horizontal="center" vertical="center" wrapText="1"/>
    </xf>
    <xf numFmtId="0" fontId="60" fillId="20" borderId="44" xfId="0" applyFont="1" applyFill="1" applyBorder="1" applyAlignment="1">
      <alignment horizontal="center" vertical="center" wrapText="1"/>
    </xf>
    <xf numFmtId="0" fontId="45" fillId="18" borderId="124" xfId="0" applyFont="1" applyFill="1" applyBorder="1" applyAlignment="1">
      <alignment horizontal="left" vertical="center" wrapText="1" indent="1"/>
    </xf>
    <xf numFmtId="0" fontId="45" fillId="18" borderId="47" xfId="0" applyFont="1" applyFill="1" applyBorder="1" applyAlignment="1">
      <alignment horizontal="left" vertical="center" wrapText="1" indent="1"/>
    </xf>
    <xf numFmtId="0" fontId="45" fillId="18" borderId="48" xfId="0" applyFont="1" applyFill="1" applyBorder="1" applyAlignment="1">
      <alignment horizontal="left" vertical="center" wrapText="1" indent="1"/>
    </xf>
    <xf numFmtId="0" fontId="71" fillId="18" borderId="98" xfId="0" applyFont="1" applyFill="1" applyBorder="1" applyAlignment="1">
      <alignment horizontal="left" vertical="center" wrapText="1" indent="1"/>
    </xf>
    <xf numFmtId="0" fontId="71" fillId="18" borderId="99" xfId="0" applyFont="1" applyFill="1" applyBorder="1" applyAlignment="1">
      <alignment horizontal="left" vertical="center" wrapText="1" indent="1"/>
    </xf>
    <xf numFmtId="0" fontId="71" fillId="18" borderId="100" xfId="0" applyFont="1" applyFill="1" applyBorder="1" applyAlignment="1">
      <alignment horizontal="left" vertical="center" wrapText="1" indent="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8" xfId="0" applyFont="1" applyBorder="1" applyAlignment="1" applyProtection="1">
      <alignment horizontal="center" vertical="center" textRotation="90"/>
      <protection locked="0"/>
    </xf>
    <xf numFmtId="0" fontId="58" fillId="0" borderId="4" xfId="0" applyFont="1" applyBorder="1" applyAlignment="1" applyProtection="1">
      <alignment horizontal="center" vertical="center" textRotation="90" wrapText="1"/>
      <protection hidden="1"/>
    </xf>
    <xf numFmtId="0" fontId="58" fillId="0" borderId="8"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9" fontId="36" fillId="0" borderId="8" xfId="0" applyNumberFormat="1"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protection hidden="1"/>
    </xf>
    <xf numFmtId="0" fontId="58" fillId="0" borderId="8" xfId="0" applyFont="1" applyBorder="1" applyAlignment="1" applyProtection="1">
      <alignment horizontal="center" vertical="center" textRotation="90"/>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pplyProtection="1">
      <alignment horizontal="justify" vertical="center" wrapText="1"/>
      <protection locked="0"/>
    </xf>
    <xf numFmtId="0" fontId="1" fillId="0" borderId="8"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xf numFmtId="0" fontId="2" fillId="0" borderId="8" xfId="0" applyFont="1" applyBorder="1" applyAlignment="1" applyProtection="1">
      <alignment horizontal="justify"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wrapText="1"/>
    </xf>
    <xf numFmtId="14" fontId="64" fillId="2" borderId="6" xfId="0" applyNumberFormat="1" applyFont="1" applyFill="1" applyBorder="1" applyAlignment="1" applyProtection="1">
      <alignment horizontal="center" vertical="center"/>
      <protection locked="0"/>
    </xf>
    <xf numFmtId="14" fontId="64" fillId="2" borderId="10" xfId="0" applyNumberFormat="1" applyFont="1" applyFill="1" applyBorder="1" applyAlignment="1" applyProtection="1">
      <alignment horizontal="center" vertical="center"/>
      <protection locked="0"/>
    </xf>
    <xf numFmtId="14" fontId="64" fillId="2" borderId="7" xfId="0" applyNumberFormat="1" applyFont="1" applyFill="1" applyBorder="1" applyAlignment="1" applyProtection="1">
      <alignment horizontal="center" vertical="center"/>
      <protection locked="0"/>
    </xf>
    <xf numFmtId="0" fontId="27" fillId="3" borderId="6" xfId="0" applyFont="1" applyFill="1" applyBorder="1" applyAlignment="1" applyProtection="1">
      <alignment horizontal="left" vertical="center" wrapText="1"/>
      <protection locked="0"/>
    </xf>
    <xf numFmtId="0" fontId="27" fillId="3" borderId="10" xfId="0" applyFont="1" applyFill="1" applyBorder="1" applyAlignment="1" applyProtection="1">
      <alignment horizontal="left" vertical="center" wrapText="1"/>
      <protection locked="0"/>
    </xf>
    <xf numFmtId="0" fontId="27" fillId="3" borderId="7" xfId="0" applyFont="1" applyFill="1" applyBorder="1" applyAlignment="1" applyProtection="1">
      <alignment horizontal="left" vertical="center" wrapText="1"/>
      <protection locked="0"/>
    </xf>
    <xf numFmtId="0" fontId="2" fillId="3" borderId="122" xfId="0" applyFont="1" applyFill="1" applyBorder="1" applyAlignment="1" applyProtection="1">
      <alignment horizontal="center" vertical="center" wrapText="1"/>
      <protection locked="0"/>
    </xf>
    <xf numFmtId="0" fontId="2" fillId="3" borderId="123" xfId="0" applyFont="1" applyFill="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3" xfId="0" applyFont="1" applyFill="1" applyBorder="1" applyAlignment="1" applyProtection="1">
      <alignment horizontal="left" vertical="center" wrapText="1"/>
      <protection locked="0"/>
    </xf>
    <xf numFmtId="0" fontId="8" fillId="3" borderId="30" xfId="0" applyFont="1" applyFill="1" applyBorder="1" applyAlignment="1" applyProtection="1">
      <alignment horizontal="left" vertical="center" wrapText="1"/>
      <protection locked="0"/>
    </xf>
    <xf numFmtId="0" fontId="8" fillId="3" borderId="136"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3" fillId="2" borderId="31" xfId="0" applyFont="1" applyFill="1" applyBorder="1" applyAlignment="1">
      <alignment horizontal="center"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0"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66" fillId="3" borderId="120" xfId="0" applyFont="1" applyFill="1" applyBorder="1" applyAlignment="1">
      <alignment horizontal="center" vertical="center" wrapText="1"/>
    </xf>
    <xf numFmtId="0" fontId="66" fillId="3" borderId="121" xfId="0" applyFont="1" applyFill="1" applyBorder="1" applyAlignment="1">
      <alignment horizontal="center" vertical="center" wrapText="1"/>
    </xf>
    <xf numFmtId="0" fontId="66" fillId="3" borderId="116" xfId="0" applyFont="1" applyFill="1" applyBorder="1" applyAlignment="1">
      <alignment horizontal="center" vertical="center" wrapText="1"/>
    </xf>
    <xf numFmtId="0" fontId="66" fillId="3" borderId="117" xfId="0" applyFont="1" applyFill="1" applyBorder="1" applyAlignment="1">
      <alignment horizontal="center" vertical="center" wrapText="1"/>
    </xf>
    <xf numFmtId="0" fontId="66" fillId="3" borderId="115" xfId="0" applyFont="1" applyFill="1" applyBorder="1" applyAlignment="1">
      <alignment horizontal="center" vertical="center" wrapText="1"/>
    </xf>
    <xf numFmtId="0" fontId="62" fillId="3" borderId="65" xfId="0" applyFont="1" applyFill="1" applyBorder="1" applyAlignment="1">
      <alignment horizontal="center" vertical="center" wrapText="1"/>
    </xf>
    <xf numFmtId="14" fontId="62" fillId="3" borderId="118" xfId="0" applyNumberFormat="1" applyFont="1" applyFill="1" applyBorder="1" applyAlignment="1">
      <alignment horizontal="center" vertical="center" wrapText="1"/>
    </xf>
    <xf numFmtId="14" fontId="62" fillId="3" borderId="119" xfId="0" applyNumberFormat="1" applyFont="1" applyFill="1" applyBorder="1" applyAlignment="1">
      <alignment horizontal="center" vertical="center" wrapText="1"/>
    </xf>
    <xf numFmtId="0" fontId="62" fillId="3" borderId="32"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10" xfId="0" applyFont="1" applyFill="1" applyBorder="1" applyAlignment="1">
      <alignment horizontal="left" vertical="center"/>
    </xf>
    <xf numFmtId="0" fontId="27" fillId="2" borderId="7" xfId="0" applyFont="1" applyFill="1" applyBorder="1" applyAlignment="1">
      <alignment horizontal="left" vertical="center"/>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44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26988</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2.MAPAS%20DE%20RIESGOS/1.OATIC/MAPAS%20DEFINITIVOS/MRG%202025%20-%20OATIC%20va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1.OATIC/MRG%202024%20-%20OAT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ownloads/MAPAS/MRG/DADEP/MRG%202024%20DADE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AppData/Local/Temp/MicrosoftEdgeDownloads/17af6a93-c2b7-42ae-b6e9-a01782e14868/MRG%202024%20-%20OCI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UARIO/AppData/Local/Temp/MicrosoftEdgeDownloads/3b3995d3-55fe-4ab3-825f-b411d63cc815/MRG%202024%20-%20OCI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RIESGO%20DE%20GESTION%20PARA%20TODAS%20LAS%20QUE%20TENGAN%20METAS%20EN%20EL%20PD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1.OATIC/INSUMOS/MRG-2024-PLANEACION%20Y%20DIRECCIONAMIENTO%20ESTRATEGICO,%20ajustado%202%20(nov%2019%20de%20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1.OATIC/MRG-2024-PLANEACION%20Y%20DIRECCIONAMIENTO%20ESTRATEGICO,%20ajustado%202%20(nov%2019%20de%20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0100-238,37-013%20Matriz%20Mapa%20Riesgos%20de%20Gesti&#243;n%202025%20-%20PLANEACION%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opLeftCell="A37" zoomScale="110" zoomScaleNormal="110" workbookViewId="0">
      <selection activeCell="C44" sqref="C44:D44"/>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36" t="s">
        <v>228</v>
      </c>
      <c r="C2" s="237"/>
      <c r="D2" s="237"/>
      <c r="E2" s="237"/>
      <c r="F2" s="237"/>
      <c r="G2" s="237"/>
      <c r="H2" s="238"/>
    </row>
    <row r="3" spans="1:8" x14ac:dyDescent="0.25">
      <c r="B3" s="118"/>
      <c r="C3" s="119"/>
      <c r="D3" s="119"/>
      <c r="E3" s="119"/>
      <c r="F3" s="119"/>
      <c r="G3" s="119"/>
      <c r="H3" s="120"/>
    </row>
    <row r="4" spans="1:8" ht="63" customHeight="1" x14ac:dyDescent="0.25">
      <c r="B4" s="239" t="s">
        <v>229</v>
      </c>
      <c r="C4" s="240"/>
      <c r="D4" s="240"/>
      <c r="E4" s="240"/>
      <c r="F4" s="240"/>
      <c r="G4" s="240"/>
      <c r="H4" s="241"/>
    </row>
    <row r="5" spans="1:8" ht="63" customHeight="1" x14ac:dyDescent="0.25">
      <c r="B5" s="242"/>
      <c r="C5" s="243"/>
      <c r="D5" s="243"/>
      <c r="E5" s="243"/>
      <c r="F5" s="243"/>
      <c r="G5" s="243"/>
      <c r="H5" s="244"/>
    </row>
    <row r="6" spans="1:8" ht="16.5" x14ac:dyDescent="0.25">
      <c r="A6" s="121"/>
      <c r="B6" s="245" t="s">
        <v>159</v>
      </c>
      <c r="C6" s="246"/>
      <c r="D6" s="246"/>
      <c r="E6" s="246"/>
      <c r="F6" s="246"/>
      <c r="G6" s="246"/>
      <c r="H6" s="247"/>
    </row>
    <row r="7" spans="1:8" ht="95.25" customHeight="1" x14ac:dyDescent="0.25">
      <c r="A7" s="121"/>
      <c r="B7" s="248" t="s">
        <v>163</v>
      </c>
      <c r="C7" s="248"/>
      <c r="D7" s="248"/>
      <c r="E7" s="248"/>
      <c r="F7" s="248"/>
      <c r="G7" s="248"/>
      <c r="H7" s="249"/>
    </row>
    <row r="8" spans="1:8" ht="16.5" x14ac:dyDescent="0.25">
      <c r="A8" s="121"/>
      <c r="B8" s="122"/>
      <c r="C8" s="123"/>
      <c r="D8" s="123"/>
      <c r="E8" s="123"/>
      <c r="F8" s="123"/>
      <c r="G8" s="123"/>
      <c r="H8" s="124"/>
    </row>
    <row r="9" spans="1:8" ht="16.5" customHeight="1" x14ac:dyDescent="0.25">
      <c r="A9" s="121"/>
      <c r="B9" s="250" t="s">
        <v>197</v>
      </c>
      <c r="C9" s="250"/>
      <c r="D9" s="250"/>
      <c r="E9" s="250"/>
      <c r="F9" s="250"/>
      <c r="G9" s="250"/>
      <c r="H9" s="251"/>
    </row>
    <row r="10" spans="1:8" ht="16.5" customHeight="1" x14ac:dyDescent="0.25">
      <c r="A10" s="121"/>
      <c r="B10" s="250"/>
      <c r="C10" s="250"/>
      <c r="D10" s="250"/>
      <c r="E10" s="250"/>
      <c r="F10" s="250"/>
      <c r="G10" s="250"/>
      <c r="H10" s="251"/>
    </row>
    <row r="11" spans="1:8" ht="11.65" customHeight="1" x14ac:dyDescent="0.25">
      <c r="A11" s="121"/>
      <c r="B11" s="250"/>
      <c r="C11" s="250"/>
      <c r="D11" s="250"/>
      <c r="E11" s="250"/>
      <c r="F11" s="250"/>
      <c r="G11" s="250"/>
      <c r="H11" s="251"/>
    </row>
    <row r="12" spans="1:8" ht="11.65" customHeight="1" thickBot="1" x14ac:dyDescent="0.3">
      <c r="A12" s="121"/>
      <c r="B12" s="125"/>
      <c r="C12" s="125"/>
      <c r="D12" s="125"/>
      <c r="E12" s="125"/>
      <c r="F12" s="125"/>
      <c r="G12" s="125"/>
      <c r="H12" s="126"/>
    </row>
    <row r="13" spans="1:8" ht="14.25" customHeight="1" thickTop="1" x14ac:dyDescent="0.25">
      <c r="A13" s="121"/>
      <c r="B13" s="125"/>
      <c r="C13" s="235" t="s">
        <v>160</v>
      </c>
      <c r="D13" s="228"/>
      <c r="E13" s="229" t="s">
        <v>192</v>
      </c>
      <c r="F13" s="230"/>
      <c r="G13" s="125"/>
      <c r="H13" s="126"/>
    </row>
    <row r="14" spans="1:8" ht="23.25" customHeight="1" x14ac:dyDescent="0.25">
      <c r="A14" s="121"/>
      <c r="B14" s="125"/>
      <c r="C14" s="216" t="s">
        <v>188</v>
      </c>
      <c r="D14" s="217"/>
      <c r="E14" s="218" t="s">
        <v>232</v>
      </c>
      <c r="F14" s="213"/>
      <c r="G14" s="125"/>
      <c r="H14" s="126"/>
    </row>
    <row r="15" spans="1:8" ht="27" customHeight="1" x14ac:dyDescent="0.25">
      <c r="A15" s="121"/>
      <c r="B15" s="125"/>
      <c r="C15" s="216" t="s">
        <v>190</v>
      </c>
      <c r="D15" s="217"/>
      <c r="E15" s="218" t="s">
        <v>233</v>
      </c>
      <c r="F15" s="213"/>
      <c r="G15" s="125"/>
      <c r="H15" s="126"/>
    </row>
    <row r="16" spans="1:8" ht="39" customHeight="1" x14ac:dyDescent="0.25">
      <c r="A16" s="121"/>
      <c r="B16" s="125"/>
      <c r="C16" s="216" t="s">
        <v>198</v>
      </c>
      <c r="D16" s="217"/>
      <c r="E16" s="218" t="s">
        <v>235</v>
      </c>
      <c r="F16" s="213"/>
      <c r="G16" s="125"/>
      <c r="H16" s="126"/>
    </row>
    <row r="17" spans="1:8" ht="24.75" customHeight="1" x14ac:dyDescent="0.25">
      <c r="A17" s="121"/>
      <c r="B17" s="125"/>
      <c r="C17" s="216" t="s">
        <v>199</v>
      </c>
      <c r="D17" s="217"/>
      <c r="E17" s="218" t="s">
        <v>234</v>
      </c>
      <c r="F17" s="213"/>
      <c r="G17" s="125"/>
      <c r="H17" s="127"/>
    </row>
    <row r="18" spans="1:8" ht="12.4" customHeight="1" x14ac:dyDescent="0.25">
      <c r="A18" s="121"/>
      <c r="B18" s="125"/>
      <c r="C18" s="216" t="s">
        <v>200</v>
      </c>
      <c r="D18" s="217"/>
      <c r="E18" s="219" t="s">
        <v>201</v>
      </c>
      <c r="F18" s="213"/>
      <c r="G18" s="125"/>
      <c r="H18" s="126"/>
    </row>
    <row r="19" spans="1:8" ht="24" customHeight="1" thickBot="1" x14ac:dyDescent="0.3">
      <c r="A19" s="121"/>
      <c r="B19" s="125"/>
      <c r="C19" s="220" t="s">
        <v>202</v>
      </c>
      <c r="D19" s="221"/>
      <c r="E19" s="222" t="s">
        <v>203</v>
      </c>
      <c r="F19" s="223"/>
      <c r="G19" s="125"/>
      <c r="H19" s="126"/>
    </row>
    <row r="20" spans="1:8" ht="11.65" customHeight="1" thickTop="1" x14ac:dyDescent="0.25">
      <c r="A20" s="121"/>
      <c r="B20" s="125"/>
      <c r="C20" s="128"/>
      <c r="D20" s="128"/>
      <c r="E20" s="128"/>
      <c r="F20" s="128"/>
      <c r="G20" s="125"/>
      <c r="H20" s="126"/>
    </row>
    <row r="21" spans="1:8" ht="27.4" customHeight="1" thickBot="1" x14ac:dyDescent="0.3">
      <c r="A21" s="121"/>
      <c r="B21" s="224" t="s">
        <v>204</v>
      </c>
      <c r="C21" s="225"/>
      <c r="D21" s="225"/>
      <c r="E21" s="225"/>
      <c r="F21" s="225"/>
      <c r="G21" s="225"/>
      <c r="H21" s="226"/>
    </row>
    <row r="22" spans="1:8" ht="15.75" thickTop="1" x14ac:dyDescent="0.25">
      <c r="A22" s="121"/>
      <c r="B22" s="129"/>
      <c r="C22" s="227" t="s">
        <v>160</v>
      </c>
      <c r="D22" s="228"/>
      <c r="E22" s="229" t="s">
        <v>192</v>
      </c>
      <c r="F22" s="230"/>
      <c r="G22" s="128"/>
      <c r="H22" s="130"/>
    </row>
    <row r="23" spans="1:8" ht="13.5" customHeight="1" x14ac:dyDescent="0.25">
      <c r="A23" s="121"/>
      <c r="B23" s="131"/>
      <c r="C23" s="231" t="s">
        <v>188</v>
      </c>
      <c r="D23" s="232"/>
      <c r="E23" s="233" t="s">
        <v>231</v>
      </c>
      <c r="F23" s="234"/>
      <c r="G23" s="132"/>
      <c r="H23" s="133"/>
    </row>
    <row r="24" spans="1:8" ht="13.5" customHeight="1" x14ac:dyDescent="0.25">
      <c r="A24" s="121"/>
      <c r="B24" s="131"/>
      <c r="C24" s="210" t="s">
        <v>189</v>
      </c>
      <c r="D24" s="211"/>
      <c r="E24" s="212" t="s">
        <v>230</v>
      </c>
      <c r="F24" s="213"/>
      <c r="G24" s="132"/>
      <c r="H24" s="133"/>
    </row>
    <row r="25" spans="1:8" ht="13.5" customHeight="1" x14ac:dyDescent="0.25">
      <c r="A25" s="121"/>
      <c r="B25" s="131"/>
      <c r="C25" s="210" t="s">
        <v>190</v>
      </c>
      <c r="D25" s="211"/>
      <c r="E25" s="212" t="s">
        <v>191</v>
      </c>
      <c r="F25" s="213"/>
      <c r="G25" s="132"/>
      <c r="H25" s="133"/>
    </row>
    <row r="26" spans="1:8" ht="22.9" customHeight="1" x14ac:dyDescent="0.25">
      <c r="A26" s="121"/>
      <c r="B26" s="131"/>
      <c r="C26" s="210" t="s">
        <v>161</v>
      </c>
      <c r="D26" s="211"/>
      <c r="E26" s="214" t="s">
        <v>162</v>
      </c>
      <c r="F26" s="215"/>
      <c r="G26" s="132"/>
      <c r="H26" s="133"/>
    </row>
    <row r="27" spans="1:8" ht="39.75" customHeight="1" x14ac:dyDescent="0.25">
      <c r="A27" s="121"/>
      <c r="B27" s="131"/>
      <c r="C27" s="201" t="s">
        <v>2</v>
      </c>
      <c r="D27" s="209"/>
      <c r="E27" s="202" t="s">
        <v>193</v>
      </c>
      <c r="F27" s="203"/>
      <c r="G27" s="132"/>
      <c r="H27" s="134"/>
    </row>
    <row r="28" spans="1:8" ht="34.5" customHeight="1" x14ac:dyDescent="0.25">
      <c r="B28" s="135"/>
      <c r="C28" s="208" t="s">
        <v>3</v>
      </c>
      <c r="D28" s="209"/>
      <c r="E28" s="202" t="s">
        <v>194</v>
      </c>
      <c r="F28" s="203"/>
      <c r="G28" s="132"/>
      <c r="H28" s="134"/>
    </row>
    <row r="29" spans="1:8" ht="27.75" customHeight="1" x14ac:dyDescent="0.25">
      <c r="B29" s="135"/>
      <c r="C29" s="208" t="s">
        <v>38</v>
      </c>
      <c r="D29" s="209"/>
      <c r="E29" s="202" t="s">
        <v>195</v>
      </c>
      <c r="F29" s="203"/>
      <c r="G29" s="132"/>
      <c r="H29" s="134"/>
    </row>
    <row r="30" spans="1:8" ht="72" customHeight="1" x14ac:dyDescent="0.25">
      <c r="B30" s="135"/>
      <c r="C30" s="208" t="s">
        <v>1</v>
      </c>
      <c r="D30" s="209"/>
      <c r="E30" s="202" t="s">
        <v>196</v>
      </c>
      <c r="F30" s="203"/>
      <c r="G30" s="132"/>
      <c r="H30" s="134"/>
    </row>
    <row r="31" spans="1:8" ht="72.75" customHeight="1" x14ac:dyDescent="0.25">
      <c r="B31" s="135"/>
      <c r="C31" s="208" t="s">
        <v>46</v>
      </c>
      <c r="D31" s="209"/>
      <c r="E31" s="202" t="s">
        <v>165</v>
      </c>
      <c r="F31" s="203"/>
      <c r="G31" s="132"/>
      <c r="H31" s="134"/>
    </row>
    <row r="32" spans="1:8" ht="64.5" customHeight="1" x14ac:dyDescent="0.25">
      <c r="B32" s="135"/>
      <c r="C32" s="208" t="s">
        <v>164</v>
      </c>
      <c r="D32" s="209"/>
      <c r="E32" s="202" t="s">
        <v>166</v>
      </c>
      <c r="F32" s="203"/>
      <c r="G32" s="132"/>
      <c r="H32" s="134"/>
    </row>
    <row r="33" spans="2:8" ht="71.25" customHeight="1" x14ac:dyDescent="0.25">
      <c r="B33" s="135"/>
      <c r="C33" s="200" t="s">
        <v>167</v>
      </c>
      <c r="D33" s="201"/>
      <c r="E33" s="202" t="s">
        <v>168</v>
      </c>
      <c r="F33" s="203"/>
      <c r="G33" s="132"/>
      <c r="H33" s="134"/>
    </row>
    <row r="34" spans="2:8" ht="55.5" customHeight="1" x14ac:dyDescent="0.25">
      <c r="B34" s="135"/>
      <c r="C34" s="200" t="s">
        <v>44</v>
      </c>
      <c r="D34" s="201"/>
      <c r="E34" s="202" t="s">
        <v>169</v>
      </c>
      <c r="F34" s="203"/>
      <c r="G34" s="132"/>
      <c r="H34" s="134"/>
    </row>
    <row r="35" spans="2:8" ht="42" customHeight="1" x14ac:dyDescent="0.25">
      <c r="B35" s="135"/>
      <c r="C35" s="200" t="s">
        <v>158</v>
      </c>
      <c r="D35" s="201"/>
      <c r="E35" s="202" t="s">
        <v>170</v>
      </c>
      <c r="F35" s="203"/>
      <c r="G35" s="132"/>
      <c r="H35" s="134"/>
    </row>
    <row r="36" spans="2:8" ht="59.25" customHeight="1" x14ac:dyDescent="0.25">
      <c r="B36" s="135"/>
      <c r="C36" s="200" t="s">
        <v>12</v>
      </c>
      <c r="D36" s="201"/>
      <c r="E36" s="202" t="s">
        <v>171</v>
      </c>
      <c r="F36" s="203"/>
      <c r="G36" s="132"/>
      <c r="H36" s="134"/>
    </row>
    <row r="37" spans="2:8" ht="23.25" customHeight="1" x14ac:dyDescent="0.25">
      <c r="B37" s="135"/>
      <c r="C37" s="200" t="s">
        <v>175</v>
      </c>
      <c r="D37" s="201"/>
      <c r="E37" s="202" t="s">
        <v>172</v>
      </c>
      <c r="F37" s="203"/>
      <c r="G37" s="132"/>
      <c r="H37" s="134"/>
    </row>
    <row r="38" spans="2:8" ht="30.75" customHeight="1" x14ac:dyDescent="0.25">
      <c r="B38" s="135"/>
      <c r="C38" s="200" t="s">
        <v>176</v>
      </c>
      <c r="D38" s="201"/>
      <c r="E38" s="202" t="s">
        <v>173</v>
      </c>
      <c r="F38" s="203"/>
      <c r="G38" s="132"/>
      <c r="H38" s="134"/>
    </row>
    <row r="39" spans="2:8" ht="35.25" customHeight="1" x14ac:dyDescent="0.25">
      <c r="B39" s="135"/>
      <c r="C39" s="200" t="s">
        <v>176</v>
      </c>
      <c r="D39" s="201"/>
      <c r="E39" s="202" t="s">
        <v>173</v>
      </c>
      <c r="F39" s="203"/>
      <c r="G39" s="132"/>
      <c r="H39" s="134"/>
    </row>
    <row r="40" spans="2:8" ht="33" customHeight="1" x14ac:dyDescent="0.25">
      <c r="B40" s="135"/>
      <c r="C40" s="200" t="s">
        <v>177</v>
      </c>
      <c r="D40" s="201"/>
      <c r="E40" s="202" t="s">
        <v>174</v>
      </c>
      <c r="F40" s="203"/>
      <c r="G40" s="132"/>
      <c r="H40" s="134"/>
    </row>
    <row r="41" spans="2:8" ht="30" customHeight="1" x14ac:dyDescent="0.25">
      <c r="B41" s="135"/>
      <c r="C41" s="200" t="s">
        <v>178</v>
      </c>
      <c r="D41" s="201"/>
      <c r="E41" s="202" t="s">
        <v>179</v>
      </c>
      <c r="F41" s="203"/>
      <c r="G41" s="132"/>
      <c r="H41" s="134"/>
    </row>
    <row r="42" spans="2:8" ht="35.25" customHeight="1" x14ac:dyDescent="0.25">
      <c r="B42" s="135"/>
      <c r="C42" s="200" t="s">
        <v>180</v>
      </c>
      <c r="D42" s="201"/>
      <c r="E42" s="202" t="s">
        <v>181</v>
      </c>
      <c r="F42" s="203"/>
      <c r="G42" s="132"/>
      <c r="H42" s="134"/>
    </row>
    <row r="43" spans="2:8" ht="31.5" customHeight="1" x14ac:dyDescent="0.25">
      <c r="B43" s="135"/>
      <c r="C43" s="200" t="s">
        <v>182</v>
      </c>
      <c r="D43" s="201"/>
      <c r="E43" s="202" t="s">
        <v>183</v>
      </c>
      <c r="F43" s="203"/>
      <c r="G43" s="132"/>
      <c r="H43" s="134"/>
    </row>
    <row r="44" spans="2:8" ht="54" customHeight="1" x14ac:dyDescent="0.25">
      <c r="B44" s="135"/>
      <c r="C44" s="200" t="s">
        <v>184</v>
      </c>
      <c r="D44" s="201"/>
      <c r="E44" s="202" t="s">
        <v>185</v>
      </c>
      <c r="F44" s="203"/>
      <c r="G44" s="132"/>
      <c r="H44" s="134"/>
    </row>
    <row r="45" spans="2:8" ht="59.25" customHeight="1" x14ac:dyDescent="0.25">
      <c r="B45" s="135"/>
      <c r="C45" s="200" t="s">
        <v>29</v>
      </c>
      <c r="D45" s="201"/>
      <c r="E45" s="202" t="s">
        <v>186</v>
      </c>
      <c r="F45" s="203"/>
      <c r="G45" s="132"/>
      <c r="H45" s="134"/>
    </row>
    <row r="46" spans="2:8" ht="84" customHeight="1" x14ac:dyDescent="0.25">
      <c r="B46" s="135"/>
      <c r="C46" s="200" t="s">
        <v>253</v>
      </c>
      <c r="D46" s="201"/>
      <c r="E46" s="202" t="s">
        <v>187</v>
      </c>
      <c r="F46" s="203"/>
      <c r="G46" s="132"/>
      <c r="H46" s="134"/>
    </row>
    <row r="47" spans="2:8" ht="46.5" customHeight="1" thickBot="1" x14ac:dyDescent="0.3">
      <c r="B47" s="135"/>
      <c r="C47" s="204"/>
      <c r="D47" s="205"/>
      <c r="E47" s="206"/>
      <c r="F47" s="207"/>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205</v>
      </c>
      <c r="C50" s="138"/>
      <c r="D50" s="138"/>
      <c r="E50" s="138"/>
      <c r="F50" s="138"/>
      <c r="G50" s="138"/>
      <c r="H50" s="140"/>
    </row>
    <row r="51" spans="2:8" ht="20.25" customHeight="1" x14ac:dyDescent="0.25">
      <c r="B51" s="139" t="s">
        <v>206</v>
      </c>
      <c r="C51" s="138"/>
      <c r="D51" s="138"/>
      <c r="E51" s="138"/>
      <c r="F51" s="138"/>
      <c r="G51" s="138"/>
      <c r="H51" s="140"/>
    </row>
    <row r="52" spans="2:8" ht="20.25" customHeight="1" x14ac:dyDescent="0.25">
      <c r="B52" s="139" t="s">
        <v>207</v>
      </c>
      <c r="C52" s="138"/>
      <c r="D52" s="138"/>
      <c r="E52" s="138"/>
      <c r="F52" s="138"/>
      <c r="G52" s="138"/>
      <c r="H52" s="140"/>
    </row>
    <row r="53" spans="2:8" ht="20.25" customHeight="1" x14ac:dyDescent="0.25">
      <c r="B53" s="139" t="s">
        <v>208</v>
      </c>
      <c r="C53" s="138"/>
      <c r="D53" s="138"/>
      <c r="E53" s="138"/>
      <c r="F53" s="138"/>
      <c r="G53" s="138"/>
      <c r="H53" s="140"/>
    </row>
    <row r="54" spans="2:8" ht="14.65" customHeight="1" x14ac:dyDescent="0.25">
      <c r="B54" s="139" t="s">
        <v>209</v>
      </c>
      <c r="C54" s="138"/>
      <c r="D54" s="138"/>
      <c r="E54" s="138"/>
      <c r="F54" s="138"/>
      <c r="G54" s="138"/>
      <c r="H54" s="140"/>
    </row>
    <row r="55" spans="2:8" ht="15.75" thickBot="1" x14ac:dyDescent="0.3">
      <c r="B55" s="141"/>
      <c r="C55" s="142"/>
      <c r="D55" s="142"/>
      <c r="E55" s="142"/>
      <c r="F55" s="142"/>
      <c r="G55" s="142"/>
      <c r="H55" s="143"/>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14</v>
      </c>
      <c r="D3" s="10" t="s">
        <v>237</v>
      </c>
    </row>
    <row r="4" spans="1:4" ht="51" x14ac:dyDescent="0.2">
      <c r="A4" s="10" t="s">
        <v>15</v>
      </c>
      <c r="D4" s="10" t="s">
        <v>238</v>
      </c>
    </row>
    <row r="5" spans="1:4" ht="51" x14ac:dyDescent="0.2">
      <c r="A5" s="10" t="s">
        <v>16</v>
      </c>
      <c r="D5" s="10" t="s">
        <v>239</v>
      </c>
    </row>
    <row r="6" spans="1:4" ht="89.25" x14ac:dyDescent="0.2">
      <c r="A6" s="10" t="s">
        <v>10</v>
      </c>
      <c r="D6" s="10" t="s">
        <v>241</v>
      </c>
    </row>
    <row r="7" spans="1:4" ht="63.75" x14ac:dyDescent="0.2">
      <c r="A7" s="10" t="s">
        <v>9</v>
      </c>
      <c r="D7" s="10" t="s">
        <v>242</v>
      </c>
    </row>
    <row r="8" spans="1:4" x14ac:dyDescent="0.2">
      <c r="A8" s="10" t="s">
        <v>19</v>
      </c>
      <c r="D8" s="10"/>
    </row>
    <row r="9" spans="1:4" x14ac:dyDescent="0.2">
      <c r="A9" s="10" t="s">
        <v>20</v>
      </c>
    </row>
    <row r="10" spans="1:4" x14ac:dyDescent="0.2">
      <c r="A10" s="10" t="s">
        <v>22</v>
      </c>
      <c r="D10" s="10" t="s">
        <v>240</v>
      </c>
    </row>
    <row r="11" spans="1:4" x14ac:dyDescent="0.2">
      <c r="A11" s="10" t="s">
        <v>23</v>
      </c>
    </row>
    <row r="12" spans="1:4" x14ac:dyDescent="0.2">
      <c r="A12" s="10" t="s">
        <v>25</v>
      </c>
      <c r="D12" s="10"/>
    </row>
    <row r="13" spans="1:4" x14ac:dyDescent="0.2">
      <c r="A13" s="10" t="s">
        <v>26</v>
      </c>
    </row>
    <row r="14" spans="1:4" x14ac:dyDescent="0.2">
      <c r="A14" s="10" t="s">
        <v>27</v>
      </c>
    </row>
    <row r="16" spans="1:4" x14ac:dyDescent="0.2">
      <c r="A16" s="10" t="s">
        <v>30</v>
      </c>
    </row>
    <row r="17" spans="1:1" x14ac:dyDescent="0.2">
      <c r="A17" s="10" t="s">
        <v>31</v>
      </c>
    </row>
    <row r="18" spans="1:1" x14ac:dyDescent="0.2">
      <c r="A18" s="10" t="s">
        <v>32</v>
      </c>
    </row>
    <row r="20" spans="1:1" x14ac:dyDescent="0.2">
      <c r="A20" s="10" t="s">
        <v>36</v>
      </c>
    </row>
    <row r="21" spans="1:1" x14ac:dyDescent="0.2">
      <c r="A21" s="10"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59"/>
  <sheetViews>
    <sheetView showGridLines="0" topLeftCell="B13" zoomScale="91" zoomScaleNormal="91" workbookViewId="0">
      <selection activeCell="D12" sqref="D12:D17"/>
    </sheetView>
  </sheetViews>
  <sheetFormatPr baseColWidth="10" defaultRowHeight="14.25" x14ac:dyDescent="0.2"/>
  <cols>
    <col min="1" max="1" width="7.5703125" style="162" customWidth="1"/>
    <col min="2" max="2" width="16.7109375" style="162" customWidth="1" collapsed="1"/>
    <col min="3" max="3" width="29.7109375" style="162" customWidth="1" collapsed="1"/>
    <col min="4" max="4" width="43.7109375" style="162" customWidth="1" collapsed="1"/>
    <col min="5" max="5" width="39.28515625" style="162" customWidth="1" collapsed="1"/>
    <col min="6" max="6" width="73.140625" style="162" customWidth="1"/>
    <col min="7" max="12" width="11.42578125" style="162"/>
    <col min="13" max="13" width="37" style="162" customWidth="1"/>
    <col min="14" max="48" width="11.42578125" style="162"/>
    <col min="49" max="49" width="6.140625" style="162" customWidth="1"/>
    <col min="50" max="50" width="130.5703125" style="162" customWidth="1"/>
    <col min="51" max="16384" width="11.42578125" style="162"/>
  </cols>
  <sheetData>
    <row r="1" spans="2:52" ht="16.5" customHeight="1" thickBot="1" x14ac:dyDescent="0.25">
      <c r="AX1" s="163" t="s">
        <v>249</v>
      </c>
    </row>
    <row r="2" spans="2:52" ht="18" customHeight="1" thickBot="1" x14ac:dyDescent="0.25">
      <c r="B2" s="347"/>
      <c r="C2" s="350" t="s">
        <v>228</v>
      </c>
      <c r="D2" s="351"/>
      <c r="E2" s="351"/>
      <c r="F2" s="144" t="s">
        <v>243</v>
      </c>
      <c r="AX2" s="163" t="s">
        <v>211</v>
      </c>
    </row>
    <row r="3" spans="2:52" ht="18" customHeight="1" thickBot="1" x14ac:dyDescent="0.25">
      <c r="B3" s="348"/>
      <c r="C3" s="352"/>
      <c r="D3" s="353"/>
      <c r="E3" s="353"/>
      <c r="F3" s="145" t="s">
        <v>244</v>
      </c>
      <c r="AX3" s="163" t="s">
        <v>212</v>
      </c>
    </row>
    <row r="4" spans="2:52" ht="18" customHeight="1" thickBot="1" x14ac:dyDescent="0.25">
      <c r="B4" s="348"/>
      <c r="C4" s="352"/>
      <c r="D4" s="353"/>
      <c r="E4" s="353"/>
      <c r="F4" s="161">
        <v>45723</v>
      </c>
      <c r="AX4" s="163" t="s">
        <v>213</v>
      </c>
    </row>
    <row r="5" spans="2:52" ht="18" customHeight="1" thickBot="1" x14ac:dyDescent="0.25">
      <c r="B5" s="349"/>
      <c r="C5" s="354"/>
      <c r="D5" s="355"/>
      <c r="E5" s="355"/>
      <c r="F5" s="145" t="s">
        <v>214</v>
      </c>
      <c r="AX5" s="164"/>
    </row>
    <row r="6" spans="2:52" ht="18" customHeight="1" thickBot="1" x14ac:dyDescent="0.25">
      <c r="B6" s="356" t="s">
        <v>236</v>
      </c>
      <c r="C6" s="357"/>
      <c r="D6" s="357"/>
      <c r="E6" s="357"/>
      <c r="F6" s="358"/>
      <c r="AZ6" s="164"/>
    </row>
    <row r="7" spans="2:52" ht="33.4" customHeight="1" x14ac:dyDescent="0.2">
      <c r="B7" s="187" t="s">
        <v>215</v>
      </c>
      <c r="C7" s="359" t="s">
        <v>337</v>
      </c>
      <c r="D7" s="360"/>
      <c r="E7" s="360"/>
      <c r="F7" s="361"/>
      <c r="AX7" s="164"/>
    </row>
    <row r="8" spans="2:52" ht="84.75" customHeight="1" thickBot="1" x14ac:dyDescent="0.25">
      <c r="B8" s="165" t="s">
        <v>216</v>
      </c>
      <c r="C8" s="362" t="s">
        <v>339</v>
      </c>
      <c r="D8" s="363"/>
      <c r="E8" s="363"/>
      <c r="F8" s="364"/>
      <c r="AX8" s="164"/>
    </row>
    <row r="9" spans="2:52" ht="16.5" thickBot="1" x14ac:dyDescent="0.25">
      <c r="B9" s="346"/>
      <c r="C9" s="346"/>
      <c r="D9" s="346"/>
      <c r="E9" s="346"/>
      <c r="F9" s="346"/>
    </row>
    <row r="10" spans="2:52" ht="15.6" customHeight="1" thickBot="1" x14ac:dyDescent="0.25">
      <c r="B10" s="324" t="s">
        <v>210</v>
      </c>
      <c r="C10" s="325"/>
      <c r="D10" s="325"/>
      <c r="E10" s="325"/>
      <c r="F10" s="326"/>
    </row>
    <row r="11" spans="2:52" ht="16.5" thickBot="1" x14ac:dyDescent="0.25">
      <c r="B11" s="327" t="s">
        <v>217</v>
      </c>
      <c r="C11" s="328"/>
      <c r="D11" s="170" t="s">
        <v>218</v>
      </c>
      <c r="E11" s="170" t="s">
        <v>219</v>
      </c>
      <c r="F11" s="166" t="s">
        <v>220</v>
      </c>
    </row>
    <row r="12" spans="2:52" ht="229.5" customHeight="1" x14ac:dyDescent="0.2">
      <c r="B12" s="329" t="s">
        <v>341</v>
      </c>
      <c r="C12" s="330"/>
      <c r="D12" s="331" t="s">
        <v>338</v>
      </c>
      <c r="E12" s="334" t="s">
        <v>342</v>
      </c>
      <c r="F12" s="337" t="s">
        <v>343</v>
      </c>
    </row>
    <row r="13" spans="2:52" ht="132" customHeight="1" x14ac:dyDescent="0.2">
      <c r="B13" s="340" t="s">
        <v>344</v>
      </c>
      <c r="C13" s="341"/>
      <c r="D13" s="332"/>
      <c r="E13" s="335"/>
      <c r="F13" s="338"/>
    </row>
    <row r="14" spans="2:52" ht="10.5" customHeight="1" x14ac:dyDescent="0.2">
      <c r="B14" s="342"/>
      <c r="C14" s="343"/>
      <c r="D14" s="332"/>
      <c r="E14" s="335"/>
      <c r="F14" s="338"/>
    </row>
    <row r="15" spans="2:52" ht="10.5" customHeight="1" x14ac:dyDescent="0.2">
      <c r="B15" s="342"/>
      <c r="C15" s="343"/>
      <c r="D15" s="332"/>
      <c r="E15" s="335"/>
      <c r="F15" s="338"/>
    </row>
    <row r="16" spans="2:52" ht="10.5" customHeight="1" x14ac:dyDescent="0.2">
      <c r="B16" s="342"/>
      <c r="C16" s="343"/>
      <c r="D16" s="332"/>
      <c r="E16" s="335"/>
      <c r="F16" s="338"/>
    </row>
    <row r="17" spans="2:6" ht="10.5" customHeight="1" thickBot="1" x14ac:dyDescent="0.25">
      <c r="B17" s="344"/>
      <c r="C17" s="345"/>
      <c r="D17" s="333"/>
      <c r="E17" s="336"/>
      <c r="F17" s="339"/>
    </row>
    <row r="18" spans="2:6" ht="18" x14ac:dyDescent="0.2">
      <c r="B18" s="319" t="s">
        <v>221</v>
      </c>
      <c r="C18" s="319"/>
      <c r="D18" s="319"/>
      <c r="E18" s="319"/>
      <c r="F18" s="319"/>
    </row>
    <row r="19" spans="2:6" ht="15" thickBot="1" x14ac:dyDescent="0.25">
      <c r="B19" s="188"/>
    </row>
    <row r="20" spans="2:6" ht="16.5" thickBot="1" x14ac:dyDescent="0.25">
      <c r="B20" s="282" t="s">
        <v>222</v>
      </c>
      <c r="C20" s="283"/>
      <c r="D20" s="284"/>
      <c r="E20" s="283" t="s">
        <v>223</v>
      </c>
      <c r="F20" s="284"/>
    </row>
    <row r="21" spans="2:6" ht="15" customHeight="1" x14ac:dyDescent="0.2">
      <c r="B21" s="320" t="s">
        <v>345</v>
      </c>
      <c r="C21" s="321"/>
      <c r="D21" s="322"/>
      <c r="E21" s="323" t="s">
        <v>346</v>
      </c>
      <c r="F21" s="289"/>
    </row>
    <row r="22" spans="2:6" ht="15" customHeight="1" x14ac:dyDescent="0.2">
      <c r="B22" s="316" t="s">
        <v>347</v>
      </c>
      <c r="C22" s="317"/>
      <c r="D22" s="318"/>
      <c r="E22" s="298" t="s">
        <v>348</v>
      </c>
      <c r="F22" s="281"/>
    </row>
    <row r="23" spans="2:6" ht="15" customHeight="1" x14ac:dyDescent="0.2">
      <c r="B23" s="313" t="s">
        <v>349</v>
      </c>
      <c r="C23" s="314"/>
      <c r="D23" s="315"/>
      <c r="E23" s="298" t="s">
        <v>350</v>
      </c>
      <c r="F23" s="281"/>
    </row>
    <row r="24" spans="2:6" ht="15" customHeight="1" x14ac:dyDescent="0.2">
      <c r="B24" s="313" t="s">
        <v>351</v>
      </c>
      <c r="C24" s="314"/>
      <c r="D24" s="315"/>
      <c r="E24" s="297" t="s">
        <v>352</v>
      </c>
      <c r="F24" s="273"/>
    </row>
    <row r="25" spans="2:6" ht="15" customHeight="1" x14ac:dyDescent="0.2">
      <c r="B25" s="310" t="s">
        <v>353</v>
      </c>
      <c r="C25" s="311"/>
      <c r="D25" s="312"/>
      <c r="E25" s="297" t="s">
        <v>354</v>
      </c>
      <c r="F25" s="273"/>
    </row>
    <row r="26" spans="2:6" ht="15" customHeight="1" x14ac:dyDescent="0.2">
      <c r="B26" s="310" t="s">
        <v>355</v>
      </c>
      <c r="C26" s="311"/>
      <c r="D26" s="312"/>
      <c r="E26" s="297" t="s">
        <v>356</v>
      </c>
      <c r="F26" s="273"/>
    </row>
    <row r="27" spans="2:6" ht="15" customHeight="1" x14ac:dyDescent="0.2">
      <c r="B27" s="313" t="s">
        <v>357</v>
      </c>
      <c r="C27" s="314"/>
      <c r="D27" s="315"/>
      <c r="E27" s="298" t="s">
        <v>358</v>
      </c>
      <c r="F27" s="281"/>
    </row>
    <row r="28" spans="2:6" ht="15.75" customHeight="1" x14ac:dyDescent="0.2">
      <c r="B28" s="189" t="s">
        <v>359</v>
      </c>
      <c r="C28" s="190"/>
      <c r="D28" s="191"/>
      <c r="E28" s="297" t="s">
        <v>360</v>
      </c>
      <c r="F28" s="273"/>
    </row>
    <row r="29" spans="2:6" ht="16.5" customHeight="1" x14ac:dyDescent="0.2">
      <c r="B29" s="254" t="s">
        <v>361</v>
      </c>
      <c r="C29" s="255"/>
      <c r="D29" s="256"/>
      <c r="E29" s="298" t="s">
        <v>362</v>
      </c>
      <c r="F29" s="281"/>
    </row>
    <row r="30" spans="2:6" ht="15" customHeight="1" x14ac:dyDescent="0.2">
      <c r="B30" s="299" t="s">
        <v>363</v>
      </c>
      <c r="C30" s="300"/>
      <c r="D30" s="301"/>
      <c r="E30" s="298" t="s">
        <v>364</v>
      </c>
      <c r="F30" s="281"/>
    </row>
    <row r="31" spans="2:6" ht="15" customHeight="1" x14ac:dyDescent="0.2">
      <c r="B31" s="299" t="s">
        <v>365</v>
      </c>
      <c r="C31" s="300"/>
      <c r="D31" s="301"/>
      <c r="E31" s="298" t="s">
        <v>366</v>
      </c>
      <c r="F31" s="281"/>
    </row>
    <row r="32" spans="2:6" ht="15" customHeight="1" x14ac:dyDescent="0.2">
      <c r="B32" s="302"/>
      <c r="C32" s="303"/>
      <c r="D32" s="304"/>
      <c r="E32" s="298" t="s">
        <v>367</v>
      </c>
      <c r="F32" s="281"/>
    </row>
    <row r="33" spans="2:6" ht="15" customHeight="1" x14ac:dyDescent="0.2">
      <c r="B33" s="302"/>
      <c r="C33" s="303"/>
      <c r="D33" s="304"/>
      <c r="E33" s="305" t="s">
        <v>368</v>
      </c>
      <c r="F33" s="306"/>
    </row>
    <row r="34" spans="2:6" ht="15" customHeight="1" x14ac:dyDescent="0.2">
      <c r="B34" s="307"/>
      <c r="C34" s="308"/>
      <c r="D34" s="309"/>
      <c r="E34" s="192" t="s">
        <v>369</v>
      </c>
      <c r="F34" s="193"/>
    </row>
    <row r="35" spans="2:6" ht="15" customHeight="1" thickBot="1" x14ac:dyDescent="0.25">
      <c r="B35" s="292"/>
      <c r="C35" s="293"/>
      <c r="D35" s="294"/>
      <c r="E35" s="295" t="s">
        <v>370</v>
      </c>
      <c r="F35" s="296"/>
    </row>
    <row r="36" spans="2:6" ht="15" customHeight="1" thickBot="1" x14ac:dyDescent="0.25">
      <c r="B36" s="282" t="s">
        <v>224</v>
      </c>
      <c r="C36" s="283"/>
      <c r="D36" s="284"/>
      <c r="E36" s="285" t="s">
        <v>225</v>
      </c>
      <c r="F36" s="286"/>
    </row>
    <row r="37" spans="2:6" ht="15.75" customHeight="1" x14ac:dyDescent="0.2">
      <c r="B37" s="287" t="s">
        <v>371</v>
      </c>
      <c r="C37" s="288"/>
      <c r="D37" s="289"/>
      <c r="E37" s="290" t="s">
        <v>372</v>
      </c>
      <c r="F37" s="291"/>
    </row>
    <row r="38" spans="2:6" ht="16.5" x14ac:dyDescent="0.2">
      <c r="B38" s="271" t="s">
        <v>373</v>
      </c>
      <c r="C38" s="272"/>
      <c r="D38" s="273"/>
      <c r="E38" s="271" t="s">
        <v>374</v>
      </c>
      <c r="F38" s="273"/>
    </row>
    <row r="39" spans="2:6" ht="16.5" x14ac:dyDescent="0.2">
      <c r="B39" s="271" t="s">
        <v>375</v>
      </c>
      <c r="C39" s="272"/>
      <c r="D39" s="273"/>
      <c r="E39" s="279" t="s">
        <v>376</v>
      </c>
      <c r="F39" s="281"/>
    </row>
    <row r="40" spans="2:6" ht="16.5" x14ac:dyDescent="0.2">
      <c r="B40" s="279" t="s">
        <v>377</v>
      </c>
      <c r="C40" s="280"/>
      <c r="D40" s="281"/>
      <c r="E40" s="279" t="s">
        <v>378</v>
      </c>
      <c r="F40" s="281"/>
    </row>
    <row r="41" spans="2:6" ht="16.5" x14ac:dyDescent="0.2">
      <c r="B41" s="279" t="s">
        <v>379</v>
      </c>
      <c r="C41" s="280"/>
      <c r="D41" s="281"/>
      <c r="E41" s="271" t="s">
        <v>380</v>
      </c>
      <c r="F41" s="273"/>
    </row>
    <row r="42" spans="2:6" ht="16.5" x14ac:dyDescent="0.2">
      <c r="B42" s="279" t="s">
        <v>381</v>
      </c>
      <c r="C42" s="280"/>
      <c r="D42" s="281"/>
      <c r="E42" s="279" t="s">
        <v>382</v>
      </c>
      <c r="F42" s="281"/>
    </row>
    <row r="43" spans="2:6" ht="16.5" x14ac:dyDescent="0.2">
      <c r="B43" s="279" t="s">
        <v>383</v>
      </c>
      <c r="C43" s="280"/>
      <c r="D43" s="281"/>
      <c r="E43" s="271" t="s">
        <v>384</v>
      </c>
      <c r="F43" s="273"/>
    </row>
    <row r="44" spans="2:6" ht="16.5" x14ac:dyDescent="0.2">
      <c r="B44" s="279" t="s">
        <v>385</v>
      </c>
      <c r="C44" s="280"/>
      <c r="D44" s="281"/>
      <c r="E44" s="271" t="s">
        <v>386</v>
      </c>
      <c r="F44" s="273"/>
    </row>
    <row r="45" spans="2:6" ht="16.5" x14ac:dyDescent="0.2">
      <c r="B45" s="271" t="s">
        <v>387</v>
      </c>
      <c r="C45" s="272"/>
      <c r="D45" s="273"/>
      <c r="E45" s="276" t="s">
        <v>388</v>
      </c>
      <c r="F45" s="277"/>
    </row>
    <row r="46" spans="2:6" ht="16.5" customHeight="1" x14ac:dyDescent="0.2">
      <c r="B46" s="274" t="s">
        <v>389</v>
      </c>
      <c r="C46" s="278"/>
      <c r="D46" s="275"/>
      <c r="E46" s="271" t="s">
        <v>390</v>
      </c>
      <c r="F46" s="273"/>
    </row>
    <row r="47" spans="2:6" ht="16.5" x14ac:dyDescent="0.2">
      <c r="B47" s="274" t="s">
        <v>391</v>
      </c>
      <c r="C47" s="278"/>
      <c r="D47" s="275"/>
      <c r="E47" s="271" t="s">
        <v>392</v>
      </c>
      <c r="F47" s="273"/>
    </row>
    <row r="48" spans="2:6" ht="16.5" x14ac:dyDescent="0.2">
      <c r="B48" s="271" t="s">
        <v>393</v>
      </c>
      <c r="C48" s="272"/>
      <c r="D48" s="273"/>
      <c r="E48" s="271" t="s">
        <v>394</v>
      </c>
      <c r="F48" s="273"/>
    </row>
    <row r="49" spans="2:6" ht="16.5" x14ac:dyDescent="0.2">
      <c r="B49" s="260" t="s">
        <v>395</v>
      </c>
      <c r="C49" s="255"/>
      <c r="D49" s="256"/>
      <c r="E49" s="274" t="s">
        <v>396</v>
      </c>
      <c r="F49" s="275"/>
    </row>
    <row r="50" spans="2:6" ht="16.5" x14ac:dyDescent="0.2">
      <c r="B50" s="260" t="s">
        <v>397</v>
      </c>
      <c r="C50" s="255"/>
      <c r="D50" s="256"/>
      <c r="E50" s="274" t="s">
        <v>398</v>
      </c>
      <c r="F50" s="275"/>
    </row>
    <row r="51" spans="2:6" ht="15" customHeight="1" x14ac:dyDescent="0.2">
      <c r="B51" s="254" t="s">
        <v>399</v>
      </c>
      <c r="C51" s="255"/>
      <c r="D51" s="256"/>
      <c r="E51" s="257" t="s">
        <v>400</v>
      </c>
      <c r="F51" s="256"/>
    </row>
    <row r="52" spans="2:6" ht="15" customHeight="1" x14ac:dyDescent="0.2">
      <c r="B52" s="254" t="s">
        <v>401</v>
      </c>
      <c r="C52" s="258"/>
      <c r="D52" s="259"/>
      <c r="E52" s="260" t="s">
        <v>402</v>
      </c>
      <c r="F52" s="256"/>
    </row>
    <row r="53" spans="2:6" ht="15" customHeight="1" x14ac:dyDescent="0.2">
      <c r="B53" s="254" t="s">
        <v>403</v>
      </c>
      <c r="C53" s="255"/>
      <c r="D53" s="256"/>
      <c r="E53" s="261" t="s">
        <v>404</v>
      </c>
      <c r="F53" s="256"/>
    </row>
    <row r="54" spans="2:6" ht="15" customHeight="1" x14ac:dyDescent="0.2">
      <c r="B54" s="194"/>
      <c r="C54" s="195"/>
      <c r="D54" s="196"/>
      <c r="E54" s="262" t="s">
        <v>405</v>
      </c>
      <c r="F54" s="263"/>
    </row>
    <row r="55" spans="2:6" ht="16.5" customHeight="1" thickBot="1" x14ac:dyDescent="0.25">
      <c r="B55" s="264"/>
      <c r="C55" s="265"/>
      <c r="D55" s="266"/>
      <c r="E55" s="267" t="s">
        <v>406</v>
      </c>
      <c r="F55" s="268"/>
    </row>
    <row r="56" spans="2:6" ht="16.5" customHeight="1" thickBot="1" x14ac:dyDescent="0.3">
      <c r="B56" s="197"/>
      <c r="C56" s="198"/>
      <c r="D56" s="198"/>
      <c r="E56" s="199"/>
      <c r="F56" s="199"/>
    </row>
    <row r="57" spans="2:6" ht="16.5" thickTop="1" thickBot="1" x14ac:dyDescent="0.25">
      <c r="B57" s="269" t="s">
        <v>250</v>
      </c>
      <c r="C57" s="269"/>
      <c r="D57" s="269"/>
      <c r="E57" s="269"/>
      <c r="F57" s="269"/>
    </row>
    <row r="58" spans="2:6" ht="16.5" thickTop="1" thickBot="1" x14ac:dyDescent="0.3">
      <c r="B58" s="171" t="s">
        <v>248</v>
      </c>
      <c r="C58" s="171" t="s">
        <v>247</v>
      </c>
      <c r="D58" s="270" t="s">
        <v>245</v>
      </c>
      <c r="E58" s="270"/>
      <c r="F58" s="171" t="s">
        <v>35</v>
      </c>
    </row>
    <row r="59" spans="2:6" ht="44.25" customHeight="1" thickTop="1" x14ac:dyDescent="0.2">
      <c r="B59" s="167" t="s">
        <v>246</v>
      </c>
      <c r="C59" s="168">
        <v>45723</v>
      </c>
      <c r="D59" s="252" t="s">
        <v>251</v>
      </c>
      <c r="E59" s="253"/>
      <c r="F59" s="169" t="s">
        <v>407</v>
      </c>
    </row>
  </sheetData>
  <mergeCells count="90">
    <mergeCell ref="B9:F9"/>
    <mergeCell ref="B2:B5"/>
    <mergeCell ref="C2:E5"/>
    <mergeCell ref="B6:F6"/>
    <mergeCell ref="C7:F7"/>
    <mergeCell ref="C8:F8"/>
    <mergeCell ref="B10:F10"/>
    <mergeCell ref="B11:C11"/>
    <mergeCell ref="B12:C12"/>
    <mergeCell ref="D12:D17"/>
    <mergeCell ref="E12:E17"/>
    <mergeCell ref="F12:F17"/>
    <mergeCell ref="B13:C13"/>
    <mergeCell ref="B14:C14"/>
    <mergeCell ref="B15:C15"/>
    <mergeCell ref="B16:C16"/>
    <mergeCell ref="B17:C17"/>
    <mergeCell ref="B18:F18"/>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35:D35"/>
    <mergeCell ref="E35:F35"/>
    <mergeCell ref="E28:F28"/>
    <mergeCell ref="B29:D29"/>
    <mergeCell ref="E29:F29"/>
    <mergeCell ref="B30:D30"/>
    <mergeCell ref="E30:F30"/>
    <mergeCell ref="B31:D31"/>
    <mergeCell ref="E31:F31"/>
    <mergeCell ref="B32:D32"/>
    <mergeCell ref="E32:F32"/>
    <mergeCell ref="B33:D33"/>
    <mergeCell ref="E33:F33"/>
    <mergeCell ref="B34:D34"/>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D59:E59"/>
    <mergeCell ref="B51:D51"/>
    <mergeCell ref="E51:F51"/>
    <mergeCell ref="B52:D52"/>
    <mergeCell ref="E52:F52"/>
    <mergeCell ref="B53:D53"/>
    <mergeCell ref="E53:F53"/>
    <mergeCell ref="E54:F54"/>
    <mergeCell ref="B55:D55"/>
    <mergeCell ref="E55:F55"/>
    <mergeCell ref="B57:F57"/>
    <mergeCell ref="D58:E5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'C:\Users\USUARIO\Desktop\ALCALDIA BGA\1.2025\2.MARZO\2.MAPAS DE RIESGOS\1.OATIC\MAPAS DEFINITIVOS\[MRG 2025 - OATIC validado.xlsx]Hoja1'!#REF!</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89"/>
  <sheetViews>
    <sheetView tabSelected="1" zoomScale="80" zoomScaleNormal="8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20.85546875" style="2" customWidth="1"/>
    <col min="4" max="4" width="25.85546875" style="2" customWidth="1"/>
    <col min="5" max="5" width="36.71093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7.85546875" style="16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51.7109375" style="1" customWidth="1"/>
    <col min="32" max="32" width="22.5703125" style="1" customWidth="1"/>
    <col min="33" max="33" width="32" style="1" customWidth="1"/>
    <col min="34" max="35" width="14.5703125" style="1" customWidth="1"/>
    <col min="36" max="16384" width="11.42578125" style="1"/>
  </cols>
  <sheetData>
    <row r="1" spans="1:67" ht="24.75" customHeight="1" x14ac:dyDescent="0.3">
      <c r="A1" s="460"/>
      <c r="B1" s="461"/>
      <c r="C1" s="461"/>
      <c r="D1" s="461"/>
      <c r="E1" s="459" t="s">
        <v>409</v>
      </c>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69" t="s">
        <v>243</v>
      </c>
      <c r="AI1" s="469"/>
    </row>
    <row r="2" spans="1:67" ht="15" customHeight="1" x14ac:dyDescent="0.3">
      <c r="A2" s="462"/>
      <c r="B2" s="463"/>
      <c r="C2" s="463"/>
      <c r="D2" s="464"/>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69" t="s">
        <v>244</v>
      </c>
      <c r="AI2" s="469"/>
    </row>
    <row r="3" spans="1:67" ht="15" customHeight="1" x14ac:dyDescent="0.3">
      <c r="A3" s="462"/>
      <c r="B3" s="463"/>
      <c r="C3" s="463"/>
      <c r="D3" s="464"/>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70" t="s">
        <v>254</v>
      </c>
      <c r="AI3" s="470"/>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65"/>
      <c r="B4" s="466"/>
      <c r="C4" s="466"/>
      <c r="D4" s="466"/>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69" t="s">
        <v>214</v>
      </c>
      <c r="AI4" s="469"/>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5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645" t="s">
        <v>39</v>
      </c>
      <c r="B6" s="646"/>
      <c r="C6" s="433" t="s">
        <v>337</v>
      </c>
      <c r="D6" s="434"/>
      <c r="E6" s="434"/>
      <c r="F6" s="434"/>
      <c r="G6" s="434"/>
      <c r="H6" s="434"/>
      <c r="I6" s="434"/>
      <c r="J6" s="434"/>
      <c r="K6" s="434"/>
      <c r="L6" s="434"/>
      <c r="M6" s="434"/>
      <c r="N6" s="435"/>
      <c r="O6" s="425"/>
      <c r="P6" s="425"/>
      <c r="Q6" s="425"/>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63" customHeight="1" x14ac:dyDescent="0.3">
      <c r="A7" s="645" t="s">
        <v>126</v>
      </c>
      <c r="B7" s="647"/>
      <c r="C7" s="452" t="s">
        <v>340</v>
      </c>
      <c r="D7" s="453"/>
      <c r="E7" s="453"/>
      <c r="F7" s="453"/>
      <c r="G7" s="453"/>
      <c r="H7" s="453"/>
      <c r="I7" s="453"/>
      <c r="J7" s="453"/>
      <c r="K7" s="453"/>
      <c r="L7" s="453"/>
      <c r="M7" s="453"/>
      <c r="N7" s="454"/>
      <c r="O7" s="8"/>
      <c r="P7" s="15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66.75" customHeight="1" x14ac:dyDescent="0.3">
      <c r="A8" s="645" t="s">
        <v>40</v>
      </c>
      <c r="B8" s="647"/>
      <c r="C8" s="648" t="s">
        <v>339</v>
      </c>
      <c r="D8" s="649"/>
      <c r="E8" s="649"/>
      <c r="F8" s="649"/>
      <c r="G8" s="649"/>
      <c r="H8" s="649"/>
      <c r="I8" s="649"/>
      <c r="J8" s="649"/>
      <c r="K8" s="649"/>
      <c r="L8" s="649"/>
      <c r="M8" s="649"/>
      <c r="N8" s="650"/>
      <c r="O8" s="8"/>
      <c r="P8" s="15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26" t="s">
        <v>135</v>
      </c>
      <c r="B9" s="427"/>
      <c r="C9" s="427"/>
      <c r="D9" s="427"/>
      <c r="E9" s="427"/>
      <c r="F9" s="427"/>
      <c r="G9" s="428"/>
      <c r="H9" s="426" t="s">
        <v>136</v>
      </c>
      <c r="I9" s="427"/>
      <c r="J9" s="427"/>
      <c r="K9" s="427"/>
      <c r="L9" s="427"/>
      <c r="M9" s="427"/>
      <c r="N9" s="428"/>
      <c r="O9" s="426" t="s">
        <v>137</v>
      </c>
      <c r="P9" s="427"/>
      <c r="Q9" s="427"/>
      <c r="R9" s="427"/>
      <c r="S9" s="427"/>
      <c r="T9" s="427"/>
      <c r="U9" s="427"/>
      <c r="V9" s="427"/>
      <c r="W9" s="428"/>
      <c r="X9" s="426" t="s">
        <v>138</v>
      </c>
      <c r="Y9" s="427"/>
      <c r="Z9" s="427"/>
      <c r="AA9" s="427"/>
      <c r="AB9" s="427"/>
      <c r="AC9" s="427"/>
      <c r="AD9" s="428"/>
      <c r="AE9" s="430" t="s">
        <v>34</v>
      </c>
      <c r="AF9" s="431"/>
      <c r="AG9" s="431"/>
      <c r="AH9" s="431"/>
      <c r="AI9" s="432"/>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46" t="s">
        <v>0</v>
      </c>
      <c r="B10" s="449" t="s">
        <v>2</v>
      </c>
      <c r="C10" s="424" t="s">
        <v>3</v>
      </c>
      <c r="D10" s="424" t="s">
        <v>38</v>
      </c>
      <c r="E10" s="448" t="s">
        <v>1</v>
      </c>
      <c r="F10" s="423" t="s">
        <v>46</v>
      </c>
      <c r="G10" s="424" t="s">
        <v>131</v>
      </c>
      <c r="H10" s="486" t="s">
        <v>33</v>
      </c>
      <c r="I10" s="458" t="s">
        <v>5</v>
      </c>
      <c r="J10" s="423" t="s">
        <v>83</v>
      </c>
      <c r="K10" s="423" t="s">
        <v>88</v>
      </c>
      <c r="L10" s="456" t="s">
        <v>41</v>
      </c>
      <c r="M10" s="458" t="s">
        <v>5</v>
      </c>
      <c r="N10" s="424" t="s">
        <v>44</v>
      </c>
      <c r="O10" s="450" t="s">
        <v>11</v>
      </c>
      <c r="P10" s="429" t="s">
        <v>158</v>
      </c>
      <c r="Q10" s="423" t="s">
        <v>12</v>
      </c>
      <c r="R10" s="429" t="s">
        <v>8</v>
      </c>
      <c r="S10" s="429"/>
      <c r="T10" s="429"/>
      <c r="U10" s="429"/>
      <c r="V10" s="429"/>
      <c r="W10" s="429"/>
      <c r="X10" s="455" t="s">
        <v>134</v>
      </c>
      <c r="Y10" s="455" t="s">
        <v>42</v>
      </c>
      <c r="Z10" s="455" t="s">
        <v>5</v>
      </c>
      <c r="AA10" s="455" t="s">
        <v>43</v>
      </c>
      <c r="AB10" s="455" t="s">
        <v>5</v>
      </c>
      <c r="AC10" s="455" t="s">
        <v>45</v>
      </c>
      <c r="AD10" s="450" t="s">
        <v>29</v>
      </c>
      <c r="AE10" s="429" t="s">
        <v>34</v>
      </c>
      <c r="AF10" s="429" t="s">
        <v>35</v>
      </c>
      <c r="AG10" s="429" t="s">
        <v>252</v>
      </c>
      <c r="AH10" s="429" t="s">
        <v>226</v>
      </c>
      <c r="AI10" s="423" t="s">
        <v>227</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47"/>
      <c r="B11" s="449"/>
      <c r="C11" s="429"/>
      <c r="D11" s="429"/>
      <c r="E11" s="449"/>
      <c r="F11" s="424"/>
      <c r="G11" s="429"/>
      <c r="H11" s="424"/>
      <c r="I11" s="457"/>
      <c r="J11" s="424"/>
      <c r="K11" s="424"/>
      <c r="L11" s="457"/>
      <c r="M11" s="457"/>
      <c r="N11" s="429"/>
      <c r="O11" s="451"/>
      <c r="P11" s="429"/>
      <c r="Q11" s="424"/>
      <c r="R11" s="7" t="s">
        <v>13</v>
      </c>
      <c r="S11" s="7" t="s">
        <v>17</v>
      </c>
      <c r="T11" s="7" t="s">
        <v>28</v>
      </c>
      <c r="U11" s="7" t="s">
        <v>18</v>
      </c>
      <c r="V11" s="7" t="s">
        <v>21</v>
      </c>
      <c r="W11" s="7" t="s">
        <v>24</v>
      </c>
      <c r="X11" s="455"/>
      <c r="Y11" s="455"/>
      <c r="Z11" s="455"/>
      <c r="AA11" s="455"/>
      <c r="AB11" s="455"/>
      <c r="AC11" s="455"/>
      <c r="AD11" s="451"/>
      <c r="AE11" s="429"/>
      <c r="AF11" s="429"/>
      <c r="AG11" s="429"/>
      <c r="AH11" s="429"/>
      <c r="AI11" s="424"/>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97.5" customHeight="1" x14ac:dyDescent="0.25">
      <c r="A12" s="383">
        <v>1</v>
      </c>
      <c r="B12" s="405" t="s">
        <v>128</v>
      </c>
      <c r="C12" s="405" t="s">
        <v>260</v>
      </c>
      <c r="D12" s="405" t="s">
        <v>261</v>
      </c>
      <c r="E12" s="417" t="s">
        <v>262</v>
      </c>
      <c r="F12" s="405" t="s">
        <v>119</v>
      </c>
      <c r="G12" s="471">
        <v>40</v>
      </c>
      <c r="H12" s="474" t="str">
        <f>IF(G12&lt;=0,"",IF(G12&lt;=2,"Muy Baja",IF(G12&lt;=24,"Baja",IF(G12&lt;=500,"Media",IF(G12&lt;=5000,"Alta","Muy Alta")))))</f>
        <v>Media</v>
      </c>
      <c r="I12" s="480">
        <f>IF(H12="","",IF(H12="Muy Baja",0.2,IF(H12="Baja",0.4,IF(H12="Media",0.6,IF(H12="Alta",0.8,IF(H12="Muy Alta",1,))))))</f>
        <v>0.6</v>
      </c>
      <c r="J12" s="483" t="s">
        <v>150</v>
      </c>
      <c r="K12" s="480"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74" t="str">
        <f>IF(OR(K12='Tabla Impacto'!$C$11,K12='Tabla Impacto'!$D$11),"Leve",IF(OR(K12='Tabla Impacto'!$C$12,K12='Tabla Impacto'!$D$12),"Menor",IF(OR(K12='Tabla Impacto'!$C$13,K12='Tabla Impacto'!$D$13),"Moderado",IF(OR(K12='Tabla Impacto'!$C$14,K12='Tabla Impacto'!$D$14),"Mayor",IF(OR(K12='Tabla Impacto'!$C$15,K12='Tabla Impacto'!$D$15),"Catastrófico","")))))</f>
        <v>Moderado</v>
      </c>
      <c r="M12" s="480">
        <f>IF(L12="","",IF(L12="Leve",0.2,IF(L12="Menor",0.4,IF(L12="Moderado",0.6,IF(L12="Mayor",0.8,IF(L12="Catastrófico",1,))))))</f>
        <v>0.6</v>
      </c>
      <c r="N12" s="47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383">
        <v>1</v>
      </c>
      <c r="P12" s="467" t="s">
        <v>263</v>
      </c>
      <c r="Q12" s="373" t="str">
        <f>IF(OR(R12="Preventivo",R12="Detectivo"),"Probabilidad",IF(R12="Correctivo","Impacto",""))</f>
        <v>Probabilidad</v>
      </c>
      <c r="R12" s="375" t="s">
        <v>14</v>
      </c>
      <c r="S12" s="375" t="s">
        <v>9</v>
      </c>
      <c r="T12" s="379" t="str">
        <f>IF(AND(R12="Preventivo",S12="Automático"),"50%",IF(AND(R12="Preventivo",S12="Manual"),"40%",IF(AND(R12="Detectivo",S12="Automático"),"40%",IF(AND(R12="Detectivo",S12="Manual"),"30%",IF(AND(R12="Correctivo",S12="Automático"),"35%",IF(AND(R12="Correctivo",S12="Manual"),"25%",""))))))</f>
        <v>40%</v>
      </c>
      <c r="U12" s="375" t="s">
        <v>19</v>
      </c>
      <c r="V12" s="375" t="s">
        <v>22</v>
      </c>
      <c r="W12" s="375" t="s">
        <v>115</v>
      </c>
      <c r="X12" s="146">
        <f>IFERROR(IF(Q12="Probabilidad",(I12-(+I12*T12)),IF(Q12="Impacto",I12,"")),"")</f>
        <v>0.36</v>
      </c>
      <c r="Y12" s="377" t="str">
        <f>IFERROR(IF(X12="","",IF(X12&lt;=0.2,"Muy Baja",IF(X12&lt;=0.4,"Baja",IF(X12&lt;=0.6,"Media",IF(X12&lt;=0.8,"Alta","Muy Alta"))))),"")</f>
        <v>Baja</v>
      </c>
      <c r="Z12" s="379">
        <f>+X12</f>
        <v>0.36</v>
      </c>
      <c r="AA12" s="377" t="str">
        <f>IFERROR(IF(AB12="","",IF(AB12&lt;=0.2,"Leve",IF(AB12&lt;=0.4,"Menor",IF(AB12&lt;=0.6,"Moderado",IF(AB12&lt;=0.8,"Mayor","Catastrófico"))))),"")</f>
        <v>Moderado</v>
      </c>
      <c r="AB12" s="379">
        <f>IFERROR(IF(Q12="Impacto",(M12-(+M12*T12)),IF(Q12="Probabilidad",M12,"")),"")</f>
        <v>0.6</v>
      </c>
      <c r="AC12" s="38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375" t="s">
        <v>132</v>
      </c>
      <c r="AE12" s="172" t="s">
        <v>264</v>
      </c>
      <c r="AF12" s="173" t="s">
        <v>265</v>
      </c>
      <c r="AG12" s="173" t="s">
        <v>266</v>
      </c>
      <c r="AH12" s="174">
        <v>45741</v>
      </c>
      <c r="AI12" s="174">
        <v>45899</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s="3" customFormat="1" ht="82.5" customHeight="1" x14ac:dyDescent="0.25">
      <c r="A13" s="384"/>
      <c r="B13" s="406"/>
      <c r="C13" s="406"/>
      <c r="D13" s="406"/>
      <c r="E13" s="418"/>
      <c r="F13" s="406"/>
      <c r="G13" s="472"/>
      <c r="H13" s="475"/>
      <c r="I13" s="481"/>
      <c r="J13" s="484"/>
      <c r="K13" s="481"/>
      <c r="L13" s="475"/>
      <c r="M13" s="481"/>
      <c r="N13" s="478"/>
      <c r="O13" s="384"/>
      <c r="P13" s="468"/>
      <c r="Q13" s="374"/>
      <c r="R13" s="376"/>
      <c r="S13" s="376"/>
      <c r="T13" s="380"/>
      <c r="U13" s="376"/>
      <c r="V13" s="376"/>
      <c r="W13" s="376"/>
      <c r="X13" s="146"/>
      <c r="Y13" s="378"/>
      <c r="Z13" s="380"/>
      <c r="AA13" s="378"/>
      <c r="AB13" s="380"/>
      <c r="AC13" s="382"/>
      <c r="AD13" s="376"/>
      <c r="AE13" s="172" t="s">
        <v>267</v>
      </c>
      <c r="AF13" s="173" t="s">
        <v>265</v>
      </c>
      <c r="AG13" s="173" t="s">
        <v>268</v>
      </c>
      <c r="AH13" s="174">
        <v>45741</v>
      </c>
      <c r="AI13" s="174">
        <v>46010</v>
      </c>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row>
    <row r="14" spans="1:67" s="3" customFormat="1" ht="62.25" customHeight="1" x14ac:dyDescent="0.25">
      <c r="A14" s="384"/>
      <c r="B14" s="406"/>
      <c r="C14" s="406"/>
      <c r="D14" s="406"/>
      <c r="E14" s="418"/>
      <c r="F14" s="406"/>
      <c r="G14" s="472"/>
      <c r="H14" s="475"/>
      <c r="I14" s="481"/>
      <c r="J14" s="484"/>
      <c r="K14" s="481"/>
      <c r="L14" s="475"/>
      <c r="M14" s="481"/>
      <c r="N14" s="478"/>
      <c r="O14" s="384"/>
      <c r="P14" s="468"/>
      <c r="Q14" s="374"/>
      <c r="R14" s="376"/>
      <c r="S14" s="376"/>
      <c r="T14" s="380"/>
      <c r="U14" s="376"/>
      <c r="V14" s="376"/>
      <c r="W14" s="376"/>
      <c r="X14" s="146"/>
      <c r="Y14" s="378"/>
      <c r="Z14" s="380"/>
      <c r="AA14" s="378"/>
      <c r="AB14" s="380"/>
      <c r="AC14" s="382"/>
      <c r="AD14" s="376"/>
      <c r="AE14" s="172" t="s">
        <v>269</v>
      </c>
      <c r="AF14" s="173" t="s">
        <v>270</v>
      </c>
      <c r="AG14" s="173" t="s">
        <v>271</v>
      </c>
      <c r="AH14" s="174">
        <v>45741</v>
      </c>
      <c r="AI14" s="174">
        <v>45899</v>
      </c>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row>
    <row r="15" spans="1:67" s="3" customFormat="1" ht="54" customHeight="1" x14ac:dyDescent="0.25">
      <c r="A15" s="384"/>
      <c r="B15" s="406"/>
      <c r="C15" s="406"/>
      <c r="D15" s="406"/>
      <c r="E15" s="418"/>
      <c r="F15" s="406"/>
      <c r="G15" s="472"/>
      <c r="H15" s="475"/>
      <c r="I15" s="481"/>
      <c r="J15" s="484"/>
      <c r="K15" s="481"/>
      <c r="L15" s="475"/>
      <c r="M15" s="481"/>
      <c r="N15" s="478"/>
      <c r="O15" s="384"/>
      <c r="P15" s="468"/>
      <c r="Q15" s="374"/>
      <c r="R15" s="376"/>
      <c r="S15" s="376"/>
      <c r="T15" s="380"/>
      <c r="U15" s="376"/>
      <c r="V15" s="376"/>
      <c r="W15" s="376"/>
      <c r="X15" s="146"/>
      <c r="Y15" s="378"/>
      <c r="Z15" s="380"/>
      <c r="AA15" s="378"/>
      <c r="AB15" s="380"/>
      <c r="AC15" s="382"/>
      <c r="AD15" s="376"/>
      <c r="AE15" s="175" t="s">
        <v>272</v>
      </c>
      <c r="AF15" s="176" t="s">
        <v>270</v>
      </c>
      <c r="AG15" s="148" t="s">
        <v>273</v>
      </c>
      <c r="AH15" s="174">
        <v>45741</v>
      </c>
      <c r="AI15" s="174">
        <v>46010</v>
      </c>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row>
    <row r="16" spans="1:67" ht="18" customHeight="1" x14ac:dyDescent="0.3">
      <c r="A16" s="384"/>
      <c r="B16" s="406"/>
      <c r="C16" s="406"/>
      <c r="D16" s="406"/>
      <c r="E16" s="418"/>
      <c r="F16" s="406"/>
      <c r="G16" s="472"/>
      <c r="H16" s="475"/>
      <c r="I16" s="481"/>
      <c r="J16" s="484"/>
      <c r="K16" s="481">
        <f>IF(NOT(ISERROR(MATCH(J16,_xlfn.ANCHORARRAY(E29),0))),I33&amp;"Por favor no seleccionar los criterios de impacto",J16)</f>
        <v>0</v>
      </c>
      <c r="L16" s="475"/>
      <c r="M16" s="481"/>
      <c r="N16" s="478"/>
      <c r="O16" s="6">
        <v>2</v>
      </c>
      <c r="P16" s="157"/>
      <c r="Q16" s="107" t="str">
        <f t="shared" ref="Q16:Q18" si="0">IF(OR(R16="Preventivo",R16="Detectivo"),"Probabilidad",IF(R16="Correctivo","Impacto",""))</f>
        <v/>
      </c>
      <c r="R16" s="108"/>
      <c r="S16" s="108"/>
      <c r="T16" s="109" t="str">
        <f t="shared" ref="T16:T18" si="1">IF(AND(R16="Preventivo",S16="Automático"),"50%",IF(AND(R16="Preventivo",S16="Manual"),"40%",IF(AND(R16="Detectivo",S16="Automático"),"40%",IF(AND(R16="Detectivo",S16="Manual"),"30%",IF(AND(R16="Correctivo",S16="Automático"),"35%",IF(AND(R16="Correctivo",S16="Manual"),"25%",""))))))</f>
        <v/>
      </c>
      <c r="U16" s="108"/>
      <c r="V16" s="108"/>
      <c r="W16" s="108"/>
      <c r="X16" s="110" t="str">
        <f t="shared" ref="X16:X18" si="2">IFERROR(IF(AND(Q15="Probabilidad",Q16="Probabilidad"),(Z15-(+Z15*T16)),IF(AND(Q15="Impacto",Q16="Probabilidad"),(Z14-(+Z14*T16)),IF(Q16="Impacto",Z15,""))),"")</f>
        <v/>
      </c>
      <c r="Y16" s="111" t="str">
        <f t="shared" ref="Y16:Y18" si="3">IFERROR(IF(X16="","",IF(X16&lt;=0.2,"Muy Baja",IF(X16&lt;=0.4,"Baja",IF(X16&lt;=0.6,"Media",IF(X16&lt;=0.8,"Alta","Muy Alta"))))),"")</f>
        <v/>
      </c>
      <c r="Z16" s="112" t="str">
        <f t="shared" ref="Z16:Z18" si="4">+X16</f>
        <v/>
      </c>
      <c r="AA16" s="111" t="str">
        <f t="shared" ref="AA16:AA18" si="5">IFERROR(IF(AB16="","",IF(AB16&lt;=0.2,"Leve",IF(AB16&lt;=0.4,"Menor",IF(AB16&lt;=0.6,"Moderado",IF(AB16&lt;=0.8,"Mayor","Catastrófico"))))),"")</f>
        <v/>
      </c>
      <c r="AB16" s="112" t="str">
        <f t="shared" ref="AB16:AB18" si="6">IFERROR(IF(AND(Q15="Impacto",Q16="Impacto"),(AB15-(+AB15*T16)),IF(AND(Q15="Probabilidad",Q16="Impacto"),(AB14-(+AB14*T16)),IF(Q16="Probabilidad",AB15,""))),"")</f>
        <v/>
      </c>
      <c r="AC16" s="113" t="str">
        <f t="shared" ref="AC16:AC18" si="7">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14"/>
      <c r="AE16" s="172"/>
      <c r="AF16" s="173"/>
      <c r="AG16" s="173"/>
      <c r="AH16" s="174"/>
      <c r="AI16" s="174"/>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84"/>
      <c r="B17" s="406"/>
      <c r="C17" s="406"/>
      <c r="D17" s="406"/>
      <c r="E17" s="418"/>
      <c r="F17" s="406"/>
      <c r="G17" s="472"/>
      <c r="H17" s="475"/>
      <c r="I17" s="481"/>
      <c r="J17" s="484"/>
      <c r="K17" s="481">
        <f>IF(NOT(ISERROR(MATCH(J17,_xlfn.ANCHORARRAY(E32),0))),I34&amp;"Por favor no seleccionar los criterios de impacto",J17)</f>
        <v>0</v>
      </c>
      <c r="L17" s="475"/>
      <c r="M17" s="481"/>
      <c r="N17" s="478"/>
      <c r="O17" s="6">
        <v>3</v>
      </c>
      <c r="P17" s="157"/>
      <c r="Q17" s="107" t="str">
        <f t="shared" si="0"/>
        <v/>
      </c>
      <c r="R17" s="108"/>
      <c r="S17" s="108"/>
      <c r="T17" s="109" t="str">
        <f t="shared" si="1"/>
        <v/>
      </c>
      <c r="U17" s="108"/>
      <c r="V17" s="108"/>
      <c r="W17" s="108"/>
      <c r="X17" s="110" t="str">
        <f t="shared" si="2"/>
        <v/>
      </c>
      <c r="Y17" s="111" t="str">
        <f t="shared" si="3"/>
        <v/>
      </c>
      <c r="Z17" s="112" t="str">
        <f t="shared" si="4"/>
        <v/>
      </c>
      <c r="AA17" s="111" t="str">
        <f t="shared" si="5"/>
        <v/>
      </c>
      <c r="AB17" s="112" t="str">
        <f t="shared" si="6"/>
        <v/>
      </c>
      <c r="AC17" s="113" t="str">
        <f t="shared" si="7"/>
        <v/>
      </c>
      <c r="AD17" s="114"/>
      <c r="AE17" s="172"/>
      <c r="AF17" s="173"/>
      <c r="AG17" s="173"/>
      <c r="AH17" s="174"/>
      <c r="AI17" s="174"/>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17.25" customHeight="1" x14ac:dyDescent="0.3">
      <c r="A18" s="384"/>
      <c r="B18" s="406"/>
      <c r="C18" s="406"/>
      <c r="D18" s="406"/>
      <c r="E18" s="418"/>
      <c r="F18" s="406"/>
      <c r="G18" s="472"/>
      <c r="H18" s="475"/>
      <c r="I18" s="481"/>
      <c r="J18" s="484"/>
      <c r="K18" s="481">
        <f>IF(NOT(ISERROR(MATCH(J18,_xlfn.ANCHORARRAY(E33),0))),I35&amp;"Por favor no seleccionar los criterios de impacto",J18)</f>
        <v>0</v>
      </c>
      <c r="L18" s="475"/>
      <c r="M18" s="481"/>
      <c r="N18" s="478"/>
      <c r="O18" s="6">
        <v>4</v>
      </c>
      <c r="P18" s="157"/>
      <c r="Q18" s="107" t="str">
        <f t="shared" si="0"/>
        <v/>
      </c>
      <c r="R18" s="108"/>
      <c r="S18" s="108"/>
      <c r="T18" s="109" t="str">
        <f t="shared" si="1"/>
        <v/>
      </c>
      <c r="U18" s="108"/>
      <c r="V18" s="108"/>
      <c r="W18" s="108"/>
      <c r="X18" s="110" t="str">
        <f t="shared" si="2"/>
        <v/>
      </c>
      <c r="Y18" s="111" t="str">
        <f t="shared" si="3"/>
        <v/>
      </c>
      <c r="Z18" s="112" t="str">
        <f t="shared" si="4"/>
        <v/>
      </c>
      <c r="AA18" s="111" t="str">
        <f t="shared" si="5"/>
        <v/>
      </c>
      <c r="AB18" s="112" t="str">
        <f t="shared" si="6"/>
        <v/>
      </c>
      <c r="AC18" s="113" t="str">
        <f t="shared" si="7"/>
        <v/>
      </c>
      <c r="AD18" s="114"/>
      <c r="AE18" s="175"/>
      <c r="AF18" s="176"/>
      <c r="AG18" s="148"/>
      <c r="AH18" s="174"/>
      <c r="AI18" s="174"/>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7.25" customHeight="1" x14ac:dyDescent="0.3">
      <c r="A19" s="384"/>
      <c r="B19" s="406"/>
      <c r="C19" s="406"/>
      <c r="D19" s="406"/>
      <c r="E19" s="418"/>
      <c r="F19" s="406"/>
      <c r="G19" s="472"/>
      <c r="H19" s="475"/>
      <c r="I19" s="481"/>
      <c r="J19" s="484"/>
      <c r="K19" s="481">
        <f>IF(NOT(ISERROR(MATCH(J19,_xlfn.ANCHORARRAY(E34),0))),I36&amp;"Por favor no seleccionar los criterios de impacto",J19)</f>
        <v>0</v>
      </c>
      <c r="L19" s="475"/>
      <c r="M19" s="481"/>
      <c r="N19" s="478"/>
      <c r="O19" s="6">
        <v>5</v>
      </c>
      <c r="P19" s="157"/>
      <c r="Q19" s="107" t="str">
        <f t="shared" ref="Q19:Q20" si="8">IF(OR(R19="Preventivo",R19="Detectivo"),"Probabilidad",IF(R19="Correctivo","Impacto",""))</f>
        <v/>
      </c>
      <c r="R19" s="108"/>
      <c r="S19" s="108"/>
      <c r="T19" s="109" t="str">
        <f t="shared" ref="T19:T20" si="9">IF(AND(R19="Preventivo",S19="Automático"),"50%",IF(AND(R19="Preventivo",S19="Manual"),"40%",IF(AND(R19="Detectivo",S19="Automático"),"40%",IF(AND(R19="Detectivo",S19="Manual"),"30%",IF(AND(R19="Correctivo",S19="Automático"),"35%",IF(AND(R19="Correctivo",S19="Manual"),"25%",""))))))</f>
        <v/>
      </c>
      <c r="U19" s="108"/>
      <c r="V19" s="108"/>
      <c r="W19" s="108"/>
      <c r="X19" s="110" t="str">
        <f t="shared" ref="X19:X20" si="10">IFERROR(IF(AND(Q18="Probabilidad",Q19="Probabilidad"),(Z18-(+Z18*T19)),IF(AND(Q18="Impacto",Q19="Probabilidad"),(Z17-(+Z17*T19)),IF(Q19="Impacto",Z18,""))),"")</f>
        <v/>
      </c>
      <c r="Y19" s="111" t="str">
        <f t="shared" ref="Y19:Y20" si="11">IFERROR(IF(X19="","",IF(X19&lt;=0.2,"Muy Baja",IF(X19&lt;=0.4,"Baja",IF(X19&lt;=0.6,"Media",IF(X19&lt;=0.8,"Alta","Muy Alta"))))),"")</f>
        <v/>
      </c>
      <c r="Z19" s="112" t="str">
        <f t="shared" ref="Z19:Z20" si="12">+X19</f>
        <v/>
      </c>
      <c r="AA19" s="111" t="str">
        <f t="shared" ref="AA19:AA20" si="13">IFERROR(IF(AB19="","",IF(AB19&lt;=0.2,"Leve",IF(AB19&lt;=0.4,"Menor",IF(AB19&lt;=0.6,"Moderado",IF(AB19&lt;=0.8,"Mayor","Catastrófico"))))),"")</f>
        <v/>
      </c>
      <c r="AB19" s="112" t="str">
        <f t="shared" ref="AB19:AB20" si="14">IFERROR(IF(AND(Q18="Impacto",Q19="Impacto"),(AB18-(+AB18*T19)),IF(AND(Q18="Probabilidad",Q19="Impacto"),(AB17-(+AB17*T19)),IF(Q19="Probabilidad",AB18,""))),"")</f>
        <v/>
      </c>
      <c r="AC19" s="113" t="str">
        <f t="shared" ref="AC19:AC20" si="15">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14"/>
      <c r="AE19" s="115"/>
      <c r="AF19" s="116"/>
      <c r="AG19" s="116"/>
      <c r="AH19" s="117"/>
      <c r="AI19" s="117"/>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404"/>
      <c r="B20" s="407"/>
      <c r="C20" s="407"/>
      <c r="D20" s="407"/>
      <c r="E20" s="419"/>
      <c r="F20" s="407"/>
      <c r="G20" s="473"/>
      <c r="H20" s="476"/>
      <c r="I20" s="482"/>
      <c r="J20" s="485"/>
      <c r="K20" s="482">
        <f>IF(NOT(ISERROR(MATCH(J20,_xlfn.ANCHORARRAY(E35),0))),I37&amp;"Por favor no seleccionar los criterios de impacto",J20)</f>
        <v>0</v>
      </c>
      <c r="L20" s="476"/>
      <c r="M20" s="482"/>
      <c r="N20" s="479"/>
      <c r="O20" s="6">
        <v>6</v>
      </c>
      <c r="P20" s="157"/>
      <c r="Q20" s="107" t="str">
        <f t="shared" si="8"/>
        <v/>
      </c>
      <c r="R20" s="108"/>
      <c r="S20" s="108"/>
      <c r="T20" s="109" t="str">
        <f t="shared" si="9"/>
        <v/>
      </c>
      <c r="U20" s="108"/>
      <c r="V20" s="108"/>
      <c r="W20" s="108"/>
      <c r="X20" s="110" t="str">
        <f t="shared" si="10"/>
        <v/>
      </c>
      <c r="Y20" s="111" t="str">
        <f t="shared" si="11"/>
        <v/>
      </c>
      <c r="Z20" s="112" t="str">
        <f t="shared" si="12"/>
        <v/>
      </c>
      <c r="AA20" s="111" t="str">
        <f t="shared" si="13"/>
        <v/>
      </c>
      <c r="AB20" s="112" t="str">
        <f t="shared" si="14"/>
        <v/>
      </c>
      <c r="AC20" s="113" t="str">
        <f t="shared" si="15"/>
        <v/>
      </c>
      <c r="AD20" s="114"/>
      <c r="AE20" s="115"/>
      <c r="AF20" s="116"/>
      <c r="AG20" s="116"/>
      <c r="AH20" s="117"/>
      <c r="AI20" s="117"/>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51" customHeight="1" x14ac:dyDescent="0.3">
      <c r="A21" s="383">
        <v>2</v>
      </c>
      <c r="B21" s="405" t="s">
        <v>130</v>
      </c>
      <c r="C21" s="405" t="s">
        <v>274</v>
      </c>
      <c r="D21" s="405" t="s">
        <v>275</v>
      </c>
      <c r="E21" s="417" t="s">
        <v>276</v>
      </c>
      <c r="F21" s="405" t="s">
        <v>124</v>
      </c>
      <c r="G21" s="401">
        <v>20</v>
      </c>
      <c r="H21" s="389" t="str">
        <f>IF(G21&lt;=0,"",IF(G21&lt;=2,"Muy Baja",IF(G21&lt;=24,"Baja",IF(G21&lt;=500,"Media",IF(G21&lt;=5000,"Alta","Muy Alta")))))</f>
        <v>Baja</v>
      </c>
      <c r="I21" s="395">
        <f>IF(H21="","",IF(H21="Muy Baja",0.2,IF(H21="Baja",0.4,IF(H21="Media",0.6,IF(H21="Alta",0.8,IF(H21="Muy Alta",1,))))))</f>
        <v>0.4</v>
      </c>
      <c r="J21" s="392" t="s">
        <v>151</v>
      </c>
      <c r="K21" s="395" t="str">
        <f>IF(NOT(ISERROR(MATCH(J21,'[2]Tabla Impacto'!$B$221:$B$223,0))),'[2]Tabla Impacto'!$F$223&amp;"Por favor no seleccionar los criterios de impacto(Afectación Económica o presupuestal y Pérdida Reputacional)",J21)</f>
        <v xml:space="preserve">     El riesgo afecta la imagen de de la entidad con efecto publicitario sostenido a nivel de sector administrativo, nivel departamental o municipal</v>
      </c>
      <c r="L21" s="389" t="str">
        <f>IF(OR(K21='[2]Tabla Impacto'!$C$11,K21='[2]Tabla Impacto'!$D$11),"Leve",IF(OR(K21='[2]Tabla Impacto'!$C$12,K21='[2]Tabla Impacto'!$D$12),"Menor",IF(OR(K21='[2]Tabla Impacto'!$C$13,K21='[2]Tabla Impacto'!$D$13),"Moderado",IF(OR(K21='[2]Tabla Impacto'!$C$14,K21='[2]Tabla Impacto'!$D$14),"Mayor",IF(OR(K21='[2]Tabla Impacto'!$C$15,K21='[2]Tabla Impacto'!$D$15),"Catastrófico","")))))</f>
        <v>Mayor</v>
      </c>
      <c r="M21" s="395">
        <f>IF(L21="","",IF(L21="Leve",0.2,IF(L21="Menor",0.4,IF(L21="Moderado",0.6,IF(L21="Mayor",0.8,IF(L21="Catastrófico",1,))))))</f>
        <v>0.8</v>
      </c>
      <c r="N21" s="398"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383">
        <v>1</v>
      </c>
      <c r="P21" s="385" t="s">
        <v>277</v>
      </c>
      <c r="Q21" s="373" t="str">
        <f>IF(OR(R21="Preventivo",R21="Detectivo"),"Probabilidad",IF(R21="Correctivo","Impacto",""))</f>
        <v>Probabilidad</v>
      </c>
      <c r="R21" s="371" t="s">
        <v>15</v>
      </c>
      <c r="S21" s="371" t="s">
        <v>9</v>
      </c>
      <c r="T21" s="367" t="str">
        <f>IF(AND(R21="Preventivo",S21="Automático"),"50%",IF(AND(R21="Preventivo",S21="Manual"),"40%",IF(AND(R21="Detectivo",S21="Automático"),"40%",IF(AND(R21="Detectivo",S21="Manual"),"30%",IF(AND(R21="Correctivo",S21="Automático"),"35%",IF(AND(R21="Correctivo",S21="Manual"),"25%",""))))))</f>
        <v>30%</v>
      </c>
      <c r="U21" s="371" t="s">
        <v>19</v>
      </c>
      <c r="V21" s="371" t="s">
        <v>22</v>
      </c>
      <c r="W21" s="371" t="s">
        <v>115</v>
      </c>
      <c r="X21" s="146">
        <f>IFERROR(IF(Q21="Probabilidad",(I21-(+I21*T21)),IF(Q21="Impacto",I21,"")),"")</f>
        <v>0.28000000000000003</v>
      </c>
      <c r="Y21" s="365" t="str">
        <f>IFERROR(IF(X21="","",IF(X21&lt;=0.2,"Muy Baja",IF(X21&lt;=0.4,"Baja",IF(X21&lt;=0.6,"Media",IF(X21&lt;=0.8,"Alta","Muy Alta"))))),"")</f>
        <v>Baja</v>
      </c>
      <c r="Z21" s="367">
        <f>+X21</f>
        <v>0.28000000000000003</v>
      </c>
      <c r="AA21" s="365" t="str">
        <f>IFERROR(IF(AB21="","",IF(AB21&lt;=0.2,"Leve",IF(AB21&lt;=0.4,"Menor",IF(AB21&lt;=0.6,"Moderado",IF(AB21&lt;=0.8,"Mayor","Catastrófico"))))),"")</f>
        <v>Mayor</v>
      </c>
      <c r="AB21" s="367">
        <f>IFERROR(IF(Q21="Impacto",(M21-(+M21*T21)),IF(Q21="Probabilidad",M21,"")),"")</f>
        <v>0.8</v>
      </c>
      <c r="AC21" s="36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371" t="s">
        <v>132</v>
      </c>
      <c r="AE21" s="175" t="s">
        <v>278</v>
      </c>
      <c r="AF21" s="176" t="s">
        <v>270</v>
      </c>
      <c r="AG21" s="148" t="s">
        <v>279</v>
      </c>
      <c r="AH21" s="174">
        <v>45748</v>
      </c>
      <c r="AI21" s="174">
        <v>46010</v>
      </c>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51" customHeight="1" x14ac:dyDescent="0.3">
      <c r="A22" s="384"/>
      <c r="B22" s="406"/>
      <c r="C22" s="406"/>
      <c r="D22" s="406"/>
      <c r="E22" s="418"/>
      <c r="F22" s="406"/>
      <c r="G22" s="402"/>
      <c r="H22" s="390"/>
      <c r="I22" s="396"/>
      <c r="J22" s="393"/>
      <c r="K22" s="396"/>
      <c r="L22" s="390"/>
      <c r="M22" s="396"/>
      <c r="N22" s="399"/>
      <c r="O22" s="384"/>
      <c r="P22" s="386"/>
      <c r="Q22" s="374"/>
      <c r="R22" s="372"/>
      <c r="S22" s="372"/>
      <c r="T22" s="368"/>
      <c r="U22" s="372"/>
      <c r="V22" s="372"/>
      <c r="W22" s="372"/>
      <c r="X22" s="146"/>
      <c r="Y22" s="366"/>
      <c r="Z22" s="368"/>
      <c r="AA22" s="366"/>
      <c r="AB22" s="368"/>
      <c r="AC22" s="370"/>
      <c r="AD22" s="372"/>
      <c r="AE22" s="175" t="s">
        <v>280</v>
      </c>
      <c r="AF22" s="176" t="s">
        <v>270</v>
      </c>
      <c r="AG22" s="148" t="s">
        <v>281</v>
      </c>
      <c r="AH22" s="174">
        <v>45748</v>
      </c>
      <c r="AI22" s="174">
        <v>46010</v>
      </c>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51" customHeight="1" x14ac:dyDescent="0.3">
      <c r="A23" s="384"/>
      <c r="B23" s="406"/>
      <c r="C23" s="406"/>
      <c r="D23" s="406"/>
      <c r="E23" s="418"/>
      <c r="F23" s="406"/>
      <c r="G23" s="402"/>
      <c r="H23" s="390"/>
      <c r="I23" s="396"/>
      <c r="J23" s="393"/>
      <c r="K23" s="396"/>
      <c r="L23" s="390"/>
      <c r="M23" s="396"/>
      <c r="N23" s="399"/>
      <c r="O23" s="384"/>
      <c r="P23" s="386"/>
      <c r="Q23" s="374"/>
      <c r="R23" s="372"/>
      <c r="S23" s="372"/>
      <c r="T23" s="368"/>
      <c r="U23" s="372"/>
      <c r="V23" s="372"/>
      <c r="W23" s="372"/>
      <c r="X23" s="146"/>
      <c r="Y23" s="366"/>
      <c r="Z23" s="368"/>
      <c r="AA23" s="366"/>
      <c r="AB23" s="368"/>
      <c r="AC23" s="370"/>
      <c r="AD23" s="372"/>
      <c r="AE23" s="175" t="s">
        <v>282</v>
      </c>
      <c r="AF23" s="176" t="s">
        <v>270</v>
      </c>
      <c r="AG23" s="173" t="s">
        <v>268</v>
      </c>
      <c r="AH23" s="174">
        <v>45748</v>
      </c>
      <c r="AI23" s="174">
        <v>46010</v>
      </c>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84"/>
      <c r="B24" s="406"/>
      <c r="C24" s="406"/>
      <c r="D24" s="406"/>
      <c r="E24" s="418"/>
      <c r="F24" s="406"/>
      <c r="G24" s="402"/>
      <c r="H24" s="390"/>
      <c r="I24" s="396"/>
      <c r="J24" s="393"/>
      <c r="K24" s="396">
        <f>IF(NOT(ISERROR(MATCH(J24,_xlfn.ANCHORARRAY(E37),0))),I39&amp;"Por favor no seleccionar los criterios de impacto",J24)</f>
        <v>0</v>
      </c>
      <c r="L24" s="390"/>
      <c r="M24" s="396"/>
      <c r="N24" s="399"/>
      <c r="O24" s="106">
        <v>2</v>
      </c>
      <c r="P24" s="157"/>
      <c r="Q24" s="107" t="str">
        <f t="shared" ref="Q24:Q25" si="16">IF(OR(R24="Preventivo",R24="Detectivo"),"Probabilidad",IF(R24="Correctivo","Impacto",""))</f>
        <v/>
      </c>
      <c r="R24" s="108"/>
      <c r="S24" s="108"/>
      <c r="T24" s="109" t="str">
        <f t="shared" ref="T24:T25" si="17">IF(AND(R24="Preventivo",S24="Automático"),"50%",IF(AND(R24="Preventivo",S24="Manual"),"40%",IF(AND(R24="Detectivo",S24="Automático"),"40%",IF(AND(R24="Detectivo",S24="Manual"),"30%",IF(AND(R24="Correctivo",S24="Automático"),"35%",IF(AND(R24="Correctivo",S24="Manual"),"25%",""))))))</f>
        <v/>
      </c>
      <c r="U24" s="108"/>
      <c r="V24" s="108"/>
      <c r="W24" s="108"/>
      <c r="X24" s="110" t="str">
        <f t="shared" ref="X24:X25" si="18">IFERROR(IF(AND(Q23="Probabilidad",Q24="Probabilidad"),(Z23-(+Z23*T24)),IF(AND(Q23="Impacto",Q24="Probabilidad"),(Z22-(+Z22*T24)),IF(Q24="Impacto",Z23,""))),"")</f>
        <v/>
      </c>
      <c r="Y24" s="111" t="str">
        <f t="shared" ref="Y24:Y25" si="19">IFERROR(IF(X24="","",IF(X24&lt;=0.2,"Muy Baja",IF(X24&lt;=0.4,"Baja",IF(X24&lt;=0.6,"Media",IF(X24&lt;=0.8,"Alta","Muy Alta"))))),"")</f>
        <v/>
      </c>
      <c r="Z24" s="112" t="str">
        <f t="shared" ref="Z24:Z25" si="20">+X24</f>
        <v/>
      </c>
      <c r="AA24" s="111" t="str">
        <f t="shared" ref="AA24:AA25" si="21">IFERROR(IF(AB24="","",IF(AB24&lt;=0.2,"Leve",IF(AB24&lt;=0.4,"Menor",IF(AB24&lt;=0.6,"Moderado",IF(AB24&lt;=0.8,"Mayor","Catastrófico"))))),"")</f>
        <v/>
      </c>
      <c r="AB24" s="112" t="str">
        <f t="shared" ref="AB24:AB25" si="22">IFERROR(IF(AND(Q23="Impacto",Q24="Impacto"),(AB23-(+AB23*T24)),IF(AND(Q23="Probabilidad",Q24="Impacto"),(AB22-(+AB22*T24)),IF(Q24="Probabilidad",AB23,""))),"")</f>
        <v/>
      </c>
      <c r="AC24" s="113" t="str">
        <f t="shared" ref="AC24:AC25" si="23">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14"/>
      <c r="AE24" s="175"/>
      <c r="AF24" s="176"/>
      <c r="AG24" s="148"/>
      <c r="AH24" s="174"/>
      <c r="AI24" s="174"/>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384"/>
      <c r="B25" s="406"/>
      <c r="C25" s="406"/>
      <c r="D25" s="406"/>
      <c r="E25" s="418"/>
      <c r="F25" s="406"/>
      <c r="G25" s="402"/>
      <c r="H25" s="390"/>
      <c r="I25" s="396"/>
      <c r="J25" s="393"/>
      <c r="K25" s="396">
        <f>IF(NOT(ISERROR(MATCH(J25,_xlfn.ANCHORARRAY(E38),0))),I40&amp;"Por favor no seleccionar los criterios de impacto",J25)</f>
        <v>0</v>
      </c>
      <c r="L25" s="390"/>
      <c r="M25" s="396"/>
      <c r="N25" s="399"/>
      <c r="O25" s="106">
        <v>3</v>
      </c>
      <c r="P25" s="157"/>
      <c r="Q25" s="107" t="str">
        <f t="shared" si="16"/>
        <v/>
      </c>
      <c r="R25" s="108"/>
      <c r="S25" s="108"/>
      <c r="T25" s="109" t="str">
        <f t="shared" si="17"/>
        <v/>
      </c>
      <c r="U25" s="108"/>
      <c r="V25" s="108"/>
      <c r="W25" s="108"/>
      <c r="X25" s="110" t="str">
        <f t="shared" si="18"/>
        <v/>
      </c>
      <c r="Y25" s="111" t="str">
        <f t="shared" si="19"/>
        <v/>
      </c>
      <c r="Z25" s="112" t="str">
        <f t="shared" si="20"/>
        <v/>
      </c>
      <c r="AA25" s="111" t="str">
        <f t="shared" si="21"/>
        <v/>
      </c>
      <c r="AB25" s="112" t="str">
        <f t="shared" si="22"/>
        <v/>
      </c>
      <c r="AC25" s="113" t="str">
        <f t="shared" si="23"/>
        <v/>
      </c>
      <c r="AD25" s="114"/>
      <c r="AE25" s="175"/>
      <c r="AF25" s="176"/>
      <c r="AG25" s="173"/>
      <c r="AH25" s="174"/>
      <c r="AI25" s="174"/>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384"/>
      <c r="B26" s="406"/>
      <c r="C26" s="406"/>
      <c r="D26" s="406"/>
      <c r="E26" s="418"/>
      <c r="F26" s="406"/>
      <c r="G26" s="402"/>
      <c r="H26" s="390"/>
      <c r="I26" s="396"/>
      <c r="J26" s="393"/>
      <c r="K26" s="396">
        <f>IF(NOT(ISERROR(MATCH(J26,_xlfn.ANCHORARRAY(E39),0))),I41&amp;"Por favor no seleccionar los criterios de impacto",J26)</f>
        <v>0</v>
      </c>
      <c r="L26" s="390"/>
      <c r="M26" s="396"/>
      <c r="N26" s="399"/>
      <c r="O26" s="106">
        <v>4</v>
      </c>
      <c r="P26" s="157"/>
      <c r="Q26" s="107" t="str">
        <f t="shared" ref="Q26:Q28" si="24">IF(OR(R26="Preventivo",R26="Detectivo"),"Probabilidad",IF(R26="Correctivo","Impacto",""))</f>
        <v/>
      </c>
      <c r="R26" s="108"/>
      <c r="S26" s="108"/>
      <c r="T26" s="109" t="str">
        <f t="shared" ref="T26:T28" si="25">IF(AND(R26="Preventivo",S26="Automático"),"50%",IF(AND(R26="Preventivo",S26="Manual"),"40%",IF(AND(R26="Detectivo",S26="Automático"),"40%",IF(AND(R26="Detectivo",S26="Manual"),"30%",IF(AND(R26="Correctivo",S26="Automático"),"35%",IF(AND(R26="Correctivo",S26="Manual"),"25%",""))))))</f>
        <v/>
      </c>
      <c r="U26" s="108"/>
      <c r="V26" s="108"/>
      <c r="W26" s="108"/>
      <c r="X26" s="110" t="str">
        <f t="shared" ref="X26:X28" si="26">IFERROR(IF(AND(Q25="Probabilidad",Q26="Probabilidad"),(Z25-(+Z25*T26)),IF(AND(Q25="Impacto",Q26="Probabilidad"),(Z24-(+Z24*T26)),IF(Q26="Impacto",Z25,""))),"")</f>
        <v/>
      </c>
      <c r="Y26" s="111" t="str">
        <f t="shared" ref="Y26:Y28" si="27">IFERROR(IF(X26="","",IF(X26&lt;=0.2,"Muy Baja",IF(X26&lt;=0.4,"Baja",IF(X26&lt;=0.6,"Media",IF(X26&lt;=0.8,"Alta","Muy Alta"))))),"")</f>
        <v/>
      </c>
      <c r="Z26" s="112" t="str">
        <f t="shared" ref="Z26:Z28" si="28">+X26</f>
        <v/>
      </c>
      <c r="AA26" s="111" t="str">
        <f t="shared" ref="AA26:AA28" si="29">IFERROR(IF(AB26="","",IF(AB26&lt;=0.2,"Leve",IF(AB26&lt;=0.4,"Menor",IF(AB26&lt;=0.6,"Moderado",IF(AB26&lt;=0.8,"Mayor","Catastrófico"))))),"")</f>
        <v/>
      </c>
      <c r="AB26" s="112" t="str">
        <f t="shared" ref="AB26:AB28" si="30">IFERROR(IF(AND(Q25="Impacto",Q26="Impacto"),(AB25-(+AB25*T26)),IF(AND(Q25="Probabilidad",Q26="Impacto"),(AB24-(+AB24*T26)),IF(Q26="Probabilidad",AB25,""))),"")</f>
        <v/>
      </c>
      <c r="AC26" s="113"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14"/>
      <c r="AE26" s="115"/>
      <c r="AF26" s="116"/>
      <c r="AG26" s="116"/>
      <c r="AH26" s="117"/>
      <c r="AI26" s="117"/>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384"/>
      <c r="B27" s="406"/>
      <c r="C27" s="406"/>
      <c r="D27" s="406"/>
      <c r="E27" s="418"/>
      <c r="F27" s="406"/>
      <c r="G27" s="402"/>
      <c r="H27" s="390"/>
      <c r="I27" s="396"/>
      <c r="J27" s="393"/>
      <c r="K27" s="396">
        <f>IF(NOT(ISERROR(MATCH(J27,_xlfn.ANCHORARRAY(E40),0))),I42&amp;"Por favor no seleccionar los criterios de impacto",J27)</f>
        <v>0</v>
      </c>
      <c r="L27" s="390"/>
      <c r="M27" s="396"/>
      <c r="N27" s="399"/>
      <c r="O27" s="106">
        <v>5</v>
      </c>
      <c r="P27" s="157"/>
      <c r="Q27" s="107" t="str">
        <f t="shared" si="24"/>
        <v/>
      </c>
      <c r="R27" s="108"/>
      <c r="S27" s="108"/>
      <c r="T27" s="109" t="str">
        <f t="shared" si="25"/>
        <v/>
      </c>
      <c r="U27" s="108"/>
      <c r="V27" s="108"/>
      <c r="W27" s="108"/>
      <c r="X27" s="110" t="str">
        <f t="shared" si="26"/>
        <v/>
      </c>
      <c r="Y27" s="111" t="str">
        <f t="shared" si="27"/>
        <v/>
      </c>
      <c r="Z27" s="112" t="str">
        <f t="shared" si="28"/>
        <v/>
      </c>
      <c r="AA27" s="111" t="str">
        <f t="shared" si="29"/>
        <v/>
      </c>
      <c r="AB27" s="112" t="str">
        <f t="shared" si="30"/>
        <v/>
      </c>
      <c r="AC27" s="113" t="str">
        <f t="shared" ref="AC27:AC28" si="31">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4"/>
      <c r="AE27" s="115"/>
      <c r="AF27" s="116"/>
      <c r="AG27" s="116"/>
      <c r="AH27" s="117"/>
      <c r="AI27" s="117"/>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404"/>
      <c r="B28" s="407"/>
      <c r="C28" s="407"/>
      <c r="D28" s="407"/>
      <c r="E28" s="419"/>
      <c r="F28" s="407"/>
      <c r="G28" s="403"/>
      <c r="H28" s="391"/>
      <c r="I28" s="397"/>
      <c r="J28" s="394"/>
      <c r="K28" s="397">
        <f>IF(NOT(ISERROR(MATCH(J28,_xlfn.ANCHORARRAY(E41),0))),I43&amp;"Por favor no seleccionar los criterios de impacto",J28)</f>
        <v>0</v>
      </c>
      <c r="L28" s="391"/>
      <c r="M28" s="397"/>
      <c r="N28" s="400"/>
      <c r="O28" s="106">
        <v>6</v>
      </c>
      <c r="P28" s="157"/>
      <c r="Q28" s="107" t="str">
        <f t="shared" si="24"/>
        <v/>
      </c>
      <c r="R28" s="108"/>
      <c r="S28" s="108"/>
      <c r="T28" s="109" t="str">
        <f t="shared" si="25"/>
        <v/>
      </c>
      <c r="U28" s="108"/>
      <c r="V28" s="108"/>
      <c r="W28" s="108"/>
      <c r="X28" s="110" t="str">
        <f t="shared" si="26"/>
        <v/>
      </c>
      <c r="Y28" s="111" t="str">
        <f t="shared" si="27"/>
        <v/>
      </c>
      <c r="Z28" s="112" t="str">
        <f t="shared" si="28"/>
        <v/>
      </c>
      <c r="AA28" s="111" t="str">
        <f t="shared" si="29"/>
        <v/>
      </c>
      <c r="AB28" s="112" t="str">
        <f t="shared" si="30"/>
        <v/>
      </c>
      <c r="AC28" s="113" t="str">
        <f t="shared" si="31"/>
        <v/>
      </c>
      <c r="AD28" s="114"/>
      <c r="AE28" s="115"/>
      <c r="AF28" s="116"/>
      <c r="AG28" s="116"/>
      <c r="AH28" s="117"/>
      <c r="AI28" s="117"/>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58.5" customHeight="1" x14ac:dyDescent="0.3">
      <c r="A29" s="383">
        <v>3</v>
      </c>
      <c r="B29" s="405" t="s">
        <v>130</v>
      </c>
      <c r="C29" s="405" t="s">
        <v>283</v>
      </c>
      <c r="D29" s="405" t="s">
        <v>284</v>
      </c>
      <c r="E29" s="417" t="s">
        <v>285</v>
      </c>
      <c r="F29" s="405" t="s">
        <v>119</v>
      </c>
      <c r="G29" s="401">
        <v>15</v>
      </c>
      <c r="H29" s="389" t="str">
        <f>IF(G29&lt;=0,"",IF(G29&lt;=2,"Muy Baja",IF(G29&lt;=24,"Baja",IF(G29&lt;=500,"Media",IF(G29&lt;=5000,"Alta","Muy Alta")))))</f>
        <v>Baja</v>
      </c>
      <c r="I29" s="395">
        <f>IF(H29="","",IF(H29="Muy Baja",0.2,IF(H29="Baja",0.4,IF(H29="Media",0.6,IF(H29="Alta",0.8,IF(H29="Muy Alta",1,))))))</f>
        <v>0.4</v>
      </c>
      <c r="J29" s="392" t="s">
        <v>151</v>
      </c>
      <c r="K29" s="395" t="str">
        <f>IF(NOT(ISERROR(MATCH(J29,'[2]Tabla Impacto'!$B$221:$B$223,0))),'[2]Tabla Impacto'!$F$223&amp;"Por favor no seleccionar los criterios de impacto(Afectación Económica o presupuestal y Pérdida Reputacional)",J29)</f>
        <v xml:space="preserve">     El riesgo afecta la imagen de de la entidad con efecto publicitario sostenido a nivel de sector administrativo, nivel departamental o municipal</v>
      </c>
      <c r="L29" s="389" t="str">
        <f>IF(OR(K29='[2]Tabla Impacto'!$C$11,K29='[2]Tabla Impacto'!$D$11),"Leve",IF(OR(K29='[2]Tabla Impacto'!$C$12,K29='[2]Tabla Impacto'!$D$12),"Menor",IF(OR(K29='[2]Tabla Impacto'!$C$13,K29='[2]Tabla Impacto'!$D$13),"Moderado",IF(OR(K29='[2]Tabla Impacto'!$C$14,K29='[2]Tabla Impacto'!$D$14),"Mayor",IF(OR(K29='[2]Tabla Impacto'!$C$15,K29='[2]Tabla Impacto'!$D$15),"Catastrófico","")))))</f>
        <v>Mayor</v>
      </c>
      <c r="M29" s="395">
        <f>IF(L29="","",IF(L29="Leve",0.2,IF(L29="Menor",0.4,IF(L29="Moderado",0.6,IF(L29="Mayor",0.8,IF(L29="Catastrófico",1,))))))</f>
        <v>0.8</v>
      </c>
      <c r="N29" s="398" t="str">
        <f>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Alto</v>
      </c>
      <c r="O29" s="383">
        <v>1</v>
      </c>
      <c r="P29" s="387" t="s">
        <v>286</v>
      </c>
      <c r="Q29" s="373" t="str">
        <f>IF(OR(R29="Preventivo",R29="Detectivo"),"Probabilidad",IF(R29="Correctivo","Impacto",""))</f>
        <v>Probabilidad</v>
      </c>
      <c r="R29" s="371" t="s">
        <v>14</v>
      </c>
      <c r="S29" s="371" t="s">
        <v>9</v>
      </c>
      <c r="T29" s="367" t="str">
        <f>IF(AND(R29="Preventivo",S29="Automático"),"50%",IF(AND(R29="Preventivo",S29="Manual"),"40%",IF(AND(R29="Detectivo",S29="Automático"),"40%",IF(AND(R29="Detectivo",S29="Manual"),"30%",IF(AND(R29="Correctivo",S29="Automático"),"35%",IF(AND(R29="Correctivo",S29="Manual"),"25%",""))))))</f>
        <v>40%</v>
      </c>
      <c r="U29" s="371" t="s">
        <v>19</v>
      </c>
      <c r="V29" s="371" t="s">
        <v>22</v>
      </c>
      <c r="W29" s="371" t="s">
        <v>115</v>
      </c>
      <c r="X29" s="146">
        <f>IFERROR(IF(Q29="Probabilidad",(I29-(+I29*T29)),IF(Q29="Impacto",I29,"")),"")</f>
        <v>0.24</v>
      </c>
      <c r="Y29" s="365" t="str">
        <f>IFERROR(IF(X29="","",IF(X29&lt;=0.2,"Muy Baja",IF(X29&lt;=0.4,"Baja",IF(X29&lt;=0.6,"Media",IF(X29&lt;=0.8,"Alta","Muy Alta"))))),"")</f>
        <v>Baja</v>
      </c>
      <c r="Z29" s="367">
        <f>+X29</f>
        <v>0.24</v>
      </c>
      <c r="AA29" s="365" t="str">
        <f>IFERROR(IF(AB29="","",IF(AB29&lt;=0.2,"Leve",IF(AB29&lt;=0.4,"Menor",IF(AB29&lt;=0.6,"Moderado",IF(AB29&lt;=0.8,"Mayor","Catastrófico"))))),"")</f>
        <v>Mayor</v>
      </c>
      <c r="AB29" s="367">
        <f>IFERROR(IF(Q29="Impacto",(M29-(+M29*T29)),IF(Q29="Probabilidad",M29,"")),"")</f>
        <v>0.8</v>
      </c>
      <c r="AC29" s="369"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Alto</v>
      </c>
      <c r="AD29" s="371" t="s">
        <v>132</v>
      </c>
      <c r="AE29" s="175" t="s">
        <v>287</v>
      </c>
      <c r="AF29" s="148" t="s">
        <v>270</v>
      </c>
      <c r="AG29" s="148" t="s">
        <v>279</v>
      </c>
      <c r="AH29" s="174">
        <v>45741</v>
      </c>
      <c r="AI29" s="174">
        <v>46010</v>
      </c>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52.5" customHeight="1" x14ac:dyDescent="0.3">
      <c r="A30" s="384"/>
      <c r="B30" s="406"/>
      <c r="C30" s="406"/>
      <c r="D30" s="406"/>
      <c r="E30" s="418"/>
      <c r="F30" s="406"/>
      <c r="G30" s="402"/>
      <c r="H30" s="390"/>
      <c r="I30" s="396"/>
      <c r="J30" s="393"/>
      <c r="K30" s="396"/>
      <c r="L30" s="390"/>
      <c r="M30" s="396"/>
      <c r="N30" s="399"/>
      <c r="O30" s="384"/>
      <c r="P30" s="388"/>
      <c r="Q30" s="374"/>
      <c r="R30" s="372"/>
      <c r="S30" s="372"/>
      <c r="T30" s="368"/>
      <c r="U30" s="372"/>
      <c r="V30" s="372"/>
      <c r="W30" s="372"/>
      <c r="X30" s="146"/>
      <c r="Y30" s="366"/>
      <c r="Z30" s="368"/>
      <c r="AA30" s="366"/>
      <c r="AB30" s="368"/>
      <c r="AC30" s="370"/>
      <c r="AD30" s="372"/>
      <c r="AE30" s="175" t="s">
        <v>288</v>
      </c>
      <c r="AF30" s="176" t="s">
        <v>270</v>
      </c>
      <c r="AG30" s="173" t="s">
        <v>289</v>
      </c>
      <c r="AH30" s="174">
        <v>45748</v>
      </c>
      <c r="AI30" s="174">
        <v>46010</v>
      </c>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53.25" customHeight="1" x14ac:dyDescent="0.3">
      <c r="A31" s="384"/>
      <c r="B31" s="406"/>
      <c r="C31" s="406"/>
      <c r="D31" s="406"/>
      <c r="E31" s="418"/>
      <c r="F31" s="406"/>
      <c r="G31" s="402"/>
      <c r="H31" s="390"/>
      <c r="I31" s="396"/>
      <c r="J31" s="393"/>
      <c r="K31" s="396"/>
      <c r="L31" s="390"/>
      <c r="M31" s="396"/>
      <c r="N31" s="399"/>
      <c r="O31" s="384"/>
      <c r="P31" s="388"/>
      <c r="Q31" s="374"/>
      <c r="R31" s="372"/>
      <c r="S31" s="372"/>
      <c r="T31" s="368"/>
      <c r="U31" s="372"/>
      <c r="V31" s="372"/>
      <c r="W31" s="372"/>
      <c r="X31" s="146"/>
      <c r="Y31" s="366"/>
      <c r="Z31" s="368"/>
      <c r="AA31" s="366"/>
      <c r="AB31" s="368"/>
      <c r="AC31" s="370"/>
      <c r="AD31" s="372"/>
      <c r="AE31" s="175" t="s">
        <v>290</v>
      </c>
      <c r="AF31" s="176" t="s">
        <v>270</v>
      </c>
      <c r="AG31" s="148" t="s">
        <v>291</v>
      </c>
      <c r="AH31" s="174">
        <v>45748</v>
      </c>
      <c r="AI31" s="174">
        <v>45838</v>
      </c>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7.25" customHeight="1" x14ac:dyDescent="0.3">
      <c r="A32" s="384"/>
      <c r="B32" s="406"/>
      <c r="C32" s="406"/>
      <c r="D32" s="406"/>
      <c r="E32" s="418"/>
      <c r="F32" s="406"/>
      <c r="G32" s="402"/>
      <c r="H32" s="390"/>
      <c r="I32" s="396"/>
      <c r="J32" s="393"/>
      <c r="K32" s="396">
        <f>IF(NOT(ISERROR(MATCH(J32,_xlfn.ANCHORARRAY(E43),0))),I45&amp;"Por favor no seleccionar los criterios de impacto",J32)</f>
        <v>0</v>
      </c>
      <c r="L32" s="390"/>
      <c r="M32" s="396"/>
      <c r="N32" s="399"/>
      <c r="O32" s="106">
        <v>2</v>
      </c>
      <c r="P32" s="157"/>
      <c r="Q32" s="107" t="str">
        <f t="shared" ref="Q32:Q33" si="32">IF(OR(R32="Preventivo",R32="Detectivo"),"Probabilidad",IF(R32="Correctivo","Impacto",""))</f>
        <v/>
      </c>
      <c r="R32" s="108"/>
      <c r="S32" s="108"/>
      <c r="T32" s="109" t="str">
        <f t="shared" ref="T32:T33" si="33">IF(AND(R32="Preventivo",S32="Automático"),"50%",IF(AND(R32="Preventivo",S32="Manual"),"40%",IF(AND(R32="Detectivo",S32="Automático"),"40%",IF(AND(R32="Detectivo",S32="Manual"),"30%",IF(AND(R32="Correctivo",S32="Automático"),"35%",IF(AND(R32="Correctivo",S32="Manual"),"25%",""))))))</f>
        <v/>
      </c>
      <c r="U32" s="108"/>
      <c r="V32" s="108"/>
      <c r="W32" s="108"/>
      <c r="X32" s="110" t="str">
        <f t="shared" ref="X32:X33" si="34">IFERROR(IF(AND(Q31="Probabilidad",Q32="Probabilidad"),(Z31-(+Z31*T32)),IF(AND(Q31="Impacto",Q32="Probabilidad"),(Z30-(+Z30*T32)),IF(Q32="Impacto",Z31,""))),"")</f>
        <v/>
      </c>
      <c r="Y32" s="111" t="str">
        <f t="shared" ref="Y32:Y33" si="35">IFERROR(IF(X32="","",IF(X32&lt;=0.2,"Muy Baja",IF(X32&lt;=0.4,"Baja",IF(X32&lt;=0.6,"Media",IF(X32&lt;=0.8,"Alta","Muy Alta"))))),"")</f>
        <v/>
      </c>
      <c r="Z32" s="112" t="str">
        <f t="shared" ref="Z32:Z33" si="36">+X32</f>
        <v/>
      </c>
      <c r="AA32" s="111" t="str">
        <f t="shared" ref="AA32:AA33" si="37">IFERROR(IF(AB32="","",IF(AB32&lt;=0.2,"Leve",IF(AB32&lt;=0.4,"Menor",IF(AB32&lt;=0.6,"Moderado",IF(AB32&lt;=0.8,"Mayor","Catastrófico"))))),"")</f>
        <v/>
      </c>
      <c r="AB32" s="112" t="str">
        <f t="shared" ref="AB32:AB33" si="38">IFERROR(IF(AND(Q31="Impacto",Q32="Impacto"),(AB31-(+AB31*T32)),IF(AND(Q31="Probabilidad",Q32="Impacto"),(AB30-(+AB30*T32)),IF(Q32="Probabilidad",AB31,""))),"")</f>
        <v/>
      </c>
      <c r="AC32" s="113" t="str">
        <f t="shared" ref="AC32:AC33" si="39">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14"/>
      <c r="AE32" s="175"/>
      <c r="AF32" s="176"/>
      <c r="AG32" s="173"/>
      <c r="AH32" s="174"/>
      <c r="AI32" s="174"/>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7.25" customHeight="1" x14ac:dyDescent="0.3">
      <c r="A33" s="384"/>
      <c r="B33" s="406"/>
      <c r="C33" s="406"/>
      <c r="D33" s="406"/>
      <c r="E33" s="418"/>
      <c r="F33" s="406"/>
      <c r="G33" s="402"/>
      <c r="H33" s="390"/>
      <c r="I33" s="396"/>
      <c r="J33" s="393"/>
      <c r="K33" s="396">
        <f>IF(NOT(ISERROR(MATCH(J33,_xlfn.ANCHORARRAY(E44),0))),I46&amp;"Por favor no seleccionar los criterios de impacto",J33)</f>
        <v>0</v>
      </c>
      <c r="L33" s="390"/>
      <c r="M33" s="396"/>
      <c r="N33" s="399"/>
      <c r="O33" s="106">
        <v>3</v>
      </c>
      <c r="P33" s="157"/>
      <c r="Q33" s="107" t="str">
        <f t="shared" si="32"/>
        <v/>
      </c>
      <c r="R33" s="108"/>
      <c r="S33" s="108"/>
      <c r="T33" s="109" t="str">
        <f t="shared" si="33"/>
        <v/>
      </c>
      <c r="U33" s="108"/>
      <c r="V33" s="108"/>
      <c r="W33" s="108"/>
      <c r="X33" s="110" t="str">
        <f t="shared" si="34"/>
        <v/>
      </c>
      <c r="Y33" s="111" t="str">
        <f t="shared" si="35"/>
        <v/>
      </c>
      <c r="Z33" s="112" t="str">
        <f t="shared" si="36"/>
        <v/>
      </c>
      <c r="AA33" s="111" t="str">
        <f t="shared" si="37"/>
        <v/>
      </c>
      <c r="AB33" s="112" t="str">
        <f t="shared" si="38"/>
        <v/>
      </c>
      <c r="AC33" s="113" t="str">
        <f t="shared" si="39"/>
        <v/>
      </c>
      <c r="AD33" s="114"/>
      <c r="AE33" s="175"/>
      <c r="AF33" s="176"/>
      <c r="AG33" s="148"/>
      <c r="AH33" s="174"/>
      <c r="AI33" s="174"/>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384"/>
      <c r="B34" s="406"/>
      <c r="C34" s="406"/>
      <c r="D34" s="406"/>
      <c r="E34" s="418"/>
      <c r="F34" s="406"/>
      <c r="G34" s="402"/>
      <c r="H34" s="390"/>
      <c r="I34" s="396"/>
      <c r="J34" s="393"/>
      <c r="K34" s="396">
        <f>IF(NOT(ISERROR(MATCH(J34,_xlfn.ANCHORARRAY(E45),0))),I47&amp;"Por favor no seleccionar los criterios de impacto",J34)</f>
        <v>0</v>
      </c>
      <c r="L34" s="390"/>
      <c r="M34" s="396"/>
      <c r="N34" s="399"/>
      <c r="O34" s="106">
        <v>4</v>
      </c>
      <c r="P34" s="157"/>
      <c r="Q34" s="107" t="str">
        <f t="shared" ref="Q34:Q36" si="40">IF(OR(R34="Preventivo",R34="Detectivo"),"Probabilidad",IF(R34="Correctivo","Impacto",""))</f>
        <v/>
      </c>
      <c r="R34" s="108"/>
      <c r="S34" s="108"/>
      <c r="T34" s="109" t="str">
        <f t="shared" ref="T34:T49" si="41">IF(AND(R34="Preventivo",S34="Automático"),"50%",IF(AND(R34="Preventivo",S34="Manual"),"40%",IF(AND(R34="Detectivo",S34="Automático"),"40%",IF(AND(R34="Detectivo",S34="Manual"),"30%",IF(AND(R34="Correctivo",S34="Automático"),"35%",IF(AND(R34="Correctivo",S34="Manual"),"25%",""))))))</f>
        <v/>
      </c>
      <c r="U34" s="108"/>
      <c r="V34" s="108"/>
      <c r="W34" s="108"/>
      <c r="X34" s="110" t="str">
        <f t="shared" ref="X34:X36" si="42">IFERROR(IF(AND(Q33="Probabilidad",Q34="Probabilidad"),(Z33-(+Z33*T34)),IF(AND(Q33="Impacto",Q34="Probabilidad"),(Z32-(+Z32*T34)),IF(Q34="Impacto",Z33,""))),"")</f>
        <v/>
      </c>
      <c r="Y34" s="111" t="str">
        <f t="shared" ref="Y34:Y36" si="43">IFERROR(IF(X34="","",IF(X34&lt;=0.2,"Muy Baja",IF(X34&lt;=0.4,"Baja",IF(X34&lt;=0.6,"Media",IF(X34&lt;=0.8,"Alta","Muy Alta"))))),"")</f>
        <v/>
      </c>
      <c r="Z34" s="112" t="str">
        <f t="shared" ref="Z34:Z36" si="44">+X34</f>
        <v/>
      </c>
      <c r="AA34" s="111" t="str">
        <f t="shared" ref="AA34:AA36" si="45">IFERROR(IF(AB34="","",IF(AB34&lt;=0.2,"Leve",IF(AB34&lt;=0.4,"Menor",IF(AB34&lt;=0.6,"Moderado",IF(AB34&lt;=0.8,"Mayor","Catastrófico"))))),"")</f>
        <v/>
      </c>
      <c r="AB34" s="112" t="str">
        <f t="shared" ref="AB34:AB36" si="46">IFERROR(IF(AND(Q33="Impacto",Q34="Impacto"),(AB33-(+AB33*T34)),IF(AND(Q33="Probabilidad",Q34="Impacto"),(AB32-(+AB32*T34)),IF(Q34="Probabilidad",AB33,""))),"")</f>
        <v/>
      </c>
      <c r="AC34" s="11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15"/>
      <c r="AF34" s="116"/>
      <c r="AG34" s="116"/>
      <c r="AH34" s="117"/>
      <c r="AI34" s="117"/>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84"/>
      <c r="B35" s="406"/>
      <c r="C35" s="406"/>
      <c r="D35" s="406"/>
      <c r="E35" s="418"/>
      <c r="F35" s="406"/>
      <c r="G35" s="402"/>
      <c r="H35" s="390"/>
      <c r="I35" s="396"/>
      <c r="J35" s="393"/>
      <c r="K35" s="396">
        <f>IF(NOT(ISERROR(MATCH(J35,_xlfn.ANCHORARRAY(E46),0))),I48&amp;"Por favor no seleccionar los criterios de impacto",J35)</f>
        <v>0</v>
      </c>
      <c r="L35" s="390"/>
      <c r="M35" s="396"/>
      <c r="N35" s="399"/>
      <c r="O35" s="106">
        <v>5</v>
      </c>
      <c r="P35" s="157"/>
      <c r="Q35" s="107" t="str">
        <f t="shared" si="40"/>
        <v/>
      </c>
      <c r="R35" s="108"/>
      <c r="S35" s="108"/>
      <c r="T35" s="109" t="str">
        <f t="shared" si="41"/>
        <v/>
      </c>
      <c r="U35" s="108"/>
      <c r="V35" s="108"/>
      <c r="W35" s="108"/>
      <c r="X35" s="110" t="str">
        <f t="shared" si="42"/>
        <v/>
      </c>
      <c r="Y35" s="111" t="str">
        <f t="shared" si="43"/>
        <v/>
      </c>
      <c r="Z35" s="112" t="str">
        <f t="shared" si="44"/>
        <v/>
      </c>
      <c r="AA35" s="111" t="str">
        <f t="shared" si="45"/>
        <v/>
      </c>
      <c r="AB35" s="112" t="str">
        <f t="shared" si="46"/>
        <v/>
      </c>
      <c r="AC35" s="113" t="str">
        <f t="shared" ref="AC35:AC36" si="47">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15"/>
      <c r="AF35" s="116"/>
      <c r="AG35" s="116"/>
      <c r="AH35" s="117"/>
      <c r="AI35" s="117"/>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404"/>
      <c r="B36" s="407"/>
      <c r="C36" s="407"/>
      <c r="D36" s="407"/>
      <c r="E36" s="419"/>
      <c r="F36" s="407"/>
      <c r="G36" s="403"/>
      <c r="H36" s="391"/>
      <c r="I36" s="397"/>
      <c r="J36" s="394"/>
      <c r="K36" s="397">
        <f>IF(NOT(ISERROR(MATCH(J36,_xlfn.ANCHORARRAY(E47),0))),I49&amp;"Por favor no seleccionar los criterios de impacto",J36)</f>
        <v>0</v>
      </c>
      <c r="L36" s="391"/>
      <c r="M36" s="397"/>
      <c r="N36" s="400"/>
      <c r="O36" s="106">
        <v>6</v>
      </c>
      <c r="P36" s="157"/>
      <c r="Q36" s="107" t="str">
        <f t="shared" si="40"/>
        <v/>
      </c>
      <c r="R36" s="108"/>
      <c r="S36" s="108"/>
      <c r="T36" s="109" t="str">
        <f t="shared" si="41"/>
        <v/>
      </c>
      <c r="U36" s="108"/>
      <c r="V36" s="108"/>
      <c r="W36" s="108"/>
      <c r="X36" s="110" t="str">
        <f t="shared" si="42"/>
        <v/>
      </c>
      <c r="Y36" s="111" t="str">
        <f t="shared" si="43"/>
        <v/>
      </c>
      <c r="Z36" s="112" t="str">
        <f t="shared" si="44"/>
        <v/>
      </c>
      <c r="AA36" s="111" t="str">
        <f t="shared" si="45"/>
        <v/>
      </c>
      <c r="AB36" s="112" t="str">
        <f t="shared" si="46"/>
        <v/>
      </c>
      <c r="AC36" s="113" t="str">
        <f t="shared" si="47"/>
        <v/>
      </c>
      <c r="AD36" s="114"/>
      <c r="AE36" s="115"/>
      <c r="AF36" s="116"/>
      <c r="AG36" s="116"/>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92.25" customHeight="1" x14ac:dyDescent="0.3">
      <c r="A37" s="383">
        <v>4</v>
      </c>
      <c r="B37" s="405" t="s">
        <v>130</v>
      </c>
      <c r="C37" s="405" t="s">
        <v>283</v>
      </c>
      <c r="D37" s="405" t="s">
        <v>292</v>
      </c>
      <c r="E37" s="417" t="s">
        <v>293</v>
      </c>
      <c r="F37" s="405" t="s">
        <v>119</v>
      </c>
      <c r="G37" s="401">
        <v>25</v>
      </c>
      <c r="H37" s="389" t="str">
        <f>IF(G37&lt;=0,"",IF(G37&lt;=2,"Muy Baja",IF(G37&lt;=24,"Baja",IF(G37&lt;=500,"Media",IF(G37&lt;=5000,"Alta","Muy Alta")))))</f>
        <v>Media</v>
      </c>
      <c r="I37" s="395">
        <f>IF(H37="","",IF(H37="Muy Baja",0.2,IF(H37="Baja",0.4,IF(H37="Media",0.6,IF(H37="Alta",0.8,IF(H37="Muy Alta",1,))))))</f>
        <v>0.6</v>
      </c>
      <c r="J37" s="392" t="s">
        <v>151</v>
      </c>
      <c r="K37" s="395" t="str">
        <f>IF(NOT(ISERROR(MATCH(J37,'[2]Tabla Impacto'!$B$221:$B$223,0))),'[2]Tabla Impacto'!$F$223&amp;"Por favor no seleccionar los criterios de impacto(Afectación Económica o presupuestal y Pérdida Reputacional)",J37)</f>
        <v xml:space="preserve">     El riesgo afecta la imagen de de la entidad con efecto publicitario sostenido a nivel de sector administrativo, nivel departamental o municipal</v>
      </c>
      <c r="L37" s="389" t="str">
        <f>IF(OR(K37='[2]Tabla Impacto'!$C$11,K37='[2]Tabla Impacto'!$D$11),"Leve",IF(OR(K37='[2]Tabla Impacto'!$C$12,K37='[2]Tabla Impacto'!$D$12),"Menor",IF(OR(K37='[2]Tabla Impacto'!$C$13,K37='[2]Tabla Impacto'!$D$13),"Moderado",IF(OR(K37='[2]Tabla Impacto'!$C$14,K37='[2]Tabla Impacto'!$D$14),"Mayor",IF(OR(K37='[2]Tabla Impacto'!$C$15,K37='[2]Tabla Impacto'!$D$15),"Catastrófico","")))))</f>
        <v>Mayor</v>
      </c>
      <c r="M37" s="395">
        <f>IF(L37="","",IF(L37="Leve",0.2,IF(L37="Menor",0.4,IF(L37="Moderado",0.6,IF(L37="Mayor",0.8,IF(L37="Catastrófico",1,))))))</f>
        <v>0.8</v>
      </c>
      <c r="N37" s="398"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177">
        <v>1</v>
      </c>
      <c r="P37" s="175" t="s">
        <v>294</v>
      </c>
      <c r="Q37" s="147" t="str">
        <f>IF(OR(R37="Preventivo",R37="Detectivo"),"Probabilidad",IF(R37="Correctivo","Impacto",""))</f>
        <v>Probabilidad</v>
      </c>
      <c r="R37" s="150" t="s">
        <v>15</v>
      </c>
      <c r="S37" s="150" t="s">
        <v>9</v>
      </c>
      <c r="T37" s="151" t="str">
        <f t="shared" si="41"/>
        <v>30%</v>
      </c>
      <c r="U37" s="150" t="s">
        <v>19</v>
      </c>
      <c r="V37" s="150" t="s">
        <v>22</v>
      </c>
      <c r="W37" s="150" t="s">
        <v>115</v>
      </c>
      <c r="X37" s="146">
        <f>IFERROR(IF(Q37="Probabilidad",(I37-(+I37*T37)),IF(Q37="Impacto",I37,"")),"")</f>
        <v>0.42</v>
      </c>
      <c r="Y37" s="152" t="str">
        <f>IFERROR(IF(X37="","",IF(X37&lt;=0.2,"Muy Baja",IF(X37&lt;=0.4,"Baja",IF(X37&lt;=0.6,"Media",IF(X37&lt;=0.8,"Alta","Muy Alta"))))),"")</f>
        <v>Media</v>
      </c>
      <c r="Z37" s="153">
        <f>+X37</f>
        <v>0.42</v>
      </c>
      <c r="AA37" s="152" t="str">
        <f>IFERROR(IF(AB37="","",IF(AB37&lt;=0.2,"Leve",IF(AB37&lt;=0.4,"Menor",IF(AB37&lt;=0.6,"Moderado",IF(AB37&lt;=0.8,"Mayor","Catastrófico"))))),"")</f>
        <v>Mayor</v>
      </c>
      <c r="AB37" s="153">
        <f>IFERROR(IF(Q37="Impacto",(M37-(+M37*T37)),IF(Q37="Probabilidad",M37,"")),"")</f>
        <v>0.8</v>
      </c>
      <c r="AC37" s="154"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Alto</v>
      </c>
      <c r="AD37" s="155" t="s">
        <v>132</v>
      </c>
      <c r="AE37" s="175" t="s">
        <v>295</v>
      </c>
      <c r="AF37" s="148" t="s">
        <v>270</v>
      </c>
      <c r="AG37" s="148" t="s">
        <v>279</v>
      </c>
      <c r="AH37" s="174">
        <v>45839</v>
      </c>
      <c r="AI37" s="174">
        <v>46010</v>
      </c>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384"/>
      <c r="B38" s="406"/>
      <c r="C38" s="406"/>
      <c r="D38" s="406"/>
      <c r="E38" s="418"/>
      <c r="F38" s="406"/>
      <c r="G38" s="402"/>
      <c r="H38" s="390"/>
      <c r="I38" s="396"/>
      <c r="J38" s="393"/>
      <c r="K38" s="396">
        <f>IF(NOT(ISERROR(MATCH(J38,_xlfn.ANCHORARRAY(E49),0))),I53&amp;"Por favor no seleccionar los criterios de impacto",J38)</f>
        <v>0</v>
      </c>
      <c r="L38" s="390"/>
      <c r="M38" s="396"/>
      <c r="N38" s="399"/>
      <c r="O38" s="106">
        <v>2</v>
      </c>
      <c r="P38" s="157"/>
      <c r="Q38" s="107" t="str">
        <f>IF(OR(R38="Preventivo",R38="Detectivo"),"Probabilidad",IF(R38="Correctivo","Impacto",""))</f>
        <v/>
      </c>
      <c r="R38" s="108"/>
      <c r="S38" s="108"/>
      <c r="T38" s="109" t="str">
        <f t="shared" si="41"/>
        <v/>
      </c>
      <c r="U38" s="108"/>
      <c r="V38" s="108"/>
      <c r="W38" s="108"/>
      <c r="X38" s="110" t="str">
        <f>IFERROR(IF(AND(Q37="Probabilidad",Q38="Probabilidad"),(Z37-(+Z37*T38)),IF(Q38="Probabilidad",(I37-(+I37*T38)),IF(Q38="Impacto",Z37,""))),"")</f>
        <v/>
      </c>
      <c r="Y38" s="111" t="str">
        <f t="shared" ref="Y38:Y42" si="48">IFERROR(IF(X38="","",IF(X38&lt;=0.2,"Muy Baja",IF(X38&lt;=0.4,"Baja",IF(X38&lt;=0.6,"Media",IF(X38&lt;=0.8,"Alta","Muy Alta"))))),"")</f>
        <v/>
      </c>
      <c r="Z38" s="112" t="str">
        <f t="shared" ref="Z38:Z42" si="49">+X38</f>
        <v/>
      </c>
      <c r="AA38" s="111" t="str">
        <f t="shared" ref="AA38:AA42" si="50">IFERROR(IF(AB38="","",IF(AB38&lt;=0.2,"Leve",IF(AB38&lt;=0.4,"Menor",IF(AB38&lt;=0.6,"Moderado",IF(AB38&lt;=0.8,"Mayor","Catastrófico"))))),"")</f>
        <v/>
      </c>
      <c r="AB38" s="112" t="str">
        <f>IFERROR(IF(AND(Q37="Impacto",Q38="Impacto"),(AB37-(+AB37*T38)),IF(Q38="Impacto",(M37-(+M37*T38)),IF(Q38="Probabilidad",AB37,""))),"")</f>
        <v/>
      </c>
      <c r="AC38" s="113" t="str">
        <f t="shared" ref="AC38:AC39" si="51">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14"/>
      <c r="AE38" s="115"/>
      <c r="AF38" s="116"/>
      <c r="AG38" s="116"/>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384"/>
      <c r="B39" s="406"/>
      <c r="C39" s="406"/>
      <c r="D39" s="406"/>
      <c r="E39" s="418"/>
      <c r="F39" s="406"/>
      <c r="G39" s="402"/>
      <c r="H39" s="390"/>
      <c r="I39" s="396"/>
      <c r="J39" s="393"/>
      <c r="K39" s="396">
        <f>IF(NOT(ISERROR(MATCH(J39,_xlfn.ANCHORARRAY(E52),0))),I54&amp;"Por favor no seleccionar los criterios de impacto",J39)</f>
        <v>0</v>
      </c>
      <c r="L39" s="390"/>
      <c r="M39" s="396"/>
      <c r="N39" s="399"/>
      <c r="O39" s="106">
        <v>3</v>
      </c>
      <c r="P39" s="158"/>
      <c r="Q39" s="107" t="str">
        <f>IF(OR(R39="Preventivo",R39="Detectivo"),"Probabilidad",IF(R39="Correctivo","Impacto",""))</f>
        <v/>
      </c>
      <c r="R39" s="108"/>
      <c r="S39" s="108"/>
      <c r="T39" s="109" t="str">
        <f t="shared" si="41"/>
        <v/>
      </c>
      <c r="U39" s="108"/>
      <c r="V39" s="108"/>
      <c r="W39" s="108"/>
      <c r="X39" s="110" t="str">
        <f>IFERROR(IF(AND(Q38="Probabilidad",Q39="Probabilidad"),(Z38-(+Z38*T39)),IF(AND(Q38="Impacto",Q39="Probabilidad"),(Z37-(+Z37*T39)),IF(Q39="Impacto",Z38,""))),"")</f>
        <v/>
      </c>
      <c r="Y39" s="111" t="str">
        <f t="shared" si="48"/>
        <v/>
      </c>
      <c r="Z39" s="112" t="str">
        <f t="shared" si="49"/>
        <v/>
      </c>
      <c r="AA39" s="111" t="str">
        <f t="shared" si="50"/>
        <v/>
      </c>
      <c r="AB39" s="112" t="str">
        <f>IFERROR(IF(AND(Q38="Impacto",Q39="Impacto"),(AB38-(+AB38*T39)),IF(AND(Q38="Probabilidad",Q39="Impacto"),(AB37-(+AB37*T39)),IF(Q39="Probabilidad",AB38,""))),"")</f>
        <v/>
      </c>
      <c r="AC39" s="113" t="str">
        <f t="shared" si="51"/>
        <v/>
      </c>
      <c r="AD39" s="114"/>
      <c r="AE39" s="115"/>
      <c r="AF39" s="116"/>
      <c r="AG39" s="116"/>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384"/>
      <c r="B40" s="406"/>
      <c r="C40" s="406"/>
      <c r="D40" s="406"/>
      <c r="E40" s="418"/>
      <c r="F40" s="406"/>
      <c r="G40" s="402"/>
      <c r="H40" s="390"/>
      <c r="I40" s="396"/>
      <c r="J40" s="393"/>
      <c r="K40" s="396">
        <f>IF(NOT(ISERROR(MATCH(J40,_xlfn.ANCHORARRAY(E53),0))),I55&amp;"Por favor no seleccionar los criterios de impacto",J40)</f>
        <v>0</v>
      </c>
      <c r="L40" s="390"/>
      <c r="M40" s="396"/>
      <c r="N40" s="399"/>
      <c r="O40" s="106">
        <v>4</v>
      </c>
      <c r="P40" s="157"/>
      <c r="Q40" s="107" t="str">
        <f t="shared" ref="Q40:Q43" si="52">IF(OR(R40="Preventivo",R40="Detectivo"),"Probabilidad",IF(R40="Correctivo","Impacto",""))</f>
        <v/>
      </c>
      <c r="R40" s="108"/>
      <c r="S40" s="108"/>
      <c r="T40" s="109" t="str">
        <f t="shared" si="41"/>
        <v/>
      </c>
      <c r="U40" s="108"/>
      <c r="V40" s="108"/>
      <c r="W40" s="108"/>
      <c r="X40" s="110" t="str">
        <f t="shared" ref="X40:X42" si="53">IFERROR(IF(AND(Q39="Probabilidad",Q40="Probabilidad"),(Z39-(+Z39*T40)),IF(AND(Q39="Impacto",Q40="Probabilidad"),(Z38-(+Z38*T40)),IF(Q40="Impacto",Z39,""))),"")</f>
        <v/>
      </c>
      <c r="Y40" s="111" t="str">
        <f t="shared" si="48"/>
        <v/>
      </c>
      <c r="Z40" s="112" t="str">
        <f t="shared" si="49"/>
        <v/>
      </c>
      <c r="AA40" s="111" t="str">
        <f t="shared" si="50"/>
        <v/>
      </c>
      <c r="AB40" s="112" t="str">
        <f t="shared" ref="AB40:AB42" si="54">IFERROR(IF(AND(Q39="Impacto",Q40="Impacto"),(AB39-(+AB39*T40)),IF(AND(Q39="Probabilidad",Q40="Impacto"),(AB38-(+AB38*T40)),IF(Q40="Probabilidad",AB39,""))),"")</f>
        <v/>
      </c>
      <c r="AC40" s="11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6"/>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384"/>
      <c r="B41" s="406"/>
      <c r="C41" s="406"/>
      <c r="D41" s="406"/>
      <c r="E41" s="418"/>
      <c r="F41" s="406"/>
      <c r="G41" s="402"/>
      <c r="H41" s="390"/>
      <c r="I41" s="396"/>
      <c r="J41" s="393"/>
      <c r="K41" s="396">
        <f>IF(NOT(ISERROR(MATCH(J41,_xlfn.ANCHORARRAY(E54),0))),I56&amp;"Por favor no seleccionar los criterios de impacto",J41)</f>
        <v>0</v>
      </c>
      <c r="L41" s="390"/>
      <c r="M41" s="396"/>
      <c r="N41" s="399"/>
      <c r="O41" s="106">
        <v>5</v>
      </c>
      <c r="P41" s="157"/>
      <c r="Q41" s="107" t="str">
        <f t="shared" si="52"/>
        <v/>
      </c>
      <c r="R41" s="108"/>
      <c r="S41" s="108"/>
      <c r="T41" s="109" t="str">
        <f t="shared" si="41"/>
        <v/>
      </c>
      <c r="U41" s="108"/>
      <c r="V41" s="108"/>
      <c r="W41" s="108"/>
      <c r="X41" s="110" t="str">
        <f t="shared" si="53"/>
        <v/>
      </c>
      <c r="Y41" s="111" t="str">
        <f>IFERROR(IF(X41="","",IF(X41&lt;=0.2,"Muy Baja",IF(X41&lt;=0.4,"Baja",IF(X41&lt;=0.6,"Media",IF(X41&lt;=0.8,"Alta","Muy Alta"))))),"")</f>
        <v/>
      </c>
      <c r="Z41" s="112" t="str">
        <f t="shared" si="49"/>
        <v/>
      </c>
      <c r="AA41" s="111" t="str">
        <f t="shared" si="50"/>
        <v/>
      </c>
      <c r="AB41" s="112" t="str">
        <f t="shared" si="54"/>
        <v/>
      </c>
      <c r="AC41" s="113" t="str">
        <f t="shared" ref="AC41:AC42" si="55">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16"/>
      <c r="AG41" s="116"/>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404"/>
      <c r="B42" s="407"/>
      <c r="C42" s="407"/>
      <c r="D42" s="407"/>
      <c r="E42" s="419"/>
      <c r="F42" s="407"/>
      <c r="G42" s="403"/>
      <c r="H42" s="391"/>
      <c r="I42" s="397"/>
      <c r="J42" s="394"/>
      <c r="K42" s="397">
        <f>IF(NOT(ISERROR(MATCH(J42,_xlfn.ANCHORARRAY(E55),0))),I57&amp;"Por favor no seleccionar los criterios de impacto",J42)</f>
        <v>0</v>
      </c>
      <c r="L42" s="391"/>
      <c r="M42" s="397"/>
      <c r="N42" s="400"/>
      <c r="O42" s="106">
        <v>6</v>
      </c>
      <c r="P42" s="157"/>
      <c r="Q42" s="107" t="str">
        <f t="shared" si="52"/>
        <v/>
      </c>
      <c r="R42" s="108"/>
      <c r="S42" s="108"/>
      <c r="T42" s="109" t="str">
        <f t="shared" si="41"/>
        <v/>
      </c>
      <c r="U42" s="108"/>
      <c r="V42" s="108"/>
      <c r="W42" s="108"/>
      <c r="X42" s="110" t="str">
        <f t="shared" si="53"/>
        <v/>
      </c>
      <c r="Y42" s="111" t="str">
        <f t="shared" si="48"/>
        <v/>
      </c>
      <c r="Z42" s="112" t="str">
        <f t="shared" si="49"/>
        <v/>
      </c>
      <c r="AA42" s="111" t="str">
        <f t="shared" si="50"/>
        <v/>
      </c>
      <c r="AB42" s="112" t="str">
        <f t="shared" si="54"/>
        <v/>
      </c>
      <c r="AC42" s="113" t="str">
        <f t="shared" si="55"/>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80.25" customHeight="1" x14ac:dyDescent="0.3">
      <c r="A43" s="383">
        <v>5</v>
      </c>
      <c r="B43" s="405" t="s">
        <v>128</v>
      </c>
      <c r="C43" s="405" t="s">
        <v>296</v>
      </c>
      <c r="D43" s="405" t="s">
        <v>297</v>
      </c>
      <c r="E43" s="417" t="s">
        <v>298</v>
      </c>
      <c r="F43" s="405" t="s">
        <v>119</v>
      </c>
      <c r="G43" s="401">
        <v>7152</v>
      </c>
      <c r="H43" s="389" t="str">
        <f>IF(G43&lt;=0,"",IF(G43&lt;=2,"Muy Baja",IF(G43&lt;=24,"Baja",IF(G43&lt;=500,"Media",IF(G43&lt;=5000,"Alta","Muy Alta")))))</f>
        <v>Muy Alta</v>
      </c>
      <c r="I43" s="395">
        <f>IF(H43="","",IF(H43="Muy Baja",0.2,IF(H43="Baja",0.4,IF(H43="Media",0.6,IF(H43="Alta",0.8,IF(H43="Muy Alta",1,))))))</f>
        <v>1</v>
      </c>
      <c r="J43" s="392" t="s">
        <v>149</v>
      </c>
      <c r="K43" s="395" t="str">
        <f>IF(NOT(ISERROR(MATCH(J43,'[2]Tabla Impacto'!$B$221:$B$223,0))),'[2]Tabla Impacto'!$F$223&amp;"Por favor no seleccionar los criterios de impacto(Afectación Económica o presupuestal y Pérdida Reputacional)",J43)</f>
        <v xml:space="preserve">     El riesgo afecta la imagen de la entidad internamente, de conocimiento general, nivel interno, de junta dircetiva y accionistas y/o de provedores</v>
      </c>
      <c r="L43" s="389" t="str">
        <f>IF(OR(K43='[2]Tabla Impacto'!$C$11,K43='[2]Tabla Impacto'!$D$11),"Leve",IF(OR(K43='[2]Tabla Impacto'!$C$12,K43='[2]Tabla Impacto'!$D$12),"Menor",IF(OR(K43='[2]Tabla Impacto'!$C$13,K43='[2]Tabla Impacto'!$D$13),"Moderado",IF(OR(K43='[2]Tabla Impacto'!$C$14,K43='[2]Tabla Impacto'!$D$14),"Mayor",IF(OR(K43='[2]Tabla Impacto'!$C$15,K43='[2]Tabla Impacto'!$D$15),"Catastrófico","")))))</f>
        <v>Menor</v>
      </c>
      <c r="M43" s="395">
        <f>IF(L43="","",IF(L43="Leve",0.2,IF(L43="Menor",0.4,IF(L43="Moderado",0.6,IF(L43="Mayor",0.8,IF(L43="Catastrófico",1,))))))</f>
        <v>0.4</v>
      </c>
      <c r="N43" s="398"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Alto</v>
      </c>
      <c r="O43" s="6">
        <v>1</v>
      </c>
      <c r="P43" s="175" t="s">
        <v>299</v>
      </c>
      <c r="Q43" s="147" t="str">
        <f t="shared" si="52"/>
        <v>Probabilidad</v>
      </c>
      <c r="R43" s="150" t="s">
        <v>14</v>
      </c>
      <c r="S43" s="150" t="s">
        <v>9</v>
      </c>
      <c r="T43" s="151" t="str">
        <f t="shared" si="41"/>
        <v>40%</v>
      </c>
      <c r="U43" s="150" t="s">
        <v>19</v>
      </c>
      <c r="V43" s="150" t="s">
        <v>22</v>
      </c>
      <c r="W43" s="150" t="s">
        <v>115</v>
      </c>
      <c r="X43" s="146">
        <f>IFERROR(IF(Q43="Probabilidad",(I43-(+I43*T43)),IF(Q43="Impacto",I43,"")),"")</f>
        <v>0.6</v>
      </c>
      <c r="Y43" s="152" t="str">
        <f>IFERROR(IF(X43="","",IF(X43&lt;=0.2,"Muy Baja",IF(X43&lt;=0.4,"Baja",IF(X43&lt;=0.6,"Media",IF(X43&lt;=0.8,"Alta","Muy Alta"))))),"")</f>
        <v>Media</v>
      </c>
      <c r="Z43" s="153">
        <f>+X43</f>
        <v>0.6</v>
      </c>
      <c r="AA43" s="152" t="str">
        <f>IFERROR(IF(AB43="","",IF(AB43&lt;=0.2,"Leve",IF(AB43&lt;=0.4,"Menor",IF(AB43&lt;=0.6,"Moderado",IF(AB43&lt;=0.8,"Mayor","Catastrófico"))))),"")</f>
        <v>Menor</v>
      </c>
      <c r="AB43" s="153">
        <f>IFERROR(IF(Q43="Impacto",(M43-(+M43*T43)),IF(Q43="Probabilidad",M43,"")),"")</f>
        <v>0.4</v>
      </c>
      <c r="AC43" s="154"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155" t="s">
        <v>132</v>
      </c>
      <c r="AE43" s="175" t="s">
        <v>300</v>
      </c>
      <c r="AF43" s="148" t="s">
        <v>270</v>
      </c>
      <c r="AG43" s="148" t="s">
        <v>301</v>
      </c>
      <c r="AH43" s="174">
        <v>45741</v>
      </c>
      <c r="AI43" s="174">
        <v>46010</v>
      </c>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384"/>
      <c r="B44" s="406"/>
      <c r="C44" s="406"/>
      <c r="D44" s="406"/>
      <c r="E44" s="418"/>
      <c r="F44" s="406"/>
      <c r="G44" s="402"/>
      <c r="H44" s="390"/>
      <c r="I44" s="396"/>
      <c r="J44" s="393"/>
      <c r="K44" s="396">
        <f>IF(NOT(ISERROR(MATCH(J44,_xlfn.ANCHORARRAY(E57),0))),I59&amp;"Por favor no seleccionar los criterios de impacto",J44)</f>
        <v>0</v>
      </c>
      <c r="L44" s="390"/>
      <c r="M44" s="396"/>
      <c r="N44" s="399"/>
      <c r="O44" s="106">
        <v>2</v>
      </c>
      <c r="P44" s="157"/>
      <c r="Q44" s="107" t="str">
        <f>IF(OR(R44="Preventivo",R44="Detectivo"),"Probabilidad",IF(R44="Correctivo","Impacto",""))</f>
        <v/>
      </c>
      <c r="R44" s="108"/>
      <c r="S44" s="108"/>
      <c r="T44" s="109" t="str">
        <f t="shared" si="41"/>
        <v/>
      </c>
      <c r="U44" s="108"/>
      <c r="V44" s="108"/>
      <c r="W44" s="108"/>
      <c r="X44" s="110" t="str">
        <f>IFERROR(IF(AND(Q43="Probabilidad",Q44="Probabilidad"),(Z43-(+Z43*T44)),IF(Q44="Probabilidad",(I43-(+I43*T44)),IF(Q44="Impacto",Z43,""))),"")</f>
        <v/>
      </c>
      <c r="Y44" s="111" t="str">
        <f t="shared" ref="Y44:Y48" si="56">IFERROR(IF(X44="","",IF(X44&lt;=0.2,"Muy Baja",IF(X44&lt;=0.4,"Baja",IF(X44&lt;=0.6,"Media",IF(X44&lt;=0.8,"Alta","Muy Alta"))))),"")</f>
        <v/>
      </c>
      <c r="Z44" s="112" t="str">
        <f t="shared" ref="Z44:Z48" si="57">+X44</f>
        <v/>
      </c>
      <c r="AA44" s="111" t="str">
        <f t="shared" ref="AA44:AA48" si="58">IFERROR(IF(AB44="","",IF(AB44&lt;=0.2,"Leve",IF(AB44&lt;=0.4,"Menor",IF(AB44&lt;=0.6,"Moderado",IF(AB44&lt;=0.8,"Mayor","Catastrófico"))))),"")</f>
        <v/>
      </c>
      <c r="AB44" s="112" t="str">
        <f>IFERROR(IF(AND(Q43="Impacto",Q44="Impacto"),(AB43-(+AB43*T44)),IF(Q44="Impacto",(M43-(+M43*T44)),IF(Q44="Probabilidad",AB43,""))),"")</f>
        <v/>
      </c>
      <c r="AC44" s="113" t="str">
        <f t="shared" ref="AC44:AC45" si="59">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15"/>
      <c r="AF44" s="116"/>
      <c r="AG44" s="116"/>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384"/>
      <c r="B45" s="406"/>
      <c r="C45" s="406"/>
      <c r="D45" s="406"/>
      <c r="E45" s="418"/>
      <c r="F45" s="406"/>
      <c r="G45" s="402"/>
      <c r="H45" s="390"/>
      <c r="I45" s="396"/>
      <c r="J45" s="393"/>
      <c r="K45" s="396">
        <f>IF(NOT(ISERROR(MATCH(J45,_xlfn.ANCHORARRAY(E58),0))),I60&amp;"Por favor no seleccionar los criterios de impacto",J45)</f>
        <v>0</v>
      </c>
      <c r="L45" s="390"/>
      <c r="M45" s="396"/>
      <c r="N45" s="399"/>
      <c r="O45" s="106">
        <v>3</v>
      </c>
      <c r="P45" s="158"/>
      <c r="Q45" s="107" t="str">
        <f>IF(OR(R45="Preventivo",R45="Detectivo"),"Probabilidad",IF(R45="Correctivo","Impacto",""))</f>
        <v/>
      </c>
      <c r="R45" s="108"/>
      <c r="S45" s="108"/>
      <c r="T45" s="109" t="str">
        <f t="shared" si="41"/>
        <v/>
      </c>
      <c r="U45" s="108"/>
      <c r="V45" s="108"/>
      <c r="W45" s="108"/>
      <c r="X45" s="110" t="str">
        <f>IFERROR(IF(AND(Q44="Probabilidad",Q45="Probabilidad"),(Z44-(+Z44*T45)),IF(AND(Q44="Impacto",Q45="Probabilidad"),(Z43-(+Z43*T45)),IF(Q45="Impacto",Z44,""))),"")</f>
        <v/>
      </c>
      <c r="Y45" s="111" t="str">
        <f t="shared" si="56"/>
        <v/>
      </c>
      <c r="Z45" s="112" t="str">
        <f t="shared" si="57"/>
        <v/>
      </c>
      <c r="AA45" s="111" t="str">
        <f t="shared" si="58"/>
        <v/>
      </c>
      <c r="AB45" s="112" t="str">
        <f>IFERROR(IF(AND(Q44="Impacto",Q45="Impacto"),(AB44-(+AB44*T45)),IF(AND(Q44="Probabilidad",Q45="Impacto"),(AB43-(+AB43*T45)),IF(Q45="Probabilidad",AB44,""))),"")</f>
        <v/>
      </c>
      <c r="AC45" s="113" t="str">
        <f t="shared" si="59"/>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384"/>
      <c r="B46" s="406"/>
      <c r="C46" s="406"/>
      <c r="D46" s="406"/>
      <c r="E46" s="418"/>
      <c r="F46" s="406"/>
      <c r="G46" s="402"/>
      <c r="H46" s="390"/>
      <c r="I46" s="396"/>
      <c r="J46" s="393"/>
      <c r="K46" s="396">
        <f>IF(NOT(ISERROR(MATCH(J46,_xlfn.ANCHORARRAY(E59),0))),I61&amp;"Por favor no seleccionar los criterios de impacto",J46)</f>
        <v>0</v>
      </c>
      <c r="L46" s="390"/>
      <c r="M46" s="396"/>
      <c r="N46" s="399"/>
      <c r="O46" s="106">
        <v>4</v>
      </c>
      <c r="P46" s="157"/>
      <c r="Q46" s="107" t="str">
        <f t="shared" ref="Q46:Q49" si="60">IF(OR(R46="Preventivo",R46="Detectivo"),"Probabilidad",IF(R46="Correctivo","Impacto",""))</f>
        <v/>
      </c>
      <c r="R46" s="108"/>
      <c r="S46" s="108"/>
      <c r="T46" s="109" t="str">
        <f t="shared" si="41"/>
        <v/>
      </c>
      <c r="U46" s="108"/>
      <c r="V46" s="108"/>
      <c r="W46" s="108"/>
      <c r="X46" s="110" t="str">
        <f t="shared" ref="X46:X48" si="61">IFERROR(IF(AND(Q45="Probabilidad",Q46="Probabilidad"),(Z45-(+Z45*T46)),IF(AND(Q45="Impacto",Q46="Probabilidad"),(Z44-(+Z44*T46)),IF(Q46="Impacto",Z45,""))),"")</f>
        <v/>
      </c>
      <c r="Y46" s="111" t="str">
        <f t="shared" si="56"/>
        <v/>
      </c>
      <c r="Z46" s="112" t="str">
        <f t="shared" si="57"/>
        <v/>
      </c>
      <c r="AA46" s="111" t="str">
        <f t="shared" si="58"/>
        <v/>
      </c>
      <c r="AB46" s="112" t="str">
        <f t="shared" ref="AB46:AB48" si="62">IFERROR(IF(AND(Q45="Impacto",Q46="Impacto"),(AB45-(+AB45*T46)),IF(AND(Q45="Probabilidad",Q46="Impacto"),(AB44-(+AB44*T46)),IF(Q46="Probabilidad",AB45,""))),"")</f>
        <v/>
      </c>
      <c r="AC46" s="11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384"/>
      <c r="B47" s="406"/>
      <c r="C47" s="406"/>
      <c r="D47" s="406"/>
      <c r="E47" s="418"/>
      <c r="F47" s="406"/>
      <c r="G47" s="402"/>
      <c r="H47" s="390"/>
      <c r="I47" s="396"/>
      <c r="J47" s="393"/>
      <c r="K47" s="396">
        <f>IF(NOT(ISERROR(MATCH(J47,_xlfn.ANCHORARRAY(E60),0))),I62&amp;"Por favor no seleccionar los criterios de impacto",J47)</f>
        <v>0</v>
      </c>
      <c r="L47" s="390"/>
      <c r="M47" s="396"/>
      <c r="N47" s="399"/>
      <c r="O47" s="106">
        <v>5</v>
      </c>
      <c r="P47" s="157"/>
      <c r="Q47" s="107" t="str">
        <f t="shared" si="60"/>
        <v/>
      </c>
      <c r="R47" s="108"/>
      <c r="S47" s="108"/>
      <c r="T47" s="109" t="str">
        <f t="shared" si="41"/>
        <v/>
      </c>
      <c r="U47" s="108"/>
      <c r="V47" s="108"/>
      <c r="W47" s="108"/>
      <c r="X47" s="110" t="str">
        <f t="shared" si="61"/>
        <v/>
      </c>
      <c r="Y47" s="111" t="str">
        <f t="shared" si="56"/>
        <v/>
      </c>
      <c r="Z47" s="112" t="str">
        <f t="shared" si="57"/>
        <v/>
      </c>
      <c r="AA47" s="111" t="str">
        <f t="shared" si="58"/>
        <v/>
      </c>
      <c r="AB47" s="112" t="str">
        <f t="shared" si="62"/>
        <v/>
      </c>
      <c r="AC47" s="113" t="str">
        <f t="shared" ref="AC47:AC48" si="63">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customHeight="1" x14ac:dyDescent="0.3">
      <c r="A48" s="404"/>
      <c r="B48" s="407"/>
      <c r="C48" s="407"/>
      <c r="D48" s="407"/>
      <c r="E48" s="419"/>
      <c r="F48" s="407"/>
      <c r="G48" s="403"/>
      <c r="H48" s="391"/>
      <c r="I48" s="397"/>
      <c r="J48" s="394"/>
      <c r="K48" s="397">
        <f>IF(NOT(ISERROR(MATCH(J48,_xlfn.ANCHORARRAY(E61),0))),I63&amp;"Por favor no seleccionar los criterios de impacto",J48)</f>
        <v>0</v>
      </c>
      <c r="L48" s="391"/>
      <c r="M48" s="397"/>
      <c r="N48" s="400"/>
      <c r="O48" s="106">
        <v>6</v>
      </c>
      <c r="P48" s="157"/>
      <c r="Q48" s="107" t="str">
        <f t="shared" si="60"/>
        <v/>
      </c>
      <c r="R48" s="108"/>
      <c r="S48" s="108"/>
      <c r="T48" s="109" t="str">
        <f t="shared" si="41"/>
        <v/>
      </c>
      <c r="U48" s="108"/>
      <c r="V48" s="108"/>
      <c r="W48" s="108"/>
      <c r="X48" s="110" t="str">
        <f t="shared" si="61"/>
        <v/>
      </c>
      <c r="Y48" s="111" t="str">
        <f t="shared" si="56"/>
        <v/>
      </c>
      <c r="Z48" s="112" t="str">
        <f t="shared" si="57"/>
        <v/>
      </c>
      <c r="AA48" s="111" t="str">
        <f t="shared" si="58"/>
        <v/>
      </c>
      <c r="AB48" s="112" t="str">
        <f t="shared" si="62"/>
        <v/>
      </c>
      <c r="AC48" s="113" t="str">
        <f t="shared" si="63"/>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81.75" customHeight="1" x14ac:dyDescent="0.3">
      <c r="A49" s="383">
        <v>6</v>
      </c>
      <c r="B49" s="405" t="s">
        <v>128</v>
      </c>
      <c r="C49" s="405" t="s">
        <v>411</v>
      </c>
      <c r="D49" s="405" t="s">
        <v>302</v>
      </c>
      <c r="E49" s="414" t="s">
        <v>303</v>
      </c>
      <c r="F49" s="405" t="s">
        <v>119</v>
      </c>
      <c r="G49" s="401">
        <v>360</v>
      </c>
      <c r="H49" s="389" t="str">
        <f>IF(G49&lt;=0,"",IF(G49&lt;=2,"Muy Baja",IF(G49&lt;=24,"Baja",IF(G49&lt;=500,"Media",IF(G49&lt;=5000,"Alta","Muy Alta")))))</f>
        <v>Media</v>
      </c>
      <c r="I49" s="395">
        <f>IF(H49="","",IF(H49="Muy Baja",0.2,IF(H49="Baja",0.4,IF(H49="Media",0.6,IF(H49="Alta",0.8,IF(H49="Muy Alta",1,))))))</f>
        <v>0.6</v>
      </c>
      <c r="J49" s="392" t="s">
        <v>150</v>
      </c>
      <c r="K49" s="395" t="str">
        <f>IF(NOT(ISERROR(MATCH(J49,'[2]Tabla Impacto'!$B$221:$B$223,0))),'[2]Tabla Impacto'!$F$223&amp;"Por favor no seleccionar los criterios de impacto(Afectación Económica o presupuestal y Pérdida Reputacional)",J49)</f>
        <v xml:space="preserve">     El riesgo afecta la imagen de la entidad con algunos usuarios de relevancia frente al logro de los objetivos</v>
      </c>
      <c r="L49" s="389" t="str">
        <f>IF(OR(K49='[2]Tabla Impacto'!$C$11,K49='[2]Tabla Impacto'!$D$11),"Leve",IF(OR(K49='[2]Tabla Impacto'!$C$12,K49='[2]Tabla Impacto'!$D$12),"Menor",IF(OR(K49='[2]Tabla Impacto'!$C$13,K49='[2]Tabla Impacto'!$D$13),"Moderado",IF(OR(K49='[2]Tabla Impacto'!$C$14,K49='[2]Tabla Impacto'!$D$14),"Mayor",IF(OR(K49='[2]Tabla Impacto'!$C$15,K49='[2]Tabla Impacto'!$D$15),"Catastrófico","")))))</f>
        <v>Moderado</v>
      </c>
      <c r="M49" s="395">
        <f>IF(L49="","",IF(L49="Leve",0.2,IF(L49="Menor",0.4,IF(L49="Moderado",0.6,IF(L49="Mayor",0.8,IF(L49="Catastrófico",1,))))))</f>
        <v>0.6</v>
      </c>
      <c r="N49" s="398"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Moderado</v>
      </c>
      <c r="O49" s="383">
        <v>1</v>
      </c>
      <c r="P49" s="385" t="s">
        <v>304</v>
      </c>
      <c r="Q49" s="373" t="str">
        <f t="shared" si="60"/>
        <v>Probabilidad</v>
      </c>
      <c r="R49" s="371" t="s">
        <v>14</v>
      </c>
      <c r="S49" s="371" t="s">
        <v>9</v>
      </c>
      <c r="T49" s="367" t="str">
        <f t="shared" si="41"/>
        <v>40%</v>
      </c>
      <c r="U49" s="371" t="s">
        <v>19</v>
      </c>
      <c r="V49" s="371" t="s">
        <v>22</v>
      </c>
      <c r="W49" s="371" t="s">
        <v>115</v>
      </c>
      <c r="X49" s="146">
        <f>IFERROR(IF(Q49="Probabilidad",(I49-(+I49*T49)),IF(Q49="Impacto",I49,"")),"")</f>
        <v>0.36</v>
      </c>
      <c r="Y49" s="365" t="str">
        <f>IFERROR(IF(X49="","",IF(X49&lt;=0.2,"Muy Baja",IF(X49&lt;=0.4,"Baja",IF(X49&lt;=0.6,"Media",IF(X49&lt;=0.8,"Alta","Muy Alta"))))),"")</f>
        <v>Baja</v>
      </c>
      <c r="Z49" s="367">
        <f>+X49</f>
        <v>0.36</v>
      </c>
      <c r="AA49" s="365" t="str">
        <f>IFERROR(IF(AB49="","",IF(AB49&lt;=0.2,"Leve",IF(AB49&lt;=0.4,"Menor",IF(AB49&lt;=0.6,"Moderado",IF(AB49&lt;=0.8,"Mayor","Catastrófico"))))),"")</f>
        <v>Moderado</v>
      </c>
      <c r="AB49" s="367">
        <f>IFERROR(IF(Q49="Impacto",(M49-(+M49*T49)),IF(Q49="Probabilidad",M49,"")),"")</f>
        <v>0.6</v>
      </c>
      <c r="AC49" s="369"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Moderado</v>
      </c>
      <c r="AD49" s="371" t="s">
        <v>132</v>
      </c>
      <c r="AE49" s="178" t="s">
        <v>305</v>
      </c>
      <c r="AF49" s="179" t="s">
        <v>306</v>
      </c>
      <c r="AG49" s="180" t="s">
        <v>307</v>
      </c>
      <c r="AH49" s="156">
        <v>45658</v>
      </c>
      <c r="AI49" s="156">
        <v>45930</v>
      </c>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46.5" customHeight="1" x14ac:dyDescent="0.3">
      <c r="A50" s="384"/>
      <c r="B50" s="406"/>
      <c r="C50" s="406"/>
      <c r="D50" s="406"/>
      <c r="E50" s="415"/>
      <c r="F50" s="406"/>
      <c r="G50" s="402"/>
      <c r="H50" s="390"/>
      <c r="I50" s="396"/>
      <c r="J50" s="393"/>
      <c r="K50" s="396"/>
      <c r="L50" s="390"/>
      <c r="M50" s="396"/>
      <c r="N50" s="399"/>
      <c r="O50" s="384"/>
      <c r="P50" s="386"/>
      <c r="Q50" s="374"/>
      <c r="R50" s="372"/>
      <c r="S50" s="372"/>
      <c r="T50" s="368"/>
      <c r="U50" s="372"/>
      <c r="V50" s="372"/>
      <c r="W50" s="372"/>
      <c r="X50" s="146"/>
      <c r="Y50" s="366"/>
      <c r="Z50" s="368"/>
      <c r="AA50" s="366"/>
      <c r="AB50" s="368"/>
      <c r="AC50" s="370"/>
      <c r="AD50" s="372"/>
      <c r="AE50" s="181" t="s">
        <v>308</v>
      </c>
      <c r="AF50" s="179" t="s">
        <v>306</v>
      </c>
      <c r="AG50" s="180" t="s">
        <v>309</v>
      </c>
      <c r="AH50" s="156">
        <v>45658</v>
      </c>
      <c r="AI50" s="156">
        <v>46021</v>
      </c>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46.5" customHeight="1" x14ac:dyDescent="0.3">
      <c r="A51" s="384"/>
      <c r="B51" s="406"/>
      <c r="C51" s="406"/>
      <c r="D51" s="406"/>
      <c r="E51" s="415"/>
      <c r="F51" s="406"/>
      <c r="G51" s="402"/>
      <c r="H51" s="390"/>
      <c r="I51" s="396"/>
      <c r="J51" s="393"/>
      <c r="K51" s="396"/>
      <c r="L51" s="390"/>
      <c r="M51" s="396"/>
      <c r="N51" s="399"/>
      <c r="O51" s="384"/>
      <c r="P51" s="386"/>
      <c r="Q51" s="374"/>
      <c r="R51" s="372"/>
      <c r="S51" s="372"/>
      <c r="T51" s="368"/>
      <c r="U51" s="372"/>
      <c r="V51" s="372"/>
      <c r="W51" s="372"/>
      <c r="X51" s="146"/>
      <c r="Y51" s="366"/>
      <c r="Z51" s="368"/>
      <c r="AA51" s="366"/>
      <c r="AB51" s="368"/>
      <c r="AC51" s="370"/>
      <c r="AD51" s="372"/>
      <c r="AE51" s="181" t="s">
        <v>310</v>
      </c>
      <c r="AF51" s="179" t="s">
        <v>306</v>
      </c>
      <c r="AG51" s="180" t="s">
        <v>311</v>
      </c>
      <c r="AH51" s="156">
        <v>45658</v>
      </c>
      <c r="AI51" s="156">
        <v>46021</v>
      </c>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customHeight="1" x14ac:dyDescent="0.3">
      <c r="A52" s="384"/>
      <c r="B52" s="406"/>
      <c r="C52" s="406"/>
      <c r="D52" s="406"/>
      <c r="E52" s="415"/>
      <c r="F52" s="406"/>
      <c r="G52" s="402"/>
      <c r="H52" s="390"/>
      <c r="I52" s="396"/>
      <c r="J52" s="393"/>
      <c r="K52" s="396">
        <f>IF(NOT(ISERROR(MATCH(J52,_xlfn.ANCHORARRAY(E63),0))),I66&amp;"Por favor no seleccionar los criterios de impacto",J52)</f>
        <v>0</v>
      </c>
      <c r="L52" s="390"/>
      <c r="M52" s="396"/>
      <c r="N52" s="399"/>
      <c r="O52" s="106">
        <v>2</v>
      </c>
      <c r="P52" s="157"/>
      <c r="Q52" s="107" t="str">
        <f t="shared" ref="Q52:Q53" si="64">IF(OR(R52="Preventivo",R52="Detectivo"),"Probabilidad",IF(R52="Correctivo","Impacto",""))</f>
        <v/>
      </c>
      <c r="R52" s="108"/>
      <c r="S52" s="108"/>
      <c r="T52" s="109" t="str">
        <f t="shared" ref="T52:T53" si="65">IF(AND(R52="Preventivo",S52="Automático"),"50%",IF(AND(R52="Preventivo",S52="Manual"),"40%",IF(AND(R52="Detectivo",S52="Automático"),"40%",IF(AND(R52="Detectivo",S52="Manual"),"30%",IF(AND(R52="Correctivo",S52="Automático"),"35%",IF(AND(R52="Correctivo",S52="Manual"),"25%",""))))))</f>
        <v/>
      </c>
      <c r="U52" s="108"/>
      <c r="V52" s="108"/>
      <c r="W52" s="108"/>
      <c r="X52" s="110" t="str">
        <f t="shared" ref="X52:X53" si="66">IFERROR(IF(AND(Q51="Probabilidad",Q52="Probabilidad"),(Z51-(+Z51*T52)),IF(AND(Q51="Impacto",Q52="Probabilidad"),(Z50-(+Z50*T52)),IF(Q52="Impacto",Z51,""))),"")</f>
        <v/>
      </c>
      <c r="Y52" s="111" t="str">
        <f t="shared" ref="Y52:Y53" si="67">IFERROR(IF(X52="","",IF(X52&lt;=0.2,"Muy Baja",IF(X52&lt;=0.4,"Baja",IF(X52&lt;=0.6,"Media",IF(X52&lt;=0.8,"Alta","Muy Alta"))))),"")</f>
        <v/>
      </c>
      <c r="Z52" s="112" t="str">
        <f t="shared" ref="Z52:Z53" si="68">+X52</f>
        <v/>
      </c>
      <c r="AA52" s="111" t="str">
        <f t="shared" ref="AA52:AA53" si="69">IFERROR(IF(AB52="","",IF(AB52&lt;=0.2,"Leve",IF(AB52&lt;=0.4,"Menor",IF(AB52&lt;=0.6,"Moderado",IF(AB52&lt;=0.8,"Mayor","Catastrófico"))))),"")</f>
        <v/>
      </c>
      <c r="AB52" s="112" t="str">
        <f t="shared" ref="AB52:AB53" si="70">IFERROR(IF(AND(Q51="Impacto",Q52="Impacto"),(AB51-(+AB51*T52)),IF(AND(Q51="Probabilidad",Q52="Impacto"),(AB50-(+AB50*T52)),IF(Q52="Probabilidad",AB51,""))),"")</f>
        <v/>
      </c>
      <c r="AC52" s="113" t="str">
        <f t="shared" ref="AC52:AC53" si="71">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4"/>
      <c r="AE52" s="181"/>
      <c r="AF52" s="179"/>
      <c r="AG52" s="180"/>
      <c r="AH52" s="156"/>
      <c r="AI52" s="156"/>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customHeight="1" x14ac:dyDescent="0.3">
      <c r="A53" s="384"/>
      <c r="B53" s="406"/>
      <c r="C53" s="406"/>
      <c r="D53" s="406"/>
      <c r="E53" s="415"/>
      <c r="F53" s="406"/>
      <c r="G53" s="402"/>
      <c r="H53" s="390"/>
      <c r="I53" s="396"/>
      <c r="J53" s="393"/>
      <c r="K53" s="396">
        <f>IF(NOT(ISERROR(MATCH(J53,_xlfn.ANCHORARRAY(E64),0))),I67&amp;"Por favor no seleccionar los criterios de impacto",J53)</f>
        <v>0</v>
      </c>
      <c r="L53" s="390"/>
      <c r="M53" s="396"/>
      <c r="N53" s="399"/>
      <c r="O53" s="106">
        <v>3</v>
      </c>
      <c r="P53" s="157"/>
      <c r="Q53" s="107" t="str">
        <f t="shared" si="64"/>
        <v/>
      </c>
      <c r="R53" s="108"/>
      <c r="S53" s="108"/>
      <c r="T53" s="109" t="str">
        <f t="shared" si="65"/>
        <v/>
      </c>
      <c r="U53" s="108"/>
      <c r="V53" s="108"/>
      <c r="W53" s="108"/>
      <c r="X53" s="110" t="str">
        <f t="shared" si="66"/>
        <v/>
      </c>
      <c r="Y53" s="111" t="str">
        <f t="shared" si="67"/>
        <v/>
      </c>
      <c r="Z53" s="112" t="str">
        <f t="shared" si="68"/>
        <v/>
      </c>
      <c r="AA53" s="111" t="str">
        <f t="shared" si="69"/>
        <v/>
      </c>
      <c r="AB53" s="112" t="str">
        <f t="shared" si="70"/>
        <v/>
      </c>
      <c r="AC53" s="113" t="str">
        <f t="shared" si="71"/>
        <v/>
      </c>
      <c r="AD53" s="114"/>
      <c r="AE53" s="181"/>
      <c r="AF53" s="179"/>
      <c r="AG53" s="180"/>
      <c r="AH53" s="156"/>
      <c r="AI53" s="156"/>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customHeight="1" x14ac:dyDescent="0.3">
      <c r="A54" s="384"/>
      <c r="B54" s="406"/>
      <c r="C54" s="406"/>
      <c r="D54" s="406"/>
      <c r="E54" s="415"/>
      <c r="F54" s="406"/>
      <c r="G54" s="402"/>
      <c r="H54" s="390"/>
      <c r="I54" s="396"/>
      <c r="J54" s="393"/>
      <c r="K54" s="396">
        <f>IF(NOT(ISERROR(MATCH(J54,_xlfn.ANCHORARRAY(E66),0))),I68&amp;"Por favor no seleccionar los criterios de impacto",J54)</f>
        <v>0</v>
      </c>
      <c r="L54" s="390"/>
      <c r="M54" s="396"/>
      <c r="N54" s="399"/>
      <c r="O54" s="106">
        <v>4</v>
      </c>
      <c r="P54" s="157"/>
      <c r="Q54" s="107" t="str">
        <f t="shared" ref="Q54:Q57" si="72">IF(OR(R54="Preventivo",R54="Detectivo"),"Probabilidad",IF(R54="Correctivo","Impacto",""))</f>
        <v/>
      </c>
      <c r="R54" s="108"/>
      <c r="S54" s="108"/>
      <c r="T54" s="109" t="str">
        <f t="shared" ref="T54:T74" si="73">IF(AND(R54="Preventivo",S54="Automático"),"50%",IF(AND(R54="Preventivo",S54="Manual"),"40%",IF(AND(R54="Detectivo",S54="Automático"),"40%",IF(AND(R54="Detectivo",S54="Manual"),"30%",IF(AND(R54="Correctivo",S54="Automático"),"35%",IF(AND(R54="Correctivo",S54="Manual"),"25%",""))))))</f>
        <v/>
      </c>
      <c r="U54" s="108"/>
      <c r="V54" s="108"/>
      <c r="W54" s="108"/>
      <c r="X54" s="110" t="str">
        <f t="shared" ref="X54:X56" si="74">IFERROR(IF(AND(Q53="Probabilidad",Q54="Probabilidad"),(Z53-(+Z53*T54)),IF(AND(Q53="Impacto",Q54="Probabilidad"),(Z52-(+Z52*T54)),IF(Q54="Impacto",Z53,""))),"")</f>
        <v/>
      </c>
      <c r="Y54" s="111" t="str">
        <f t="shared" ref="Y54:Y62" si="75">IFERROR(IF(X54="","",IF(X54&lt;=0.2,"Muy Baja",IF(X54&lt;=0.4,"Baja",IF(X54&lt;=0.6,"Media",IF(X54&lt;=0.8,"Alta","Muy Alta"))))),"")</f>
        <v/>
      </c>
      <c r="Z54" s="112" t="str">
        <f t="shared" ref="Z54:Z62" si="76">+X54</f>
        <v/>
      </c>
      <c r="AA54" s="111" t="str">
        <f t="shared" ref="AA54:AA55" si="77">IFERROR(IF(AB54="","",IF(AB54&lt;=0.2,"Leve",IF(AB54&lt;=0.4,"Menor",IF(AB54&lt;=0.6,"Moderado",IF(AB54&lt;=0.8,"Mayor","Catastrófico"))))),"")</f>
        <v/>
      </c>
      <c r="AB54" s="112" t="str">
        <f t="shared" ref="AB54:AB56" si="78">IFERROR(IF(AND(Q53="Impacto",Q54="Impacto"),(AB53-(+AB53*T54)),IF(AND(Q53="Probabilidad",Q54="Impacto"),(AB52-(+AB52*T54)),IF(Q54="Probabilidad",AB53,""))),"")</f>
        <v/>
      </c>
      <c r="AC54" s="11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customHeight="1" x14ac:dyDescent="0.3">
      <c r="A55" s="384"/>
      <c r="B55" s="406"/>
      <c r="C55" s="406"/>
      <c r="D55" s="406"/>
      <c r="E55" s="415"/>
      <c r="F55" s="406"/>
      <c r="G55" s="402"/>
      <c r="H55" s="390"/>
      <c r="I55" s="396"/>
      <c r="J55" s="393"/>
      <c r="K55" s="396">
        <f>IF(NOT(ISERROR(MATCH(J55,_xlfn.ANCHORARRAY(E67),0))),I69&amp;"Por favor no seleccionar los criterios de impacto",J55)</f>
        <v>0</v>
      </c>
      <c r="L55" s="390"/>
      <c r="M55" s="396"/>
      <c r="N55" s="399"/>
      <c r="O55" s="106">
        <v>5</v>
      </c>
      <c r="P55" s="157"/>
      <c r="Q55" s="107" t="str">
        <f t="shared" si="72"/>
        <v/>
      </c>
      <c r="R55" s="108"/>
      <c r="S55" s="108"/>
      <c r="T55" s="109" t="str">
        <f t="shared" si="73"/>
        <v/>
      </c>
      <c r="U55" s="108"/>
      <c r="V55" s="108"/>
      <c r="W55" s="108"/>
      <c r="X55" s="110" t="str">
        <f t="shared" si="74"/>
        <v/>
      </c>
      <c r="Y55" s="111" t="str">
        <f t="shared" si="75"/>
        <v/>
      </c>
      <c r="Z55" s="112" t="str">
        <f t="shared" si="76"/>
        <v/>
      </c>
      <c r="AA55" s="111" t="str">
        <f t="shared" si="77"/>
        <v/>
      </c>
      <c r="AB55" s="112" t="str">
        <f t="shared" si="78"/>
        <v/>
      </c>
      <c r="AC55" s="113" t="str">
        <f t="shared" ref="AC55" si="79">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customHeight="1" x14ac:dyDescent="0.3">
      <c r="A56" s="404"/>
      <c r="B56" s="407"/>
      <c r="C56" s="407"/>
      <c r="D56" s="407"/>
      <c r="E56" s="416"/>
      <c r="F56" s="407"/>
      <c r="G56" s="403"/>
      <c r="H56" s="391"/>
      <c r="I56" s="397"/>
      <c r="J56" s="394"/>
      <c r="K56" s="397">
        <f>IF(NOT(ISERROR(MATCH(J56,_xlfn.ANCHORARRAY(E68),0))),I70&amp;"Por favor no seleccionar los criterios de impacto",J56)</f>
        <v>0</v>
      </c>
      <c r="L56" s="391"/>
      <c r="M56" s="397"/>
      <c r="N56" s="400"/>
      <c r="O56" s="106">
        <v>6</v>
      </c>
      <c r="P56" s="157"/>
      <c r="Q56" s="107" t="str">
        <f t="shared" si="72"/>
        <v/>
      </c>
      <c r="R56" s="108"/>
      <c r="S56" s="108"/>
      <c r="T56" s="109" t="str">
        <f t="shared" si="73"/>
        <v/>
      </c>
      <c r="U56" s="108"/>
      <c r="V56" s="108"/>
      <c r="W56" s="108"/>
      <c r="X56" s="110" t="str">
        <f t="shared" si="74"/>
        <v/>
      </c>
      <c r="Y56" s="111" t="str">
        <f t="shared" si="75"/>
        <v/>
      </c>
      <c r="Z56" s="112" t="str">
        <f t="shared" si="76"/>
        <v/>
      </c>
      <c r="AA56" s="111" t="str">
        <f>IFERROR(IF(AB56="","",IF(AB56&lt;=0.2,"Leve",IF(AB56&lt;=0.4,"Menor",IF(AB56&lt;=0.6,"Moderado",IF(AB56&lt;=0.8,"Mayor","Catastrófico"))))),"")</f>
        <v/>
      </c>
      <c r="AB56" s="112" t="str">
        <f t="shared" si="78"/>
        <v/>
      </c>
      <c r="AC56" s="113"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4"/>
      <c r="AE56" s="115"/>
      <c r="AF56" s="116"/>
      <c r="AG56" s="116"/>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05" customHeight="1" x14ac:dyDescent="0.3">
      <c r="A57" s="383">
        <v>7</v>
      </c>
      <c r="B57" s="405" t="s">
        <v>130</v>
      </c>
      <c r="C57" s="405" t="s">
        <v>312</v>
      </c>
      <c r="D57" s="405" t="s">
        <v>313</v>
      </c>
      <c r="E57" s="417" t="s">
        <v>314</v>
      </c>
      <c r="F57" s="405" t="s">
        <v>119</v>
      </c>
      <c r="G57" s="411">
        <v>150</v>
      </c>
      <c r="H57" s="389" t="str">
        <f>IF(G57&lt;=0,"",IF(G57&lt;=2,"Muy Baja",IF(G57&lt;=24,"Baja",IF(G57&lt;=500,"Media",IF(G57&lt;=5000,"Alta","Muy Alta")))))</f>
        <v>Media</v>
      </c>
      <c r="I57" s="395">
        <f>IF(H57="","",IF(H57="Muy Baja",0.2,IF(H57="Baja",0.4,IF(H57="Media",0.6,IF(H57="Alta",0.8,IF(H57="Muy Alta",1,))))))</f>
        <v>0.6</v>
      </c>
      <c r="J57" s="392" t="s">
        <v>150</v>
      </c>
      <c r="K57" s="395" t="str">
        <f>IF(NOT(ISERROR(MATCH(J57,'[3]Tabla Impacto'!$B$221:$B$223,0))),'[3]Tabla Impacto'!$F$223&amp;"Por favor no seleccionar los criterios de impacto(Afectación Económica o presupuestal y Pérdida Reputacional)",J57)</f>
        <v xml:space="preserve">     El riesgo afecta la imagen de la entidad con algunos usuarios de relevancia frente al logro de los objetivos</v>
      </c>
      <c r="L57" s="389" t="s">
        <v>77</v>
      </c>
      <c r="M57" s="395">
        <f>IF(L57="","",IF(L57="Leve",0.2,IF(L57="Menor",0.4,IF(L57="Moderado",0.6,IF(L57="Mayor",0.8,IF(L57="Catastrófico",1,))))))</f>
        <v>0.6</v>
      </c>
      <c r="N57" s="398"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Moderado</v>
      </c>
      <c r="O57" s="6">
        <v>1</v>
      </c>
      <c r="P57" s="175" t="s">
        <v>315</v>
      </c>
      <c r="Q57" s="147" t="str">
        <f t="shared" si="72"/>
        <v>Probabilidad</v>
      </c>
      <c r="R57" s="150" t="s">
        <v>14</v>
      </c>
      <c r="S57" s="150" t="s">
        <v>9</v>
      </c>
      <c r="T57" s="151" t="str">
        <f t="shared" si="73"/>
        <v>40%</v>
      </c>
      <c r="U57" s="150" t="s">
        <v>19</v>
      </c>
      <c r="V57" s="150" t="s">
        <v>22</v>
      </c>
      <c r="W57" s="150" t="s">
        <v>115</v>
      </c>
      <c r="X57" s="146">
        <f t="shared" ref="X57" si="80">IFERROR(IF(Q57="Probabilidad",(I57-(+I57*T57)),IF(Q57="Impacto",I57,"")),"")</f>
        <v>0.36</v>
      </c>
      <c r="Y57" s="152" t="str">
        <f t="shared" si="75"/>
        <v>Baja</v>
      </c>
      <c r="Z57" s="153">
        <f t="shared" si="76"/>
        <v>0.36</v>
      </c>
      <c r="AA57" s="152" t="str">
        <f>IFERROR(IF(AB57="","",IF(AB57&lt;=0.2,"Leve",IF(AB57&lt;=0.4,"Menor",IF(AB57&lt;=0.6,"Moderado",IF(AB57&lt;=0.8,"Mayor","Catastrófico"))))),"")</f>
        <v>Moderado</v>
      </c>
      <c r="AB57" s="153">
        <f>IFERROR(IF(Q57="Impacto",(M57-(+M57*T57)),IF(Q57="Probabilidad",M57,"")),"")</f>
        <v>0.6</v>
      </c>
      <c r="AC57" s="154" t="str">
        <f t="shared" ref="AC57:AC59" si="81">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Moderado</v>
      </c>
      <c r="AD57" s="155" t="s">
        <v>132</v>
      </c>
      <c r="AE57" s="182" t="s">
        <v>316</v>
      </c>
      <c r="AF57" s="148" t="s">
        <v>317</v>
      </c>
      <c r="AG57" s="148" t="s">
        <v>318</v>
      </c>
      <c r="AH57" s="174">
        <v>45741</v>
      </c>
      <c r="AI57" s="174">
        <v>46010</v>
      </c>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customHeight="1" x14ac:dyDescent="0.3">
      <c r="A58" s="384"/>
      <c r="B58" s="406"/>
      <c r="C58" s="406"/>
      <c r="D58" s="406"/>
      <c r="E58" s="418"/>
      <c r="F58" s="406"/>
      <c r="G58" s="412"/>
      <c r="H58" s="390"/>
      <c r="I58" s="396"/>
      <c r="J58" s="393"/>
      <c r="K58" s="396">
        <f>IF(NOT(ISERROR(MATCH(J58,_xlfn.ANCHORARRAY(E70),0))),I72&amp;"Por favor no seleccionar los criterios de impacto",J58)</f>
        <v>0</v>
      </c>
      <c r="L58" s="390"/>
      <c r="M58" s="396"/>
      <c r="N58" s="399"/>
      <c r="O58" s="106">
        <v>2</v>
      </c>
      <c r="P58" s="157"/>
      <c r="Q58" s="147" t="str">
        <f>IF(OR(R58="Preventivo",R58="Detectivo"),"Probabilidad",IF(R58="Correctivo","Impacto",""))</f>
        <v/>
      </c>
      <c r="R58" s="150"/>
      <c r="S58" s="150"/>
      <c r="T58" s="151" t="str">
        <f t="shared" si="73"/>
        <v/>
      </c>
      <c r="U58" s="150"/>
      <c r="V58" s="150"/>
      <c r="W58" s="150"/>
      <c r="X58" s="146" t="str">
        <f>IFERROR(IF(AND(Q57="Probabilidad",Q58="Probabilidad"),(Z57-(+Z57*T58)),IF(Q58="Probabilidad",(I57-(+I57*T58)),IF(Q58="Impacto",Z57,""))),"")</f>
        <v/>
      </c>
      <c r="Y58" s="152" t="str">
        <f t="shared" si="75"/>
        <v/>
      </c>
      <c r="Z58" s="153" t="str">
        <f t="shared" si="76"/>
        <v/>
      </c>
      <c r="AA58" s="152" t="str">
        <f t="shared" ref="AA58:AA62" si="82">IFERROR(IF(AB58="","",IF(AB58&lt;=0.2,"Leve",IF(AB58&lt;=0.4,"Menor",IF(AB58&lt;=0.6,"Moderado",IF(AB58&lt;=0.8,"Mayor","Catastrófico"))))),"")</f>
        <v/>
      </c>
      <c r="AB58" s="153" t="str">
        <f>IFERROR(IF(AND(Q57="Impacto",Q58="Impacto"),(AB57-(+AB57*T58)),IF(Q58="Impacto",(M57-(+M57*T58)),IF(Q58="Probabilidad",AB57,""))),"")</f>
        <v/>
      </c>
      <c r="AC58" s="154" t="str">
        <f t="shared" si="81"/>
        <v/>
      </c>
      <c r="AD58" s="155"/>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384"/>
      <c r="B59" s="406"/>
      <c r="C59" s="406"/>
      <c r="D59" s="406"/>
      <c r="E59" s="418"/>
      <c r="F59" s="406"/>
      <c r="G59" s="412"/>
      <c r="H59" s="390"/>
      <c r="I59" s="396"/>
      <c r="J59" s="393"/>
      <c r="K59" s="396">
        <f>IF(NOT(ISERROR(MATCH(J59,_xlfn.ANCHORARRAY(E71),0))),I73&amp;"Por favor no seleccionar los criterios de impacto",J59)</f>
        <v>0</v>
      </c>
      <c r="L59" s="390"/>
      <c r="M59" s="396"/>
      <c r="N59" s="399"/>
      <c r="O59" s="106">
        <v>3</v>
      </c>
      <c r="P59" s="158"/>
      <c r="Q59" s="107" t="str">
        <f>IF(OR(R59="Preventivo",R59="Detectivo"),"Probabilidad",IF(R59="Correctivo","Impacto",""))</f>
        <v/>
      </c>
      <c r="R59" s="108"/>
      <c r="S59" s="108"/>
      <c r="T59" s="109" t="str">
        <f t="shared" si="73"/>
        <v/>
      </c>
      <c r="U59" s="108"/>
      <c r="V59" s="108"/>
      <c r="W59" s="108"/>
      <c r="X59" s="110" t="str">
        <f>IFERROR(IF(AND(Q58="Probabilidad",Q59="Probabilidad"),(Z58-(+Z58*T59)),IF(AND(Q58="Impacto",Q59="Probabilidad"),(Z57-(+Z57*T59)),IF(Q59="Impacto",Z58,""))),"")</f>
        <v/>
      </c>
      <c r="Y59" s="111" t="str">
        <f t="shared" si="75"/>
        <v/>
      </c>
      <c r="Z59" s="112" t="str">
        <f t="shared" si="76"/>
        <v/>
      </c>
      <c r="AA59" s="111" t="str">
        <f t="shared" si="82"/>
        <v/>
      </c>
      <c r="AB59" s="112" t="str">
        <f>IFERROR(IF(AND(Q58="Impacto",Q59="Impacto"),(AB58-(+AB58*T59)),IF(AND(Q58="Probabilidad",Q59="Impacto"),(AB57-(+AB57*T59)),IF(Q59="Probabilidad",AB58,""))),"")</f>
        <v/>
      </c>
      <c r="AC59" s="113" t="str">
        <f t="shared" si="81"/>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customHeight="1" x14ac:dyDescent="0.3">
      <c r="A60" s="384"/>
      <c r="B60" s="406"/>
      <c r="C60" s="406"/>
      <c r="D60" s="406"/>
      <c r="E60" s="418"/>
      <c r="F60" s="406"/>
      <c r="G60" s="412"/>
      <c r="H60" s="390"/>
      <c r="I60" s="396"/>
      <c r="J60" s="393"/>
      <c r="K60" s="396">
        <f>IF(NOT(ISERROR(MATCH(J60,_xlfn.ANCHORARRAY(E72),0))),I74&amp;"Por favor no seleccionar los criterios de impacto",J60)</f>
        <v>0</v>
      </c>
      <c r="L60" s="390"/>
      <c r="M60" s="396"/>
      <c r="N60" s="399"/>
      <c r="O60" s="106">
        <v>4</v>
      </c>
      <c r="P60" s="157"/>
      <c r="Q60" s="107" t="str">
        <f t="shared" ref="Q60:Q63" si="83">IF(OR(R60="Preventivo",R60="Detectivo"),"Probabilidad",IF(R60="Correctivo","Impacto",""))</f>
        <v/>
      </c>
      <c r="R60" s="108"/>
      <c r="S60" s="108"/>
      <c r="T60" s="109" t="str">
        <f t="shared" si="73"/>
        <v/>
      </c>
      <c r="U60" s="108"/>
      <c r="V60" s="108"/>
      <c r="W60" s="108"/>
      <c r="X60" s="110" t="str">
        <f t="shared" ref="X60:X62" si="84">IFERROR(IF(AND(Q59="Probabilidad",Q60="Probabilidad"),(Z59-(+Z59*T60)),IF(AND(Q59="Impacto",Q60="Probabilidad"),(Z58-(+Z58*T60)),IF(Q60="Impacto",Z59,""))),"")</f>
        <v/>
      </c>
      <c r="Y60" s="111" t="str">
        <f t="shared" si="75"/>
        <v/>
      </c>
      <c r="Z60" s="112" t="str">
        <f t="shared" si="76"/>
        <v/>
      </c>
      <c r="AA60" s="111" t="str">
        <f t="shared" si="82"/>
        <v/>
      </c>
      <c r="AB60" s="112" t="str">
        <f t="shared" ref="AB60:AB62" si="85">IFERROR(IF(AND(Q59="Impacto",Q60="Impacto"),(AB59-(+AB59*T60)),IF(AND(Q59="Probabilidad",Q60="Impacto"),(AB58-(+AB58*T60)),IF(Q60="Probabilidad",AB59,""))),"")</f>
        <v/>
      </c>
      <c r="AC60" s="11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384"/>
      <c r="B61" s="406"/>
      <c r="C61" s="406"/>
      <c r="D61" s="406"/>
      <c r="E61" s="418"/>
      <c r="F61" s="406"/>
      <c r="G61" s="412"/>
      <c r="H61" s="390"/>
      <c r="I61" s="396"/>
      <c r="J61" s="393"/>
      <c r="K61" s="396">
        <f>IF(NOT(ISERROR(MATCH(J61,_xlfn.ANCHORARRAY(E73),0))),I75&amp;"Por favor no seleccionar los criterios de impacto",J61)</f>
        <v>0</v>
      </c>
      <c r="L61" s="390"/>
      <c r="M61" s="396"/>
      <c r="N61" s="399"/>
      <c r="O61" s="106">
        <v>5</v>
      </c>
      <c r="P61" s="157"/>
      <c r="Q61" s="107" t="str">
        <f t="shared" si="83"/>
        <v/>
      </c>
      <c r="R61" s="108"/>
      <c r="S61" s="108"/>
      <c r="T61" s="109" t="str">
        <f t="shared" si="73"/>
        <v/>
      </c>
      <c r="U61" s="108"/>
      <c r="V61" s="108"/>
      <c r="W61" s="108"/>
      <c r="X61" s="110" t="str">
        <f t="shared" si="84"/>
        <v/>
      </c>
      <c r="Y61" s="111" t="str">
        <f t="shared" si="75"/>
        <v/>
      </c>
      <c r="Z61" s="112" t="str">
        <f t="shared" si="76"/>
        <v/>
      </c>
      <c r="AA61" s="111" t="str">
        <f t="shared" si="82"/>
        <v/>
      </c>
      <c r="AB61" s="112" t="str">
        <f t="shared" si="85"/>
        <v/>
      </c>
      <c r="AC61" s="113" t="str">
        <f t="shared" ref="AC61:AC62" si="86">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404"/>
      <c r="B62" s="407"/>
      <c r="C62" s="407"/>
      <c r="D62" s="407"/>
      <c r="E62" s="419"/>
      <c r="F62" s="407"/>
      <c r="G62" s="413"/>
      <c r="H62" s="391"/>
      <c r="I62" s="397"/>
      <c r="J62" s="394"/>
      <c r="K62" s="397">
        <f>IF(NOT(ISERROR(MATCH(J62,_xlfn.ANCHORARRAY(E74),0))),#REF!&amp;"Por favor no seleccionar los criterios de impacto",J62)</f>
        <v>0</v>
      </c>
      <c r="L62" s="391"/>
      <c r="M62" s="397"/>
      <c r="N62" s="400"/>
      <c r="O62" s="106">
        <v>6</v>
      </c>
      <c r="P62" s="157"/>
      <c r="Q62" s="107" t="str">
        <f t="shared" si="83"/>
        <v/>
      </c>
      <c r="R62" s="108"/>
      <c r="S62" s="108"/>
      <c r="T62" s="109" t="str">
        <f t="shared" si="73"/>
        <v/>
      </c>
      <c r="U62" s="108"/>
      <c r="V62" s="108"/>
      <c r="W62" s="108"/>
      <c r="X62" s="110" t="str">
        <f t="shared" si="84"/>
        <v/>
      </c>
      <c r="Y62" s="111" t="str">
        <f t="shared" si="75"/>
        <v/>
      </c>
      <c r="Z62" s="112" t="str">
        <f t="shared" si="76"/>
        <v/>
      </c>
      <c r="AA62" s="111" t="str">
        <f t="shared" si="82"/>
        <v/>
      </c>
      <c r="AB62" s="112" t="str">
        <f t="shared" si="85"/>
        <v/>
      </c>
      <c r="AC62" s="113" t="str">
        <f t="shared" si="86"/>
        <v/>
      </c>
      <c r="AD62" s="114"/>
      <c r="AE62" s="115"/>
      <c r="AF62" s="116"/>
      <c r="AG62" s="116"/>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73.5" customHeight="1" x14ac:dyDescent="0.3">
      <c r="A63" s="383">
        <v>8</v>
      </c>
      <c r="B63" s="405" t="s">
        <v>130</v>
      </c>
      <c r="C63" s="392" t="s">
        <v>411</v>
      </c>
      <c r="D63" s="392" t="s">
        <v>319</v>
      </c>
      <c r="E63" s="436" t="s">
        <v>320</v>
      </c>
      <c r="F63" s="405" t="s">
        <v>119</v>
      </c>
      <c r="G63" s="401">
        <v>9</v>
      </c>
      <c r="H63" s="389" t="str">
        <f>IF(G63&lt;=0,"",IF(G63&lt;=2,"Muy Baja",IF(G63&lt;=24,"Baja",IF(G63&lt;=500,"Media",IF(G63&lt;=5000,"Alta","Muy Alta")))))</f>
        <v>Baja</v>
      </c>
      <c r="I63" s="395">
        <f>IF(H63="","",IF(H63="Muy Baja",0.2,IF(H63="Baja",0.4,IF(H63="Media",0.6,IF(H63="Alta",0.8,IF(H63="Muy Alta",1,))))))</f>
        <v>0.4</v>
      </c>
      <c r="J63" s="392" t="s">
        <v>150</v>
      </c>
      <c r="K63" s="420" t="str">
        <f>IF(NOT(ISERROR(MATCH(J63,'[1]Tabla Impacto'!$B$221:$B$223,0))),'[1]Tabla Impacto'!$F$223&amp;"Por favor no seleccionar los criterios de impacto(Afectación Económica o presupuestal y Pérdida Reputacional)",J63)</f>
        <v xml:space="preserve">     El riesgo afecta la imagen de la entidad con algunos usuarios de relevancia frente al logro de los objetivos</v>
      </c>
      <c r="L63" s="389" t="str">
        <f>IF(OR(K63='[1]Tabla Impacto'!$C$11,K63='[1]Tabla Impacto'!$D$11),"Leve",IF(OR(K63='[1]Tabla Impacto'!$C$12,K63='[1]Tabla Impacto'!$D$12),"Menor",IF(OR(K63='[1]Tabla Impacto'!$C$13,K63='[1]Tabla Impacto'!$D$13),"Moderado",IF(OR(K63='[1]Tabla Impacto'!$C$14,K63='[1]Tabla Impacto'!$D$14),"Mayor",IF(OR(K63='[1]Tabla Impacto'!$C$15,K63='[1]Tabla Impacto'!$D$15),"Catastrófico","")))))</f>
        <v>Moderado</v>
      </c>
      <c r="M63" s="395">
        <f>IF(L63="","",IF(L63="Leve",0.2,IF(L63="Menor",0.4,IF(L63="Moderado",0.6,IF(L63="Mayor",0.8,IF(L63="Catastrófico",1,))))))</f>
        <v>0.6</v>
      </c>
      <c r="N63" s="398"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Moderado</v>
      </c>
      <c r="O63" s="6">
        <v>1</v>
      </c>
      <c r="P63" s="157" t="s">
        <v>321</v>
      </c>
      <c r="Q63" s="147" t="str">
        <f t="shared" si="83"/>
        <v>Probabilidad</v>
      </c>
      <c r="R63" s="150" t="s">
        <v>14</v>
      </c>
      <c r="S63" s="150" t="s">
        <v>9</v>
      </c>
      <c r="T63" s="151" t="str">
        <f t="shared" si="73"/>
        <v>40%</v>
      </c>
      <c r="U63" s="150" t="s">
        <v>19</v>
      </c>
      <c r="V63" s="150" t="s">
        <v>22</v>
      </c>
      <c r="W63" s="150" t="s">
        <v>115</v>
      </c>
      <c r="X63" s="146">
        <f>IFERROR(IF(Q63="Probabilidad",(I63-(+I63*T63)),IF(Q63="Impacto",I63,"")),"")</f>
        <v>0.24</v>
      </c>
      <c r="Y63" s="152" t="str">
        <f>IFERROR(IF(X63="","",IF(X63&lt;=0.2,"Muy Baja",IF(X63&lt;=0.4,"Baja",IF(X63&lt;=0.6,"Media",IF(X63&lt;=0.8,"Alta","Muy Alta"))))),"")</f>
        <v>Baja</v>
      </c>
      <c r="Z63" s="153">
        <f>+X63</f>
        <v>0.24</v>
      </c>
      <c r="AA63" s="152" t="str">
        <f>IFERROR(IF(AB63="","",IF(AB63&lt;=0.2,"Leve",IF(AB63&lt;=0.4,"Menor",IF(AB63&lt;=0.6,"Moderado",IF(AB63&lt;=0.8,"Mayor","Catastrófico"))))),"")</f>
        <v>Moderado</v>
      </c>
      <c r="AB63" s="153">
        <f>IFERROR(IF(Q63="Impacto",(M63-(+M63*T63)),IF(Q63="Probabilidad",M63,"")),"")</f>
        <v>0.6</v>
      </c>
      <c r="AC63" s="154"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Moderado</v>
      </c>
      <c r="AD63" s="155" t="s">
        <v>132</v>
      </c>
      <c r="AE63" s="183" t="s">
        <v>322</v>
      </c>
      <c r="AF63" s="148" t="s">
        <v>323</v>
      </c>
      <c r="AG63" s="176" t="s">
        <v>324</v>
      </c>
      <c r="AH63" s="149">
        <v>45658</v>
      </c>
      <c r="AI63" s="149">
        <v>46010</v>
      </c>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customHeight="1" x14ac:dyDescent="0.3">
      <c r="A64" s="384"/>
      <c r="B64" s="406"/>
      <c r="C64" s="393"/>
      <c r="D64" s="393"/>
      <c r="E64" s="437"/>
      <c r="F64" s="406"/>
      <c r="G64" s="402"/>
      <c r="H64" s="390"/>
      <c r="I64" s="396"/>
      <c r="J64" s="393"/>
      <c r="K64" s="421">
        <f>IF(NOT(ISERROR(MATCH(J64,_xlfn.ANCHORARRAY(#REF!),0))),#REF!&amp;"Por favor no seleccionar los criterios de impacto",J64)</f>
        <v>0</v>
      </c>
      <c r="L64" s="390"/>
      <c r="M64" s="396"/>
      <c r="N64" s="399"/>
      <c r="O64" s="106">
        <v>2</v>
      </c>
      <c r="P64" s="157"/>
      <c r="Q64" s="107" t="str">
        <f>IF(OR(R64="Preventivo",R64="Detectivo"),"Probabilidad",IF(R64="Correctivo","Impacto",""))</f>
        <v/>
      </c>
      <c r="R64" s="108"/>
      <c r="S64" s="108"/>
      <c r="T64" s="109" t="str">
        <f t="shared" si="73"/>
        <v/>
      </c>
      <c r="U64" s="108"/>
      <c r="V64" s="108"/>
      <c r="W64" s="108"/>
      <c r="X64" s="110" t="str">
        <f>IFERROR(IF(AND(Q63="Probabilidad",Q64="Probabilidad"),(Z63-(+Z63*T64)),IF(Q64="Probabilidad",(I63-(+I63*T64)),IF(Q64="Impacto",Z63,""))),"")</f>
        <v/>
      </c>
      <c r="Y64" s="111" t="str">
        <f t="shared" ref="Y64:Y68" si="87">IFERROR(IF(X64="","",IF(X64&lt;=0.2,"Muy Baja",IF(X64&lt;=0.4,"Baja",IF(X64&lt;=0.6,"Media",IF(X64&lt;=0.8,"Alta","Muy Alta"))))),"")</f>
        <v/>
      </c>
      <c r="Z64" s="112" t="str">
        <f t="shared" ref="Z64:Z68" si="88">+X64</f>
        <v/>
      </c>
      <c r="AA64" s="111" t="str">
        <f t="shared" ref="AA64:AA68" si="89">IFERROR(IF(AB64="","",IF(AB64&lt;=0.2,"Leve",IF(AB64&lt;=0.4,"Menor",IF(AB64&lt;=0.6,"Moderado",IF(AB64&lt;=0.8,"Mayor","Catastrófico"))))),"")</f>
        <v/>
      </c>
      <c r="AB64" s="112" t="str">
        <f>IFERROR(IF(AND(Q63="Impacto",Q64="Impacto"),(AB63-(+AB63*T64)),IF(Q64="Impacto",(M63-(+M63*T64)),IF(Q64="Probabilidad",AB63,""))),"")</f>
        <v/>
      </c>
      <c r="AC64" s="113" t="str">
        <f t="shared" ref="AC64:AC66" si="90">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customHeight="1" x14ac:dyDescent="0.3">
      <c r="A65" s="384"/>
      <c r="B65" s="406"/>
      <c r="C65" s="393"/>
      <c r="D65" s="393"/>
      <c r="E65" s="437"/>
      <c r="F65" s="406"/>
      <c r="G65" s="402"/>
      <c r="H65" s="390"/>
      <c r="I65" s="396"/>
      <c r="J65" s="393"/>
      <c r="K65" s="421"/>
      <c r="L65" s="390"/>
      <c r="M65" s="396"/>
      <c r="N65" s="399"/>
      <c r="O65" s="106"/>
      <c r="P65" s="157"/>
      <c r="Q65" s="107"/>
      <c r="R65" s="108"/>
      <c r="S65" s="108"/>
      <c r="T65" s="109"/>
      <c r="U65" s="108"/>
      <c r="V65" s="108"/>
      <c r="W65" s="108"/>
      <c r="X65" s="110"/>
      <c r="Y65" s="111"/>
      <c r="Z65" s="112"/>
      <c r="AA65" s="111"/>
      <c r="AB65" s="112"/>
      <c r="AC65" s="113"/>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customHeight="1" x14ac:dyDescent="0.3">
      <c r="A66" s="384"/>
      <c r="B66" s="406"/>
      <c r="C66" s="393"/>
      <c r="D66" s="393"/>
      <c r="E66" s="437"/>
      <c r="F66" s="406"/>
      <c r="G66" s="402"/>
      <c r="H66" s="390"/>
      <c r="I66" s="396"/>
      <c r="J66" s="393"/>
      <c r="K66" s="421">
        <f>IF(NOT(ISERROR(MATCH(J66,_xlfn.ANCHORARRAY(#REF!),0))),#REF!&amp;"Por favor no seleccionar los criterios de impacto",J66)</f>
        <v>0</v>
      </c>
      <c r="L66" s="390"/>
      <c r="M66" s="396"/>
      <c r="N66" s="399"/>
      <c r="O66" s="106">
        <v>3</v>
      </c>
      <c r="P66" s="158"/>
      <c r="Q66" s="107" t="str">
        <f>IF(OR(R66="Preventivo",R66="Detectivo"),"Probabilidad",IF(R66="Correctivo","Impacto",""))</f>
        <v/>
      </c>
      <c r="R66" s="108"/>
      <c r="S66" s="108"/>
      <c r="T66" s="109" t="str">
        <f t="shared" si="73"/>
        <v/>
      </c>
      <c r="U66" s="108"/>
      <c r="V66" s="108"/>
      <c r="W66" s="108"/>
      <c r="X66" s="110" t="str">
        <f>IFERROR(IF(AND(Q64="Probabilidad",Q66="Probabilidad"),(Z64-(+Z64*T66)),IF(AND(Q64="Impacto",Q66="Probabilidad"),(Z63-(+Z63*T66)),IF(Q66="Impacto",Z64,""))),"")</f>
        <v/>
      </c>
      <c r="Y66" s="111" t="str">
        <f t="shared" si="87"/>
        <v/>
      </c>
      <c r="Z66" s="112" t="str">
        <f t="shared" si="88"/>
        <v/>
      </c>
      <c r="AA66" s="111" t="str">
        <f t="shared" si="89"/>
        <v/>
      </c>
      <c r="AB66" s="112" t="str">
        <f>IFERROR(IF(AND(Q64="Impacto",Q66="Impacto"),(AB64-(+AB64*T66)),IF(AND(Q64="Probabilidad",Q66="Impacto"),(AB63-(+AB63*T66)),IF(Q66="Probabilidad",AB64,""))),"")</f>
        <v/>
      </c>
      <c r="AC66" s="113" t="str">
        <f t="shared" si="90"/>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customHeight="1" x14ac:dyDescent="0.3">
      <c r="A67" s="384"/>
      <c r="B67" s="406"/>
      <c r="C67" s="393"/>
      <c r="D67" s="393"/>
      <c r="E67" s="437"/>
      <c r="F67" s="406"/>
      <c r="G67" s="402"/>
      <c r="H67" s="390"/>
      <c r="I67" s="396"/>
      <c r="J67" s="393"/>
      <c r="K67" s="421">
        <f>IF(NOT(ISERROR(MATCH(J67,_xlfn.ANCHORARRAY(#REF!),0))),#REF!&amp;"Por favor no seleccionar los criterios de impacto",J67)</f>
        <v>0</v>
      </c>
      <c r="L67" s="390"/>
      <c r="M67" s="396"/>
      <c r="N67" s="399"/>
      <c r="O67" s="106">
        <v>4</v>
      </c>
      <c r="P67" s="157"/>
      <c r="Q67" s="107" t="str">
        <f t="shared" ref="Q67:Q69" si="91">IF(OR(R67="Preventivo",R67="Detectivo"),"Probabilidad",IF(R67="Correctivo","Impacto",""))</f>
        <v/>
      </c>
      <c r="R67" s="108"/>
      <c r="S67" s="108"/>
      <c r="T67" s="109" t="str">
        <f t="shared" si="73"/>
        <v/>
      </c>
      <c r="U67" s="108"/>
      <c r="V67" s="108"/>
      <c r="W67" s="108"/>
      <c r="X67" s="110" t="str">
        <f>IFERROR(IF(AND(Q66="Probabilidad",Q67="Probabilidad"),(Z66-(+Z66*T67)),IF(AND(Q66="Impacto",Q67="Probabilidad"),(Z64-(+Z64*T67)),IF(Q67="Impacto",Z66,""))),"")</f>
        <v/>
      </c>
      <c r="Y67" s="111" t="str">
        <f t="shared" si="87"/>
        <v/>
      </c>
      <c r="Z67" s="112" t="str">
        <f t="shared" si="88"/>
        <v/>
      </c>
      <c r="AA67" s="111" t="str">
        <f t="shared" si="89"/>
        <v/>
      </c>
      <c r="AB67" s="112" t="str">
        <f>IFERROR(IF(AND(Q66="Impacto",Q67="Impacto"),(AB66-(+AB66*T67)),IF(AND(Q66="Probabilidad",Q67="Impacto"),(AB64-(+AB64*T67)),IF(Q67="Probabilidad",AB66,""))),"")</f>
        <v/>
      </c>
      <c r="AC67" s="11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customHeight="1" x14ac:dyDescent="0.3">
      <c r="A68" s="404"/>
      <c r="B68" s="406"/>
      <c r="C68" s="393"/>
      <c r="D68" s="393"/>
      <c r="E68" s="437"/>
      <c r="F68" s="406"/>
      <c r="G68" s="402"/>
      <c r="H68" s="390"/>
      <c r="I68" s="396"/>
      <c r="J68" s="393"/>
      <c r="K68" s="421">
        <f>IF(NOT(ISERROR(MATCH(J68,_xlfn.ANCHORARRAY(#REF!),0))),#REF!&amp;"Por favor no seleccionar los criterios de impacto",J68)</f>
        <v>0</v>
      </c>
      <c r="L68" s="390"/>
      <c r="M68" s="396"/>
      <c r="N68" s="399"/>
      <c r="O68" s="106">
        <v>5</v>
      </c>
      <c r="P68" s="157"/>
      <c r="Q68" s="107" t="str">
        <f t="shared" si="91"/>
        <v/>
      </c>
      <c r="R68" s="108"/>
      <c r="S68" s="108"/>
      <c r="T68" s="109" t="str">
        <f t="shared" si="73"/>
        <v/>
      </c>
      <c r="U68" s="108"/>
      <c r="V68" s="108"/>
      <c r="W68" s="108"/>
      <c r="X68" s="110" t="str">
        <f t="shared" ref="X68" si="92">IFERROR(IF(AND(Q67="Probabilidad",Q68="Probabilidad"),(Z67-(+Z67*T68)),IF(AND(Q67="Impacto",Q68="Probabilidad"),(Z66-(+Z66*T68)),IF(Q68="Impacto",Z67,""))),"")</f>
        <v/>
      </c>
      <c r="Y68" s="111" t="str">
        <f t="shared" si="87"/>
        <v/>
      </c>
      <c r="Z68" s="112" t="str">
        <f t="shared" si="88"/>
        <v/>
      </c>
      <c r="AA68" s="111" t="str">
        <f t="shared" si="89"/>
        <v/>
      </c>
      <c r="AB68" s="112" t="str">
        <f t="shared" ref="AB68" si="93">IFERROR(IF(AND(Q67="Impacto",Q68="Impacto"),(AB67-(+AB67*T68)),IF(AND(Q67="Probabilidad",Q68="Impacto"),(AB66-(+AB66*T68)),IF(Q68="Probabilidad",AB67,""))),"")</f>
        <v/>
      </c>
      <c r="AC68" s="113" t="str">
        <f t="shared" ref="AC68" si="94">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01.25" customHeight="1" x14ac:dyDescent="0.3">
      <c r="A69" s="383">
        <v>9</v>
      </c>
      <c r="B69" s="405" t="s">
        <v>128</v>
      </c>
      <c r="C69" s="405" t="s">
        <v>325</v>
      </c>
      <c r="D69" s="405" t="s">
        <v>326</v>
      </c>
      <c r="E69" s="408" t="s">
        <v>327</v>
      </c>
      <c r="F69" s="405" t="s">
        <v>119</v>
      </c>
      <c r="G69" s="411">
        <v>360</v>
      </c>
      <c r="H69" s="389" t="str">
        <f>IF(G69&lt;=0,"",IF(G69&lt;=2,"Muy Baja",IF(G69&lt;=24,"Baja",IF(G69&lt;=500,"Media",IF(G69&lt;=5000,"Alta","Muy Alta")))))</f>
        <v>Media</v>
      </c>
      <c r="I69" s="395">
        <f>IF(H69="","",IF(H69="Muy Baja",0.2,IF(H69="Baja",0.4,IF(H69="Media",0.6,IF(H69="Alta",0.8,IF(H69="Muy Alta",1,))))))</f>
        <v>0.6</v>
      </c>
      <c r="J69" s="392" t="s">
        <v>150</v>
      </c>
      <c r="K69" s="420" t="str">
        <f>IF(NOT(ISERROR(MATCH(J69,'[1]Tabla Impacto'!$B$221:$B$223,0))),'[1]Tabla Impacto'!$F$223&amp;"Por favor no seleccionar los criterios de impacto(Afectación Económica o presupuestal y Pérdida Reputacional)",J69)</f>
        <v xml:space="preserve">     El riesgo afecta la imagen de la entidad con algunos usuarios de relevancia frente al logro de los objetivos</v>
      </c>
      <c r="L69" s="443" t="str">
        <f>IF(OR(K69='[1]Tabla Impacto'!$C$11,K69='[1]Tabla Impacto'!$D$11),"Leve",IF(OR(K69='[1]Tabla Impacto'!$C$12,K69='[1]Tabla Impacto'!$D$12),"Menor",IF(OR(K69='[1]Tabla Impacto'!$C$13,K69='[1]Tabla Impacto'!$D$13),"Moderado",IF(OR(K69='[1]Tabla Impacto'!$C$14,K69='[1]Tabla Impacto'!$D$14),"Mayor",IF(OR(K69='[1]Tabla Impacto'!$C$15,K69='[1]Tabla Impacto'!$D$15),"Catastrófico","")))))</f>
        <v>Moderado</v>
      </c>
      <c r="M69" s="420">
        <f>IF(L69="","",IF(L69="Leve",0.2,IF(L69="Menor",0.4,IF(L69="Moderado",0.6,IF(L69="Mayor",0.8,IF(L69="Catastrófico",1,))))))</f>
        <v>0.6</v>
      </c>
      <c r="N69" s="440"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Moderado</v>
      </c>
      <c r="O69" s="177">
        <v>1</v>
      </c>
      <c r="P69" s="157" t="s">
        <v>328</v>
      </c>
      <c r="Q69" s="147" t="str">
        <f t="shared" si="91"/>
        <v>Probabilidad</v>
      </c>
      <c r="R69" s="150" t="s">
        <v>14</v>
      </c>
      <c r="S69" s="150" t="s">
        <v>9</v>
      </c>
      <c r="T69" s="151" t="str">
        <f t="shared" si="73"/>
        <v>40%</v>
      </c>
      <c r="U69" s="150" t="s">
        <v>19</v>
      </c>
      <c r="V69" s="150" t="s">
        <v>22</v>
      </c>
      <c r="W69" s="150" t="s">
        <v>115</v>
      </c>
      <c r="X69" s="146">
        <f>IFERROR(IF(Q69="Probabilidad",(I69-(+I69*T69)),IF(Q69="Impacto",I69,"")),"")</f>
        <v>0.36</v>
      </c>
      <c r="Y69" s="152" t="str">
        <f>IFERROR(IF(X69="","",IF(X69&lt;=0.2,"Muy Baja",IF(X69&lt;=0.4,"Baja",IF(X69&lt;=0.6,"Media",IF(X69&lt;=0.8,"Alta","Muy Alta"))))),"")</f>
        <v>Baja</v>
      </c>
      <c r="Z69" s="153">
        <f>+X69</f>
        <v>0.36</v>
      </c>
      <c r="AA69" s="152" t="str">
        <f>IFERROR(IF(AB69="","",IF(AB69&lt;=0.2,"Leve",IF(AB69&lt;=0.4,"Menor",IF(AB69&lt;=0.6,"Moderado",IF(AB69&lt;=0.8,"Mayor","Catastrófico"))))),"")</f>
        <v>Moderado</v>
      </c>
      <c r="AB69" s="153">
        <f>IFERROR(IF(Q69="Impacto",(M69-(+M69*T69)),IF(Q69="Probabilidad",M69,"")),"")</f>
        <v>0.6</v>
      </c>
      <c r="AC69" s="154"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Moderado</v>
      </c>
      <c r="AD69" s="155" t="s">
        <v>133</v>
      </c>
      <c r="AE69" s="181" t="s">
        <v>329</v>
      </c>
      <c r="AF69" s="148" t="s">
        <v>330</v>
      </c>
      <c r="AG69" s="148" t="s">
        <v>331</v>
      </c>
      <c r="AH69" s="156">
        <v>45658</v>
      </c>
      <c r="AI69" s="156">
        <v>46021</v>
      </c>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customHeight="1" x14ac:dyDescent="0.3">
      <c r="A70" s="384"/>
      <c r="B70" s="406"/>
      <c r="C70" s="406"/>
      <c r="D70" s="406"/>
      <c r="E70" s="409"/>
      <c r="F70" s="406"/>
      <c r="G70" s="412"/>
      <c r="H70" s="390"/>
      <c r="I70" s="396"/>
      <c r="J70" s="393"/>
      <c r="K70" s="421">
        <f>IF(NOT(ISERROR(MATCH(J70,_xlfn.ANCHORARRAY(E81),0))),I83&amp;"Por favor no seleccionar los criterios de impacto",J70)</f>
        <v>0</v>
      </c>
      <c r="L70" s="444"/>
      <c r="M70" s="421"/>
      <c r="N70" s="441"/>
      <c r="O70" s="106">
        <v>2</v>
      </c>
      <c r="P70" s="157"/>
      <c r="Q70" s="107" t="str">
        <f>IF(OR(R70="Preventivo",R70="Detectivo"),"Probabilidad",IF(R70="Correctivo","Impacto",""))</f>
        <v/>
      </c>
      <c r="R70" s="108"/>
      <c r="S70" s="108"/>
      <c r="T70" s="109" t="str">
        <f t="shared" si="73"/>
        <v/>
      </c>
      <c r="U70" s="108"/>
      <c r="V70" s="108"/>
      <c r="W70" s="108"/>
      <c r="X70" s="110" t="str">
        <f>IFERROR(IF(AND(Q69="Probabilidad",Q70="Probabilidad"),(Z69-(+Z69*T70)),IF(Q70="Probabilidad",(I69-(+I69*T70)),IF(Q70="Impacto",Z69,""))),"")</f>
        <v/>
      </c>
      <c r="Y70" s="111" t="str">
        <f t="shared" ref="Y70:Y74" si="95">IFERROR(IF(X70="","",IF(X70&lt;=0.2,"Muy Baja",IF(X70&lt;=0.4,"Baja",IF(X70&lt;=0.6,"Media",IF(X70&lt;=0.8,"Alta","Muy Alta"))))),"")</f>
        <v/>
      </c>
      <c r="Z70" s="112" t="str">
        <f t="shared" ref="Z70:Z80" si="96">+X70</f>
        <v/>
      </c>
      <c r="AA70" s="111" t="str">
        <f t="shared" ref="AA70:AA74" si="97">IFERROR(IF(AB70="","",IF(AB70&lt;=0.2,"Leve",IF(AB70&lt;=0.4,"Menor",IF(AB70&lt;=0.6,"Moderado",IF(AB70&lt;=0.8,"Mayor","Catastrófico"))))),"")</f>
        <v/>
      </c>
      <c r="AB70" s="112" t="str">
        <f>IFERROR(IF(AND(Q69="Impacto",Q70="Impacto"),(AB69-(+AB69*T70)),IF(Q70="Impacto",(M69-(+M69*T70)),IF(Q70="Probabilidad",AB69,""))),"")</f>
        <v/>
      </c>
      <c r="AC70" s="113" t="str">
        <f t="shared" ref="AC70:AC71" si="98">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6"/>
      <c r="AH70" s="117"/>
      <c r="AI70" s="117"/>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spans="1:67" ht="18" customHeight="1" x14ac:dyDescent="0.3">
      <c r="A71" s="384"/>
      <c r="B71" s="406"/>
      <c r="C71" s="406"/>
      <c r="D71" s="406"/>
      <c r="E71" s="409"/>
      <c r="F71" s="406"/>
      <c r="G71" s="412"/>
      <c r="H71" s="390"/>
      <c r="I71" s="396"/>
      <c r="J71" s="393"/>
      <c r="K71" s="421">
        <f>IF(NOT(ISERROR(MATCH(J71,_xlfn.ANCHORARRAY(E82),0))),I84&amp;"Por favor no seleccionar los criterios de impacto",J71)</f>
        <v>0</v>
      </c>
      <c r="L71" s="444"/>
      <c r="M71" s="421"/>
      <c r="N71" s="441"/>
      <c r="O71" s="106">
        <v>3</v>
      </c>
      <c r="P71" s="158"/>
      <c r="Q71" s="107" t="str">
        <f>IF(OR(R71="Preventivo",R71="Detectivo"),"Probabilidad",IF(R71="Correctivo","Impacto",""))</f>
        <v/>
      </c>
      <c r="R71" s="108"/>
      <c r="S71" s="108"/>
      <c r="T71" s="109" t="str">
        <f t="shared" si="73"/>
        <v/>
      </c>
      <c r="U71" s="108"/>
      <c r="V71" s="108"/>
      <c r="W71" s="108"/>
      <c r="X71" s="110" t="str">
        <f>IFERROR(IF(AND(Q70="Probabilidad",Q71="Probabilidad"),(Z70-(+Z70*T71)),IF(AND(Q70="Impacto",Q71="Probabilidad"),(Z69-(+Z69*T71)),IF(Q71="Impacto",Z70,""))),"")</f>
        <v/>
      </c>
      <c r="Y71" s="111" t="str">
        <f t="shared" si="95"/>
        <v/>
      </c>
      <c r="Z71" s="112" t="str">
        <f t="shared" si="96"/>
        <v/>
      </c>
      <c r="AA71" s="111" t="str">
        <f t="shared" si="97"/>
        <v/>
      </c>
      <c r="AB71" s="112" t="str">
        <f>IFERROR(IF(AND(Q70="Impacto",Q71="Impacto"),(AB70-(+AB70*T71)),IF(AND(Q70="Probabilidad",Q71="Impacto"),(AB69-(+AB69*T71)),IF(Q71="Probabilidad",AB70,""))),"")</f>
        <v/>
      </c>
      <c r="AC71" s="113" t="str">
        <f t="shared" si="98"/>
        <v/>
      </c>
      <c r="AD71" s="114"/>
      <c r="AE71" s="115"/>
      <c r="AF71" s="116"/>
      <c r="AG71" s="116"/>
      <c r="AH71" s="117"/>
      <c r="AI71" s="117"/>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row>
    <row r="72" spans="1:67" ht="18" customHeight="1" x14ac:dyDescent="0.3">
      <c r="A72" s="384"/>
      <c r="B72" s="406"/>
      <c r="C72" s="406"/>
      <c r="D72" s="406"/>
      <c r="E72" s="409"/>
      <c r="F72" s="406"/>
      <c r="G72" s="412"/>
      <c r="H72" s="390"/>
      <c r="I72" s="396"/>
      <c r="J72" s="393"/>
      <c r="K72" s="421">
        <f>IF(NOT(ISERROR(MATCH(J72,_xlfn.ANCHORARRAY(E83),0))),I88&amp;"Por favor no seleccionar los criterios de impacto",J72)</f>
        <v>0</v>
      </c>
      <c r="L72" s="444"/>
      <c r="M72" s="421"/>
      <c r="N72" s="441"/>
      <c r="O72" s="106">
        <v>4</v>
      </c>
      <c r="P72" s="157"/>
      <c r="Q72" s="107" t="str">
        <f t="shared" ref="Q72:Q74" si="99">IF(OR(R72="Preventivo",R72="Detectivo"),"Probabilidad",IF(R72="Correctivo","Impacto",""))</f>
        <v/>
      </c>
      <c r="R72" s="108"/>
      <c r="S72" s="108"/>
      <c r="T72" s="109" t="str">
        <f t="shared" si="73"/>
        <v/>
      </c>
      <c r="U72" s="108"/>
      <c r="V72" s="108"/>
      <c r="W72" s="108"/>
      <c r="X72" s="110" t="str">
        <f t="shared" ref="X72:X73" si="100">IFERROR(IF(AND(Q71="Probabilidad",Q72="Probabilidad"),(Z71-(+Z71*T72)),IF(AND(Q71="Impacto",Q72="Probabilidad"),(Z70-(+Z70*T72)),IF(Q72="Impacto",Z71,""))),"")</f>
        <v/>
      </c>
      <c r="Y72" s="111" t="str">
        <f t="shared" si="95"/>
        <v/>
      </c>
      <c r="Z72" s="112" t="str">
        <f t="shared" si="96"/>
        <v/>
      </c>
      <c r="AA72" s="111" t="str">
        <f t="shared" si="97"/>
        <v/>
      </c>
      <c r="AB72" s="112" t="str">
        <f t="shared" ref="AB72:AB73" si="101">IFERROR(IF(AND(Q71="Impacto",Q72="Impacto"),(AB71-(+AB71*T72)),IF(AND(Q71="Probabilidad",Q72="Impacto"),(AB70-(+AB70*T72)),IF(Q72="Probabilidad",AB71,""))),"")</f>
        <v/>
      </c>
      <c r="AC72" s="113"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6"/>
      <c r="AH72" s="117"/>
      <c r="AI72" s="117"/>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row>
    <row r="73" spans="1:67" ht="18" customHeight="1" x14ac:dyDescent="0.3">
      <c r="A73" s="384"/>
      <c r="B73" s="406"/>
      <c r="C73" s="406"/>
      <c r="D73" s="406"/>
      <c r="E73" s="409"/>
      <c r="F73" s="406"/>
      <c r="G73" s="412"/>
      <c r="H73" s="390"/>
      <c r="I73" s="396"/>
      <c r="J73" s="393"/>
      <c r="K73" s="421">
        <f>IF(NOT(ISERROR(MATCH(J73,_xlfn.ANCHORARRAY(E84),0))),I89&amp;"Por favor no seleccionar los criterios de impacto",J73)</f>
        <v>0</v>
      </c>
      <c r="L73" s="444"/>
      <c r="M73" s="421"/>
      <c r="N73" s="441"/>
      <c r="O73" s="106">
        <v>5</v>
      </c>
      <c r="P73" s="157"/>
      <c r="Q73" s="107" t="str">
        <f t="shared" si="99"/>
        <v/>
      </c>
      <c r="R73" s="108"/>
      <c r="S73" s="108"/>
      <c r="T73" s="109" t="str">
        <f t="shared" si="73"/>
        <v/>
      </c>
      <c r="U73" s="108"/>
      <c r="V73" s="108"/>
      <c r="W73" s="108"/>
      <c r="X73" s="110" t="str">
        <f t="shared" si="100"/>
        <v/>
      </c>
      <c r="Y73" s="111" t="str">
        <f t="shared" si="95"/>
        <v/>
      </c>
      <c r="Z73" s="112" t="str">
        <f t="shared" si="96"/>
        <v/>
      </c>
      <c r="AA73" s="111" t="str">
        <f t="shared" si="97"/>
        <v/>
      </c>
      <c r="AB73" s="112" t="str">
        <f t="shared" si="101"/>
        <v/>
      </c>
      <c r="AC73" s="113" t="str">
        <f t="shared" ref="AC73:AC74" si="102">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6"/>
      <c r="AH73" s="117"/>
      <c r="AI73" s="117"/>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row>
    <row r="74" spans="1:67" ht="18" customHeight="1" x14ac:dyDescent="0.3">
      <c r="A74" s="404"/>
      <c r="B74" s="407"/>
      <c r="C74" s="407"/>
      <c r="D74" s="407"/>
      <c r="E74" s="410"/>
      <c r="F74" s="407"/>
      <c r="G74" s="413"/>
      <c r="H74" s="391"/>
      <c r="I74" s="397"/>
      <c r="J74" s="394"/>
      <c r="K74" s="422">
        <f>IF(NOT(ISERROR(MATCH(J74,_xlfn.ANCHORARRAY(E88),0))),I90&amp;"Por favor no seleccionar los criterios de impacto",J74)</f>
        <v>0</v>
      </c>
      <c r="L74" s="445"/>
      <c r="M74" s="422"/>
      <c r="N74" s="442"/>
      <c r="O74" s="106">
        <v>6</v>
      </c>
      <c r="P74" s="157"/>
      <c r="Q74" s="107" t="str">
        <f t="shared" si="99"/>
        <v/>
      </c>
      <c r="R74" s="108"/>
      <c r="S74" s="108"/>
      <c r="T74" s="109" t="str">
        <f t="shared" si="73"/>
        <v/>
      </c>
      <c r="U74" s="108"/>
      <c r="V74" s="108"/>
      <c r="W74" s="108"/>
      <c r="X74" s="110" t="str">
        <f>IFERROR(IF(AND(Q73="Probabilidad",Q74="Probabilidad"),(Z73-(+Z73*T74)),IF(AND(Q73="Impacto",Q74="Probabilidad"),(Z72-(+Z72*T74)),IF(Q74="Impacto",Z73,""))),"")</f>
        <v/>
      </c>
      <c r="Y74" s="111" t="str">
        <f t="shared" si="95"/>
        <v/>
      </c>
      <c r="Z74" s="112" t="str">
        <f t="shared" si="96"/>
        <v/>
      </c>
      <c r="AA74" s="111" t="str">
        <f t="shared" si="97"/>
        <v/>
      </c>
      <c r="AB74" s="112" t="str">
        <f>IFERROR(IF(AND(Q73="Impacto",Q74="Impacto"),(AB73-(+AB73*T74)),IF(AND(Q73="Probabilidad",Q74="Impacto"),(AB72-(+AB72*T74)),IF(Q74="Probabilidad",AB73,""))),"")</f>
        <v/>
      </c>
      <c r="AC74" s="113" t="str">
        <f t="shared" si="102"/>
        <v/>
      </c>
      <c r="AD74" s="114"/>
      <c r="AE74" s="115"/>
      <c r="AF74" s="116"/>
      <c r="AG74" s="116"/>
      <c r="AH74" s="117"/>
      <c r="AI74" s="117"/>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row>
    <row r="75" spans="1:67" ht="66" customHeight="1" x14ac:dyDescent="0.3">
      <c r="A75" s="383">
        <v>10</v>
      </c>
      <c r="B75" s="405" t="s">
        <v>128</v>
      </c>
      <c r="C75" s="392" t="s">
        <v>332</v>
      </c>
      <c r="D75" s="392" t="s">
        <v>410</v>
      </c>
      <c r="E75" s="408" t="s">
        <v>408</v>
      </c>
      <c r="F75" s="405" t="s">
        <v>119</v>
      </c>
      <c r="G75" s="401">
        <v>1</v>
      </c>
      <c r="H75" s="389" t="str">
        <f>IF(G75&lt;=0,"",IF(G75&lt;=2,"Muy Baja",IF(G75&lt;=24,"Baja",IF(G75&lt;=500,"Media",IF(G75&lt;=5000,"Alta","Muy Alta")))))</f>
        <v>Muy Baja</v>
      </c>
      <c r="I75" s="395">
        <f>IF(H75="","",IF(H75="Muy Baja",0.2,IF(H75="Baja",0.4,IF(H75="Media",0.6,IF(H75="Alta",0.8,IF(H75="Muy Alta",1,))))))</f>
        <v>0.2</v>
      </c>
      <c r="J75" s="392" t="s">
        <v>150</v>
      </c>
      <c r="K75" s="420" t="str">
        <f>IF(NOT(ISERROR(MATCH(J75,'[4]Tabla Impacto'!$B$221:$B$223,0))),'[4]Tabla Impacto'!$F$223&amp;"Por favor no seleccionar los criterios de impacto(Afectación Económica o presupuestal y Pérdida Reputacional)",J75)</f>
        <v xml:space="preserve">     El riesgo afecta la imagen de la entidad con algunos usuarios de relevancia frente al logro de los objetivos</v>
      </c>
      <c r="L75" s="389" t="str">
        <f>IF(OR(K75='[4]Tabla Impacto'!$C$11,K75='[4]Tabla Impacto'!$D$11),"Leve",IF(OR(K75='[4]Tabla Impacto'!$C$12,K75='[4]Tabla Impacto'!$D$12),"Menor",IF(OR(K75='[4]Tabla Impacto'!$C$13,K75='[4]Tabla Impacto'!$D$13),"Moderado",IF(OR(K75='[4]Tabla Impacto'!$C$14,K75='[4]Tabla Impacto'!$D$14),"Mayor",IF(OR(K75='[4]Tabla Impacto'!$C$15,K75='[4]Tabla Impacto'!$D$15),"Catastrófico","")))))</f>
        <v>Moderado</v>
      </c>
      <c r="M75" s="395">
        <f>IF(L75="","",IF(L75="Leve",0.2,IF(L75="Menor",0.4,IF(L75="Moderado",0.6,IF(L75="Mayor",0.8,IF(L75="Catastrófico",1,))))))</f>
        <v>0.6</v>
      </c>
      <c r="N75" s="398" t="str">
        <f>IF(OR(AND(H75="Muy Baja",L75="Leve"),AND(H75="Muy Baja",L75="Menor"),AND(H75="Baja",L75="Leve")),"Bajo",IF(OR(AND(H75="Muy baja",L75="Moderado"),AND(H75="Baja",L75="Menor"),AND(H75="Baja",L75="Moderado"),AND(H75="Media",L75="Leve"),AND(H75="Media",L75="Menor"),AND(H75="Media",L75="Moderado"),AND(H75="Alta",L75="Leve"),AND(H75="Alta",L75="Menor")),"Moderado",IF(OR(AND(H75="Muy Baja",L75="Mayor"),AND(H75="Baja",L75="Mayor"),AND(H75="Media",L75="Mayor"),AND(H75="Alta",L75="Moderado"),AND(H75="Alta",L75="Mayor"),AND(H75="Muy Alta",L75="Leve"),AND(H75="Muy Alta",L75="Menor"),AND(H75="Muy Alta",L75="Moderado"),AND(H75="Muy Alta",L75="Mayor")),"Alto",IF(OR(AND(H75="Muy Baja",L75="Catastrófico"),AND(H75="Baja",L75="Catastrófico"),AND(H75="Media",L75="Catastrófico"),AND(H75="Alta",L75="Catastrófico"),AND(H75="Muy Alta",L75="Catastrófico")),"Extremo",""))))</f>
        <v>Moderado</v>
      </c>
      <c r="O75" s="6">
        <v>1</v>
      </c>
      <c r="P75" s="157" t="s">
        <v>333</v>
      </c>
      <c r="Q75" s="147" t="s">
        <v>4</v>
      </c>
      <c r="R75" s="150" t="s">
        <v>14</v>
      </c>
      <c r="S75" s="150" t="s">
        <v>9</v>
      </c>
      <c r="T75" s="151" t="str">
        <f>IF(AND(R75="Preventivo",S75="Automático"),"50%",IF(AND(R75="Preventivo",S75="Manual"),"40%",IF(AND(R75="Detectivo",S75="Automático"),"40%",IF(AND(R75="Detectivo",S75="Manual"),"30%",IF(AND(R75="Correctivo",S75="Automático"),"35%",IF(AND(R75="Correctivo",S75="Manual"),"25%",""))))))</f>
        <v>40%</v>
      </c>
      <c r="U75" s="150" t="s">
        <v>19</v>
      </c>
      <c r="V75" s="150" t="s">
        <v>22</v>
      </c>
      <c r="W75" s="150" t="s">
        <v>115</v>
      </c>
      <c r="X75" s="146">
        <f>IFERROR(IF(Q75="Probabilidad",(I75-(+I75*T75)),IF(Q75="Impacto",I75,"")),"")</f>
        <v>0.12</v>
      </c>
      <c r="Y75" s="152" t="str">
        <f>IFERROR(IF(X75="","",IF(X75&lt;=0.2,"Muy Baja",IF(X75&lt;=0.4,"Baja",IF(X75&lt;=0.6,"Media",IF(X75&lt;=0.8,"Alta","Muy Alta"))))),"")</f>
        <v>Muy Baja</v>
      </c>
      <c r="Z75" s="153">
        <f t="shared" si="96"/>
        <v>0.12</v>
      </c>
      <c r="AA75" s="152" t="str">
        <f>IFERROR(IF(AB75="","",IF(AB75&lt;=0.2,"Leve",IF(AB75&lt;=0.4,"Menor",IF(AB75&lt;=0.6,"Moderado",IF(AB75&lt;=0.8,"Mayor","Catastrófico"))))),"")</f>
        <v>Moderado</v>
      </c>
      <c r="AB75" s="153">
        <f>IFERROR(IF(Q75="Impacto",(M75-(+M75*T75)),IF(Q75="Probabilidad",M75,"")),"")</f>
        <v>0.6</v>
      </c>
      <c r="AC75" s="154" t="str">
        <f>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Moderado</v>
      </c>
      <c r="AD75" s="155" t="s">
        <v>133</v>
      </c>
      <c r="AE75" s="181" t="s">
        <v>334</v>
      </c>
      <c r="AF75" s="184" t="s">
        <v>335</v>
      </c>
      <c r="AG75" s="184" t="s">
        <v>336</v>
      </c>
      <c r="AH75" s="185">
        <v>45870</v>
      </c>
      <c r="AI75" s="186">
        <v>46010</v>
      </c>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row>
    <row r="76" spans="1:67" ht="18" customHeight="1" x14ac:dyDescent="0.3">
      <c r="A76" s="384"/>
      <c r="B76" s="406"/>
      <c r="C76" s="393"/>
      <c r="D76" s="393"/>
      <c r="E76" s="409"/>
      <c r="F76" s="406"/>
      <c r="G76" s="402"/>
      <c r="H76" s="390"/>
      <c r="I76" s="396"/>
      <c r="J76" s="393"/>
      <c r="K76" s="421">
        <f>IF(NOT(ISERROR(MATCH(J76,_xlfn.ANCHORARRAY(E90),0))),I92&amp;"Por favor no seleccionar los criterios de impacto",J76)</f>
        <v>0</v>
      </c>
      <c r="L76" s="390"/>
      <c r="M76" s="396"/>
      <c r="N76" s="399"/>
      <c r="O76" s="6">
        <v>2</v>
      </c>
      <c r="P76" s="157"/>
      <c r="Q76" s="107" t="str">
        <f>IF(OR(R76="Preventivo",R76="Detectivo"),"Probabilidad",IF(R76="Correctivo","Impacto",""))</f>
        <v/>
      </c>
      <c r="R76" s="108"/>
      <c r="S76" s="108"/>
      <c r="T76" s="109" t="str">
        <f t="shared" ref="T76:T80" si="103">IF(AND(R76="Preventivo",S76="Automático"),"50%",IF(AND(R76="Preventivo",S76="Manual"),"40%",IF(AND(R76="Detectivo",S76="Automático"),"40%",IF(AND(R76="Detectivo",S76="Manual"),"30%",IF(AND(R76="Correctivo",S76="Automático"),"35%",IF(AND(R76="Correctivo",S76="Manual"),"25%",""))))))</f>
        <v/>
      </c>
      <c r="U76" s="108"/>
      <c r="V76" s="108"/>
      <c r="W76" s="108"/>
      <c r="X76" s="110" t="str">
        <f>IFERROR(IF(AND(Q75="Probabilidad",Q76="Probabilidad"),(Z75-(+Z75*T76)),IF(Q76="Probabilidad",(I75-(+I75*T76)),IF(Q76="Impacto",Z75,""))),"")</f>
        <v/>
      </c>
      <c r="Y76" s="111" t="str">
        <f t="shared" ref="Y76:Y80" si="104">IFERROR(IF(X76="","",IF(X76&lt;=0.2,"Muy Baja",IF(X76&lt;=0.4,"Baja",IF(X76&lt;=0.6,"Media",IF(X76&lt;=0.8,"Alta","Muy Alta"))))),"")</f>
        <v/>
      </c>
      <c r="Z76" s="112" t="str">
        <f t="shared" si="96"/>
        <v/>
      </c>
      <c r="AA76" s="111" t="str">
        <f t="shared" ref="AA76:AA79" si="105">IFERROR(IF(AB76="","",IF(AB76&lt;=0.2,"Leve",IF(AB76&lt;=0.4,"Menor",IF(AB76&lt;=0.6,"Moderado",IF(AB76&lt;=0.8,"Mayor","Catastrófico"))))),"")</f>
        <v/>
      </c>
      <c r="AB76" s="112" t="str">
        <f>IFERROR(IF(AND(Q75="Impacto",Q76="Impacto"),(AB75-(+AB75*T76)),IF(Q76="Impacto",(M75-(+M75*T76)),IF(Q76="Probabilidad",AB75,""))),"")</f>
        <v/>
      </c>
      <c r="AC76" s="113" t="str">
        <f t="shared" ref="AC76:AC77" si="106">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
      </c>
      <c r="AD76" s="114"/>
      <c r="AE76" s="115"/>
      <c r="AF76" s="116"/>
      <c r="AG76" s="117"/>
      <c r="AH76" s="117"/>
      <c r="AI76" s="149"/>
    </row>
    <row r="77" spans="1:67" ht="18" customHeight="1" x14ac:dyDescent="0.3">
      <c r="A77" s="384"/>
      <c r="B77" s="406"/>
      <c r="C77" s="393"/>
      <c r="D77" s="393"/>
      <c r="E77" s="409"/>
      <c r="F77" s="406"/>
      <c r="G77" s="402"/>
      <c r="H77" s="390"/>
      <c r="I77" s="396"/>
      <c r="J77" s="393"/>
      <c r="K77" s="421">
        <f>IF(NOT(ISERROR(MATCH(J77,_xlfn.ANCHORARRAY(E91),0))),I93&amp;"Por favor no seleccionar los criterios de impacto",J77)</f>
        <v>0</v>
      </c>
      <c r="L77" s="390"/>
      <c r="M77" s="396"/>
      <c r="N77" s="399"/>
      <c r="O77" s="6">
        <v>3</v>
      </c>
      <c r="P77" s="158"/>
      <c r="Q77" s="107" t="str">
        <f>IF(OR(R77="Preventivo",R77="Detectivo"),"Probabilidad",IF(R77="Correctivo","Impacto",""))</f>
        <v/>
      </c>
      <c r="R77" s="108"/>
      <c r="S77" s="108"/>
      <c r="T77" s="109" t="str">
        <f t="shared" si="103"/>
        <v/>
      </c>
      <c r="U77" s="108"/>
      <c r="V77" s="108"/>
      <c r="W77" s="108"/>
      <c r="X77" s="110" t="str">
        <f>IFERROR(IF(AND(Q76="Probabilidad",Q77="Probabilidad"),(Z76-(+Z76*T77)),IF(AND(Q76="Impacto",Q77="Probabilidad"),(Z75-(+Z75*T77)),IF(Q77="Impacto",Z76,""))),"")</f>
        <v/>
      </c>
      <c r="Y77" s="111" t="str">
        <f t="shared" si="104"/>
        <v/>
      </c>
      <c r="Z77" s="112" t="str">
        <f t="shared" si="96"/>
        <v/>
      </c>
      <c r="AA77" s="111" t="str">
        <f t="shared" si="105"/>
        <v/>
      </c>
      <c r="AB77" s="112" t="str">
        <f>IFERROR(IF(AND(Q76="Impacto",Q77="Impacto"),(AB76-(+AB76*T77)),IF(AND(Q76="Probabilidad",Q77="Impacto"),(AB75-(+AB75*T77)),IF(Q77="Probabilidad",AB76,""))),"")</f>
        <v/>
      </c>
      <c r="AC77" s="113" t="str">
        <f t="shared" si="106"/>
        <v/>
      </c>
      <c r="AD77" s="114"/>
      <c r="AE77" s="115"/>
      <c r="AF77" s="116"/>
      <c r="AG77" s="117"/>
      <c r="AH77" s="117"/>
      <c r="AI77" s="149"/>
    </row>
    <row r="78" spans="1:67" ht="18" customHeight="1" x14ac:dyDescent="0.3">
      <c r="A78" s="384"/>
      <c r="B78" s="406"/>
      <c r="C78" s="393"/>
      <c r="D78" s="393"/>
      <c r="E78" s="409"/>
      <c r="F78" s="406"/>
      <c r="G78" s="402"/>
      <c r="H78" s="390"/>
      <c r="I78" s="396"/>
      <c r="J78" s="393"/>
      <c r="K78" s="421">
        <f>IF(NOT(ISERROR(MATCH(J78,_xlfn.ANCHORARRAY(E92),0))),I94&amp;"Por favor no seleccionar los criterios de impacto",J78)</f>
        <v>0</v>
      </c>
      <c r="L78" s="390"/>
      <c r="M78" s="396"/>
      <c r="N78" s="399"/>
      <c r="O78" s="6">
        <v>4</v>
      </c>
      <c r="P78" s="157"/>
      <c r="Q78" s="107" t="str">
        <f t="shared" ref="Q78:Q80" si="107">IF(OR(R78="Preventivo",R78="Detectivo"),"Probabilidad",IF(R78="Correctivo","Impacto",""))</f>
        <v/>
      </c>
      <c r="R78" s="108"/>
      <c r="S78" s="108"/>
      <c r="T78" s="109" t="str">
        <f t="shared" si="103"/>
        <v/>
      </c>
      <c r="U78" s="108"/>
      <c r="V78" s="108"/>
      <c r="W78" s="108"/>
      <c r="X78" s="110" t="str">
        <f t="shared" ref="X78:X80" si="108">IFERROR(IF(AND(Q77="Probabilidad",Q78="Probabilidad"),(Z77-(+Z77*T78)),IF(AND(Q77="Impacto",Q78="Probabilidad"),(Z76-(+Z76*T78)),IF(Q78="Impacto",Z77,""))),"")</f>
        <v/>
      </c>
      <c r="Y78" s="111" t="str">
        <f t="shared" si="104"/>
        <v/>
      </c>
      <c r="Z78" s="112" t="str">
        <f t="shared" si="96"/>
        <v/>
      </c>
      <c r="AA78" s="111" t="str">
        <f t="shared" si="105"/>
        <v/>
      </c>
      <c r="AB78" s="112" t="str">
        <f t="shared" ref="AB78:AB80" si="109">IFERROR(IF(AND(Q77="Impacto",Q78="Impacto"),(AB77-(+AB77*T78)),IF(AND(Q77="Probabilidad",Q78="Impacto"),(AB76-(+AB76*T78)),IF(Q78="Probabilidad",AB77,""))),"")</f>
        <v/>
      </c>
      <c r="AC78" s="113" t="str">
        <f>IFERROR(IF(OR(AND(Y78="Muy Baja",AA78="Leve"),AND(Y78="Muy Baja",AA78="Menor"),AND(Y78="Baja",AA78="Leve")),"Bajo",IF(OR(AND(Y78="Muy baja",AA78="Moderado"),AND(Y78="Baja",AA78="Menor"),AND(Y78="Baja",AA78="Moderado"),AND(Y78="Media",AA78="Leve"),AND(Y78="Media",AA78="Menor"),AND(Y78="Media",AA78="Moderado"),AND(Y78="Alta",AA78="Leve"),AND(Y78="Alta",AA78="Menor")),"Moderado",IF(OR(AND(Y78="Muy Baja",AA78="Mayor"),AND(Y78="Baja",AA78="Mayor"),AND(Y78="Media",AA78="Mayor"),AND(Y78="Alta",AA78="Moderado"),AND(Y78="Alta",AA78="Mayor"),AND(Y78="Muy Alta",AA78="Leve"),AND(Y78="Muy Alta",AA78="Menor"),AND(Y78="Muy Alta",AA78="Moderado"),AND(Y78="Muy Alta",AA78="Mayor")),"Alto",IF(OR(AND(Y78="Muy Baja",AA78="Catastrófico"),AND(Y78="Baja",AA78="Catastrófico"),AND(Y78="Media",AA78="Catastrófico"),AND(Y78="Alta",AA78="Catastrófico"),AND(Y78="Muy Alta",AA78="Catastrófico")),"Extremo","")))),"")</f>
        <v/>
      </c>
      <c r="AD78" s="114"/>
      <c r="AE78" s="115"/>
      <c r="AF78" s="116"/>
      <c r="AG78" s="117"/>
      <c r="AH78" s="117"/>
      <c r="AI78" s="149"/>
    </row>
    <row r="79" spans="1:67" ht="18" customHeight="1" x14ac:dyDescent="0.3">
      <c r="A79" s="384"/>
      <c r="B79" s="406"/>
      <c r="C79" s="393"/>
      <c r="D79" s="393"/>
      <c r="E79" s="409"/>
      <c r="F79" s="406"/>
      <c r="G79" s="402"/>
      <c r="H79" s="390"/>
      <c r="I79" s="396"/>
      <c r="J79" s="393"/>
      <c r="K79" s="421">
        <f>IF(NOT(ISERROR(MATCH(J79,_xlfn.ANCHORARRAY(E93),0))),I95&amp;"Por favor no seleccionar los criterios de impacto",J79)</f>
        <v>0</v>
      </c>
      <c r="L79" s="390"/>
      <c r="M79" s="396"/>
      <c r="N79" s="399"/>
      <c r="O79" s="6">
        <v>5</v>
      </c>
      <c r="P79" s="157"/>
      <c r="Q79" s="107" t="str">
        <f t="shared" si="107"/>
        <v/>
      </c>
      <c r="R79" s="108"/>
      <c r="S79" s="108"/>
      <c r="T79" s="109" t="str">
        <f t="shared" si="103"/>
        <v/>
      </c>
      <c r="U79" s="108"/>
      <c r="V79" s="108"/>
      <c r="W79" s="108"/>
      <c r="X79" s="110" t="str">
        <f t="shared" si="108"/>
        <v/>
      </c>
      <c r="Y79" s="111" t="str">
        <f t="shared" si="104"/>
        <v/>
      </c>
      <c r="Z79" s="112" t="str">
        <f t="shared" si="96"/>
        <v/>
      </c>
      <c r="AA79" s="111" t="str">
        <f t="shared" si="105"/>
        <v/>
      </c>
      <c r="AB79" s="112" t="str">
        <f t="shared" si="109"/>
        <v/>
      </c>
      <c r="AC79" s="113" t="str">
        <f t="shared" ref="AC79" si="110">IFERROR(IF(OR(AND(Y79="Muy Baja",AA79="Leve"),AND(Y79="Muy Baja",AA79="Menor"),AND(Y79="Baja",AA79="Leve")),"Bajo",IF(OR(AND(Y79="Muy baja",AA79="Moderado"),AND(Y79="Baja",AA79="Menor"),AND(Y79="Baja",AA79="Moderado"),AND(Y79="Media",AA79="Leve"),AND(Y79="Media",AA79="Menor"),AND(Y79="Media",AA79="Moderado"),AND(Y79="Alta",AA79="Leve"),AND(Y79="Alta",AA79="Menor")),"Moderado",IF(OR(AND(Y79="Muy Baja",AA79="Mayor"),AND(Y79="Baja",AA79="Mayor"),AND(Y79="Media",AA79="Mayor"),AND(Y79="Alta",AA79="Moderado"),AND(Y79="Alta",AA79="Mayor"),AND(Y79="Muy Alta",AA79="Leve"),AND(Y79="Muy Alta",AA79="Menor"),AND(Y79="Muy Alta",AA79="Moderado"),AND(Y79="Muy Alta",AA79="Mayor")),"Alto",IF(OR(AND(Y79="Muy Baja",AA79="Catastrófico"),AND(Y79="Baja",AA79="Catastrófico"),AND(Y79="Media",AA79="Catastrófico"),AND(Y79="Alta",AA79="Catastrófico"),AND(Y79="Muy Alta",AA79="Catastrófico")),"Extremo","")))),"")</f>
        <v/>
      </c>
      <c r="AD79" s="114"/>
      <c r="AE79" s="115"/>
      <c r="AF79" s="116"/>
      <c r="AG79" s="117"/>
      <c r="AH79" s="117"/>
      <c r="AI79" s="149"/>
    </row>
    <row r="80" spans="1:67" ht="18" customHeight="1" x14ac:dyDescent="0.3">
      <c r="A80" s="404"/>
      <c r="B80" s="407"/>
      <c r="C80" s="394"/>
      <c r="D80" s="394"/>
      <c r="E80" s="410"/>
      <c r="F80" s="407"/>
      <c r="G80" s="403"/>
      <c r="H80" s="391"/>
      <c r="I80" s="397"/>
      <c r="J80" s="394"/>
      <c r="K80" s="422">
        <f>IF(NOT(ISERROR(MATCH(J80,_xlfn.ANCHORARRAY(E94),0))),I96&amp;"Por favor no seleccionar los criterios de impacto",J80)</f>
        <v>0</v>
      </c>
      <c r="L80" s="391"/>
      <c r="M80" s="397"/>
      <c r="N80" s="400"/>
      <c r="O80" s="6">
        <v>6</v>
      </c>
      <c r="P80" s="157"/>
      <c r="Q80" s="107" t="str">
        <f t="shared" si="107"/>
        <v/>
      </c>
      <c r="R80" s="108"/>
      <c r="S80" s="108"/>
      <c r="T80" s="109" t="str">
        <f t="shared" si="103"/>
        <v/>
      </c>
      <c r="U80" s="108"/>
      <c r="V80" s="108"/>
      <c r="W80" s="108"/>
      <c r="X80" s="110" t="str">
        <f t="shared" si="108"/>
        <v/>
      </c>
      <c r="Y80" s="111" t="str">
        <f t="shared" si="104"/>
        <v/>
      </c>
      <c r="Z80" s="112" t="str">
        <f t="shared" si="96"/>
        <v/>
      </c>
      <c r="AA80" s="111" t="str">
        <f>IFERROR(IF(AB80="","",IF(AB80&lt;=0.2,"Leve",IF(AB80&lt;=0.4,"Menor",IF(AB80&lt;=0.6,"Moderado",IF(AB80&lt;=0.8,"Mayor","Catastrófico"))))),"")</f>
        <v/>
      </c>
      <c r="AB80" s="112" t="str">
        <f t="shared" si="109"/>
        <v/>
      </c>
      <c r="AC80" s="113" t="str">
        <f>IFERROR(IF(OR(AND(Y80="Muy Baja",AA80="Leve"),AND(Y80="Muy Baja",AA80="Menor"),AND(Y80="Baja",AA80="Leve")),"Bajo",IF(OR(AND(Y80="Muy baja",AA80="Moderado"),AND(Y80="Baja",AA80="Menor"),AND(Y80="Baja",AA80="Moderado"),AND(Y80="Media",AA80="Leve"),AND(Y80="Media",AA80="Menor"),AND(Y80="Media",AA80="Moderado"),AND(Y80="Alta",AA80="Leve"),AND(Y80="Alta",AA80="Menor")),"Moderado",IF(OR(AND(Y80="Muy Baja",AA80="Mayor"),AND(Y80="Baja",AA80="Mayor"),AND(Y80="Media",AA80="Mayor"),AND(Y80="Alta",AA80="Moderado"),AND(Y80="Alta",AA80="Mayor"),AND(Y80="Muy Alta",AA80="Leve"),AND(Y80="Muy Alta",AA80="Menor"),AND(Y80="Muy Alta",AA80="Moderado"),AND(Y80="Muy Alta",AA80="Mayor")),"Alto",IF(OR(AND(Y80="Muy Baja",AA80="Catastrófico"),AND(Y80="Baja",AA80="Catastrófico"),AND(Y80="Media",AA80="Catastrófico"),AND(Y80="Alta",AA80="Catastrófico"),AND(Y80="Muy Alta",AA80="Catastrófico")),"Extremo","")))),"")</f>
        <v/>
      </c>
      <c r="AD80" s="114"/>
      <c r="AE80" s="115"/>
      <c r="AF80" s="116"/>
      <c r="AG80" s="117"/>
      <c r="AH80" s="117"/>
      <c r="AI80" s="149"/>
    </row>
    <row r="81" spans="1:35" ht="34.5" customHeight="1" x14ac:dyDescent="0.3">
      <c r="A81" s="6"/>
      <c r="B81" s="438" t="s">
        <v>127</v>
      </c>
      <c r="C81" s="439"/>
      <c r="D81" s="439"/>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row>
    <row r="83" spans="1:35" x14ac:dyDescent="0.3">
      <c r="A83" s="1"/>
      <c r="B83" s="24" t="s">
        <v>139</v>
      </c>
      <c r="C83" s="1"/>
      <c r="D83" s="1"/>
      <c r="F83" s="1"/>
    </row>
    <row r="86" spans="1:35" ht="17.25" thickBot="1" x14ac:dyDescent="0.35"/>
    <row r="87" spans="1:35" ht="18" thickTop="1" thickBot="1" x14ac:dyDescent="0.35">
      <c r="A87" s="487" t="s">
        <v>250</v>
      </c>
      <c r="B87" s="488"/>
      <c r="C87" s="489"/>
      <c r="D87" s="489"/>
      <c r="E87" s="489"/>
      <c r="F87" s="489"/>
      <c r="G87" s="489"/>
      <c r="H87" s="489"/>
      <c r="I87" s="489"/>
      <c r="J87" s="489"/>
      <c r="K87" s="489"/>
      <c r="L87" s="489"/>
      <c r="M87" s="489"/>
      <c r="N87" s="489"/>
      <c r="O87" s="489"/>
      <c r="P87" s="489"/>
      <c r="Q87" s="489"/>
      <c r="R87" s="489"/>
      <c r="S87" s="489"/>
      <c r="T87" s="489"/>
      <c r="U87" s="489"/>
      <c r="V87" s="489"/>
      <c r="W87" s="489"/>
      <c r="X87" s="489"/>
      <c r="Y87" s="489"/>
      <c r="Z87" s="489"/>
      <c r="AA87" s="489"/>
      <c r="AB87" s="489"/>
      <c r="AC87" s="489"/>
      <c r="AD87" s="489"/>
      <c r="AE87" s="489"/>
      <c r="AF87" s="489"/>
      <c r="AG87" s="489"/>
      <c r="AH87" s="489"/>
      <c r="AI87" s="490"/>
    </row>
    <row r="88" spans="1:35" ht="18" thickTop="1" thickBot="1" x14ac:dyDescent="0.35">
      <c r="A88" s="491" t="s">
        <v>255</v>
      </c>
      <c r="B88" s="490"/>
      <c r="C88" s="489" t="s">
        <v>256</v>
      </c>
      <c r="D88" s="490"/>
      <c r="E88" s="491" t="s">
        <v>245</v>
      </c>
      <c r="F88" s="489"/>
      <c r="G88" s="489"/>
      <c r="H88" s="489"/>
      <c r="I88" s="489"/>
      <c r="J88" s="489"/>
      <c r="K88" s="489"/>
      <c r="L88" s="489"/>
      <c r="M88" s="489"/>
      <c r="N88" s="489"/>
      <c r="O88" s="489"/>
      <c r="P88" s="489"/>
      <c r="Q88" s="489"/>
      <c r="R88" s="489"/>
      <c r="S88" s="489"/>
      <c r="T88" s="489"/>
      <c r="U88" s="489"/>
      <c r="V88" s="489"/>
      <c r="W88" s="489"/>
      <c r="X88" s="489"/>
      <c r="Y88" s="489"/>
      <c r="Z88" s="489"/>
      <c r="AA88" s="489"/>
      <c r="AB88" s="489"/>
      <c r="AC88" s="489"/>
      <c r="AD88" s="489"/>
      <c r="AE88" s="489"/>
      <c r="AF88" s="490"/>
      <c r="AG88" s="491" t="s">
        <v>35</v>
      </c>
      <c r="AH88" s="489"/>
      <c r="AI88" s="490"/>
    </row>
    <row r="89" spans="1:35" ht="42" customHeight="1" thickTop="1" x14ac:dyDescent="0.3">
      <c r="A89" s="492" t="s">
        <v>257</v>
      </c>
      <c r="B89" s="492"/>
      <c r="C89" s="493">
        <v>45723</v>
      </c>
      <c r="D89" s="494"/>
      <c r="E89" s="495" t="s">
        <v>259</v>
      </c>
      <c r="F89" s="495"/>
      <c r="G89" s="495"/>
      <c r="H89" s="495"/>
      <c r="I89" s="495"/>
      <c r="J89" s="495"/>
      <c r="K89" s="495"/>
      <c r="L89" s="495"/>
      <c r="M89" s="495"/>
      <c r="N89" s="495"/>
      <c r="O89" s="495"/>
      <c r="P89" s="495"/>
      <c r="Q89" s="495"/>
      <c r="R89" s="495"/>
      <c r="S89" s="495"/>
      <c r="T89" s="495"/>
      <c r="U89" s="495"/>
      <c r="V89" s="495"/>
      <c r="W89" s="495"/>
      <c r="X89" s="495"/>
      <c r="Y89" s="495"/>
      <c r="Z89" s="495"/>
      <c r="AA89" s="495"/>
      <c r="AB89" s="495"/>
      <c r="AC89" s="495"/>
      <c r="AD89" s="495"/>
      <c r="AE89" s="495"/>
      <c r="AF89" s="495"/>
      <c r="AG89" s="495" t="s">
        <v>258</v>
      </c>
      <c r="AH89" s="495"/>
      <c r="AI89" s="495"/>
    </row>
  </sheetData>
  <dataConsolidate/>
  <mergeCells count="258">
    <mergeCell ref="A87:AI87"/>
    <mergeCell ref="A88:B88"/>
    <mergeCell ref="C88:D88"/>
    <mergeCell ref="E88:AF88"/>
    <mergeCell ref="AG88:AI88"/>
    <mergeCell ref="A89:B89"/>
    <mergeCell ref="C89:D89"/>
    <mergeCell ref="E89:AF89"/>
    <mergeCell ref="AG89:AI89"/>
    <mergeCell ref="AH1:AI1"/>
    <mergeCell ref="AH4:AI4"/>
    <mergeCell ref="AH3:AI3"/>
    <mergeCell ref="AH2:AI2"/>
    <mergeCell ref="F12:F20"/>
    <mergeCell ref="G12:G20"/>
    <mergeCell ref="H12:H20"/>
    <mergeCell ref="A12:A20"/>
    <mergeCell ref="B12:B20"/>
    <mergeCell ref="C12:C20"/>
    <mergeCell ref="D12:D20"/>
    <mergeCell ref="E12:E20"/>
    <mergeCell ref="N12:N20"/>
    <mergeCell ref="I12:I20"/>
    <mergeCell ref="J12:J20"/>
    <mergeCell ref="K12:K20"/>
    <mergeCell ref="L12:L20"/>
    <mergeCell ref="M12:M20"/>
    <mergeCell ref="Y10:Y11"/>
    <mergeCell ref="Z10:Z11"/>
    <mergeCell ref="G10:G11"/>
    <mergeCell ref="H10:H11"/>
    <mergeCell ref="I10:I11"/>
    <mergeCell ref="J10:J11"/>
    <mergeCell ref="R10:W10"/>
    <mergeCell ref="B21:B28"/>
    <mergeCell ref="C21:C28"/>
    <mergeCell ref="D21:D28"/>
    <mergeCell ref="E21:E28"/>
    <mergeCell ref="E1:AG4"/>
    <mergeCell ref="AE10:AE11"/>
    <mergeCell ref="A1:D4"/>
    <mergeCell ref="P12:P15"/>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G37:G42"/>
    <mergeCell ref="H37:H42"/>
    <mergeCell ref="I37:I42"/>
    <mergeCell ref="L21:L28"/>
    <mergeCell ref="M21:M28"/>
    <mergeCell ref="N21:N28"/>
    <mergeCell ref="A29:A36"/>
    <mergeCell ref="B29:B36"/>
    <mergeCell ref="C29:C36"/>
    <mergeCell ref="D29:D36"/>
    <mergeCell ref="E29:E36"/>
    <mergeCell ref="F29:F36"/>
    <mergeCell ref="G29:G36"/>
    <mergeCell ref="H29:H36"/>
    <mergeCell ref="I29:I36"/>
    <mergeCell ref="J29:J36"/>
    <mergeCell ref="K29:K36"/>
    <mergeCell ref="L29:L36"/>
    <mergeCell ref="F21:F28"/>
    <mergeCell ref="G21:G28"/>
    <mergeCell ref="H21:H28"/>
    <mergeCell ref="I21:I28"/>
    <mergeCell ref="J21:J28"/>
    <mergeCell ref="A21:A28"/>
    <mergeCell ref="B37:B42"/>
    <mergeCell ref="C37:C42"/>
    <mergeCell ref="D37:D42"/>
    <mergeCell ref="E37:E42"/>
    <mergeCell ref="F37:F42"/>
    <mergeCell ref="C57:C62"/>
    <mergeCell ref="B49:B56"/>
    <mergeCell ref="E57:E62"/>
    <mergeCell ref="D57:D62"/>
    <mergeCell ref="B81:AI81"/>
    <mergeCell ref="M69:M74"/>
    <mergeCell ref="N69:N74"/>
    <mergeCell ref="J69:J74"/>
    <mergeCell ref="K69:K74"/>
    <mergeCell ref="L69:L74"/>
    <mergeCell ref="M57:M62"/>
    <mergeCell ref="N57:N62"/>
    <mergeCell ref="F63:F68"/>
    <mergeCell ref="G63:G68"/>
    <mergeCell ref="H63:H68"/>
    <mergeCell ref="I63:I68"/>
    <mergeCell ref="J63:J68"/>
    <mergeCell ref="F57:F62"/>
    <mergeCell ref="G57:G62"/>
    <mergeCell ref="H57:H62"/>
    <mergeCell ref="I57:I62"/>
    <mergeCell ref="K63:K68"/>
    <mergeCell ref="L63:L68"/>
    <mergeCell ref="M63:M68"/>
    <mergeCell ref="N63:N68"/>
    <mergeCell ref="B63:B68"/>
    <mergeCell ref="C63:C68"/>
    <mergeCell ref="J75:J80"/>
    <mergeCell ref="A75:A80"/>
    <mergeCell ref="B75:B80"/>
    <mergeCell ref="C75:C80"/>
    <mergeCell ref="D75:D80"/>
    <mergeCell ref="E75:E80"/>
    <mergeCell ref="F75:F80"/>
    <mergeCell ref="G75:G80"/>
    <mergeCell ref="H75:H80"/>
    <mergeCell ref="C6:N6"/>
    <mergeCell ref="A9:G9"/>
    <mergeCell ref="H9:N9"/>
    <mergeCell ref="I43:I48"/>
    <mergeCell ref="J43:J48"/>
    <mergeCell ref="G49:G56"/>
    <mergeCell ref="H49:H56"/>
    <mergeCell ref="I49:I56"/>
    <mergeCell ref="K43:K48"/>
    <mergeCell ref="L43:L48"/>
    <mergeCell ref="A63:A68"/>
    <mergeCell ref="E63:E68"/>
    <mergeCell ref="A57:A62"/>
    <mergeCell ref="B57:B62"/>
    <mergeCell ref="D63:D68"/>
    <mergeCell ref="I69:I74"/>
    <mergeCell ref="K75:K80"/>
    <mergeCell ref="L75:L80"/>
    <mergeCell ref="M75:M80"/>
    <mergeCell ref="N75:N80"/>
    <mergeCell ref="I75:I80"/>
    <mergeCell ref="AI10:AI11"/>
    <mergeCell ref="O6:Q6"/>
    <mergeCell ref="O9:W9"/>
    <mergeCell ref="X9:AD9"/>
    <mergeCell ref="M29:M36"/>
    <mergeCell ref="N29:N36"/>
    <mergeCell ref="J37:J42"/>
    <mergeCell ref="K37:K42"/>
    <mergeCell ref="L37:L42"/>
    <mergeCell ref="M37:M42"/>
    <mergeCell ref="N37:N42"/>
    <mergeCell ref="K21:K28"/>
    <mergeCell ref="M43:M48"/>
    <mergeCell ref="N43:N48"/>
    <mergeCell ref="M49:M56"/>
    <mergeCell ref="AG10:AG11"/>
    <mergeCell ref="AE9:AI9"/>
    <mergeCell ref="J57:J62"/>
    <mergeCell ref="AH10:AH11"/>
    <mergeCell ref="V29:V31"/>
    <mergeCell ref="W29:W31"/>
    <mergeCell ref="G43:G48"/>
    <mergeCell ref="H43:H48"/>
    <mergeCell ref="A43:A48"/>
    <mergeCell ref="B43:B48"/>
    <mergeCell ref="C43:C48"/>
    <mergeCell ref="A49:A56"/>
    <mergeCell ref="A69:A74"/>
    <mergeCell ref="B69:B74"/>
    <mergeCell ref="C69:C74"/>
    <mergeCell ref="D69:D74"/>
    <mergeCell ref="E69:E74"/>
    <mergeCell ref="F69:F74"/>
    <mergeCell ref="G69:G74"/>
    <mergeCell ref="H69:H74"/>
    <mergeCell ref="C49:C56"/>
    <mergeCell ref="D49:D56"/>
    <mergeCell ref="E49:E56"/>
    <mergeCell ref="F49:F56"/>
    <mergeCell ref="D43:D48"/>
    <mergeCell ref="E43:E48"/>
    <mergeCell ref="F43:F48"/>
    <mergeCell ref="A37:A42"/>
    <mergeCell ref="O29:O31"/>
    <mergeCell ref="O49:O51"/>
    <mergeCell ref="P49:P51"/>
    <mergeCell ref="P29:P31"/>
    <mergeCell ref="L57:L62"/>
    <mergeCell ref="J49:J56"/>
    <mergeCell ref="K49:K56"/>
    <mergeCell ref="L49:L56"/>
    <mergeCell ref="K57:K62"/>
    <mergeCell ref="N49:N56"/>
    <mergeCell ref="O12:O15"/>
    <mergeCell ref="O21:O23"/>
    <mergeCell ref="P21:P23"/>
    <mergeCell ref="Q12:Q15"/>
    <mergeCell ref="R12:R15"/>
    <mergeCell ref="S12:S15"/>
    <mergeCell ref="T12:T15"/>
    <mergeCell ref="U12:U15"/>
    <mergeCell ref="V12:V15"/>
    <mergeCell ref="W12:W15"/>
    <mergeCell ref="Y12:Y15"/>
    <mergeCell ref="Z12:Z15"/>
    <mergeCell ref="AA12:AA15"/>
    <mergeCell ref="AB12:AB15"/>
    <mergeCell ref="AC12:AC15"/>
    <mergeCell ref="AD12:AD15"/>
    <mergeCell ref="Q21:Q23"/>
    <mergeCell ref="R21:R23"/>
    <mergeCell ref="S21:S23"/>
    <mergeCell ref="T21:T23"/>
    <mergeCell ref="U21:U23"/>
    <mergeCell ref="V21:V23"/>
    <mergeCell ref="W21:W23"/>
    <mergeCell ref="Y21:Y23"/>
    <mergeCell ref="Z21:Z23"/>
    <mergeCell ref="AA21:AA23"/>
    <mergeCell ref="AB21:AB23"/>
    <mergeCell ref="AC21:AC23"/>
    <mergeCell ref="AD21:AD23"/>
    <mergeCell ref="Y29:Y31"/>
    <mergeCell ref="Z29:Z31"/>
    <mergeCell ref="AA29:AA31"/>
    <mergeCell ref="AB29:AB31"/>
    <mergeCell ref="AC29:AC31"/>
    <mergeCell ref="AD29:AD31"/>
    <mergeCell ref="Q49:Q51"/>
    <mergeCell ref="R49:R51"/>
    <mergeCell ref="S49:S51"/>
    <mergeCell ref="T49:T51"/>
    <mergeCell ref="U49:U51"/>
    <mergeCell ref="V49:V51"/>
    <mergeCell ref="W49:W51"/>
    <mergeCell ref="Y49:Y51"/>
    <mergeCell ref="Z49:Z51"/>
    <mergeCell ref="AA49:AA51"/>
    <mergeCell ref="AB49:AB51"/>
    <mergeCell ref="AC49:AC51"/>
    <mergeCell ref="AD49:AD51"/>
    <mergeCell ref="Q29:Q31"/>
    <mergeCell ref="R29:R31"/>
    <mergeCell ref="S29:S31"/>
    <mergeCell ref="T29:T31"/>
    <mergeCell ref="U29:U31"/>
  </mergeCells>
  <conditionalFormatting sqref="H12:H15">
    <cfRule type="cellIs" dxfId="442" priority="903" operator="equal">
      <formula>"Muy Alta"</formula>
    </cfRule>
    <cfRule type="cellIs" dxfId="441" priority="904" operator="equal">
      <formula>"Alta"</formula>
    </cfRule>
    <cfRule type="cellIs" dxfId="440" priority="905" operator="equal">
      <formula>"Media"</formula>
    </cfRule>
    <cfRule type="cellIs" dxfId="439" priority="906" operator="equal">
      <formula>"Baja"</formula>
    </cfRule>
    <cfRule type="cellIs" dxfId="438" priority="907" operator="equal">
      <formula>"Muy Baja"</formula>
    </cfRule>
  </conditionalFormatting>
  <conditionalFormatting sqref="K12:K20">
    <cfRule type="containsText" dxfId="437" priority="585" operator="containsText" text="❌">
      <formula>NOT(ISERROR(SEARCH("❌",K12)))</formula>
    </cfRule>
  </conditionalFormatting>
  <conditionalFormatting sqref="L12:L15">
    <cfRule type="cellIs" dxfId="436" priority="898" operator="equal">
      <formula>"Catastrófico"</formula>
    </cfRule>
    <cfRule type="cellIs" dxfId="435" priority="899" operator="equal">
      <formula>"Mayor"</formula>
    </cfRule>
    <cfRule type="cellIs" dxfId="434" priority="900" operator="equal">
      <formula>"Moderado"</formula>
    </cfRule>
    <cfRule type="cellIs" dxfId="433" priority="901" operator="equal">
      <formula>"Menor"</formula>
    </cfRule>
    <cfRule type="cellIs" dxfId="432" priority="902" operator="equal">
      <formula>"Leve"</formula>
    </cfRule>
  </conditionalFormatting>
  <conditionalFormatting sqref="N12:N15">
    <cfRule type="cellIs" dxfId="431" priority="894" operator="equal">
      <formula>"Extremo"</formula>
    </cfRule>
    <cfRule type="cellIs" dxfId="430" priority="895" operator="equal">
      <formula>"Alto"</formula>
    </cfRule>
    <cfRule type="cellIs" dxfId="429" priority="896" operator="equal">
      <formula>"Moderado"</formula>
    </cfRule>
    <cfRule type="cellIs" dxfId="428" priority="897" operator="equal">
      <formula>"Bajo"</formula>
    </cfRule>
  </conditionalFormatting>
  <conditionalFormatting sqref="Y12 Y19:Y20">
    <cfRule type="cellIs" dxfId="427" priority="595" operator="equal">
      <formula>"Muy Alta"</formula>
    </cfRule>
    <cfRule type="cellIs" dxfId="426" priority="596" operator="equal">
      <formula>"Alta"</formula>
    </cfRule>
    <cfRule type="cellIs" dxfId="425" priority="597" operator="equal">
      <formula>"Media"</formula>
    </cfRule>
    <cfRule type="cellIs" dxfId="424" priority="598" operator="equal">
      <formula>"Baja"</formula>
    </cfRule>
    <cfRule type="cellIs" dxfId="423" priority="599" operator="equal">
      <formula>"Muy Baja"</formula>
    </cfRule>
  </conditionalFormatting>
  <conditionalFormatting sqref="AA12 AA19:AA20">
    <cfRule type="cellIs" dxfId="422" priority="590" operator="equal">
      <formula>"Catastrófico"</formula>
    </cfRule>
    <cfRule type="cellIs" dxfId="421" priority="591" operator="equal">
      <formula>"Mayor"</formula>
    </cfRule>
    <cfRule type="cellIs" dxfId="420" priority="592" operator="equal">
      <formula>"Moderado"</formula>
    </cfRule>
    <cfRule type="cellIs" dxfId="419" priority="593" operator="equal">
      <formula>"Menor"</formula>
    </cfRule>
    <cfRule type="cellIs" dxfId="418" priority="594" operator="equal">
      <formula>"Leve"</formula>
    </cfRule>
  </conditionalFormatting>
  <conditionalFormatting sqref="AC12 AC19:AC20">
    <cfRule type="cellIs" dxfId="417" priority="586" operator="equal">
      <formula>"Extremo"</formula>
    </cfRule>
    <cfRule type="cellIs" dxfId="416" priority="587" operator="equal">
      <formula>"Alto"</formula>
    </cfRule>
    <cfRule type="cellIs" dxfId="415" priority="588" operator="equal">
      <formula>"Moderado"</formula>
    </cfRule>
    <cfRule type="cellIs" dxfId="414" priority="589" operator="equal">
      <formula>"Bajo"</formula>
    </cfRule>
  </conditionalFormatting>
  <conditionalFormatting sqref="Y26:Y28">
    <cfRule type="cellIs" dxfId="413" priority="406" operator="equal">
      <formula>"Muy Alta"</formula>
    </cfRule>
    <cfRule type="cellIs" dxfId="412" priority="407" operator="equal">
      <formula>"Alta"</formula>
    </cfRule>
    <cfRule type="cellIs" dxfId="411" priority="408" operator="equal">
      <formula>"Media"</formula>
    </cfRule>
    <cfRule type="cellIs" dxfId="410" priority="409" operator="equal">
      <formula>"Baja"</formula>
    </cfRule>
    <cfRule type="cellIs" dxfId="409" priority="410" operator="equal">
      <formula>"Muy Baja"</formula>
    </cfRule>
  </conditionalFormatting>
  <conditionalFormatting sqref="AA26:AA28">
    <cfRule type="cellIs" dxfId="408" priority="401" operator="equal">
      <formula>"Catastrófico"</formula>
    </cfRule>
    <cfRule type="cellIs" dxfId="407" priority="402" operator="equal">
      <formula>"Mayor"</formula>
    </cfRule>
    <cfRule type="cellIs" dxfId="406" priority="403" operator="equal">
      <formula>"Moderado"</formula>
    </cfRule>
    <cfRule type="cellIs" dxfId="405" priority="404" operator="equal">
      <formula>"Menor"</formula>
    </cfRule>
    <cfRule type="cellIs" dxfId="404" priority="405" operator="equal">
      <formula>"Leve"</formula>
    </cfRule>
  </conditionalFormatting>
  <conditionalFormatting sqref="AC26:AC28">
    <cfRule type="cellIs" dxfId="403" priority="397" operator="equal">
      <formula>"Extremo"</formula>
    </cfRule>
    <cfRule type="cellIs" dxfId="402" priority="398" operator="equal">
      <formula>"Alto"</formula>
    </cfRule>
    <cfRule type="cellIs" dxfId="401" priority="399" operator="equal">
      <formula>"Moderado"</formula>
    </cfRule>
    <cfRule type="cellIs" dxfId="400" priority="400" operator="equal">
      <formula>"Bajo"</formula>
    </cfRule>
  </conditionalFormatting>
  <conditionalFormatting sqref="H21:H23">
    <cfRule type="cellIs" dxfId="399" priority="392" operator="equal">
      <formula>"Muy Alta"</formula>
    </cfRule>
    <cfRule type="cellIs" dxfId="398" priority="393" operator="equal">
      <formula>"Alta"</formula>
    </cfRule>
    <cfRule type="cellIs" dxfId="397" priority="394" operator="equal">
      <formula>"Media"</formula>
    </cfRule>
    <cfRule type="cellIs" dxfId="396" priority="395" operator="equal">
      <formula>"Baja"</formula>
    </cfRule>
    <cfRule type="cellIs" dxfId="395" priority="396" operator="equal">
      <formula>"Muy Baja"</formula>
    </cfRule>
  </conditionalFormatting>
  <conditionalFormatting sqref="K21:K28">
    <cfRule type="containsText" dxfId="394" priority="382" operator="containsText" text="❌">
      <formula>NOT(ISERROR(SEARCH("❌",K21)))</formula>
    </cfRule>
  </conditionalFormatting>
  <conditionalFormatting sqref="L21:L23">
    <cfRule type="cellIs" dxfId="393" priority="387" operator="equal">
      <formula>"Catastrófico"</formula>
    </cfRule>
    <cfRule type="cellIs" dxfId="392" priority="388" operator="equal">
      <formula>"Mayor"</formula>
    </cfRule>
    <cfRule type="cellIs" dxfId="391" priority="389" operator="equal">
      <formula>"Moderado"</formula>
    </cfRule>
    <cfRule type="cellIs" dxfId="390" priority="390" operator="equal">
      <formula>"Menor"</formula>
    </cfRule>
    <cfRule type="cellIs" dxfId="389" priority="391" operator="equal">
      <formula>"Leve"</formula>
    </cfRule>
  </conditionalFormatting>
  <conditionalFormatting sqref="N21:N23">
    <cfRule type="cellIs" dxfId="388" priority="383" operator="equal">
      <formula>"Extremo"</formula>
    </cfRule>
    <cfRule type="cellIs" dxfId="387" priority="384" operator="equal">
      <formula>"Alto"</formula>
    </cfRule>
    <cfRule type="cellIs" dxfId="386" priority="385" operator="equal">
      <formula>"Moderado"</formula>
    </cfRule>
    <cfRule type="cellIs" dxfId="385" priority="386" operator="equal">
      <formula>"Bajo"</formula>
    </cfRule>
  </conditionalFormatting>
  <conditionalFormatting sqref="Y21">
    <cfRule type="cellIs" dxfId="384" priority="377" operator="equal">
      <formula>"Muy Alta"</formula>
    </cfRule>
    <cfRule type="cellIs" dxfId="383" priority="378" operator="equal">
      <formula>"Alta"</formula>
    </cfRule>
    <cfRule type="cellIs" dxfId="382" priority="379" operator="equal">
      <formula>"Media"</formula>
    </cfRule>
    <cfRule type="cellIs" dxfId="381" priority="380" operator="equal">
      <formula>"Baja"</formula>
    </cfRule>
    <cfRule type="cellIs" dxfId="380" priority="381" operator="equal">
      <formula>"Muy Baja"</formula>
    </cfRule>
  </conditionalFormatting>
  <conditionalFormatting sqref="AA21">
    <cfRule type="cellIs" dxfId="379" priority="372" operator="equal">
      <formula>"Catastrófico"</formula>
    </cfRule>
    <cfRule type="cellIs" dxfId="378" priority="373" operator="equal">
      <formula>"Mayor"</formula>
    </cfRule>
    <cfRule type="cellIs" dxfId="377" priority="374" operator="equal">
      <formula>"Moderado"</formula>
    </cfRule>
    <cfRule type="cellIs" dxfId="376" priority="375" operator="equal">
      <formula>"Menor"</formula>
    </cfRule>
    <cfRule type="cellIs" dxfId="375" priority="376" operator="equal">
      <formula>"Leve"</formula>
    </cfRule>
  </conditionalFormatting>
  <conditionalFormatting sqref="AC21">
    <cfRule type="cellIs" dxfId="374" priority="368" operator="equal">
      <formula>"Extremo"</formula>
    </cfRule>
    <cfRule type="cellIs" dxfId="373" priority="369" operator="equal">
      <formula>"Alto"</formula>
    </cfRule>
    <cfRule type="cellIs" dxfId="372" priority="370" operator="equal">
      <formula>"Moderado"</formula>
    </cfRule>
    <cfRule type="cellIs" dxfId="371" priority="371" operator="equal">
      <formula>"Bajo"</formula>
    </cfRule>
  </conditionalFormatting>
  <conditionalFormatting sqref="Y34:Y36">
    <cfRule type="cellIs" dxfId="370" priority="363" operator="equal">
      <formula>"Muy Alta"</formula>
    </cfRule>
    <cfRule type="cellIs" dxfId="369" priority="364" operator="equal">
      <formula>"Alta"</formula>
    </cfRule>
    <cfRule type="cellIs" dxfId="368" priority="365" operator="equal">
      <formula>"Media"</formula>
    </cfRule>
    <cfRule type="cellIs" dxfId="367" priority="366" operator="equal">
      <formula>"Baja"</formula>
    </cfRule>
    <cfRule type="cellIs" dxfId="366" priority="367" operator="equal">
      <formula>"Muy Baja"</formula>
    </cfRule>
  </conditionalFormatting>
  <conditionalFormatting sqref="AA34:AA36">
    <cfRule type="cellIs" dxfId="365" priority="358" operator="equal">
      <formula>"Catastrófico"</formula>
    </cfRule>
    <cfRule type="cellIs" dxfId="364" priority="359" operator="equal">
      <formula>"Mayor"</formula>
    </cfRule>
    <cfRule type="cellIs" dxfId="363" priority="360" operator="equal">
      <formula>"Moderado"</formula>
    </cfRule>
    <cfRule type="cellIs" dxfId="362" priority="361" operator="equal">
      <formula>"Menor"</formula>
    </cfRule>
    <cfRule type="cellIs" dxfId="361" priority="362" operator="equal">
      <formula>"Leve"</formula>
    </cfRule>
  </conditionalFormatting>
  <conditionalFormatting sqref="AC34:AC36">
    <cfRule type="cellIs" dxfId="360" priority="354" operator="equal">
      <formula>"Extremo"</formula>
    </cfRule>
    <cfRule type="cellIs" dxfId="359" priority="355" operator="equal">
      <formula>"Alto"</formula>
    </cfRule>
    <cfRule type="cellIs" dxfId="358" priority="356" operator="equal">
      <formula>"Moderado"</formula>
    </cfRule>
    <cfRule type="cellIs" dxfId="357" priority="357" operator="equal">
      <formula>"Bajo"</formula>
    </cfRule>
  </conditionalFormatting>
  <conditionalFormatting sqref="H29:H31">
    <cfRule type="cellIs" dxfId="356" priority="344" operator="equal">
      <formula>"Muy Alta"</formula>
    </cfRule>
    <cfRule type="cellIs" dxfId="355" priority="345" operator="equal">
      <formula>"Alta"</formula>
    </cfRule>
    <cfRule type="cellIs" dxfId="354" priority="346" operator="equal">
      <formula>"Media"</formula>
    </cfRule>
    <cfRule type="cellIs" dxfId="353" priority="347" operator="equal">
      <formula>"Baja"</formula>
    </cfRule>
    <cfRule type="cellIs" dxfId="352" priority="348" operator="equal">
      <formula>"Muy Baja"</formula>
    </cfRule>
  </conditionalFormatting>
  <conditionalFormatting sqref="K29:K36">
    <cfRule type="containsText" dxfId="351" priority="339" operator="containsText" text="❌">
      <formula>NOT(ISERROR(SEARCH("❌",K29)))</formula>
    </cfRule>
  </conditionalFormatting>
  <conditionalFormatting sqref="L29:L31">
    <cfRule type="cellIs" dxfId="350" priority="349" operator="equal">
      <formula>"Catastrófico"</formula>
    </cfRule>
    <cfRule type="cellIs" dxfId="349" priority="350" operator="equal">
      <formula>"Mayor"</formula>
    </cfRule>
    <cfRule type="cellIs" dxfId="348" priority="351" operator="equal">
      <formula>"Moderado"</formula>
    </cfRule>
    <cfRule type="cellIs" dxfId="347" priority="352" operator="equal">
      <formula>"Menor"</formula>
    </cfRule>
    <cfRule type="cellIs" dxfId="346" priority="353" operator="equal">
      <formula>"Leve"</formula>
    </cfRule>
  </conditionalFormatting>
  <conditionalFormatting sqref="N29:N31">
    <cfRule type="cellIs" dxfId="345" priority="340" operator="equal">
      <formula>"Extremo"</formula>
    </cfRule>
    <cfRule type="cellIs" dxfId="344" priority="341" operator="equal">
      <formula>"Alto"</formula>
    </cfRule>
    <cfRule type="cellIs" dxfId="343" priority="342" operator="equal">
      <formula>"Moderado"</formula>
    </cfRule>
    <cfRule type="cellIs" dxfId="342" priority="343" operator="equal">
      <formula>"Bajo"</formula>
    </cfRule>
  </conditionalFormatting>
  <conditionalFormatting sqref="Y29">
    <cfRule type="cellIs" dxfId="341" priority="334" operator="equal">
      <formula>"Muy Alta"</formula>
    </cfRule>
    <cfRule type="cellIs" dxfId="340" priority="335" operator="equal">
      <formula>"Alta"</formula>
    </cfRule>
    <cfRule type="cellIs" dxfId="339" priority="336" operator="equal">
      <formula>"Media"</formula>
    </cfRule>
    <cfRule type="cellIs" dxfId="338" priority="337" operator="equal">
      <formula>"Baja"</formula>
    </cfRule>
    <cfRule type="cellIs" dxfId="337" priority="338" operator="equal">
      <formula>"Muy Baja"</formula>
    </cfRule>
  </conditionalFormatting>
  <conditionalFormatting sqref="AA29">
    <cfRule type="cellIs" dxfId="336" priority="329" operator="equal">
      <formula>"Catastrófico"</formula>
    </cfRule>
    <cfRule type="cellIs" dxfId="335" priority="330" operator="equal">
      <formula>"Mayor"</formula>
    </cfRule>
    <cfRule type="cellIs" dxfId="334" priority="331" operator="equal">
      <formula>"Moderado"</formula>
    </cfRule>
    <cfRule type="cellIs" dxfId="333" priority="332" operator="equal">
      <formula>"Menor"</formula>
    </cfRule>
    <cfRule type="cellIs" dxfId="332" priority="333" operator="equal">
      <formula>"Leve"</formula>
    </cfRule>
  </conditionalFormatting>
  <conditionalFormatting sqref="AC29">
    <cfRule type="cellIs" dxfId="331" priority="325" operator="equal">
      <formula>"Extremo"</formula>
    </cfRule>
    <cfRule type="cellIs" dxfId="330" priority="326" operator="equal">
      <formula>"Alto"</formula>
    </cfRule>
    <cfRule type="cellIs" dxfId="329" priority="327" operator="equal">
      <formula>"Moderado"</formula>
    </cfRule>
    <cfRule type="cellIs" dxfId="328" priority="328" operator="equal">
      <formula>"Bajo"</formula>
    </cfRule>
  </conditionalFormatting>
  <conditionalFormatting sqref="Y38:Y42">
    <cfRule type="cellIs" dxfId="327" priority="320" operator="equal">
      <formula>"Muy Alta"</formula>
    </cfRule>
    <cfRule type="cellIs" dxfId="326" priority="321" operator="equal">
      <formula>"Alta"</formula>
    </cfRule>
    <cfRule type="cellIs" dxfId="325" priority="322" operator="equal">
      <formula>"Media"</formula>
    </cfRule>
    <cfRule type="cellIs" dxfId="324" priority="323" operator="equal">
      <formula>"Baja"</formula>
    </cfRule>
    <cfRule type="cellIs" dxfId="323" priority="324" operator="equal">
      <formula>"Muy Baja"</formula>
    </cfRule>
  </conditionalFormatting>
  <conditionalFormatting sqref="AA38:AA42">
    <cfRule type="cellIs" dxfId="322" priority="315" operator="equal">
      <formula>"Catastrófico"</formula>
    </cfRule>
    <cfRule type="cellIs" dxfId="321" priority="316" operator="equal">
      <formula>"Mayor"</formula>
    </cfRule>
    <cfRule type="cellIs" dxfId="320" priority="317" operator="equal">
      <formula>"Moderado"</formula>
    </cfRule>
    <cfRule type="cellIs" dxfId="319" priority="318" operator="equal">
      <formula>"Menor"</formula>
    </cfRule>
    <cfRule type="cellIs" dxfId="318" priority="319" operator="equal">
      <formula>"Leve"</formula>
    </cfRule>
  </conditionalFormatting>
  <conditionalFormatting sqref="AC38:AC42">
    <cfRule type="cellIs" dxfId="317" priority="311" operator="equal">
      <formula>"Extremo"</formula>
    </cfRule>
    <cfRule type="cellIs" dxfId="316" priority="312" operator="equal">
      <formula>"Alto"</formula>
    </cfRule>
    <cfRule type="cellIs" dxfId="315" priority="313" operator="equal">
      <formula>"Moderado"</formula>
    </cfRule>
    <cfRule type="cellIs" dxfId="314" priority="314" operator="equal">
      <formula>"Bajo"</formula>
    </cfRule>
  </conditionalFormatting>
  <conditionalFormatting sqref="H37">
    <cfRule type="cellIs" dxfId="313" priority="301" operator="equal">
      <formula>"Muy Alta"</formula>
    </cfRule>
    <cfRule type="cellIs" dxfId="312" priority="302" operator="equal">
      <formula>"Alta"</formula>
    </cfRule>
    <cfRule type="cellIs" dxfId="311" priority="303" operator="equal">
      <formula>"Media"</formula>
    </cfRule>
    <cfRule type="cellIs" dxfId="310" priority="304" operator="equal">
      <formula>"Baja"</formula>
    </cfRule>
    <cfRule type="cellIs" dxfId="309" priority="305" operator="equal">
      <formula>"Muy Baja"</formula>
    </cfRule>
  </conditionalFormatting>
  <conditionalFormatting sqref="K37:K42">
    <cfRule type="containsText" dxfId="308" priority="296" operator="containsText" text="❌">
      <formula>NOT(ISERROR(SEARCH("❌",K37)))</formula>
    </cfRule>
  </conditionalFormatting>
  <conditionalFormatting sqref="L37">
    <cfRule type="cellIs" dxfId="307" priority="306" operator="equal">
      <formula>"Catastrófico"</formula>
    </cfRule>
    <cfRule type="cellIs" dxfId="306" priority="307" operator="equal">
      <formula>"Mayor"</formula>
    </cfRule>
    <cfRule type="cellIs" dxfId="305" priority="308" operator="equal">
      <formula>"Moderado"</formula>
    </cfRule>
    <cfRule type="cellIs" dxfId="304" priority="309" operator="equal">
      <formula>"Menor"</formula>
    </cfRule>
    <cfRule type="cellIs" dxfId="303" priority="310" operator="equal">
      <formula>"Leve"</formula>
    </cfRule>
  </conditionalFormatting>
  <conditionalFormatting sqref="N37">
    <cfRule type="cellIs" dxfId="302" priority="297" operator="equal">
      <formula>"Extremo"</formula>
    </cfRule>
    <cfRule type="cellIs" dxfId="301" priority="298" operator="equal">
      <formula>"Alto"</formula>
    </cfRule>
    <cfRule type="cellIs" dxfId="300" priority="299" operator="equal">
      <formula>"Moderado"</formula>
    </cfRule>
    <cfRule type="cellIs" dxfId="299" priority="300" operator="equal">
      <formula>"Bajo"</formula>
    </cfRule>
  </conditionalFormatting>
  <conditionalFormatting sqref="Y37">
    <cfRule type="cellIs" dxfId="298" priority="291" operator="equal">
      <formula>"Muy Alta"</formula>
    </cfRule>
    <cfRule type="cellIs" dxfId="297" priority="292" operator="equal">
      <formula>"Alta"</formula>
    </cfRule>
    <cfRule type="cellIs" dxfId="296" priority="293" operator="equal">
      <formula>"Media"</formula>
    </cfRule>
    <cfRule type="cellIs" dxfId="295" priority="294" operator="equal">
      <formula>"Baja"</formula>
    </cfRule>
    <cfRule type="cellIs" dxfId="294" priority="295" operator="equal">
      <formula>"Muy Baja"</formula>
    </cfRule>
  </conditionalFormatting>
  <conditionalFormatting sqref="AA37">
    <cfRule type="cellIs" dxfId="293" priority="286" operator="equal">
      <formula>"Catastrófico"</formula>
    </cfRule>
    <cfRule type="cellIs" dxfId="292" priority="287" operator="equal">
      <formula>"Mayor"</formula>
    </cfRule>
    <cfRule type="cellIs" dxfId="291" priority="288" operator="equal">
      <formula>"Moderado"</formula>
    </cfRule>
    <cfRule type="cellIs" dxfId="290" priority="289" operator="equal">
      <formula>"Menor"</formula>
    </cfRule>
    <cfRule type="cellIs" dxfId="289" priority="290" operator="equal">
      <formula>"Leve"</formula>
    </cfRule>
  </conditionalFormatting>
  <conditionalFormatting sqref="AC37">
    <cfRule type="cellIs" dxfId="288" priority="282" operator="equal">
      <formula>"Extremo"</formula>
    </cfRule>
    <cfRule type="cellIs" dxfId="287" priority="283" operator="equal">
      <formula>"Alto"</formula>
    </cfRule>
    <cfRule type="cellIs" dxfId="286" priority="284" operator="equal">
      <formula>"Moderado"</formula>
    </cfRule>
    <cfRule type="cellIs" dxfId="285" priority="285" operator="equal">
      <formula>"Bajo"</formula>
    </cfRule>
  </conditionalFormatting>
  <conditionalFormatting sqref="Y44:Y48">
    <cfRule type="cellIs" dxfId="284" priority="277" operator="equal">
      <formula>"Muy Alta"</formula>
    </cfRule>
    <cfRule type="cellIs" dxfId="283" priority="278" operator="equal">
      <formula>"Alta"</formula>
    </cfRule>
    <cfRule type="cellIs" dxfId="282" priority="279" operator="equal">
      <formula>"Media"</formula>
    </cfRule>
    <cfRule type="cellIs" dxfId="281" priority="280" operator="equal">
      <formula>"Baja"</formula>
    </cfRule>
    <cfRule type="cellIs" dxfId="280" priority="281" operator="equal">
      <formula>"Muy Baja"</formula>
    </cfRule>
  </conditionalFormatting>
  <conditionalFormatting sqref="AA44:AA48">
    <cfRule type="cellIs" dxfId="279" priority="272" operator="equal">
      <formula>"Catastrófico"</formula>
    </cfRule>
    <cfRule type="cellIs" dxfId="278" priority="273" operator="equal">
      <formula>"Mayor"</formula>
    </cfRule>
    <cfRule type="cellIs" dxfId="277" priority="274" operator="equal">
      <formula>"Moderado"</formula>
    </cfRule>
    <cfRule type="cellIs" dxfId="276" priority="275" operator="equal">
      <formula>"Menor"</formula>
    </cfRule>
    <cfRule type="cellIs" dxfId="275" priority="276" operator="equal">
      <formula>"Leve"</formula>
    </cfRule>
  </conditionalFormatting>
  <conditionalFormatting sqref="AC44:AC48">
    <cfRule type="cellIs" dxfId="274" priority="268" operator="equal">
      <formula>"Extremo"</formula>
    </cfRule>
    <cfRule type="cellIs" dxfId="273" priority="269" operator="equal">
      <formula>"Alto"</formula>
    </cfRule>
    <cfRule type="cellIs" dxfId="272" priority="270" operator="equal">
      <formula>"Moderado"</formula>
    </cfRule>
    <cfRule type="cellIs" dxfId="271" priority="271" operator="equal">
      <formula>"Bajo"</formula>
    </cfRule>
  </conditionalFormatting>
  <conditionalFormatting sqref="H43">
    <cfRule type="cellIs" dxfId="270" priority="258" operator="equal">
      <formula>"Muy Alta"</formula>
    </cfRule>
    <cfRule type="cellIs" dxfId="269" priority="259" operator="equal">
      <formula>"Alta"</formula>
    </cfRule>
    <cfRule type="cellIs" dxfId="268" priority="260" operator="equal">
      <formula>"Media"</formula>
    </cfRule>
    <cfRule type="cellIs" dxfId="267" priority="261" operator="equal">
      <formula>"Baja"</formula>
    </cfRule>
    <cfRule type="cellIs" dxfId="266" priority="262" operator="equal">
      <formula>"Muy Baja"</formula>
    </cfRule>
  </conditionalFormatting>
  <conditionalFormatting sqref="K43:K48">
    <cfRule type="containsText" dxfId="265" priority="253" operator="containsText" text="❌">
      <formula>NOT(ISERROR(SEARCH("❌",K43)))</formula>
    </cfRule>
  </conditionalFormatting>
  <conditionalFormatting sqref="L43">
    <cfRule type="cellIs" dxfId="264" priority="263" operator="equal">
      <formula>"Catastrófico"</formula>
    </cfRule>
    <cfRule type="cellIs" dxfId="263" priority="264" operator="equal">
      <formula>"Mayor"</formula>
    </cfRule>
    <cfRule type="cellIs" dxfId="262" priority="265" operator="equal">
      <formula>"Moderado"</formula>
    </cfRule>
    <cfRule type="cellIs" dxfId="261" priority="266" operator="equal">
      <formula>"Menor"</formula>
    </cfRule>
    <cfRule type="cellIs" dxfId="260" priority="267" operator="equal">
      <formula>"Leve"</formula>
    </cfRule>
  </conditionalFormatting>
  <conditionalFormatting sqref="N43">
    <cfRule type="cellIs" dxfId="259" priority="254" operator="equal">
      <formula>"Extremo"</formula>
    </cfRule>
    <cfRule type="cellIs" dxfId="258" priority="255" operator="equal">
      <formula>"Alto"</formula>
    </cfRule>
    <cfRule type="cellIs" dxfId="257" priority="256" operator="equal">
      <formula>"Moderado"</formula>
    </cfRule>
    <cfRule type="cellIs" dxfId="256" priority="257" operator="equal">
      <formula>"Bajo"</formula>
    </cfRule>
  </conditionalFormatting>
  <conditionalFormatting sqref="Y43">
    <cfRule type="cellIs" dxfId="255" priority="248" operator="equal">
      <formula>"Muy Alta"</formula>
    </cfRule>
    <cfRule type="cellIs" dxfId="254" priority="249" operator="equal">
      <formula>"Alta"</formula>
    </cfRule>
    <cfRule type="cellIs" dxfId="253" priority="250" operator="equal">
      <formula>"Media"</formula>
    </cfRule>
    <cfRule type="cellIs" dxfId="252" priority="251" operator="equal">
      <formula>"Baja"</formula>
    </cfRule>
    <cfRule type="cellIs" dxfId="251" priority="252" operator="equal">
      <formula>"Muy Baja"</formula>
    </cfRule>
  </conditionalFormatting>
  <conditionalFormatting sqref="AA43">
    <cfRule type="cellIs" dxfId="250" priority="243" operator="equal">
      <formula>"Catastrófico"</formula>
    </cfRule>
    <cfRule type="cellIs" dxfId="249" priority="244" operator="equal">
      <formula>"Mayor"</formula>
    </cfRule>
    <cfRule type="cellIs" dxfId="248" priority="245" operator="equal">
      <formula>"Moderado"</formula>
    </cfRule>
    <cfRule type="cellIs" dxfId="247" priority="246" operator="equal">
      <formula>"Menor"</formula>
    </cfRule>
    <cfRule type="cellIs" dxfId="246" priority="247" operator="equal">
      <formula>"Leve"</formula>
    </cfRule>
  </conditionalFormatting>
  <conditionalFormatting sqref="AC43">
    <cfRule type="cellIs" dxfId="245" priority="239" operator="equal">
      <formula>"Extremo"</formula>
    </cfRule>
    <cfRule type="cellIs" dxfId="244" priority="240" operator="equal">
      <formula>"Alto"</formula>
    </cfRule>
    <cfRule type="cellIs" dxfId="243" priority="241" operator="equal">
      <formula>"Moderado"</formula>
    </cfRule>
    <cfRule type="cellIs" dxfId="242" priority="242" operator="equal">
      <formula>"Bajo"</formula>
    </cfRule>
  </conditionalFormatting>
  <conditionalFormatting sqref="Y54:Y56">
    <cfRule type="cellIs" dxfId="241" priority="234" operator="equal">
      <formula>"Muy Alta"</formula>
    </cfRule>
    <cfRule type="cellIs" dxfId="240" priority="235" operator="equal">
      <formula>"Alta"</formula>
    </cfRule>
    <cfRule type="cellIs" dxfId="239" priority="236" operator="equal">
      <formula>"Media"</formula>
    </cfRule>
    <cfRule type="cellIs" dxfId="238" priority="237" operator="equal">
      <formula>"Baja"</formula>
    </cfRule>
    <cfRule type="cellIs" dxfId="237" priority="238" operator="equal">
      <formula>"Muy Baja"</formula>
    </cfRule>
  </conditionalFormatting>
  <conditionalFormatting sqref="AA54:AA56">
    <cfRule type="cellIs" dxfId="236" priority="229" operator="equal">
      <formula>"Catastrófico"</formula>
    </cfRule>
    <cfRule type="cellIs" dxfId="235" priority="230" operator="equal">
      <formula>"Mayor"</formula>
    </cfRule>
    <cfRule type="cellIs" dxfId="234" priority="231" operator="equal">
      <formula>"Moderado"</formula>
    </cfRule>
    <cfRule type="cellIs" dxfId="233" priority="232" operator="equal">
      <formula>"Menor"</formula>
    </cfRule>
    <cfRule type="cellIs" dxfId="232" priority="233" operator="equal">
      <formula>"Leve"</formula>
    </cfRule>
  </conditionalFormatting>
  <conditionalFormatting sqref="AC54:AC56">
    <cfRule type="cellIs" dxfId="231" priority="225" operator="equal">
      <formula>"Extremo"</formula>
    </cfRule>
    <cfRule type="cellIs" dxfId="230" priority="226" operator="equal">
      <formula>"Alto"</formula>
    </cfRule>
    <cfRule type="cellIs" dxfId="229" priority="227" operator="equal">
      <formula>"Moderado"</formula>
    </cfRule>
    <cfRule type="cellIs" dxfId="228" priority="228" operator="equal">
      <formula>"Bajo"</formula>
    </cfRule>
  </conditionalFormatting>
  <conditionalFormatting sqref="H49:H51">
    <cfRule type="cellIs" dxfId="227" priority="215" operator="equal">
      <formula>"Muy Alta"</formula>
    </cfRule>
    <cfRule type="cellIs" dxfId="226" priority="216" operator="equal">
      <formula>"Alta"</formula>
    </cfRule>
    <cfRule type="cellIs" dxfId="225" priority="217" operator="equal">
      <formula>"Media"</formula>
    </cfRule>
    <cfRule type="cellIs" dxfId="224" priority="218" operator="equal">
      <formula>"Baja"</formula>
    </cfRule>
    <cfRule type="cellIs" dxfId="223" priority="219" operator="equal">
      <formula>"Muy Baja"</formula>
    </cfRule>
  </conditionalFormatting>
  <conditionalFormatting sqref="K49:K56">
    <cfRule type="containsText" dxfId="222" priority="210" operator="containsText" text="❌">
      <formula>NOT(ISERROR(SEARCH("❌",K49)))</formula>
    </cfRule>
  </conditionalFormatting>
  <conditionalFormatting sqref="L49:L51">
    <cfRule type="cellIs" dxfId="221" priority="220" operator="equal">
      <formula>"Catastrófico"</formula>
    </cfRule>
    <cfRule type="cellIs" dxfId="220" priority="221" operator="equal">
      <formula>"Mayor"</formula>
    </cfRule>
    <cfRule type="cellIs" dxfId="219" priority="222" operator="equal">
      <formula>"Moderado"</formula>
    </cfRule>
    <cfRule type="cellIs" dxfId="218" priority="223" operator="equal">
      <formula>"Menor"</formula>
    </cfRule>
    <cfRule type="cellIs" dxfId="217" priority="224" operator="equal">
      <formula>"Leve"</formula>
    </cfRule>
  </conditionalFormatting>
  <conditionalFormatting sqref="N49:N51">
    <cfRule type="cellIs" dxfId="216" priority="211" operator="equal">
      <formula>"Extremo"</formula>
    </cfRule>
    <cfRule type="cellIs" dxfId="215" priority="212" operator="equal">
      <formula>"Alto"</formula>
    </cfRule>
    <cfRule type="cellIs" dxfId="214" priority="213" operator="equal">
      <formula>"Moderado"</formula>
    </cfRule>
    <cfRule type="cellIs" dxfId="213" priority="214" operator="equal">
      <formula>"Bajo"</formula>
    </cfRule>
  </conditionalFormatting>
  <conditionalFormatting sqref="Y49">
    <cfRule type="cellIs" dxfId="212" priority="205" operator="equal">
      <formula>"Muy Alta"</formula>
    </cfRule>
    <cfRule type="cellIs" dxfId="211" priority="206" operator="equal">
      <formula>"Alta"</formula>
    </cfRule>
    <cfRule type="cellIs" dxfId="210" priority="207" operator="equal">
      <formula>"Media"</formula>
    </cfRule>
    <cfRule type="cellIs" dxfId="209" priority="208" operator="equal">
      <formula>"Baja"</formula>
    </cfRule>
    <cfRule type="cellIs" dxfId="208" priority="209" operator="equal">
      <formula>"Muy Baja"</formula>
    </cfRule>
  </conditionalFormatting>
  <conditionalFormatting sqref="AA49">
    <cfRule type="cellIs" dxfId="207" priority="200" operator="equal">
      <formula>"Catastrófico"</formula>
    </cfRule>
    <cfRule type="cellIs" dxfId="206" priority="201" operator="equal">
      <formula>"Mayor"</formula>
    </cfRule>
    <cfRule type="cellIs" dxfId="205" priority="202" operator="equal">
      <formula>"Moderado"</formula>
    </cfRule>
    <cfRule type="cellIs" dxfId="204" priority="203" operator="equal">
      <formula>"Menor"</formula>
    </cfRule>
    <cfRule type="cellIs" dxfId="203" priority="204" operator="equal">
      <formula>"Leve"</formula>
    </cfRule>
  </conditionalFormatting>
  <conditionalFormatting sqref="AC49">
    <cfRule type="cellIs" dxfId="202" priority="196" operator="equal">
      <formula>"Extremo"</formula>
    </cfRule>
    <cfRule type="cellIs" dxfId="201" priority="197" operator="equal">
      <formula>"Alto"</formula>
    </cfRule>
    <cfRule type="cellIs" dxfId="200" priority="198" operator="equal">
      <formula>"Moderado"</formula>
    </cfRule>
    <cfRule type="cellIs" dxfId="199" priority="199" operator="equal">
      <formula>"Bajo"</formula>
    </cfRule>
  </conditionalFormatting>
  <conditionalFormatting sqref="Y58:Y62">
    <cfRule type="cellIs" dxfId="198" priority="191" operator="equal">
      <formula>"Muy Alta"</formula>
    </cfRule>
    <cfRule type="cellIs" dxfId="197" priority="192" operator="equal">
      <formula>"Alta"</formula>
    </cfRule>
    <cfRule type="cellIs" dxfId="196" priority="193" operator="equal">
      <formula>"Media"</formula>
    </cfRule>
    <cfRule type="cellIs" dxfId="195" priority="194" operator="equal">
      <formula>"Baja"</formula>
    </cfRule>
    <cfRule type="cellIs" dxfId="194" priority="195" operator="equal">
      <formula>"Muy Baja"</formula>
    </cfRule>
  </conditionalFormatting>
  <conditionalFormatting sqref="AA58:AA62">
    <cfRule type="cellIs" dxfId="193" priority="186" operator="equal">
      <formula>"Catastrófico"</formula>
    </cfRule>
    <cfRule type="cellIs" dxfId="192" priority="187" operator="equal">
      <formula>"Mayor"</formula>
    </cfRule>
    <cfRule type="cellIs" dxfId="191" priority="188" operator="equal">
      <formula>"Moderado"</formula>
    </cfRule>
    <cfRule type="cellIs" dxfId="190" priority="189" operator="equal">
      <formula>"Menor"</formula>
    </cfRule>
    <cfRule type="cellIs" dxfId="189" priority="190" operator="equal">
      <formula>"Leve"</formula>
    </cfRule>
  </conditionalFormatting>
  <conditionalFormatting sqref="AC58:AC62">
    <cfRule type="cellIs" dxfId="188" priority="182" operator="equal">
      <formula>"Extremo"</formula>
    </cfRule>
    <cfRule type="cellIs" dxfId="187" priority="183" operator="equal">
      <formula>"Alto"</formula>
    </cfRule>
    <cfRule type="cellIs" dxfId="186" priority="184" operator="equal">
      <formula>"Moderado"</formula>
    </cfRule>
    <cfRule type="cellIs" dxfId="185" priority="185" operator="equal">
      <formula>"Bajo"</formula>
    </cfRule>
  </conditionalFormatting>
  <conditionalFormatting sqref="H57">
    <cfRule type="cellIs" dxfId="184" priority="171" operator="equal">
      <formula>"Muy Alta"</formula>
    </cfRule>
    <cfRule type="cellIs" dxfId="183" priority="172" operator="equal">
      <formula>"Alta"</formula>
    </cfRule>
    <cfRule type="cellIs" dxfId="182" priority="173" operator="equal">
      <formula>"Media"</formula>
    </cfRule>
    <cfRule type="cellIs" dxfId="181" priority="174" operator="equal">
      <formula>"Baja"</formula>
    </cfRule>
    <cfRule type="cellIs" dxfId="180" priority="175" operator="equal">
      <formula>"Muy Baja"</formula>
    </cfRule>
  </conditionalFormatting>
  <conditionalFormatting sqref="K57:K62">
    <cfRule type="containsText" dxfId="179" priority="181" operator="containsText" text="❌">
      <formula>NOT(ISERROR(SEARCH("❌",K57)))</formula>
    </cfRule>
  </conditionalFormatting>
  <conditionalFormatting sqref="L57">
    <cfRule type="cellIs" dxfId="178" priority="176" operator="equal">
      <formula>"Catastrófico"</formula>
    </cfRule>
    <cfRule type="cellIs" dxfId="177" priority="177" operator="equal">
      <formula>"Mayor"</formula>
    </cfRule>
    <cfRule type="cellIs" dxfId="176" priority="178" operator="equal">
      <formula>"Moderado"</formula>
    </cfRule>
    <cfRule type="cellIs" dxfId="175" priority="179" operator="equal">
      <formula>"Menor"</formula>
    </cfRule>
    <cfRule type="cellIs" dxfId="174" priority="180" operator="equal">
      <formula>"Leve"</formula>
    </cfRule>
  </conditionalFormatting>
  <conditionalFormatting sqref="N57">
    <cfRule type="cellIs" dxfId="173" priority="167" operator="equal">
      <formula>"Extremo"</formula>
    </cfRule>
    <cfRule type="cellIs" dxfId="172" priority="168" operator="equal">
      <formula>"Alto"</formula>
    </cfRule>
    <cfRule type="cellIs" dxfId="171" priority="169" operator="equal">
      <formula>"Moderado"</formula>
    </cfRule>
    <cfRule type="cellIs" dxfId="170" priority="170" operator="equal">
      <formula>"Bajo"</formula>
    </cfRule>
  </conditionalFormatting>
  <conditionalFormatting sqref="Y57">
    <cfRule type="cellIs" dxfId="169" priority="162" operator="equal">
      <formula>"Muy Alta"</formula>
    </cfRule>
    <cfRule type="cellIs" dxfId="168" priority="163" operator="equal">
      <formula>"Alta"</formula>
    </cfRule>
    <cfRule type="cellIs" dxfId="167" priority="164" operator="equal">
      <formula>"Media"</formula>
    </cfRule>
    <cfRule type="cellIs" dxfId="166" priority="165" operator="equal">
      <formula>"Baja"</formula>
    </cfRule>
    <cfRule type="cellIs" dxfId="165" priority="166" operator="equal">
      <formula>"Muy Baja"</formula>
    </cfRule>
  </conditionalFormatting>
  <conditionalFormatting sqref="AA57">
    <cfRule type="cellIs" dxfId="164" priority="157" operator="equal">
      <formula>"Catastrófico"</formula>
    </cfRule>
    <cfRule type="cellIs" dxfId="163" priority="158" operator="equal">
      <formula>"Mayor"</formula>
    </cfRule>
    <cfRule type="cellIs" dxfId="162" priority="159" operator="equal">
      <formula>"Moderado"</formula>
    </cfRule>
    <cfRule type="cellIs" dxfId="161" priority="160" operator="equal">
      <formula>"Menor"</formula>
    </cfRule>
    <cfRule type="cellIs" dxfId="160" priority="161" operator="equal">
      <formula>"Leve"</formula>
    </cfRule>
  </conditionalFormatting>
  <conditionalFormatting sqref="AC57">
    <cfRule type="cellIs" dxfId="159" priority="153" operator="equal">
      <formula>"Extremo"</formula>
    </cfRule>
    <cfRule type="cellIs" dxfId="158" priority="154" operator="equal">
      <formula>"Alto"</formula>
    </cfRule>
    <cfRule type="cellIs" dxfId="157" priority="155" operator="equal">
      <formula>"Moderado"</formula>
    </cfRule>
    <cfRule type="cellIs" dxfId="156" priority="156" operator="equal">
      <formula>"Bajo"</formula>
    </cfRule>
  </conditionalFormatting>
  <conditionalFormatting sqref="H63 Y64:Y68">
    <cfRule type="cellIs" dxfId="155" priority="143" operator="equal">
      <formula>"Muy Alta"</formula>
    </cfRule>
    <cfRule type="cellIs" dxfId="154" priority="144" operator="equal">
      <formula>"Alta"</formula>
    </cfRule>
    <cfRule type="cellIs" dxfId="153" priority="145" operator="equal">
      <formula>"Media"</formula>
    </cfRule>
    <cfRule type="cellIs" dxfId="152" priority="146" operator="equal">
      <formula>"Baja"</formula>
    </cfRule>
    <cfRule type="cellIs" dxfId="151" priority="147" operator="equal">
      <formula>"Muy Baja"</formula>
    </cfRule>
  </conditionalFormatting>
  <conditionalFormatting sqref="K63:K68">
    <cfRule type="containsText" dxfId="150" priority="138" operator="containsText" text="❌">
      <formula>NOT(ISERROR(SEARCH("❌",K63)))</formula>
    </cfRule>
  </conditionalFormatting>
  <conditionalFormatting sqref="L63 AA64:AA68">
    <cfRule type="cellIs" dxfId="149" priority="148" operator="equal">
      <formula>"Catastrófico"</formula>
    </cfRule>
    <cfRule type="cellIs" dxfId="148" priority="149" operator="equal">
      <formula>"Mayor"</formula>
    </cfRule>
    <cfRule type="cellIs" dxfId="147" priority="150" operator="equal">
      <formula>"Moderado"</formula>
    </cfRule>
    <cfRule type="cellIs" dxfId="146" priority="151" operator="equal">
      <formula>"Menor"</formula>
    </cfRule>
    <cfRule type="cellIs" dxfId="145" priority="152" operator="equal">
      <formula>"Leve"</formula>
    </cfRule>
  </conditionalFormatting>
  <conditionalFormatting sqref="N63 AC64:AC68">
    <cfRule type="cellIs" dxfId="144" priority="139" operator="equal">
      <formula>"Extremo"</formula>
    </cfRule>
    <cfRule type="cellIs" dxfId="143" priority="140" operator="equal">
      <formula>"Alto"</formula>
    </cfRule>
    <cfRule type="cellIs" dxfId="142" priority="141" operator="equal">
      <formula>"Moderado"</formula>
    </cfRule>
    <cfRule type="cellIs" dxfId="141" priority="142" operator="equal">
      <formula>"Bajo"</formula>
    </cfRule>
  </conditionalFormatting>
  <conditionalFormatting sqref="Y63">
    <cfRule type="cellIs" dxfId="140" priority="133" operator="equal">
      <formula>"Muy Alta"</formula>
    </cfRule>
    <cfRule type="cellIs" dxfId="139" priority="134" operator="equal">
      <formula>"Alta"</formula>
    </cfRule>
    <cfRule type="cellIs" dxfId="138" priority="135" operator="equal">
      <formula>"Media"</formula>
    </cfRule>
    <cfRule type="cellIs" dxfId="137" priority="136" operator="equal">
      <formula>"Baja"</formula>
    </cfRule>
    <cfRule type="cellIs" dxfId="136" priority="137" operator="equal">
      <formula>"Muy Baja"</formula>
    </cfRule>
  </conditionalFormatting>
  <conditionalFormatting sqref="AA63">
    <cfRule type="cellIs" dxfId="135" priority="128" operator="equal">
      <formula>"Catastrófico"</formula>
    </cfRule>
    <cfRule type="cellIs" dxfId="134" priority="129" operator="equal">
      <formula>"Mayor"</formula>
    </cfRule>
    <cfRule type="cellIs" dxfId="133" priority="130" operator="equal">
      <formula>"Moderado"</formula>
    </cfRule>
    <cfRule type="cellIs" dxfId="132" priority="131" operator="equal">
      <formula>"Menor"</formula>
    </cfRule>
    <cfRule type="cellIs" dxfId="131" priority="132" operator="equal">
      <formula>"Leve"</formula>
    </cfRule>
  </conditionalFormatting>
  <conditionalFormatting sqref="AC63">
    <cfRule type="cellIs" dxfId="130" priority="124" operator="equal">
      <formula>"Extremo"</formula>
    </cfRule>
    <cfRule type="cellIs" dxfId="129" priority="125" operator="equal">
      <formula>"Alto"</formula>
    </cfRule>
    <cfRule type="cellIs" dxfId="128" priority="126" operator="equal">
      <formula>"Moderado"</formula>
    </cfRule>
    <cfRule type="cellIs" dxfId="127" priority="127" operator="equal">
      <formula>"Bajo"</formula>
    </cfRule>
  </conditionalFormatting>
  <conditionalFormatting sqref="Y69:Y74">
    <cfRule type="cellIs" dxfId="126" priority="114" operator="equal">
      <formula>"Muy Alta"</formula>
    </cfRule>
    <cfRule type="cellIs" dxfId="125" priority="115" operator="equal">
      <formula>"Alta"</formula>
    </cfRule>
    <cfRule type="cellIs" dxfId="124" priority="116" operator="equal">
      <formula>"Media"</formula>
    </cfRule>
    <cfRule type="cellIs" dxfId="123" priority="117" operator="equal">
      <formula>"Baja"</formula>
    </cfRule>
    <cfRule type="cellIs" dxfId="122" priority="118" operator="equal">
      <formula>"Muy Baja"</formula>
    </cfRule>
  </conditionalFormatting>
  <conditionalFormatting sqref="K69:K74">
    <cfRule type="containsText" dxfId="121" priority="105" operator="containsText" text="❌">
      <formula>NOT(ISERROR(SEARCH("❌",K69)))</formula>
    </cfRule>
  </conditionalFormatting>
  <conditionalFormatting sqref="L69 AA69:AA74">
    <cfRule type="cellIs" dxfId="120" priority="119" operator="equal">
      <formula>"Catastrófico"</formula>
    </cfRule>
    <cfRule type="cellIs" dxfId="119" priority="120" operator="equal">
      <formula>"Mayor"</formula>
    </cfRule>
    <cfRule type="cellIs" dxfId="118" priority="121" operator="equal">
      <formula>"Moderado"</formula>
    </cfRule>
    <cfRule type="cellIs" dxfId="117" priority="122" operator="equal">
      <formula>"Menor"</formula>
    </cfRule>
    <cfRule type="cellIs" dxfId="116" priority="123" operator="equal">
      <formula>"Leve"</formula>
    </cfRule>
  </conditionalFormatting>
  <conditionalFormatting sqref="AC69:AC74">
    <cfRule type="cellIs" dxfId="115" priority="110" operator="equal">
      <formula>"Extremo"</formula>
    </cfRule>
    <cfRule type="cellIs" dxfId="114" priority="111" operator="equal">
      <formula>"Alto"</formula>
    </cfRule>
    <cfRule type="cellIs" dxfId="113" priority="112" operator="equal">
      <formula>"Moderado"</formula>
    </cfRule>
    <cfRule type="cellIs" dxfId="112" priority="113" operator="equal">
      <formula>"Bajo"</formula>
    </cfRule>
  </conditionalFormatting>
  <conditionalFormatting sqref="N69">
    <cfRule type="cellIs" dxfId="111" priority="106" operator="equal">
      <formula>"Extremo"</formula>
    </cfRule>
    <cfRule type="cellIs" dxfId="110" priority="107" operator="equal">
      <formula>"Alto"</formula>
    </cfRule>
    <cfRule type="cellIs" dxfId="109" priority="108" operator="equal">
      <formula>"Moderado"</formula>
    </cfRule>
    <cfRule type="cellIs" dxfId="108" priority="109" operator="equal">
      <formula>"Bajo"</formula>
    </cfRule>
  </conditionalFormatting>
  <conditionalFormatting sqref="H69">
    <cfRule type="cellIs" dxfId="107" priority="100" operator="equal">
      <formula>"Muy Alta"</formula>
    </cfRule>
    <cfRule type="cellIs" dxfId="106" priority="101" operator="equal">
      <formula>"Alta"</formula>
    </cfRule>
    <cfRule type="cellIs" dxfId="105" priority="102" operator="equal">
      <formula>"Media"</formula>
    </cfRule>
    <cfRule type="cellIs" dxfId="104" priority="103" operator="equal">
      <formula>"Baja"</formula>
    </cfRule>
    <cfRule type="cellIs" dxfId="103" priority="104" operator="equal">
      <formula>"Muy Baja"</formula>
    </cfRule>
  </conditionalFormatting>
  <conditionalFormatting sqref="L75">
    <cfRule type="cellIs" dxfId="102" priority="95" operator="equal">
      <formula>"Catastrófico"</formula>
    </cfRule>
    <cfRule type="cellIs" dxfId="101" priority="96" operator="equal">
      <formula>"Mayor"</formula>
    </cfRule>
    <cfRule type="cellIs" dxfId="100" priority="97" operator="equal">
      <formula>"Moderado"</formula>
    </cfRule>
    <cfRule type="cellIs" dxfId="99" priority="98" operator="equal">
      <formula>"Menor"</formula>
    </cfRule>
    <cfRule type="cellIs" dxfId="98" priority="99" operator="equal">
      <formula>"Leve"</formula>
    </cfRule>
  </conditionalFormatting>
  <conditionalFormatting sqref="H75">
    <cfRule type="cellIs" dxfId="97" priority="90" operator="equal">
      <formula>"Muy Alta"</formula>
    </cfRule>
    <cfRule type="cellIs" dxfId="96" priority="91" operator="equal">
      <formula>"Alta"</formula>
    </cfRule>
    <cfRule type="cellIs" dxfId="95" priority="92" operator="equal">
      <formula>"Media"</formula>
    </cfRule>
    <cfRule type="cellIs" dxfId="94" priority="93" operator="equal">
      <formula>"Baja"</formula>
    </cfRule>
    <cfRule type="cellIs" dxfId="93" priority="94" operator="equal">
      <formula>"Muy Baja"</formula>
    </cfRule>
  </conditionalFormatting>
  <conditionalFormatting sqref="N75">
    <cfRule type="cellIs" dxfId="92" priority="86" operator="equal">
      <formula>"Extremo"</formula>
    </cfRule>
    <cfRule type="cellIs" dxfId="91" priority="87" operator="equal">
      <formula>"Alto"</formula>
    </cfRule>
    <cfRule type="cellIs" dxfId="90" priority="88" operator="equal">
      <formula>"Moderado"</formula>
    </cfRule>
    <cfRule type="cellIs" dxfId="89" priority="89" operator="equal">
      <formula>"Bajo"</formula>
    </cfRule>
  </conditionalFormatting>
  <conditionalFormatting sqref="Y76:Y80">
    <cfRule type="cellIs" dxfId="88" priority="81" operator="equal">
      <formula>"Muy Alta"</formula>
    </cfRule>
    <cfRule type="cellIs" dxfId="87" priority="82" operator="equal">
      <formula>"Alta"</formula>
    </cfRule>
    <cfRule type="cellIs" dxfId="86" priority="83" operator="equal">
      <formula>"Media"</formula>
    </cfRule>
    <cfRule type="cellIs" dxfId="85" priority="84" operator="equal">
      <formula>"Baja"</formula>
    </cfRule>
    <cfRule type="cellIs" dxfId="84" priority="85" operator="equal">
      <formula>"Muy Baja"</formula>
    </cfRule>
  </conditionalFormatting>
  <conditionalFormatting sqref="AA76:AA80">
    <cfRule type="cellIs" dxfId="83" priority="76" operator="equal">
      <formula>"Catastrófico"</formula>
    </cfRule>
    <cfRule type="cellIs" dxfId="82" priority="77" operator="equal">
      <formula>"Mayor"</formula>
    </cfRule>
    <cfRule type="cellIs" dxfId="81" priority="78" operator="equal">
      <formula>"Moderado"</formula>
    </cfRule>
    <cfRule type="cellIs" dxfId="80" priority="79" operator="equal">
      <formula>"Menor"</formula>
    </cfRule>
    <cfRule type="cellIs" dxfId="79" priority="80" operator="equal">
      <formula>"Leve"</formula>
    </cfRule>
  </conditionalFormatting>
  <conditionalFormatting sqref="AC76:AC80">
    <cfRule type="cellIs" dxfId="78" priority="72" operator="equal">
      <formula>"Extremo"</formula>
    </cfRule>
    <cfRule type="cellIs" dxfId="77" priority="73" operator="equal">
      <formula>"Alto"</formula>
    </cfRule>
    <cfRule type="cellIs" dxfId="76" priority="74" operator="equal">
      <formula>"Moderado"</formula>
    </cfRule>
    <cfRule type="cellIs" dxfId="75" priority="75" operator="equal">
      <formula>"Bajo"</formula>
    </cfRule>
  </conditionalFormatting>
  <conditionalFormatting sqref="K75:K80">
    <cfRule type="containsText" dxfId="74" priority="71" operator="containsText" text="❌">
      <formula>NOT(ISERROR(SEARCH("❌",K75)))</formula>
    </cfRule>
  </conditionalFormatting>
  <conditionalFormatting sqref="Y75">
    <cfRule type="cellIs" dxfId="73" priority="66" operator="equal">
      <formula>"Muy Alta"</formula>
    </cfRule>
    <cfRule type="cellIs" dxfId="72" priority="67" operator="equal">
      <formula>"Alta"</formula>
    </cfRule>
    <cfRule type="cellIs" dxfId="71" priority="68" operator="equal">
      <formula>"Media"</formula>
    </cfRule>
    <cfRule type="cellIs" dxfId="70" priority="69" operator="equal">
      <formula>"Baja"</formula>
    </cfRule>
    <cfRule type="cellIs" dxfId="69" priority="70" operator="equal">
      <formula>"Muy Baja"</formula>
    </cfRule>
  </conditionalFormatting>
  <conditionalFormatting sqref="AA75">
    <cfRule type="cellIs" dxfId="68" priority="61" operator="equal">
      <formula>"Catastrófico"</formula>
    </cfRule>
    <cfRule type="cellIs" dxfId="67" priority="62" operator="equal">
      <formula>"Mayor"</formula>
    </cfRule>
    <cfRule type="cellIs" dxfId="66" priority="63" operator="equal">
      <formula>"Moderado"</formula>
    </cfRule>
    <cfRule type="cellIs" dxfId="65" priority="64" operator="equal">
      <formula>"Menor"</formula>
    </cfRule>
    <cfRule type="cellIs" dxfId="64" priority="65" operator="equal">
      <formula>"Leve"</formula>
    </cfRule>
  </conditionalFormatting>
  <conditionalFormatting sqref="AC75">
    <cfRule type="cellIs" dxfId="63" priority="57" operator="equal">
      <formula>"Extremo"</formula>
    </cfRule>
    <cfRule type="cellIs" dxfId="62" priority="58" operator="equal">
      <formula>"Alto"</formula>
    </cfRule>
    <cfRule type="cellIs" dxfId="61" priority="59" operator="equal">
      <formula>"Moderado"</formula>
    </cfRule>
    <cfRule type="cellIs" dxfId="60" priority="60" operator="equal">
      <formula>"Bajo"</formula>
    </cfRule>
  </conditionalFormatting>
  <conditionalFormatting sqref="Y16:Y18">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16:AA18">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16:AC18">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24:Y25">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24:AA25">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24:AC25">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32:Y33">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32:AA33">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32:AC33">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52:Y53">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52:AA53">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52:AC53">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3">
        <x14:dataValidation type="list" allowBlank="1" showInputMessage="1" showErrorMessage="1" xr:uid="{00000000-0002-0000-0200-000000000000}">
          <x14:formula1>
            <xm:f>'Tabla Valoración controles'!$D$4:$D$6</xm:f>
          </x14:formula1>
          <xm:sqref>R12 R16:R20</xm:sqref>
        </x14:dataValidation>
        <x14:dataValidation type="list" allowBlank="1" showInputMessage="1" showErrorMessage="1" xr:uid="{00000000-0002-0000-0200-000001000000}">
          <x14:formula1>
            <xm:f>'Tabla Valoración controles'!$D$7:$D$8</xm:f>
          </x14:formula1>
          <xm:sqref>S12 S16:S20</xm:sqref>
        </x14:dataValidation>
        <x14:dataValidation type="list" allowBlank="1" showInputMessage="1" showErrorMessage="1" xr:uid="{00000000-0002-0000-0200-000002000000}">
          <x14:formula1>
            <xm:f>'Tabla Valoración controles'!$D$9:$D$10</xm:f>
          </x14:formula1>
          <xm:sqref>U12 U16:U20</xm:sqref>
        </x14:dataValidation>
        <x14:dataValidation type="list" allowBlank="1" showInputMessage="1" showErrorMessage="1" xr:uid="{00000000-0002-0000-0200-000003000000}">
          <x14:formula1>
            <xm:f>'Tabla Valoración controles'!$D$11:$D$12</xm:f>
          </x14:formula1>
          <xm:sqref>V12 V16:V20</xm:sqref>
        </x14:dataValidation>
        <x14:dataValidation type="list" allowBlank="1" showInputMessage="1" showErrorMessage="1" xr:uid="{00000000-0002-0000-0200-000004000000}">
          <x14:formula1>
            <xm:f>'Tabla Valoración controles'!$D$13:$D$14</xm:f>
          </x14:formula1>
          <xm:sqref>W12 W16:W20</xm:sqref>
        </x14:dataValidation>
        <x14:dataValidation type="list" allowBlank="1" showInputMessage="1" showErrorMessage="1" xr:uid="{00000000-0002-0000-0200-000005000000}">
          <x14:formula1>
            <xm:f>'Opciones Tratamiento'!$B$13:$B$19</xm:f>
          </x14:formula1>
          <xm:sqref>F12:F20</xm:sqref>
        </x14:dataValidation>
        <x14:dataValidation type="list" allowBlank="1" showInputMessage="1" showErrorMessage="1" xr:uid="{00000000-0002-0000-0200-000006000000}">
          <x14:formula1>
            <xm:f>'Opciones Tratamiento'!$E$2:$E$4</xm:f>
          </x14:formula1>
          <xm:sqref>B12:B20</xm:sqref>
        </x14:dataValidation>
        <x14:dataValidation type="list" allowBlank="1" showInputMessage="1" showErrorMessage="1" xr:uid="{00000000-0002-0000-0200-000007000000}">
          <x14:formula1>
            <xm:f>'Opciones Tratamiento'!$B$2:$B$5</xm:f>
          </x14:formula1>
          <xm:sqref>AD12 AD16:AD20</xm:sqref>
        </x14:dataValidation>
        <x14:dataValidation type="list" allowBlank="1" showInputMessage="1" showErrorMessage="1" xr:uid="{00000000-0002-0000-0200-000008000000}">
          <x14:formula1>
            <xm:f>'Tabla Impacto'!$F$210:$F$221</xm:f>
          </x14:formula1>
          <xm:sqref>J12:J20</xm:sqref>
        </x14:dataValidation>
        <x14:dataValidation type="custom" allowBlank="1" showInputMessage="1" showErrorMessage="1" error="Recuerde que las acciones se generan bajo la medida de mitigar el riesgo" xr:uid="{00000000-0002-0000-0200-000009000000}">
          <x14:formula1>
            <xm:f>IF(OR(AD19='Opciones Tratamiento'!$B$2,AD19='Opciones Tratamiento'!$B$3,AD19='Opciones Tratamiento'!$B$4),ISBLANK(AD19),ISTEXT(AD19))</xm:f>
          </x14:formula1>
          <xm:sqref>AE19:AE20</xm:sqref>
        </x14:dataValidation>
        <x14:dataValidation type="custom" allowBlank="1" showInputMessage="1" showErrorMessage="1" error="Recuerde que las acciones se generan bajo la medida de mitigar el riesgo" xr:uid="{00000000-0002-0000-0200-00000A000000}">
          <x14:formula1>
            <xm:f>IF(OR(AD19='Opciones Tratamiento'!$B$2,AD19='Opciones Tratamiento'!$B$3,AD19='Opciones Tratamiento'!$B$4),ISBLANK(AD19),ISTEXT(AD19))</xm:f>
          </x14:formula1>
          <xm:sqref>AF19:AG20</xm:sqref>
        </x14:dataValidation>
        <x14:dataValidation type="custom" allowBlank="1" showInputMessage="1" showErrorMessage="1" error="Recuerde que las acciones se generan bajo la medida de mitigar el riesgo" xr:uid="{00000000-0002-0000-0200-00000B000000}">
          <x14:formula1>
            <xm:f>IF(OR(AD19='Opciones Tratamiento'!$B$2,AD19='Opciones Tratamiento'!$B$3,AD19='Opciones Tratamiento'!$B$4),ISBLANK(AD19),ISTEXT(AD19))</xm:f>
          </x14:formula1>
          <xm:sqref>AH19:AI20</xm:sqref>
        </x14:dataValidation>
        <x14:dataValidation type="list" allowBlank="1" showInputMessage="1" showErrorMessage="1" xr:uid="{00000000-0002-0000-0200-00000C000000}">
          <x14:formula1>
            <xm:f>'C:\Users\USUARIO\Desktop\ALCALDIA BGA\1.2025\2.MARZO\MAPAS DE RIESGOS\1.OATIC\[MRG 2024 - OATIC.xlsx]Tabla Valoración controles'!#REF!</xm:f>
          </x14:formula1>
          <xm:sqref>U57:W57 U21:W21 R37:S37 U37:W37 R43:S43 U43:W43 U29:W29 R57:S57 R21:S21 R29:S29 R49:S49 U49:W49</xm:sqref>
        </x14:dataValidation>
        <x14:dataValidation type="list" allowBlank="1" showInputMessage="1" showErrorMessage="1" xr:uid="{00000000-0002-0000-0200-00000D000000}">
          <x14:formula1>
            <xm:f>'C:\Users\USUARIO\Desktop\ALCALDIA BGA\1.2025\2.MARZO\MAPAS DE RIESGOS\1.OATIC\[MRG 2024 - OATIC.xlsx]Opciones Tratamiento'!#REF!</xm:f>
          </x14:formula1>
          <xm:sqref>AD57 F21:F62 B21:B62 AD21 AD37 AD43 AD29 AD49</xm:sqref>
        </x14:dataValidation>
        <x14:dataValidation type="list" allowBlank="1" showInputMessage="1" showErrorMessage="1" xr:uid="{00000000-0002-0000-0200-00000E000000}">
          <x14:formula1>
            <xm:f>'C:\Users\USUARIO\Desktop\ALCALDIA BGA\1.2025\2.MARZO\MAPAS DE RIESGOS\1.OATIC\[MRG 2024 - OATIC.xlsx]Tabla Impacto'!#REF!</xm:f>
          </x14:formula1>
          <xm:sqref>J21:J62</xm:sqref>
        </x14:dataValidation>
        <x14:dataValidation type="custom" allowBlank="1" showInputMessage="1" showErrorMessage="1" error="Recuerde que las acciones se generan bajo la medida de mitigar el riesgo" xr:uid="{00000000-0002-0000-0200-00000F000000}">
          <x14:formula1>
            <xm:f>IF(OR(AD26='C:\Users\USUARIO\Desktop\ALCALDIA BGA\1.2025\2.MARZO\2.MAPAS DE RIESGOS\1.OATIC\MAPAS DEFINITIVOS\[MRG 2025 - OATIC validado.xlsx]Opciones Tratamiento'!#REF!,AD26='C:\Users\USUARIO\Desktop\ALCALDIA BGA\1.2025\2.MARZO\2.MAPAS DE RIESGOS\1.OATIC\MAPAS DEFINITIVOS\[MRG 2025 - OATIC validado.xlsx]Opciones Tratamiento'!#REF!,AD26='C:\Users\USUARIO\Desktop\ALCALDIA BGA\1.2025\2.MARZO\2.MAPAS DE RIESGOS\1.OATIC\MAPAS DEFINITIVOS\[MRG 2025 - OATIC validado.xlsx]Opciones Tratamiento'!#REF!),ISBLANK(AD26),ISTEXT(AD26))</xm:f>
          </x14:formula1>
          <xm:sqref>AH26:AI28 AH34:AI36 AH38:AI42 AH44:AI48 AH54:AI56 AH58:AI62 AH64:AI68 AH70:AI74</xm:sqref>
        </x14:dataValidation>
        <x14:dataValidation type="custom" allowBlank="1" showInputMessage="1" showErrorMessage="1" error="Recuerde que las acciones se generan bajo la medida de mitigar el riesgo" xr:uid="{00000000-0002-0000-0200-000010000000}">
          <x14:formula1>
            <xm:f>IF(OR(AD26='C:\Users\USUARIO\Desktop\ALCALDIA BGA\1.2025\2.MARZO\2.MAPAS DE RIESGOS\1.OATIC\MAPAS DEFINITIVOS\[MRG 2025 - OATIC validado.xlsx]Opciones Tratamiento'!#REF!,AD26='C:\Users\USUARIO\Desktop\ALCALDIA BGA\1.2025\2.MARZO\2.MAPAS DE RIESGOS\1.OATIC\MAPAS DEFINITIVOS\[MRG 2025 - OATIC validado.xlsx]Opciones Tratamiento'!#REF!,AD26='C:\Users\USUARIO\Desktop\ALCALDIA BGA\1.2025\2.MARZO\2.MAPAS DE RIESGOS\1.OATIC\MAPAS DEFINITIVOS\[MRG 2025 - OATIC validado.xlsx]Opciones Tratamiento'!#REF!),ISBLANK(AD26),ISTEXT(AD26))</xm:f>
          </x14:formula1>
          <xm:sqref>AF26:AG28 AF34:AF36 AG33:AG36 AF38:AG42 AF44:AG48 AF54:AG56 AF58:AG62 AF64:AG68 AF70:AF74 AG69:AG74 AG31</xm:sqref>
        </x14:dataValidation>
        <x14:dataValidation type="custom" allowBlank="1" showInputMessage="1" showErrorMessage="1" error="Recuerde que las acciones se generan bajo la medida de mitigar el riesgo" xr:uid="{00000000-0002-0000-0200-000011000000}">
          <x14:formula1>
            <xm:f>IF(OR(AD26='C:\Users\USUARIO\Desktop\ALCALDIA BGA\1.2025\2.MARZO\2.MAPAS DE RIESGOS\1.OATIC\MAPAS DEFINITIVOS\[MRG 2025 - OATIC validado.xlsx]Opciones Tratamiento'!#REF!,AD26='C:\Users\USUARIO\Desktop\ALCALDIA BGA\1.2025\2.MARZO\2.MAPAS DE RIESGOS\1.OATIC\MAPAS DEFINITIVOS\[MRG 2025 - OATIC validado.xlsx]Opciones Tratamiento'!#REF!,AD26='C:\Users\USUARIO\Desktop\ALCALDIA BGA\1.2025\2.MARZO\2.MAPAS DE RIESGOS\1.OATIC\MAPAS DEFINITIVOS\[MRG 2025 - OATIC validado.xlsx]Opciones Tratamiento'!#REF!),ISBLANK(AD26),ISTEXT(AD26))</xm:f>
          </x14:formula1>
          <xm:sqref>AE26:AE28 AE34:AE36 AE38:AE42 AE44:AE48 AE54:AE56 AE58:AE62 AE64:AE68 AE70:AE74</xm:sqref>
        </x14:dataValidation>
        <x14:dataValidation type="list" allowBlank="1" showInputMessage="1" showErrorMessage="1" xr:uid="{00000000-0002-0000-0200-000012000000}">
          <x14:formula1>
            <xm:f>'C:\Users\USUARIO\Desktop\ALCALDIA BGA\1.2025\2.MARZO\2.MAPAS DE RIESGOS\1.OATIC\MAPAS DEFINITIVOS\[MRG 2025 - OATIC validado.xlsx]Opciones Tratamiento'!#REF!</xm:f>
          </x14:formula1>
          <xm:sqref>AD64:AD75 AD38:AD42 AD44:AD48 AD58:AD62 AD24:AD28 AD32:AD36 AD52:AD56</xm:sqref>
        </x14:dataValidation>
        <x14:dataValidation type="list" allowBlank="1" showInputMessage="1" showErrorMessage="1" xr:uid="{00000000-0002-0000-0200-000013000000}">
          <x14:formula1>
            <xm:f>'C:\Users\USUARIO\Desktop\ALCALDIA BGA\1.2025\2.MARZO\2.MAPAS DE RIESGOS\1.OATIC\MAPAS DEFINITIVOS\[MRG 2025 - OATIC validado.xlsx]Tabla Valoración controles'!#REF!</xm:f>
          </x14:formula1>
          <xm:sqref>R38:S42 R44:S48 R58:S62 R64:S68 R70:S74 U38:W42 U44:W48 U58:W62 U64:W68 U70:W74 R24:S28 U24:W28 R32:S36 U32:W36 R52:S56 U52:W56</xm:sqref>
        </x14:dataValidation>
        <x14:dataValidation type="custom" allowBlank="1" showInputMessage="1" showErrorMessage="1" error="Recuerde que las acciones se generan bajo la medida de mitigar el riesgo" xr:uid="{00000000-0002-0000-0200-000018000000}">
          <x14:formula1>
            <xm:f>IF(OR(AE49='C:\Users\USUARIO\AppData\Local\Temp\MicrosoftEdgeDownloads\3b3995d3-55fe-4ab3-825f-b411d63cc815\[MRG 2024 - OCIG.xlsx]Opciones Tratamiento'!#REF!,AE49='C:\Users\USUARIO\AppData\Local\Temp\MicrosoftEdgeDownloads\3b3995d3-55fe-4ab3-825f-b411d63cc815\[MRG 2024 - OCIG.xlsx]Opciones Tratamiento'!#REF!,AE49='C:\Users\USUARIO\AppData\Local\Temp\MicrosoftEdgeDownloads\3b3995d3-55fe-4ab3-825f-b411d63cc815\[MRG 2024 - OCIG.xlsx]Opciones Tratamiento'!#REF!),ISBLANK(AE49),ISTEXT(AE49))</xm:f>
          </x14:formula1>
          <xm:sqref>AH49</xm:sqref>
        </x14:dataValidation>
        <x14:dataValidation type="custom" allowBlank="1" showInputMessage="1" showErrorMessage="1" error="Recuerde que las acciones se generan bajo la medida de mitigar el riesgo" xr:uid="{00000000-0002-0000-0200-000019000000}">
          <x14:formula1>
            <xm:f>IF(OR(AD50='C:\Users\USUARIO\AppData\Local\Temp\MicrosoftEdgeDownloads\3b3995d3-55fe-4ab3-825f-b411d63cc815\[MRG 2024 - OCIG.xlsx]Opciones Tratamiento'!#REF!,AD50='C:\Users\USUARIO\AppData\Local\Temp\MicrosoftEdgeDownloads\3b3995d3-55fe-4ab3-825f-b411d63cc815\[MRG 2024 - OCIG.xlsx]Opciones Tratamiento'!#REF!,AD50='C:\Users\USUARIO\AppData\Local\Temp\MicrosoftEdgeDownloads\3b3995d3-55fe-4ab3-825f-b411d63cc815\[MRG 2024 - OCIG.xlsx]Opciones Tratamiento'!#REF!),ISBLANK(AD50),ISTEXT(AD50))</xm:f>
          </x14:formula1>
          <xm:sqref>AE52 AE50</xm:sqref>
        </x14:dataValidation>
        <x14:dataValidation type="custom" allowBlank="1" showInputMessage="1" showErrorMessage="1" error="Recuerde que las acciones se generan bajo la medida de mitigar el riesgo" xr:uid="{00000000-0002-0000-0200-00001A000000}">
          <x14:formula1>
            <xm:f>IF(OR(AD50='C:\Users\USUARIO\AppData\Local\Temp\MicrosoftEdgeDownloads\3b3995d3-55fe-4ab3-825f-b411d63cc815\[MRG 2024 - OCIG.xlsx]Opciones Tratamiento'!#REF!,AD50='C:\Users\USUARIO\AppData\Local\Temp\MicrosoftEdgeDownloads\3b3995d3-55fe-4ab3-825f-b411d63cc815\[MRG 2024 - OCIG.xlsx]Opciones Tratamiento'!#REF!,AD50='C:\Users\USUARIO\AppData\Local\Temp\MicrosoftEdgeDownloads\3b3995d3-55fe-4ab3-825f-b411d63cc815\[MRG 2024 - OCIG.xlsx]Opciones Tratamiento'!#REF!),ISBLANK(AD50),ISTEXT(AD50))</xm:f>
          </x14:formula1>
          <xm:sqref>AE53 AE51</xm:sqref>
        </x14:dataValidation>
        <x14:dataValidation type="custom" allowBlank="1" showInputMessage="1" showErrorMessage="1" error="Recuerde que las acciones se generan bajo la medida de mitigar el riesgo" xr:uid="{00000000-0002-0000-0200-00001C000000}">
          <x14:formula1>
            <xm:f>IF(OR(AB49='C:\Users\USUARIO\AppData\Local\Temp\MicrosoftEdgeDownloads\3b3995d3-55fe-4ab3-825f-b411d63cc815\[MRG 2024 - OCIG.xlsx]Opciones Tratamiento'!#REF!,AB49='C:\Users\USUARIO\AppData\Local\Temp\MicrosoftEdgeDownloads\3b3995d3-55fe-4ab3-825f-b411d63cc815\[MRG 2024 - OCIG.xlsx]Opciones Tratamiento'!#REF!,AB49='C:\Users\USUARIO\AppData\Local\Temp\MicrosoftEdgeDownloads\3b3995d3-55fe-4ab3-825f-b411d63cc815\[MRG 2024 - OCIG.xlsx]Opciones Tratamiento'!#REF!),ISBLANK(AB49),ISTEXT(AB49))</xm:f>
          </x14:formula1>
          <xm:sqref>AG49:AG50 AG52</xm:sqref>
        </x14:dataValidation>
        <x14:dataValidation type="custom" allowBlank="1" showInputMessage="1" showErrorMessage="1" error="Recuerde que las acciones se generan bajo la medida de mitigar el riesgo" xr:uid="{00000000-0002-0000-0200-00001D000000}">
          <x14:formula1>
            <xm:f>IF(OR(AB50='C:\Users\USUARIO\AppData\Local\Temp\MicrosoftEdgeDownloads\3b3995d3-55fe-4ab3-825f-b411d63cc815\[MRG 2024 - OCIG.xlsx]Opciones Tratamiento'!#REF!,AB50='C:\Users\USUARIO\AppData\Local\Temp\MicrosoftEdgeDownloads\3b3995d3-55fe-4ab3-825f-b411d63cc815\[MRG 2024 - OCIG.xlsx]Opciones Tratamiento'!#REF!,AB50='C:\Users\USUARIO\AppData\Local\Temp\MicrosoftEdgeDownloads\3b3995d3-55fe-4ab3-825f-b411d63cc815\[MRG 2024 - OCIG.xlsx]Opciones Tratamiento'!#REF!),ISBLANK(AB50),ISTEXT(AB50))</xm:f>
          </x14:formula1>
          <xm:sqref>AG53 AG51</xm:sqref>
        </x14:dataValidation>
        <x14:dataValidation type="custom" allowBlank="1" showInputMessage="1" showErrorMessage="1" error="Recuerde que las acciones se generan bajo la medida de mitigar el riesgo" xr:uid="{00000000-0002-0000-0200-00001E000000}">
          <x14:formula1>
            <xm:f>IF(OR(AD63='C:\Users\USUARIO\Desktop\ALCALDIA BGA\1.2025\2.MARZO\MAPAS DE RIESGOS\ULTIMOS INSUMOS\[RIESGO DE GESTION PARA TODAS LAS QUE TENGAN METAS EN EL PDM.xlsx]Opciones Tratamiento'!#REF!,AD63='C:\Users\USUARIO\Desktop\ALCALDIA BGA\1.2025\2.MARZO\MAPAS DE RIESGOS\ULTIMOS INSUMOS\[RIESGO DE GESTION PARA TODAS LAS QUE TENGAN METAS EN EL PDM.xlsx]Opciones Tratamiento'!#REF!,AD63='C:\Users\USUARIO\Desktop\ALCALDIA BGA\1.2025\2.MARZO\MAPAS DE RIESGOS\ULTIMOS INSUMOS\[RIESGO DE GESTION PARA TODAS LAS QUE TENGAN METAS EN EL PDM.xlsx]Opciones Tratamiento'!#REF!),ISBLANK(AD63),ISTEXT(AD63))</xm:f>
          </x14:formula1>
          <xm:sqref>AF63:AG63</xm:sqref>
        </x14:dataValidation>
        <x14:dataValidation type="custom" allowBlank="1" showInputMessage="1" showErrorMessage="1" error="Recuerde que las acciones se generan bajo la medida de mitigar el riesgo" xr:uid="{00000000-0002-0000-0200-00001F000000}">
          <x14:formula1>
            <xm:f>IF(OR(AD63='C:\Users\USUARIO\Desktop\ALCALDIA BGA\1.2025\2.MARZO\MAPAS DE RIESGOS\ULTIMOS INSUMOS\[RIESGO DE GESTION PARA TODAS LAS QUE TENGAN METAS EN EL PDM.xlsx]Opciones Tratamiento'!#REF!,AD63='C:\Users\USUARIO\Desktop\ALCALDIA BGA\1.2025\2.MARZO\MAPAS DE RIESGOS\ULTIMOS INSUMOS\[RIESGO DE GESTION PARA TODAS LAS QUE TENGAN METAS EN EL PDM.xlsx]Opciones Tratamiento'!#REF!,AD63='C:\Users\USUARIO\Desktop\ALCALDIA BGA\1.2025\2.MARZO\MAPAS DE RIESGOS\ULTIMOS INSUMOS\[RIESGO DE GESTION PARA TODAS LAS QUE TENGAN METAS EN EL PDM.xlsx]Opciones Tratamiento'!#REF!),ISBLANK(AD63),ISTEXT(AD63))</xm:f>
          </x14:formula1>
          <xm:sqref>AH63:AI63</xm:sqref>
        </x14:dataValidation>
        <x14:dataValidation type="custom" allowBlank="1" showInputMessage="1" showErrorMessage="1" error="Recuerde que las acciones se generan bajo la medida de mitigar el riesgo" xr:uid="{00000000-0002-0000-0200-000020000000}">
          <x14:formula1>
            <xm:f>IF(OR(AD63='C:\Users\USUARIO\Desktop\ALCALDIA BGA\1.2025\2.MARZO\MAPAS DE RIESGOS\ULTIMOS INSUMOS\[RIESGO DE GESTION PARA TODAS LAS QUE TENGAN METAS EN EL PDM.xlsx]Opciones Tratamiento'!#REF!,AD63='C:\Users\USUARIO\Desktop\ALCALDIA BGA\1.2025\2.MARZO\MAPAS DE RIESGOS\ULTIMOS INSUMOS\[RIESGO DE GESTION PARA TODAS LAS QUE TENGAN METAS EN EL PDM.xlsx]Opciones Tratamiento'!#REF!,AD63='C:\Users\USUARIO\Desktop\ALCALDIA BGA\1.2025\2.MARZO\MAPAS DE RIESGOS\ULTIMOS INSUMOS\[RIESGO DE GESTION PARA TODAS LAS QUE TENGAN METAS EN EL PDM.xlsx]Opciones Tratamiento'!#REF!),ISBLANK(AD63),ISTEXT(AD63))</xm:f>
          </x14:formula1>
          <xm:sqref>AE63</xm:sqref>
        </x14:dataValidation>
        <x14:dataValidation type="list" allowBlank="1" showInputMessage="1" showErrorMessage="1" xr:uid="{00000000-0002-0000-0200-000021000000}">
          <x14:formula1>
            <xm:f>'C:\Users\USUARIO\Desktop\ALCALDIA BGA\1.2025\2.MARZO\MAPAS DE RIESGOS\1.OATIC\INSUMOS\[MRG-2024-PLANEACION Y DIRECCIONAMIENTO ESTRATEGICO, ajustado 2 (nov 19 de 2024).xlsx]Tabla Valoración controles'!#REF!</xm:f>
          </x14:formula1>
          <xm:sqref>R63:S63 U63:W63</xm:sqref>
        </x14:dataValidation>
        <x14:dataValidation type="list" allowBlank="1" showInputMessage="1" showErrorMessage="1" xr:uid="{00000000-0002-0000-0200-000022000000}">
          <x14:formula1>
            <xm:f>'C:\Users\USUARIO\Desktop\ALCALDIA BGA\1.2025\2.MARZO\MAPAS DE RIESGOS\1.OATIC\INSUMOS\[MRG-2024-PLANEACION Y DIRECCIONAMIENTO ESTRATEGICO, ajustado 2 (nov 19 de 2024).xlsx]Opciones Tratamiento'!#REF!</xm:f>
          </x14:formula1>
          <xm:sqref>AD63</xm:sqref>
        </x14:dataValidation>
        <x14:dataValidation type="list" allowBlank="1" showInputMessage="1" showErrorMessage="1" xr:uid="{00000000-0002-0000-0200-000023000000}">
          <x14:formula1>
            <xm:f>'C:\Users\USUARIO\Desktop\ALCALDIA BGA\1.2025\2.MARZO\MAPAS DE RIESGOS\1.OATIC\[MRG-2024-PLANEACION Y DIRECCIONAMIENTO ESTRATEGICO, ajustado 2 (nov 19 de 2024).xlsx]Opciones Tratamiento'!#REF!</xm:f>
          </x14:formula1>
          <xm:sqref>B63:B68 F63:F68</xm:sqref>
        </x14:dataValidation>
        <x14:dataValidation type="list" allowBlank="1" showInputMessage="1" showErrorMessage="1" xr:uid="{00000000-0002-0000-0200-000024000000}">
          <x14:formula1>
            <xm:f>'C:\Users\USUARIO\Desktop\ALCALDIA BGA\1.2025\2.MARZO\2.MAPAS DE RIESGOS\1.OATIC\MAPAS DEFINITIVOS\[MRG 2025 - OATIC validado.xlsx]Tabla Impacto'!#REF!</xm:f>
          </x14:formula1>
          <xm:sqref>J63:J68</xm:sqref>
        </x14:dataValidation>
        <x14:dataValidation type="list" allowBlank="1" showInputMessage="1" showErrorMessage="1" xr:uid="{00000000-0002-0000-0200-000025000000}">
          <x14:formula1>
            <xm:f>'C:\Users\USUARIO\AppData\Local\Temp\MicrosoftEdgeDownloads\17af6a93-c2b7-42ae-b6e9-a01782e14868\[MRG 2024 - OCIG.xlsx]Tabla Impacto'!#REF!</xm:f>
          </x14:formula1>
          <xm:sqref>J69:J80</xm:sqref>
        </x14:dataValidation>
        <x14:dataValidation type="custom" allowBlank="1" showInputMessage="1" showErrorMessage="1" error="Recuerde que las acciones se generan bajo la medida de mitigar el riesgo" xr:uid="{00000000-0002-0000-0200-000026000000}">
          <x14:formula1>
            <xm:f>IF(OR(#REF!='C:\Users\USUARIO\AppData\Local\Temp\MicrosoftEdgeDownloads\17af6a93-c2b7-42ae-b6e9-a01782e14868\[MRG 2024 - OCIG.xlsx]Opciones Tratamiento'!#REF!,#REF!='C:\Users\USUARIO\AppData\Local\Temp\MicrosoftEdgeDownloads\17af6a93-c2b7-42ae-b6e9-a01782e14868\[MRG 2024 - OCIG.xlsx]Opciones Tratamiento'!#REF!,#REF!='C:\Users\USUARIO\AppData\Local\Temp\MicrosoftEdgeDownloads\17af6a93-c2b7-42ae-b6e9-a01782e14868\[MRG 2024 - OCIG.xlsx]Opciones Tratamiento'!#REF!),ISBLANK(#REF!),ISTEXT(#REF!))</xm:f>
          </x14:formula1>
          <xm:sqref>AH69:AI69</xm:sqref>
        </x14:dataValidation>
        <x14:dataValidation type="custom" allowBlank="1" showInputMessage="1" showErrorMessage="1" error="Recuerde que las acciones se generan bajo la medida de mitigar el riesgo" xr:uid="{00000000-0002-0000-0200-000027000000}">
          <x14:formula1>
            <xm:f>IF(OR(#REF!='C:\Users\USUARIO\AppData\Local\Temp\MicrosoftEdgeDownloads\17af6a93-c2b7-42ae-b6e9-a01782e14868\[MRG 2024 - OCIG.xlsx]Opciones Tratamiento'!#REF!,#REF!='C:\Users\USUARIO\AppData\Local\Temp\MicrosoftEdgeDownloads\17af6a93-c2b7-42ae-b6e9-a01782e14868\[MRG 2024 - OCIG.xlsx]Opciones Tratamiento'!#REF!,#REF!='C:\Users\USUARIO\AppData\Local\Temp\MicrosoftEdgeDownloads\17af6a93-c2b7-42ae-b6e9-a01782e14868\[MRG 2024 - OCIG.xlsx]Opciones Tratamiento'!#REF!),ISBLANK(#REF!),ISTEXT(#REF!))</xm:f>
          </x14:formula1>
          <xm:sqref>AF69</xm:sqref>
        </x14:dataValidation>
        <x14:dataValidation type="list" allowBlank="1" showInputMessage="1" showErrorMessage="1" xr:uid="{00000000-0002-0000-0200-000028000000}">
          <x14:formula1>
            <xm:f>'C:\Users\USUARIO\AppData\Local\Temp\MicrosoftEdgeDownloads\17af6a93-c2b7-42ae-b6e9-a01782e14868\[MRG 2024 - OCIG.xlsx]Tabla Valoración controles'!#REF!</xm:f>
          </x14:formula1>
          <xm:sqref>R69:S69 U69:W69 R76:S80 U76:W80</xm:sqref>
        </x14:dataValidation>
        <x14:dataValidation type="list" allowBlank="1" showInputMessage="1" showErrorMessage="1" xr:uid="{00000000-0002-0000-0200-000029000000}">
          <x14:formula1>
            <xm:f>'C:\Users\USUARIO\AppData\Local\Temp\MicrosoftEdgeDownloads\17af6a93-c2b7-42ae-b6e9-a01782e14868\[MRG 2024 - OCIG.xlsx]Opciones Tratamiento'!#REF!</xm:f>
          </x14:formula1>
          <xm:sqref>B69:B80 F69:F80 AD76:AD80</xm:sqref>
        </x14:dataValidation>
        <x14:dataValidation type="list" allowBlank="1" showInputMessage="1" showErrorMessage="1" xr:uid="{00000000-0002-0000-0200-00002A000000}">
          <x14:formula1>
            <xm:f>'C:\Users\USUARIO\Desktop\ALCALDIA BGA\1.2025\2.MARZO\MAPAS DE RIESGOS\ULTIMOS INSUMOS\[F-DPM-10100-238,37-013 Matriz Mapa Riesgos de Gestión 2025 - PLANEACION Ok.xlsx]Tabla Valoración controles'!#REF!</xm:f>
          </x14:formula1>
          <xm:sqref>R75:S75 U75:W75</xm:sqref>
        </x14:dataValidation>
        <x14:dataValidation type="custom" allowBlank="1" showInputMessage="1" showErrorMessage="1" error="Recuerde que las acciones se generan bajo la medida de mitigar el riesgo" xr:uid="{00000000-0002-0000-0200-00002B000000}">
          <x14:formula1>
            <xm:f>IF(OR(AD76='C:\Users\USUARIO\AppData\Local\Temp\MicrosoftEdgeDownloads\17af6a93-c2b7-42ae-b6e9-a01782e14868\[MRG 2024 - OCIG.xlsx]Opciones Tratamiento'!#REF!,AD76='C:\Users\USUARIO\AppData\Local\Temp\MicrosoftEdgeDownloads\17af6a93-c2b7-42ae-b6e9-a01782e14868\[MRG 2024 - OCIG.xlsx]Opciones Tratamiento'!#REF!,AD76='C:\Users\USUARIO\AppData\Local\Temp\MicrosoftEdgeDownloads\17af6a93-c2b7-42ae-b6e9-a01782e14868\[MRG 2024 - OCIG.xlsx]Opciones Tratamiento'!#REF!),ISBLANK(AD76),ISTEXT(AD76))</xm:f>
          </x14:formula1>
          <xm:sqref>AE76:AE80</xm:sqref>
        </x14:dataValidation>
        <x14:dataValidation type="custom" allowBlank="1" showInputMessage="1" showErrorMessage="1" error="Recuerde que las acciones se generan bajo la medida de mitigar el riesgo" xr:uid="{00000000-0002-0000-0200-00002C000000}">
          <x14:formula1>
            <xm:f>IF(OR(AD76='C:\Users\USUARIO\AppData\Local\Temp\MicrosoftEdgeDownloads\17af6a93-c2b7-42ae-b6e9-a01782e14868\[MRG 2024 - OCIG.xlsx]Opciones Tratamiento'!#REF!,AD76='C:\Users\USUARIO\AppData\Local\Temp\MicrosoftEdgeDownloads\17af6a93-c2b7-42ae-b6e9-a01782e14868\[MRG 2024 - OCIG.xlsx]Opciones Tratamiento'!#REF!,AD76='C:\Users\USUARIO\AppData\Local\Temp\MicrosoftEdgeDownloads\17af6a93-c2b7-42ae-b6e9-a01782e14868\[MRG 2024 - OCIG.xlsx]Opciones Tratamiento'!#REF!),ISBLANK(AD76),ISTEXT(AD76))</xm:f>
          </x14:formula1>
          <xm:sqref>AF76:AF80</xm:sqref>
        </x14:dataValidation>
        <x14:dataValidation type="custom" allowBlank="1" showInputMessage="1" showErrorMessage="1" error="Recuerde que las acciones se generan bajo la medida de mitigar el riesgo" xr:uid="{00000000-0002-0000-0200-00002D000000}">
          <x14:formula1>
            <xm:f>IF(OR(AD76='C:\Users\USUARIO\AppData\Local\Temp\MicrosoftEdgeDownloads\17af6a93-c2b7-42ae-b6e9-a01782e14868\[MRG 2024 - OCIG.xlsx]Opciones Tratamiento'!#REF!,AD76='C:\Users\USUARIO\AppData\Local\Temp\MicrosoftEdgeDownloads\17af6a93-c2b7-42ae-b6e9-a01782e14868\[MRG 2024 - OCIG.xlsx]Opciones Tratamiento'!#REF!,AD76='C:\Users\USUARIO\AppData\Local\Temp\MicrosoftEdgeDownloads\17af6a93-c2b7-42ae-b6e9-a01782e14868\[MRG 2024 - OCIG.xlsx]Opciones Tratamiento'!#REF!),ISBLANK(AD76),ISTEXT(AD76))</xm:f>
          </x14:formula1>
          <xm:sqref>AG76:AH80</xm:sqref>
        </x14:dataValidation>
        <x14:dataValidation type="custom" allowBlank="1" showInputMessage="1" showErrorMessage="1" error="Recuerde que las acciones se generan bajo la medida de mitigar el riesgo" xr:uid="{00000000-0002-0000-0200-00002E000000}">
          <x14:formula1>
            <xm:f>IF(OR(AD76='C:\Users\USUARIO\AppData\Local\Temp\MicrosoftEdgeDownloads\17af6a93-c2b7-42ae-b6e9-a01782e14868\[MRG 2024 - OCIG.xlsx]Opciones Tratamiento'!#REF!,AD76='C:\Users\USUARIO\AppData\Local\Temp\MicrosoftEdgeDownloads\17af6a93-c2b7-42ae-b6e9-a01782e14868\[MRG 2024 - OCIG.xlsx]Opciones Tratamiento'!#REF!,AD76='C:\Users\USUARIO\AppData\Local\Temp\MicrosoftEdgeDownloads\17af6a93-c2b7-42ae-b6e9-a01782e14868\[MRG 2024 - OCIG.xlsx]Opciones Tratamiento'!#REF!),ISBLANK(AD76),ISTEXT(AD76))</xm:f>
          </x14:formula1>
          <xm:sqref>AI76:AI80</xm:sqref>
        </x14:dataValidation>
        <x14:dataValidation type="custom" allowBlank="1" showInputMessage="1" showErrorMessage="1" error="Recuerde que las acciones se generan bajo la medida de mitigar el riesgo" xr:uid="{00000000-0002-0000-0200-00001B000000}">
          <x14:formula1>
            <xm:f>IF(OR(AE47='C:\Users\USUARIO\AppData\Local\Temp\MicrosoftEdgeDownloads\3b3995d3-55fe-4ab3-825f-b411d63cc815\[MRG 2024 - OCIG.xlsx]Opciones Tratamiento'!#REF!,AE47='C:\Users\USUARIO\AppData\Local\Temp\MicrosoftEdgeDownloads\3b3995d3-55fe-4ab3-825f-b411d63cc815\[MRG 2024 - OCIG.xlsx]Opciones Tratamiento'!#REF!,AE47='C:\Users\USUARIO\AppData\Local\Temp\MicrosoftEdgeDownloads\3b3995d3-55fe-4ab3-825f-b411d63cc815\[MRG 2024 - OCIG.xlsx]Opciones Tratamiento'!#REF!),ISBLANK(AE47),ISTEXT(AE47))</xm:f>
          </x14:formula1>
          <xm:sqref>AH50:AI53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81" t="s">
        <v>156</v>
      </c>
      <c r="C2" s="581"/>
      <c r="D2" s="581"/>
      <c r="E2" s="581"/>
      <c r="F2" s="581"/>
      <c r="G2" s="581"/>
      <c r="H2" s="581"/>
      <c r="I2" s="581"/>
      <c r="J2" s="549" t="s">
        <v>2</v>
      </c>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81"/>
      <c r="C3" s="581"/>
      <c r="D3" s="581"/>
      <c r="E3" s="581"/>
      <c r="F3" s="581"/>
      <c r="G3" s="581"/>
      <c r="H3" s="581"/>
      <c r="I3" s="581"/>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81"/>
      <c r="C4" s="581"/>
      <c r="D4" s="581"/>
      <c r="E4" s="581"/>
      <c r="F4" s="581"/>
      <c r="G4" s="581"/>
      <c r="H4" s="581"/>
      <c r="I4" s="581"/>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96" t="s">
        <v>4</v>
      </c>
      <c r="C6" s="496"/>
      <c r="D6" s="497"/>
      <c r="E6" s="534" t="s">
        <v>112</v>
      </c>
      <c r="F6" s="535"/>
      <c r="G6" s="535"/>
      <c r="H6" s="535"/>
      <c r="I6" s="536"/>
      <c r="J6" s="545" t="str">
        <f>IF(AND('Mapa de Riesgos'!$H$12="Muy Alta",'Mapa de Riesgos'!$L$12="Leve"),CONCATENATE("R",'Mapa de Riesgos'!$A$12),"")</f>
        <v/>
      </c>
      <c r="K6" s="546"/>
      <c r="L6" s="546" t="str">
        <f>IF(AND('Mapa de Riesgos'!$H$21="Muy Alta",'Mapa de Riesgos'!$L$21="Leve"),CONCATENATE("R",'Mapa de Riesgos'!$A$21),"")</f>
        <v/>
      </c>
      <c r="M6" s="546"/>
      <c r="N6" s="546" t="str">
        <f>IF(AND('Mapa de Riesgos'!$H$29="Muy Alta",'Mapa de Riesgos'!$L$29="Leve"),CONCATENATE("R",'Mapa de Riesgos'!$A$29),"")</f>
        <v/>
      </c>
      <c r="O6" s="548"/>
      <c r="P6" s="545" t="str">
        <f>IF(AND('Mapa de Riesgos'!$H$12="Muy Alta",'Mapa de Riesgos'!$L$12="Menor"),CONCATENATE("R",'Mapa de Riesgos'!$A$12),"")</f>
        <v/>
      </c>
      <c r="Q6" s="546"/>
      <c r="R6" s="546" t="str">
        <f>IF(AND('Mapa de Riesgos'!$H$21="Muy Alta",'Mapa de Riesgos'!$L$21="Menor"),CONCATENATE("R",'Mapa de Riesgos'!$A$21),"")</f>
        <v/>
      </c>
      <c r="S6" s="546"/>
      <c r="T6" s="546" t="str">
        <f>IF(AND('Mapa de Riesgos'!$H$29="Muy Alta",'Mapa de Riesgos'!$L$29="Menor"),CONCATENATE("R",'Mapa de Riesgos'!$A$29),"")</f>
        <v/>
      </c>
      <c r="U6" s="548"/>
      <c r="V6" s="545" t="str">
        <f>IF(AND('Mapa de Riesgos'!$H$12="Muy Alta",'Mapa de Riesgos'!$L$12="Moderado"),CONCATENATE("R",'Mapa de Riesgos'!$A$12),"")</f>
        <v/>
      </c>
      <c r="W6" s="546"/>
      <c r="X6" s="546" t="str">
        <f>IF(AND('Mapa de Riesgos'!$H$21="Muy Alta",'Mapa de Riesgos'!$L$21="Moderado"),CONCATENATE("R",'Mapa de Riesgos'!$A$21),"")</f>
        <v/>
      </c>
      <c r="Y6" s="546"/>
      <c r="Z6" s="546" t="str">
        <f>IF(AND('Mapa de Riesgos'!$H$29="Muy Alta",'Mapa de Riesgos'!$L$29="Moderado"),CONCATENATE("R",'Mapa de Riesgos'!$A$29),"")</f>
        <v/>
      </c>
      <c r="AA6" s="548"/>
      <c r="AB6" s="545" t="str">
        <f>IF(AND('Mapa de Riesgos'!$H$12="Muy Alta",'Mapa de Riesgos'!$L$12="Mayor"),CONCATENATE("R",'Mapa de Riesgos'!$A$12),"")</f>
        <v/>
      </c>
      <c r="AC6" s="546"/>
      <c r="AD6" s="546" t="str">
        <f>IF(AND('Mapa de Riesgos'!$H$21="Muy Alta",'Mapa de Riesgos'!$L$21="Mayor"),CONCATENATE("R",'Mapa de Riesgos'!$A$21),"")</f>
        <v/>
      </c>
      <c r="AE6" s="546"/>
      <c r="AF6" s="546" t="str">
        <f>IF(AND('Mapa de Riesgos'!$H$29="Muy Alta",'Mapa de Riesgos'!$L$29="Mayor"),CONCATENATE("R",'Mapa de Riesgos'!$A$29),"")</f>
        <v/>
      </c>
      <c r="AG6" s="548"/>
      <c r="AH6" s="560" t="str">
        <f>IF(AND('Mapa de Riesgos'!$H$12="Muy Alta",'Mapa de Riesgos'!$L$12="Catastrófico"),CONCATENATE("R",'Mapa de Riesgos'!$A$12),"")</f>
        <v/>
      </c>
      <c r="AI6" s="561"/>
      <c r="AJ6" s="561" t="str">
        <f>IF(AND('Mapa de Riesgos'!$H$21="Muy Alta",'Mapa de Riesgos'!$L$21="Catastrófico"),CONCATENATE("R",'Mapa de Riesgos'!$A$21),"")</f>
        <v/>
      </c>
      <c r="AK6" s="561"/>
      <c r="AL6" s="561" t="str">
        <f>IF(AND('Mapa de Riesgos'!$H$29="Muy Alta",'Mapa de Riesgos'!$L$29="Catastrófico"),CONCATENATE("R",'Mapa de Riesgos'!$A$29),"")</f>
        <v/>
      </c>
      <c r="AM6" s="562"/>
      <c r="AO6" s="498" t="s">
        <v>75</v>
      </c>
      <c r="AP6" s="499"/>
      <c r="AQ6" s="499"/>
      <c r="AR6" s="499"/>
      <c r="AS6" s="499"/>
      <c r="AT6" s="50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96"/>
      <c r="C7" s="496"/>
      <c r="D7" s="497"/>
      <c r="E7" s="537"/>
      <c r="F7" s="538"/>
      <c r="G7" s="538"/>
      <c r="H7" s="538"/>
      <c r="I7" s="539"/>
      <c r="J7" s="547"/>
      <c r="K7" s="543"/>
      <c r="L7" s="543"/>
      <c r="M7" s="543"/>
      <c r="N7" s="543"/>
      <c r="O7" s="544"/>
      <c r="P7" s="547"/>
      <c r="Q7" s="543"/>
      <c r="R7" s="543"/>
      <c r="S7" s="543"/>
      <c r="T7" s="543"/>
      <c r="U7" s="544"/>
      <c r="V7" s="547"/>
      <c r="W7" s="543"/>
      <c r="X7" s="543"/>
      <c r="Y7" s="543"/>
      <c r="Z7" s="543"/>
      <c r="AA7" s="544"/>
      <c r="AB7" s="547"/>
      <c r="AC7" s="543"/>
      <c r="AD7" s="543"/>
      <c r="AE7" s="543"/>
      <c r="AF7" s="543"/>
      <c r="AG7" s="544"/>
      <c r="AH7" s="554"/>
      <c r="AI7" s="555"/>
      <c r="AJ7" s="555"/>
      <c r="AK7" s="555"/>
      <c r="AL7" s="555"/>
      <c r="AM7" s="556"/>
      <c r="AN7" s="83"/>
      <c r="AO7" s="501"/>
      <c r="AP7" s="502"/>
      <c r="AQ7" s="502"/>
      <c r="AR7" s="502"/>
      <c r="AS7" s="502"/>
      <c r="AT7" s="50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96"/>
      <c r="C8" s="496"/>
      <c r="D8" s="497"/>
      <c r="E8" s="537"/>
      <c r="F8" s="538"/>
      <c r="G8" s="538"/>
      <c r="H8" s="538"/>
      <c r="I8" s="539"/>
      <c r="J8" s="547" t="str">
        <f>IF(AND('Mapa de Riesgos'!$H$37="Muy Alta",'Mapa de Riesgos'!$L$37="Leve"),CONCATENATE("R",'Mapa de Riesgos'!$A$37),"")</f>
        <v/>
      </c>
      <c r="K8" s="543"/>
      <c r="L8" s="543" t="str">
        <f>IF(AND('Mapa de Riesgos'!$H$43="Muy Alta",'Mapa de Riesgos'!$L$43="Leve"),CONCATENATE("R",'Mapa de Riesgos'!$A$43),"")</f>
        <v/>
      </c>
      <c r="M8" s="543"/>
      <c r="N8" s="543" t="str">
        <f>IF(AND('Mapa de Riesgos'!$H$49="Muy Alta",'Mapa de Riesgos'!$L$49="Leve"),CONCATENATE("R",'Mapa de Riesgos'!$A$49),"")</f>
        <v/>
      </c>
      <c r="O8" s="544"/>
      <c r="P8" s="547" t="str">
        <f>IF(AND('Mapa de Riesgos'!$H$37="Muy Alta",'Mapa de Riesgos'!$L$37="Menor"),CONCATENATE("R",'Mapa de Riesgos'!$A$37),"")</f>
        <v/>
      </c>
      <c r="Q8" s="543"/>
      <c r="R8" s="543" t="str">
        <f>IF(AND('Mapa de Riesgos'!$H$43="Muy Alta",'Mapa de Riesgos'!$L$43="Menor"),CONCATENATE("R",'Mapa de Riesgos'!$A$43),"")</f>
        <v>R5</v>
      </c>
      <c r="S8" s="543"/>
      <c r="T8" s="543" t="str">
        <f>IF(AND('Mapa de Riesgos'!$H$49="Muy Alta",'Mapa de Riesgos'!$L$49="Menor"),CONCATENATE("R",'Mapa de Riesgos'!$A$49),"")</f>
        <v/>
      </c>
      <c r="U8" s="544"/>
      <c r="V8" s="547" t="str">
        <f>IF(AND('Mapa de Riesgos'!$H$37="Muy Alta",'Mapa de Riesgos'!$L$37="Moderado"),CONCATENATE("R",'Mapa de Riesgos'!$A$37),"")</f>
        <v/>
      </c>
      <c r="W8" s="543"/>
      <c r="X8" s="543" t="str">
        <f>IF(AND('Mapa de Riesgos'!$H$43="Muy Alta",'Mapa de Riesgos'!$L$43="Moderado"),CONCATENATE("R",'Mapa de Riesgos'!$A$43),"")</f>
        <v/>
      </c>
      <c r="Y8" s="543"/>
      <c r="Z8" s="543" t="str">
        <f>IF(AND('Mapa de Riesgos'!$H$49="Muy Alta",'Mapa de Riesgos'!$L$49="Moderado"),CONCATENATE("R",'Mapa de Riesgos'!$A$49),"")</f>
        <v/>
      </c>
      <c r="AA8" s="544"/>
      <c r="AB8" s="547" t="str">
        <f>IF(AND('Mapa de Riesgos'!$H$37="Muy Alta",'Mapa de Riesgos'!$L$37="Mayor"),CONCATENATE("R",'Mapa de Riesgos'!$A$37),"")</f>
        <v/>
      </c>
      <c r="AC8" s="543"/>
      <c r="AD8" s="543" t="str">
        <f>IF(AND('Mapa de Riesgos'!$H$43="Muy Alta",'Mapa de Riesgos'!$L$43="Mayor"),CONCATENATE("R",'Mapa de Riesgos'!$A$43),"")</f>
        <v/>
      </c>
      <c r="AE8" s="543"/>
      <c r="AF8" s="543" t="str">
        <f>IF(AND('Mapa de Riesgos'!$H$49="Muy Alta",'Mapa de Riesgos'!$L$49="Mayor"),CONCATENATE("R",'Mapa de Riesgos'!$A$49),"")</f>
        <v/>
      </c>
      <c r="AG8" s="544"/>
      <c r="AH8" s="554" t="str">
        <f>IF(AND('Mapa de Riesgos'!$H$37="Muy Alta",'Mapa de Riesgos'!$L$37="Catastrófico"),CONCATENATE("R",'Mapa de Riesgos'!$A$37),"")</f>
        <v/>
      </c>
      <c r="AI8" s="555"/>
      <c r="AJ8" s="555" t="str">
        <f>IF(AND('Mapa de Riesgos'!$H$43="Muy Alta",'Mapa de Riesgos'!$L$43="Catastrófico"),CONCATENATE("R",'Mapa de Riesgos'!$A$43),"")</f>
        <v/>
      </c>
      <c r="AK8" s="555"/>
      <c r="AL8" s="555" t="str">
        <f>IF(AND('Mapa de Riesgos'!$H$49="Muy Alta",'Mapa de Riesgos'!$L$49="Catastrófico"),CONCATENATE("R",'Mapa de Riesgos'!$A$49),"")</f>
        <v/>
      </c>
      <c r="AM8" s="556"/>
      <c r="AN8" s="83"/>
      <c r="AO8" s="501"/>
      <c r="AP8" s="502"/>
      <c r="AQ8" s="502"/>
      <c r="AR8" s="502"/>
      <c r="AS8" s="502"/>
      <c r="AT8" s="50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96"/>
      <c r="C9" s="496"/>
      <c r="D9" s="497"/>
      <c r="E9" s="537"/>
      <c r="F9" s="538"/>
      <c r="G9" s="538"/>
      <c r="H9" s="538"/>
      <c r="I9" s="539"/>
      <c r="J9" s="547"/>
      <c r="K9" s="543"/>
      <c r="L9" s="543"/>
      <c r="M9" s="543"/>
      <c r="N9" s="543"/>
      <c r="O9" s="544"/>
      <c r="P9" s="547"/>
      <c r="Q9" s="543"/>
      <c r="R9" s="543"/>
      <c r="S9" s="543"/>
      <c r="T9" s="543"/>
      <c r="U9" s="544"/>
      <c r="V9" s="547"/>
      <c r="W9" s="543"/>
      <c r="X9" s="543"/>
      <c r="Y9" s="543"/>
      <c r="Z9" s="543"/>
      <c r="AA9" s="544"/>
      <c r="AB9" s="547"/>
      <c r="AC9" s="543"/>
      <c r="AD9" s="543"/>
      <c r="AE9" s="543"/>
      <c r="AF9" s="543"/>
      <c r="AG9" s="544"/>
      <c r="AH9" s="554"/>
      <c r="AI9" s="555"/>
      <c r="AJ9" s="555"/>
      <c r="AK9" s="555"/>
      <c r="AL9" s="555"/>
      <c r="AM9" s="556"/>
      <c r="AN9" s="83"/>
      <c r="AO9" s="501"/>
      <c r="AP9" s="502"/>
      <c r="AQ9" s="502"/>
      <c r="AR9" s="502"/>
      <c r="AS9" s="502"/>
      <c r="AT9" s="50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96"/>
      <c r="C10" s="496"/>
      <c r="D10" s="497"/>
      <c r="E10" s="537"/>
      <c r="F10" s="538"/>
      <c r="G10" s="538"/>
      <c r="H10" s="538"/>
      <c r="I10" s="539"/>
      <c r="J10" s="547" t="str">
        <f>IF(AND('Mapa de Riesgos'!$H$57="Muy Alta",'Mapa de Riesgos'!$L$57="Leve"),CONCATENATE("R",'Mapa de Riesgos'!$A$57),"")</f>
        <v/>
      </c>
      <c r="K10" s="543"/>
      <c r="L10" s="543" t="str">
        <f>IF(AND('Mapa de Riesgos'!$H$63="Muy Alta",'Mapa de Riesgos'!$L$63="Leve"),CONCATENATE("R",'Mapa de Riesgos'!$A$63),"")</f>
        <v/>
      </c>
      <c r="M10" s="543"/>
      <c r="N10" s="543" t="str">
        <f>IF(AND('Mapa de Riesgos'!$H$69="Muy Alta",'Mapa de Riesgos'!$L$69="Leve"),CONCATENATE("R",'Mapa de Riesgos'!$A$69),"")</f>
        <v/>
      </c>
      <c r="O10" s="544"/>
      <c r="P10" s="547" t="str">
        <f>IF(AND('Mapa de Riesgos'!$H$57="Muy Alta",'Mapa de Riesgos'!$L$57="Menor"),CONCATENATE("R",'Mapa de Riesgos'!$A$57),"")</f>
        <v/>
      </c>
      <c r="Q10" s="543"/>
      <c r="R10" s="543" t="str">
        <f>IF(AND('Mapa de Riesgos'!$H$63="Muy Alta",'Mapa de Riesgos'!$L$63="Menor"),CONCATENATE("R",'Mapa de Riesgos'!$A$63),"")</f>
        <v/>
      </c>
      <c r="S10" s="543"/>
      <c r="T10" s="543" t="str">
        <f>IF(AND('Mapa de Riesgos'!$H$69="Muy Alta",'Mapa de Riesgos'!$L$69="Menor"),CONCATENATE("R",'Mapa de Riesgos'!$A$69),"")</f>
        <v/>
      </c>
      <c r="U10" s="544"/>
      <c r="V10" s="547" t="str">
        <f>IF(AND('Mapa de Riesgos'!$H$57="Muy Alta",'Mapa de Riesgos'!$L$57="Moderado"),CONCATENATE("R",'Mapa de Riesgos'!$A$57),"")</f>
        <v/>
      </c>
      <c r="W10" s="543"/>
      <c r="X10" s="543" t="str">
        <f>IF(AND('Mapa de Riesgos'!$H$63="Muy Alta",'Mapa de Riesgos'!$L$63="Moderado"),CONCATENATE("R",'Mapa de Riesgos'!$A$63),"")</f>
        <v/>
      </c>
      <c r="Y10" s="543"/>
      <c r="Z10" s="543" t="str">
        <f>IF(AND('Mapa de Riesgos'!$H$69="Muy Alta",'Mapa de Riesgos'!$L$69="Moderado"),CONCATENATE("R",'Mapa de Riesgos'!$A$69),"")</f>
        <v/>
      </c>
      <c r="AA10" s="544"/>
      <c r="AB10" s="547" t="str">
        <f>IF(AND('Mapa de Riesgos'!$H$57="Muy Alta",'Mapa de Riesgos'!$L$57="Mayor"),CONCATENATE("R",'Mapa de Riesgos'!$A$57),"")</f>
        <v/>
      </c>
      <c r="AC10" s="543"/>
      <c r="AD10" s="543" t="str">
        <f>IF(AND('Mapa de Riesgos'!$H$63="Muy Alta",'Mapa de Riesgos'!$L$63="Mayor"),CONCATENATE("R",'Mapa de Riesgos'!$A$63),"")</f>
        <v/>
      </c>
      <c r="AE10" s="543"/>
      <c r="AF10" s="543" t="str">
        <f>IF(AND('Mapa de Riesgos'!$H$69="Muy Alta",'Mapa de Riesgos'!$L$69="Mayor"),CONCATENATE("R",'Mapa de Riesgos'!$A$69),"")</f>
        <v/>
      </c>
      <c r="AG10" s="544"/>
      <c r="AH10" s="554" t="str">
        <f>IF(AND('Mapa de Riesgos'!$H$57="Muy Alta",'Mapa de Riesgos'!$L$57="Catastrófico"),CONCATENATE("R",'Mapa de Riesgos'!$A$57),"")</f>
        <v/>
      </c>
      <c r="AI10" s="555"/>
      <c r="AJ10" s="555" t="str">
        <f>IF(AND('Mapa de Riesgos'!$H$63="Muy Alta",'Mapa de Riesgos'!$L$63="Catastrófico"),CONCATENATE("R",'Mapa de Riesgos'!$A$63),"")</f>
        <v/>
      </c>
      <c r="AK10" s="555"/>
      <c r="AL10" s="555" t="str">
        <f>IF(AND('Mapa de Riesgos'!$H$69="Muy Alta",'Mapa de Riesgos'!$L$69="Catastrófico"),CONCATENATE("R",'Mapa de Riesgos'!$A$69),"")</f>
        <v/>
      </c>
      <c r="AM10" s="556"/>
      <c r="AN10" s="83"/>
      <c r="AO10" s="501"/>
      <c r="AP10" s="502"/>
      <c r="AQ10" s="502"/>
      <c r="AR10" s="502"/>
      <c r="AS10" s="502"/>
      <c r="AT10" s="50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96"/>
      <c r="C11" s="496"/>
      <c r="D11" s="497"/>
      <c r="E11" s="537"/>
      <c r="F11" s="538"/>
      <c r="G11" s="538"/>
      <c r="H11" s="538"/>
      <c r="I11" s="539"/>
      <c r="J11" s="547"/>
      <c r="K11" s="543"/>
      <c r="L11" s="543"/>
      <c r="M11" s="543"/>
      <c r="N11" s="543"/>
      <c r="O11" s="544"/>
      <c r="P11" s="547"/>
      <c r="Q11" s="543"/>
      <c r="R11" s="543"/>
      <c r="S11" s="543"/>
      <c r="T11" s="543"/>
      <c r="U11" s="544"/>
      <c r="V11" s="547"/>
      <c r="W11" s="543"/>
      <c r="X11" s="543"/>
      <c r="Y11" s="543"/>
      <c r="Z11" s="543"/>
      <c r="AA11" s="544"/>
      <c r="AB11" s="547"/>
      <c r="AC11" s="543"/>
      <c r="AD11" s="543"/>
      <c r="AE11" s="543"/>
      <c r="AF11" s="543"/>
      <c r="AG11" s="544"/>
      <c r="AH11" s="554"/>
      <c r="AI11" s="555"/>
      <c r="AJ11" s="555"/>
      <c r="AK11" s="555"/>
      <c r="AL11" s="555"/>
      <c r="AM11" s="556"/>
      <c r="AN11" s="83"/>
      <c r="AO11" s="501"/>
      <c r="AP11" s="502"/>
      <c r="AQ11" s="502"/>
      <c r="AR11" s="502"/>
      <c r="AS11" s="502"/>
      <c r="AT11" s="50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96"/>
      <c r="C12" s="496"/>
      <c r="D12" s="497"/>
      <c r="E12" s="537"/>
      <c r="F12" s="538"/>
      <c r="G12" s="538"/>
      <c r="H12" s="538"/>
      <c r="I12" s="539"/>
      <c r="J12" s="547" t="str">
        <f>IF(AND('Mapa de Riesgos'!$H$75="Muy Alta",'Mapa de Riesgos'!$L$75="Leve"),CONCATENATE("R",'Mapa de Riesgos'!$A$75),"")</f>
        <v/>
      </c>
      <c r="K12" s="543"/>
      <c r="L12" s="543" t="str">
        <f>IF(AND('Mapa de Riesgos'!$H$81="Muy Alta",'Mapa de Riesgos'!$L$81="Leve"),CONCATENATE("R",'Mapa de Riesgos'!$A$81),"")</f>
        <v/>
      </c>
      <c r="M12" s="543"/>
      <c r="N12" s="543" t="str">
        <f>IF(AND('Mapa de Riesgos'!$H$87="Muy Alta",'Mapa de Riesgos'!$L$87="Leve"),CONCATENATE("R",'Mapa de Riesgos'!$A$87),"")</f>
        <v/>
      </c>
      <c r="O12" s="544"/>
      <c r="P12" s="547" t="str">
        <f>IF(AND('Mapa de Riesgos'!$H$75="Muy Alta",'Mapa de Riesgos'!$L$75="Menor"),CONCATENATE("R",'Mapa de Riesgos'!$A$75),"")</f>
        <v/>
      </c>
      <c r="Q12" s="543"/>
      <c r="R12" s="543" t="str">
        <f>IF(AND('Mapa de Riesgos'!$H$81="Muy Alta",'Mapa de Riesgos'!$L$81="Menor"),CONCATENATE("R",'Mapa de Riesgos'!$A$81),"")</f>
        <v/>
      </c>
      <c r="S12" s="543"/>
      <c r="T12" s="543" t="str">
        <f>IF(AND('Mapa de Riesgos'!$H$87="Muy Alta",'Mapa de Riesgos'!$L$87="Menor"),CONCATENATE("R",'Mapa de Riesgos'!$A$87),"")</f>
        <v/>
      </c>
      <c r="U12" s="544"/>
      <c r="V12" s="547" t="str">
        <f>IF(AND('Mapa de Riesgos'!$H$75="Muy Alta",'Mapa de Riesgos'!$L$75="Moderado"),CONCATENATE("R",'Mapa de Riesgos'!$A$75),"")</f>
        <v/>
      </c>
      <c r="W12" s="543"/>
      <c r="X12" s="543" t="str">
        <f>IF(AND('Mapa de Riesgos'!$H$81="Muy Alta",'Mapa de Riesgos'!$L$81="Moderado"),CONCATENATE("R",'Mapa de Riesgos'!$A$81),"")</f>
        <v/>
      </c>
      <c r="Y12" s="543"/>
      <c r="Z12" s="543" t="str">
        <f>IF(AND('Mapa de Riesgos'!$H$87="Muy Alta",'Mapa de Riesgos'!$L$87="Moderado"),CONCATENATE("R",'Mapa de Riesgos'!$A$87),"")</f>
        <v/>
      </c>
      <c r="AA12" s="544"/>
      <c r="AB12" s="547" t="str">
        <f>IF(AND('Mapa de Riesgos'!$H$75="Muy Alta",'Mapa de Riesgos'!$L$75="Mayor"),CONCATENATE("R",'Mapa de Riesgos'!$A$75),"")</f>
        <v/>
      </c>
      <c r="AC12" s="543"/>
      <c r="AD12" s="543" t="str">
        <f>IF(AND('Mapa de Riesgos'!$H$81="Muy Alta",'Mapa de Riesgos'!$L$81="Mayor"),CONCATENATE("R",'Mapa de Riesgos'!$A$81),"")</f>
        <v/>
      </c>
      <c r="AE12" s="543"/>
      <c r="AF12" s="543" t="str">
        <f>IF(AND('Mapa de Riesgos'!$H$87="Muy Alta",'Mapa de Riesgos'!$L$87="Mayor"),CONCATENATE("R",'Mapa de Riesgos'!$A$87),"")</f>
        <v/>
      </c>
      <c r="AG12" s="544"/>
      <c r="AH12" s="554" t="str">
        <f>IF(AND('Mapa de Riesgos'!$H$75="Muy Alta",'Mapa de Riesgos'!$L$75="Catastrófico"),CONCATENATE("R",'Mapa de Riesgos'!$A$75),"")</f>
        <v/>
      </c>
      <c r="AI12" s="555"/>
      <c r="AJ12" s="555" t="str">
        <f>IF(AND('Mapa de Riesgos'!$H$81="Muy Alta",'Mapa de Riesgos'!$L$81="Catastrófico"),CONCATENATE("R",'Mapa de Riesgos'!$A$81),"")</f>
        <v/>
      </c>
      <c r="AK12" s="555"/>
      <c r="AL12" s="555" t="str">
        <f>IF(AND('Mapa de Riesgos'!$H$87="Muy Alta",'Mapa de Riesgos'!$L$87="Catastrófico"),CONCATENATE("R",'Mapa de Riesgos'!$A$87),"")</f>
        <v/>
      </c>
      <c r="AM12" s="556"/>
      <c r="AN12" s="83"/>
      <c r="AO12" s="501"/>
      <c r="AP12" s="502"/>
      <c r="AQ12" s="502"/>
      <c r="AR12" s="502"/>
      <c r="AS12" s="502"/>
      <c r="AT12" s="50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96"/>
      <c r="C13" s="496"/>
      <c r="D13" s="497"/>
      <c r="E13" s="540"/>
      <c r="F13" s="541"/>
      <c r="G13" s="541"/>
      <c r="H13" s="541"/>
      <c r="I13" s="542"/>
      <c r="J13" s="547"/>
      <c r="K13" s="543"/>
      <c r="L13" s="543"/>
      <c r="M13" s="543"/>
      <c r="N13" s="543"/>
      <c r="O13" s="544"/>
      <c r="P13" s="547"/>
      <c r="Q13" s="543"/>
      <c r="R13" s="543"/>
      <c r="S13" s="543"/>
      <c r="T13" s="543"/>
      <c r="U13" s="544"/>
      <c r="V13" s="547"/>
      <c r="W13" s="543"/>
      <c r="X13" s="543"/>
      <c r="Y13" s="543"/>
      <c r="Z13" s="543"/>
      <c r="AA13" s="544"/>
      <c r="AB13" s="547"/>
      <c r="AC13" s="543"/>
      <c r="AD13" s="543"/>
      <c r="AE13" s="543"/>
      <c r="AF13" s="543"/>
      <c r="AG13" s="544"/>
      <c r="AH13" s="557"/>
      <c r="AI13" s="558"/>
      <c r="AJ13" s="558"/>
      <c r="AK13" s="558"/>
      <c r="AL13" s="558"/>
      <c r="AM13" s="559"/>
      <c r="AN13" s="83"/>
      <c r="AO13" s="504"/>
      <c r="AP13" s="505"/>
      <c r="AQ13" s="505"/>
      <c r="AR13" s="505"/>
      <c r="AS13" s="505"/>
      <c r="AT13" s="50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96"/>
      <c r="C14" s="496"/>
      <c r="D14" s="497"/>
      <c r="E14" s="534" t="s">
        <v>111</v>
      </c>
      <c r="F14" s="535"/>
      <c r="G14" s="535"/>
      <c r="H14" s="535"/>
      <c r="I14" s="535"/>
      <c r="J14" s="569" t="str">
        <f>IF(AND('Mapa de Riesgos'!$H$12="Alta",'Mapa de Riesgos'!$L$12="Leve"),CONCATENATE("R",'Mapa de Riesgos'!$A$12),"")</f>
        <v/>
      </c>
      <c r="K14" s="570"/>
      <c r="L14" s="570" t="str">
        <f>IF(AND('Mapa de Riesgos'!$H$21="Alta",'Mapa de Riesgos'!$L$21="Leve"),CONCATENATE("R",'Mapa de Riesgos'!$A$21),"")</f>
        <v/>
      </c>
      <c r="M14" s="570"/>
      <c r="N14" s="570" t="str">
        <f>IF(AND('Mapa de Riesgos'!$H$29="Alta",'Mapa de Riesgos'!$L$29="Leve"),CONCATENATE("R",'Mapa de Riesgos'!$A$29),"")</f>
        <v/>
      </c>
      <c r="O14" s="571"/>
      <c r="P14" s="569" t="str">
        <f>IF(AND('Mapa de Riesgos'!$H$12="Alta",'Mapa de Riesgos'!$L$12="Menor"),CONCATENATE("R",'Mapa de Riesgos'!$A$12),"")</f>
        <v/>
      </c>
      <c r="Q14" s="570"/>
      <c r="R14" s="570" t="str">
        <f>IF(AND('Mapa de Riesgos'!$H$21="Alta",'Mapa de Riesgos'!$L$21="Menor"),CONCATENATE("R",'Mapa de Riesgos'!$A$21),"")</f>
        <v/>
      </c>
      <c r="S14" s="570"/>
      <c r="T14" s="570" t="str">
        <f>IF(AND('Mapa de Riesgos'!$H$29="Alta",'Mapa de Riesgos'!$L$29="Menor"),CONCATENATE("R",'Mapa de Riesgos'!$A$29),"")</f>
        <v/>
      </c>
      <c r="U14" s="571"/>
      <c r="V14" s="545" t="str">
        <f>IF(AND('Mapa de Riesgos'!$H$12="Alta",'Mapa de Riesgos'!$L$12="Moderado"),CONCATENATE("R",'Mapa de Riesgos'!$A$12),"")</f>
        <v/>
      </c>
      <c r="W14" s="546"/>
      <c r="X14" s="546" t="str">
        <f>IF(AND('Mapa de Riesgos'!$H$21="Alta",'Mapa de Riesgos'!$L$21="Moderado"),CONCATENATE("R",'Mapa de Riesgos'!$A$21),"")</f>
        <v/>
      </c>
      <c r="Y14" s="546"/>
      <c r="Z14" s="546" t="str">
        <f>IF(AND('Mapa de Riesgos'!$H$29="Alta",'Mapa de Riesgos'!$L$29="Moderado"),CONCATENATE("R",'Mapa de Riesgos'!$A$29),"")</f>
        <v/>
      </c>
      <c r="AA14" s="548"/>
      <c r="AB14" s="545" t="str">
        <f>IF(AND('Mapa de Riesgos'!$H$12="Alta",'Mapa de Riesgos'!$L$12="Mayor"),CONCATENATE("R",'Mapa de Riesgos'!$A$12),"")</f>
        <v/>
      </c>
      <c r="AC14" s="546"/>
      <c r="AD14" s="546" t="str">
        <f>IF(AND('Mapa de Riesgos'!$H$21="Alta",'Mapa de Riesgos'!$L$21="Mayor"),CONCATENATE("R",'Mapa de Riesgos'!$A$21),"")</f>
        <v/>
      </c>
      <c r="AE14" s="546"/>
      <c r="AF14" s="546" t="str">
        <f>IF(AND('Mapa de Riesgos'!$H$29="Alta",'Mapa de Riesgos'!$L$29="Mayor"),CONCATENATE("R",'Mapa de Riesgos'!$A$29),"")</f>
        <v/>
      </c>
      <c r="AG14" s="548"/>
      <c r="AH14" s="560" t="str">
        <f>IF(AND('Mapa de Riesgos'!$H$12="Alta",'Mapa de Riesgos'!$L$12="Catastrófico"),CONCATENATE("R",'Mapa de Riesgos'!$A$12),"")</f>
        <v/>
      </c>
      <c r="AI14" s="561"/>
      <c r="AJ14" s="561" t="str">
        <f>IF(AND('Mapa de Riesgos'!$H$21="Alta",'Mapa de Riesgos'!$L$21="Catastrófico"),CONCATENATE("R",'Mapa de Riesgos'!$A$21),"")</f>
        <v/>
      </c>
      <c r="AK14" s="561"/>
      <c r="AL14" s="561" t="str">
        <f>IF(AND('Mapa de Riesgos'!$H$29="Alta",'Mapa de Riesgos'!$L$29="Catastrófico"),CONCATENATE("R",'Mapa de Riesgos'!$A$29),"")</f>
        <v/>
      </c>
      <c r="AM14" s="562"/>
      <c r="AN14" s="83"/>
      <c r="AO14" s="507" t="s">
        <v>76</v>
      </c>
      <c r="AP14" s="508"/>
      <c r="AQ14" s="508"/>
      <c r="AR14" s="508"/>
      <c r="AS14" s="508"/>
      <c r="AT14" s="50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96"/>
      <c r="C15" s="496"/>
      <c r="D15" s="497"/>
      <c r="E15" s="537"/>
      <c r="F15" s="538"/>
      <c r="G15" s="538"/>
      <c r="H15" s="538"/>
      <c r="I15" s="538"/>
      <c r="J15" s="563"/>
      <c r="K15" s="564"/>
      <c r="L15" s="564"/>
      <c r="M15" s="564"/>
      <c r="N15" s="564"/>
      <c r="O15" s="565"/>
      <c r="P15" s="563"/>
      <c r="Q15" s="564"/>
      <c r="R15" s="564"/>
      <c r="S15" s="564"/>
      <c r="T15" s="564"/>
      <c r="U15" s="565"/>
      <c r="V15" s="547"/>
      <c r="W15" s="543"/>
      <c r="X15" s="543"/>
      <c r="Y15" s="543"/>
      <c r="Z15" s="543"/>
      <c r="AA15" s="544"/>
      <c r="AB15" s="547"/>
      <c r="AC15" s="543"/>
      <c r="AD15" s="543"/>
      <c r="AE15" s="543"/>
      <c r="AF15" s="543"/>
      <c r="AG15" s="544"/>
      <c r="AH15" s="554"/>
      <c r="AI15" s="555"/>
      <c r="AJ15" s="555"/>
      <c r="AK15" s="555"/>
      <c r="AL15" s="555"/>
      <c r="AM15" s="556"/>
      <c r="AN15" s="83"/>
      <c r="AO15" s="510"/>
      <c r="AP15" s="511"/>
      <c r="AQ15" s="511"/>
      <c r="AR15" s="511"/>
      <c r="AS15" s="511"/>
      <c r="AT15" s="51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96"/>
      <c r="C16" s="496"/>
      <c r="D16" s="497"/>
      <c r="E16" s="537"/>
      <c r="F16" s="538"/>
      <c r="G16" s="538"/>
      <c r="H16" s="538"/>
      <c r="I16" s="538"/>
      <c r="J16" s="563" t="str">
        <f>IF(AND('Mapa de Riesgos'!$H$37="Alta",'Mapa de Riesgos'!$L$37="Leve"),CONCATENATE("R",'Mapa de Riesgos'!$A$37),"")</f>
        <v/>
      </c>
      <c r="K16" s="564"/>
      <c r="L16" s="564" t="str">
        <f>IF(AND('Mapa de Riesgos'!$H$43="Alta",'Mapa de Riesgos'!$L$43="Leve"),CONCATENATE("R",'Mapa de Riesgos'!$A$43),"")</f>
        <v/>
      </c>
      <c r="M16" s="564"/>
      <c r="N16" s="564" t="str">
        <f>IF(AND('Mapa de Riesgos'!$H$49="Alta",'Mapa de Riesgos'!$L$49="Leve"),CONCATENATE("R",'Mapa de Riesgos'!$A$49),"")</f>
        <v/>
      </c>
      <c r="O16" s="565"/>
      <c r="P16" s="563" t="str">
        <f>IF(AND('Mapa de Riesgos'!$H$37="Alta",'Mapa de Riesgos'!$L$37="Menor"),CONCATENATE("R",'Mapa de Riesgos'!$A$37),"")</f>
        <v/>
      </c>
      <c r="Q16" s="564"/>
      <c r="R16" s="564" t="str">
        <f>IF(AND('Mapa de Riesgos'!$H$43="Alta",'Mapa de Riesgos'!$L$43="Menor"),CONCATENATE("R",'Mapa de Riesgos'!$A$43),"")</f>
        <v/>
      </c>
      <c r="S16" s="564"/>
      <c r="T16" s="564" t="str">
        <f>IF(AND('Mapa de Riesgos'!$H$49="Alta",'Mapa de Riesgos'!$L$49="Menor"),CONCATENATE("R",'Mapa de Riesgos'!$A$49),"")</f>
        <v/>
      </c>
      <c r="U16" s="565"/>
      <c r="V16" s="547" t="str">
        <f>IF(AND('Mapa de Riesgos'!$H$37="Alta",'Mapa de Riesgos'!$L$37="Moderado"),CONCATENATE("R",'Mapa de Riesgos'!$A$37),"")</f>
        <v/>
      </c>
      <c r="W16" s="543"/>
      <c r="X16" s="543" t="str">
        <f>IF(AND('Mapa de Riesgos'!$H$43="Alta",'Mapa de Riesgos'!$L$43="Moderado"),CONCATENATE("R",'Mapa de Riesgos'!$A$43),"")</f>
        <v/>
      </c>
      <c r="Y16" s="543"/>
      <c r="Z16" s="543" t="str">
        <f>IF(AND('Mapa de Riesgos'!$H$49="Alta",'Mapa de Riesgos'!$L$49="Moderado"),CONCATENATE("R",'Mapa de Riesgos'!$A$49),"")</f>
        <v/>
      </c>
      <c r="AA16" s="544"/>
      <c r="AB16" s="547" t="str">
        <f>IF(AND('Mapa de Riesgos'!$H$37="Alta",'Mapa de Riesgos'!$L$37="Mayor"),CONCATENATE("R",'Mapa de Riesgos'!$A$37),"")</f>
        <v/>
      </c>
      <c r="AC16" s="543"/>
      <c r="AD16" s="543" t="str">
        <f>IF(AND('Mapa de Riesgos'!$H$43="Alta",'Mapa de Riesgos'!$L$43="Mayor"),CONCATENATE("R",'Mapa de Riesgos'!$A$43),"")</f>
        <v/>
      </c>
      <c r="AE16" s="543"/>
      <c r="AF16" s="543" t="str">
        <f>IF(AND('Mapa de Riesgos'!$H$49="Alta",'Mapa de Riesgos'!$L$49="Mayor"),CONCATENATE("R",'Mapa de Riesgos'!$A$49),"")</f>
        <v/>
      </c>
      <c r="AG16" s="544"/>
      <c r="AH16" s="554" t="str">
        <f>IF(AND('Mapa de Riesgos'!$H$37="Alta",'Mapa de Riesgos'!$L$37="Catastrófico"),CONCATENATE("R",'Mapa de Riesgos'!$A$37),"")</f>
        <v/>
      </c>
      <c r="AI16" s="555"/>
      <c r="AJ16" s="555" t="str">
        <f>IF(AND('Mapa de Riesgos'!$H$43="Alta",'Mapa de Riesgos'!$L$43="Catastrófico"),CONCATENATE("R",'Mapa de Riesgos'!$A$43),"")</f>
        <v/>
      </c>
      <c r="AK16" s="555"/>
      <c r="AL16" s="555" t="str">
        <f>IF(AND('Mapa de Riesgos'!$H$49="Alta",'Mapa de Riesgos'!$L$49="Catastrófico"),CONCATENATE("R",'Mapa de Riesgos'!$A$49),"")</f>
        <v/>
      </c>
      <c r="AM16" s="556"/>
      <c r="AN16" s="83"/>
      <c r="AO16" s="510"/>
      <c r="AP16" s="511"/>
      <c r="AQ16" s="511"/>
      <c r="AR16" s="511"/>
      <c r="AS16" s="511"/>
      <c r="AT16" s="51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96"/>
      <c r="C17" s="496"/>
      <c r="D17" s="497"/>
      <c r="E17" s="537"/>
      <c r="F17" s="538"/>
      <c r="G17" s="538"/>
      <c r="H17" s="538"/>
      <c r="I17" s="538"/>
      <c r="J17" s="563"/>
      <c r="K17" s="564"/>
      <c r="L17" s="564"/>
      <c r="M17" s="564"/>
      <c r="N17" s="564"/>
      <c r="O17" s="565"/>
      <c r="P17" s="563"/>
      <c r="Q17" s="564"/>
      <c r="R17" s="564"/>
      <c r="S17" s="564"/>
      <c r="T17" s="564"/>
      <c r="U17" s="565"/>
      <c r="V17" s="547"/>
      <c r="W17" s="543"/>
      <c r="X17" s="543"/>
      <c r="Y17" s="543"/>
      <c r="Z17" s="543"/>
      <c r="AA17" s="544"/>
      <c r="AB17" s="547"/>
      <c r="AC17" s="543"/>
      <c r="AD17" s="543"/>
      <c r="AE17" s="543"/>
      <c r="AF17" s="543"/>
      <c r="AG17" s="544"/>
      <c r="AH17" s="554"/>
      <c r="AI17" s="555"/>
      <c r="AJ17" s="555"/>
      <c r="AK17" s="555"/>
      <c r="AL17" s="555"/>
      <c r="AM17" s="556"/>
      <c r="AN17" s="83"/>
      <c r="AO17" s="510"/>
      <c r="AP17" s="511"/>
      <c r="AQ17" s="511"/>
      <c r="AR17" s="511"/>
      <c r="AS17" s="511"/>
      <c r="AT17" s="51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96"/>
      <c r="C18" s="496"/>
      <c r="D18" s="497"/>
      <c r="E18" s="537"/>
      <c r="F18" s="538"/>
      <c r="G18" s="538"/>
      <c r="H18" s="538"/>
      <c r="I18" s="538"/>
      <c r="J18" s="563" t="str">
        <f>IF(AND('Mapa de Riesgos'!$H$57="Alta",'Mapa de Riesgos'!$L$57="Leve"),CONCATENATE("R",'Mapa de Riesgos'!$A$57),"")</f>
        <v/>
      </c>
      <c r="K18" s="564"/>
      <c r="L18" s="564" t="str">
        <f>IF(AND('Mapa de Riesgos'!$H$63="Alta",'Mapa de Riesgos'!$L$63="Leve"),CONCATENATE("R",'Mapa de Riesgos'!$A$63),"")</f>
        <v/>
      </c>
      <c r="M18" s="564"/>
      <c r="N18" s="564" t="str">
        <f>IF(AND('Mapa de Riesgos'!$H$69="Alta",'Mapa de Riesgos'!$L$69="Leve"),CONCATENATE("R",'Mapa de Riesgos'!$A$69),"")</f>
        <v/>
      </c>
      <c r="O18" s="565"/>
      <c r="P18" s="563" t="str">
        <f>IF(AND('Mapa de Riesgos'!$H$57="Alta",'Mapa de Riesgos'!$L$57="Menor"),CONCATENATE("R",'Mapa de Riesgos'!$A$57),"")</f>
        <v/>
      </c>
      <c r="Q18" s="564"/>
      <c r="R18" s="564" t="str">
        <f>IF(AND('Mapa de Riesgos'!$H$63="Alta",'Mapa de Riesgos'!$L$63="Menor"),CONCATENATE("R",'Mapa de Riesgos'!$A$63),"")</f>
        <v/>
      </c>
      <c r="S18" s="564"/>
      <c r="T18" s="564" t="str">
        <f>IF(AND('Mapa de Riesgos'!$H$69="Alta",'Mapa de Riesgos'!$L$69="Menor"),CONCATENATE("R",'Mapa de Riesgos'!$A$69),"")</f>
        <v/>
      </c>
      <c r="U18" s="565"/>
      <c r="V18" s="547" t="str">
        <f>IF(AND('Mapa de Riesgos'!$H$57="Alta",'Mapa de Riesgos'!$L$57="Moderado"),CONCATENATE("R",'Mapa de Riesgos'!$A$57),"")</f>
        <v/>
      </c>
      <c r="W18" s="543"/>
      <c r="X18" s="543" t="str">
        <f>IF(AND('Mapa de Riesgos'!$H$63="Alta",'Mapa de Riesgos'!$L$63="Moderado"),CONCATENATE("R",'Mapa de Riesgos'!$A$63),"")</f>
        <v/>
      </c>
      <c r="Y18" s="543"/>
      <c r="Z18" s="543" t="str">
        <f>IF(AND('Mapa de Riesgos'!$H$69="Alta",'Mapa de Riesgos'!$L$69="Moderado"),CONCATENATE("R",'Mapa de Riesgos'!$A$69),"")</f>
        <v/>
      </c>
      <c r="AA18" s="544"/>
      <c r="AB18" s="547" t="str">
        <f>IF(AND('Mapa de Riesgos'!$H$57="Alta",'Mapa de Riesgos'!$L$57="Mayor"),CONCATENATE("R",'Mapa de Riesgos'!$A$57),"")</f>
        <v/>
      </c>
      <c r="AC18" s="543"/>
      <c r="AD18" s="543" t="str">
        <f>IF(AND('Mapa de Riesgos'!$H$63="Alta",'Mapa de Riesgos'!$L$63="Mayor"),CONCATENATE("R",'Mapa de Riesgos'!$A$63),"")</f>
        <v/>
      </c>
      <c r="AE18" s="543"/>
      <c r="AF18" s="543" t="str">
        <f>IF(AND('Mapa de Riesgos'!$H$69="Alta",'Mapa de Riesgos'!$L$69="Mayor"),CONCATENATE("R",'Mapa de Riesgos'!$A$69),"")</f>
        <v/>
      </c>
      <c r="AG18" s="544"/>
      <c r="AH18" s="554" t="str">
        <f>IF(AND('Mapa de Riesgos'!$H$57="Alta",'Mapa de Riesgos'!$L$57="Catastrófico"),CONCATENATE("R",'Mapa de Riesgos'!$A$57),"")</f>
        <v/>
      </c>
      <c r="AI18" s="555"/>
      <c r="AJ18" s="555" t="str">
        <f>IF(AND('Mapa de Riesgos'!$H$63="Alta",'Mapa de Riesgos'!$L$63="Catastrófico"),CONCATENATE("R",'Mapa de Riesgos'!$A$63),"")</f>
        <v/>
      </c>
      <c r="AK18" s="555"/>
      <c r="AL18" s="555" t="str">
        <f>IF(AND('Mapa de Riesgos'!$H$69="Alta",'Mapa de Riesgos'!$L$69="Catastrófico"),CONCATENATE("R",'Mapa de Riesgos'!$A$69),"")</f>
        <v/>
      </c>
      <c r="AM18" s="556"/>
      <c r="AN18" s="83"/>
      <c r="AO18" s="510"/>
      <c r="AP18" s="511"/>
      <c r="AQ18" s="511"/>
      <c r="AR18" s="511"/>
      <c r="AS18" s="511"/>
      <c r="AT18" s="51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96"/>
      <c r="C19" s="496"/>
      <c r="D19" s="497"/>
      <c r="E19" s="537"/>
      <c r="F19" s="538"/>
      <c r="G19" s="538"/>
      <c r="H19" s="538"/>
      <c r="I19" s="538"/>
      <c r="J19" s="563"/>
      <c r="K19" s="564"/>
      <c r="L19" s="564"/>
      <c r="M19" s="564"/>
      <c r="N19" s="564"/>
      <c r="O19" s="565"/>
      <c r="P19" s="563"/>
      <c r="Q19" s="564"/>
      <c r="R19" s="564"/>
      <c r="S19" s="564"/>
      <c r="T19" s="564"/>
      <c r="U19" s="565"/>
      <c r="V19" s="547"/>
      <c r="W19" s="543"/>
      <c r="X19" s="543"/>
      <c r="Y19" s="543"/>
      <c r="Z19" s="543"/>
      <c r="AA19" s="544"/>
      <c r="AB19" s="547"/>
      <c r="AC19" s="543"/>
      <c r="AD19" s="543"/>
      <c r="AE19" s="543"/>
      <c r="AF19" s="543"/>
      <c r="AG19" s="544"/>
      <c r="AH19" s="554"/>
      <c r="AI19" s="555"/>
      <c r="AJ19" s="555"/>
      <c r="AK19" s="555"/>
      <c r="AL19" s="555"/>
      <c r="AM19" s="556"/>
      <c r="AN19" s="83"/>
      <c r="AO19" s="510"/>
      <c r="AP19" s="511"/>
      <c r="AQ19" s="511"/>
      <c r="AR19" s="511"/>
      <c r="AS19" s="511"/>
      <c r="AT19" s="51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96"/>
      <c r="C20" s="496"/>
      <c r="D20" s="497"/>
      <c r="E20" s="537"/>
      <c r="F20" s="538"/>
      <c r="G20" s="538"/>
      <c r="H20" s="538"/>
      <c r="I20" s="538"/>
      <c r="J20" s="563" t="str">
        <f>IF(AND('Mapa de Riesgos'!$H$75="Alta",'Mapa de Riesgos'!$L$75="Leve"),CONCATENATE("R",'Mapa de Riesgos'!$A$75),"")</f>
        <v/>
      </c>
      <c r="K20" s="564"/>
      <c r="L20" s="564" t="str">
        <f>IF(AND('Mapa de Riesgos'!$H$81="Alta",'Mapa de Riesgos'!$L$81="Leve"),CONCATENATE("R",'Mapa de Riesgos'!$A$81),"")</f>
        <v/>
      </c>
      <c r="M20" s="564"/>
      <c r="N20" s="564" t="str">
        <f>IF(AND('Mapa de Riesgos'!$H$87="Alta",'Mapa de Riesgos'!$L$87="Leve"),CONCATENATE("R",'Mapa de Riesgos'!$A$87),"")</f>
        <v/>
      </c>
      <c r="O20" s="565"/>
      <c r="P20" s="563" t="str">
        <f>IF(AND('Mapa de Riesgos'!$H$75="Alta",'Mapa de Riesgos'!$L$75="Menor"),CONCATENATE("R",'Mapa de Riesgos'!$A$75),"")</f>
        <v/>
      </c>
      <c r="Q20" s="564"/>
      <c r="R20" s="564" t="str">
        <f>IF(AND('Mapa de Riesgos'!$H$81="Alta",'Mapa de Riesgos'!$L$81="Menor"),CONCATENATE("R",'Mapa de Riesgos'!$A$81),"")</f>
        <v/>
      </c>
      <c r="S20" s="564"/>
      <c r="T20" s="564" t="str">
        <f>IF(AND('Mapa de Riesgos'!$H$87="Alta",'Mapa de Riesgos'!$L$87="Menor"),CONCATENATE("R",'Mapa de Riesgos'!$A$87),"")</f>
        <v/>
      </c>
      <c r="U20" s="565"/>
      <c r="V20" s="547" t="str">
        <f>IF(AND('Mapa de Riesgos'!$H$75="Alta",'Mapa de Riesgos'!$L$75="Moderado"),CONCATENATE("R",'Mapa de Riesgos'!$A$75),"")</f>
        <v/>
      </c>
      <c r="W20" s="543"/>
      <c r="X20" s="543" t="str">
        <f>IF(AND('Mapa de Riesgos'!$H$81="Alta",'Mapa de Riesgos'!$L$81="Moderado"),CONCATENATE("R",'Mapa de Riesgos'!$A$81),"")</f>
        <v/>
      </c>
      <c r="Y20" s="543"/>
      <c r="Z20" s="543" t="str">
        <f>IF(AND('Mapa de Riesgos'!$H$87="Alta",'Mapa de Riesgos'!$L$87="Moderado"),CONCATENATE("R",'Mapa de Riesgos'!$A$87),"")</f>
        <v/>
      </c>
      <c r="AA20" s="544"/>
      <c r="AB20" s="547" t="str">
        <f>IF(AND('Mapa de Riesgos'!$H$75="Alta",'Mapa de Riesgos'!$L$75="Mayor"),CONCATENATE("R",'Mapa de Riesgos'!$A$75),"")</f>
        <v/>
      </c>
      <c r="AC20" s="543"/>
      <c r="AD20" s="543" t="str">
        <f>IF(AND('Mapa de Riesgos'!$H$81="Alta",'Mapa de Riesgos'!$L$81="Mayor"),CONCATENATE("R",'Mapa de Riesgos'!$A$81),"")</f>
        <v/>
      </c>
      <c r="AE20" s="543"/>
      <c r="AF20" s="543" t="str">
        <f>IF(AND('Mapa de Riesgos'!$H$87="Alta",'Mapa de Riesgos'!$L$87="Mayor"),CONCATENATE("R",'Mapa de Riesgos'!$A$87),"")</f>
        <v/>
      </c>
      <c r="AG20" s="544"/>
      <c r="AH20" s="554" t="str">
        <f>IF(AND('Mapa de Riesgos'!$H$75="Alta",'Mapa de Riesgos'!$L$75="Catastrófico"),CONCATENATE("R",'Mapa de Riesgos'!$A$75),"")</f>
        <v/>
      </c>
      <c r="AI20" s="555"/>
      <c r="AJ20" s="555" t="str">
        <f>IF(AND('Mapa de Riesgos'!$H$81="Alta",'Mapa de Riesgos'!$L$81="Catastrófico"),CONCATENATE("R",'Mapa de Riesgos'!$A$81),"")</f>
        <v/>
      </c>
      <c r="AK20" s="555"/>
      <c r="AL20" s="555" t="str">
        <f>IF(AND('Mapa de Riesgos'!$H$87="Alta",'Mapa de Riesgos'!$L$87="Catastrófico"),CONCATENATE("R",'Mapa de Riesgos'!$A$87),"")</f>
        <v/>
      </c>
      <c r="AM20" s="556"/>
      <c r="AN20" s="83"/>
      <c r="AO20" s="510"/>
      <c r="AP20" s="511"/>
      <c r="AQ20" s="511"/>
      <c r="AR20" s="511"/>
      <c r="AS20" s="511"/>
      <c r="AT20" s="51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96"/>
      <c r="C21" s="496"/>
      <c r="D21" s="497"/>
      <c r="E21" s="540"/>
      <c r="F21" s="541"/>
      <c r="G21" s="541"/>
      <c r="H21" s="541"/>
      <c r="I21" s="541"/>
      <c r="J21" s="566"/>
      <c r="K21" s="567"/>
      <c r="L21" s="567"/>
      <c r="M21" s="567"/>
      <c r="N21" s="567"/>
      <c r="O21" s="568"/>
      <c r="P21" s="566"/>
      <c r="Q21" s="567"/>
      <c r="R21" s="567"/>
      <c r="S21" s="567"/>
      <c r="T21" s="567"/>
      <c r="U21" s="568"/>
      <c r="V21" s="551"/>
      <c r="W21" s="552"/>
      <c r="X21" s="552"/>
      <c r="Y21" s="552"/>
      <c r="Z21" s="552"/>
      <c r="AA21" s="553"/>
      <c r="AB21" s="551"/>
      <c r="AC21" s="552"/>
      <c r="AD21" s="552"/>
      <c r="AE21" s="552"/>
      <c r="AF21" s="552"/>
      <c r="AG21" s="553"/>
      <c r="AH21" s="557"/>
      <c r="AI21" s="558"/>
      <c r="AJ21" s="558"/>
      <c r="AK21" s="558"/>
      <c r="AL21" s="558"/>
      <c r="AM21" s="559"/>
      <c r="AN21" s="83"/>
      <c r="AO21" s="513"/>
      <c r="AP21" s="514"/>
      <c r="AQ21" s="514"/>
      <c r="AR21" s="514"/>
      <c r="AS21" s="514"/>
      <c r="AT21" s="51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96"/>
      <c r="C22" s="496"/>
      <c r="D22" s="497"/>
      <c r="E22" s="534" t="s">
        <v>113</v>
      </c>
      <c r="F22" s="535"/>
      <c r="G22" s="535"/>
      <c r="H22" s="535"/>
      <c r="I22" s="536"/>
      <c r="J22" s="569" t="str">
        <f>IF(AND('Mapa de Riesgos'!$H$12="Media",'Mapa de Riesgos'!$L$12="Leve"),CONCATENATE("R",'Mapa de Riesgos'!$A$12),"")</f>
        <v/>
      </c>
      <c r="K22" s="570"/>
      <c r="L22" s="570" t="str">
        <f>IF(AND('Mapa de Riesgos'!$H$21="Media",'Mapa de Riesgos'!$L$21="Leve"),CONCATENATE("R",'Mapa de Riesgos'!$A$21),"")</f>
        <v/>
      </c>
      <c r="M22" s="570"/>
      <c r="N22" s="570" t="str">
        <f>IF(AND('Mapa de Riesgos'!$H$29="Media",'Mapa de Riesgos'!$L$29="Leve"),CONCATENATE("R",'Mapa de Riesgos'!$A$29),"")</f>
        <v/>
      </c>
      <c r="O22" s="571"/>
      <c r="P22" s="569" t="str">
        <f>IF(AND('Mapa de Riesgos'!$H$12="Media",'Mapa de Riesgos'!$L$12="Menor"),CONCATENATE("R",'Mapa de Riesgos'!$A$12),"")</f>
        <v/>
      </c>
      <c r="Q22" s="570"/>
      <c r="R22" s="570" t="str">
        <f>IF(AND('Mapa de Riesgos'!$H$21="Media",'Mapa de Riesgos'!$L$21="Menor"),CONCATENATE("R",'Mapa de Riesgos'!$A$21),"")</f>
        <v/>
      </c>
      <c r="S22" s="570"/>
      <c r="T22" s="570" t="str">
        <f>IF(AND('Mapa de Riesgos'!$H$29="Media",'Mapa de Riesgos'!$L$29="Menor"),CONCATENATE("R",'Mapa de Riesgos'!$A$29),"")</f>
        <v/>
      </c>
      <c r="U22" s="571"/>
      <c r="V22" s="569" t="str">
        <f>IF(AND('Mapa de Riesgos'!$H$12="Media",'Mapa de Riesgos'!$L$12="Moderado"),CONCATENATE("R",'Mapa de Riesgos'!$A$12),"")</f>
        <v>R1</v>
      </c>
      <c r="W22" s="570"/>
      <c r="X22" s="570" t="str">
        <f>IF(AND('Mapa de Riesgos'!$H$21="Media",'Mapa de Riesgos'!$L$21="Moderado"),CONCATENATE("R",'Mapa de Riesgos'!$A$21),"")</f>
        <v/>
      </c>
      <c r="Y22" s="570"/>
      <c r="Z22" s="570" t="str">
        <f>IF(AND('Mapa de Riesgos'!$H$29="Media",'Mapa de Riesgos'!$L$29="Moderado"),CONCATENATE("R",'Mapa de Riesgos'!$A$29),"")</f>
        <v/>
      </c>
      <c r="AA22" s="571"/>
      <c r="AB22" s="545" t="str">
        <f>IF(AND('Mapa de Riesgos'!$H$12="Media",'Mapa de Riesgos'!$L$12="Mayor"),CONCATENATE("R",'Mapa de Riesgos'!$A$12),"")</f>
        <v/>
      </c>
      <c r="AC22" s="546"/>
      <c r="AD22" s="546" t="str">
        <f>IF(AND('Mapa de Riesgos'!$H$21="Media",'Mapa de Riesgos'!$L$21="Mayor"),CONCATENATE("R",'Mapa de Riesgos'!$A$21),"")</f>
        <v/>
      </c>
      <c r="AE22" s="546"/>
      <c r="AF22" s="546" t="str">
        <f>IF(AND('Mapa de Riesgos'!$H$29="Media",'Mapa de Riesgos'!$L$29="Mayor"),CONCATENATE("R",'Mapa de Riesgos'!$A$29),"")</f>
        <v/>
      </c>
      <c r="AG22" s="548"/>
      <c r="AH22" s="560" t="str">
        <f>IF(AND('Mapa de Riesgos'!$H$12="Media",'Mapa de Riesgos'!$L$12="Catastrófico"),CONCATENATE("R",'Mapa de Riesgos'!$A$12),"")</f>
        <v/>
      </c>
      <c r="AI22" s="561"/>
      <c r="AJ22" s="561" t="str">
        <f>IF(AND('Mapa de Riesgos'!$H$21="Media",'Mapa de Riesgos'!$L$21="Catastrófico"),CONCATENATE("R",'Mapa de Riesgos'!$A$21),"")</f>
        <v/>
      </c>
      <c r="AK22" s="561"/>
      <c r="AL22" s="561" t="str">
        <f>IF(AND('Mapa de Riesgos'!$H$29="Media",'Mapa de Riesgos'!$L$29="Catastrófico"),CONCATENATE("R",'Mapa de Riesgos'!$A$29),"")</f>
        <v/>
      </c>
      <c r="AM22" s="562"/>
      <c r="AN22" s="83"/>
      <c r="AO22" s="516" t="s">
        <v>77</v>
      </c>
      <c r="AP22" s="517"/>
      <c r="AQ22" s="517"/>
      <c r="AR22" s="517"/>
      <c r="AS22" s="517"/>
      <c r="AT22" s="51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96"/>
      <c r="C23" s="496"/>
      <c r="D23" s="497"/>
      <c r="E23" s="537"/>
      <c r="F23" s="538"/>
      <c r="G23" s="538"/>
      <c r="H23" s="538"/>
      <c r="I23" s="539"/>
      <c r="J23" s="563"/>
      <c r="K23" s="564"/>
      <c r="L23" s="564"/>
      <c r="M23" s="564"/>
      <c r="N23" s="564"/>
      <c r="O23" s="565"/>
      <c r="P23" s="563"/>
      <c r="Q23" s="564"/>
      <c r="R23" s="564"/>
      <c r="S23" s="564"/>
      <c r="T23" s="564"/>
      <c r="U23" s="565"/>
      <c r="V23" s="563"/>
      <c r="W23" s="564"/>
      <c r="X23" s="564"/>
      <c r="Y23" s="564"/>
      <c r="Z23" s="564"/>
      <c r="AA23" s="565"/>
      <c r="AB23" s="547"/>
      <c r="AC23" s="543"/>
      <c r="AD23" s="543"/>
      <c r="AE23" s="543"/>
      <c r="AF23" s="543"/>
      <c r="AG23" s="544"/>
      <c r="AH23" s="554"/>
      <c r="AI23" s="555"/>
      <c r="AJ23" s="555"/>
      <c r="AK23" s="555"/>
      <c r="AL23" s="555"/>
      <c r="AM23" s="556"/>
      <c r="AN23" s="83"/>
      <c r="AO23" s="519"/>
      <c r="AP23" s="520"/>
      <c r="AQ23" s="520"/>
      <c r="AR23" s="520"/>
      <c r="AS23" s="520"/>
      <c r="AT23" s="52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96"/>
      <c r="C24" s="496"/>
      <c r="D24" s="497"/>
      <c r="E24" s="537"/>
      <c r="F24" s="538"/>
      <c r="G24" s="538"/>
      <c r="H24" s="538"/>
      <c r="I24" s="539"/>
      <c r="J24" s="563" t="str">
        <f>IF(AND('Mapa de Riesgos'!$H$37="Media",'Mapa de Riesgos'!$L$37="Leve"),CONCATENATE("R",'Mapa de Riesgos'!$A$37),"")</f>
        <v/>
      </c>
      <c r="K24" s="564"/>
      <c r="L24" s="564" t="str">
        <f>IF(AND('Mapa de Riesgos'!$H$43="Media",'Mapa de Riesgos'!$L$43="Leve"),CONCATENATE("R",'Mapa de Riesgos'!$A$43),"")</f>
        <v/>
      </c>
      <c r="M24" s="564"/>
      <c r="N24" s="564" t="str">
        <f>IF(AND('Mapa de Riesgos'!$H$49="Media",'Mapa de Riesgos'!$L$49="Leve"),CONCATENATE("R",'Mapa de Riesgos'!$A$49),"")</f>
        <v/>
      </c>
      <c r="O24" s="565"/>
      <c r="P24" s="563" t="str">
        <f>IF(AND('Mapa de Riesgos'!$H$37="Media",'Mapa de Riesgos'!$L$37="Menor"),CONCATENATE("R",'Mapa de Riesgos'!$A$37),"")</f>
        <v/>
      </c>
      <c r="Q24" s="564"/>
      <c r="R24" s="564" t="str">
        <f>IF(AND('Mapa de Riesgos'!$H$43="Media",'Mapa de Riesgos'!$L$43="Menor"),CONCATENATE("R",'Mapa de Riesgos'!$A$43),"")</f>
        <v/>
      </c>
      <c r="S24" s="564"/>
      <c r="T24" s="564" t="str">
        <f>IF(AND('Mapa de Riesgos'!$H$49="Media",'Mapa de Riesgos'!$L$49="Menor"),CONCATENATE("R",'Mapa de Riesgos'!$A$49),"")</f>
        <v/>
      </c>
      <c r="U24" s="565"/>
      <c r="V24" s="563" t="str">
        <f>IF(AND('Mapa de Riesgos'!$H$37="Media",'Mapa de Riesgos'!$L$37="Moderado"),CONCATENATE("R",'Mapa de Riesgos'!$A$37),"")</f>
        <v/>
      </c>
      <c r="W24" s="564"/>
      <c r="X24" s="564" t="str">
        <f>IF(AND('Mapa de Riesgos'!$H$43="Media",'Mapa de Riesgos'!$L$43="Moderado"),CONCATENATE("R",'Mapa de Riesgos'!$A$43),"")</f>
        <v/>
      </c>
      <c r="Y24" s="564"/>
      <c r="Z24" s="564" t="str">
        <f>IF(AND('Mapa de Riesgos'!$H$49="Media",'Mapa de Riesgos'!$L$49="Moderado"),CONCATENATE("R",'Mapa de Riesgos'!$A$49),"")</f>
        <v>R6</v>
      </c>
      <c r="AA24" s="565"/>
      <c r="AB24" s="547" t="str">
        <f>IF(AND('Mapa de Riesgos'!$H$37="Media",'Mapa de Riesgos'!$L$37="Mayor"),CONCATENATE("R",'Mapa de Riesgos'!$A$37),"")</f>
        <v>R4</v>
      </c>
      <c r="AC24" s="543"/>
      <c r="AD24" s="543" t="str">
        <f>IF(AND('Mapa de Riesgos'!$H$43="Media",'Mapa de Riesgos'!$L$43="Mayor"),CONCATENATE("R",'Mapa de Riesgos'!$A$43),"")</f>
        <v/>
      </c>
      <c r="AE24" s="543"/>
      <c r="AF24" s="543" t="str">
        <f>IF(AND('Mapa de Riesgos'!$H$49="Media",'Mapa de Riesgos'!$L$49="Mayor"),CONCATENATE("R",'Mapa de Riesgos'!$A$49),"")</f>
        <v/>
      </c>
      <c r="AG24" s="544"/>
      <c r="AH24" s="554" t="str">
        <f>IF(AND('Mapa de Riesgos'!$H$37="Media",'Mapa de Riesgos'!$L$37="Catastrófico"),CONCATENATE("R",'Mapa de Riesgos'!$A$37),"")</f>
        <v/>
      </c>
      <c r="AI24" s="555"/>
      <c r="AJ24" s="555" t="str">
        <f>IF(AND('Mapa de Riesgos'!$H$43="Media",'Mapa de Riesgos'!$L$43="Catastrófico"),CONCATENATE("R",'Mapa de Riesgos'!$A$43),"")</f>
        <v/>
      </c>
      <c r="AK24" s="555"/>
      <c r="AL24" s="555" t="str">
        <f>IF(AND('Mapa de Riesgos'!$H$49="Media",'Mapa de Riesgos'!$L$49="Catastrófico"),CONCATENATE("R",'Mapa de Riesgos'!$A$49),"")</f>
        <v/>
      </c>
      <c r="AM24" s="556"/>
      <c r="AN24" s="83"/>
      <c r="AO24" s="519"/>
      <c r="AP24" s="520"/>
      <c r="AQ24" s="520"/>
      <c r="AR24" s="520"/>
      <c r="AS24" s="520"/>
      <c r="AT24" s="52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96"/>
      <c r="C25" s="496"/>
      <c r="D25" s="497"/>
      <c r="E25" s="537"/>
      <c r="F25" s="538"/>
      <c r="G25" s="538"/>
      <c r="H25" s="538"/>
      <c r="I25" s="539"/>
      <c r="J25" s="563"/>
      <c r="K25" s="564"/>
      <c r="L25" s="564"/>
      <c r="M25" s="564"/>
      <c r="N25" s="564"/>
      <c r="O25" s="565"/>
      <c r="P25" s="563"/>
      <c r="Q25" s="564"/>
      <c r="R25" s="564"/>
      <c r="S25" s="564"/>
      <c r="T25" s="564"/>
      <c r="U25" s="565"/>
      <c r="V25" s="563"/>
      <c r="W25" s="564"/>
      <c r="X25" s="564"/>
      <c r="Y25" s="564"/>
      <c r="Z25" s="564"/>
      <c r="AA25" s="565"/>
      <c r="AB25" s="547"/>
      <c r="AC25" s="543"/>
      <c r="AD25" s="543"/>
      <c r="AE25" s="543"/>
      <c r="AF25" s="543"/>
      <c r="AG25" s="544"/>
      <c r="AH25" s="554"/>
      <c r="AI25" s="555"/>
      <c r="AJ25" s="555"/>
      <c r="AK25" s="555"/>
      <c r="AL25" s="555"/>
      <c r="AM25" s="556"/>
      <c r="AN25" s="83"/>
      <c r="AO25" s="519"/>
      <c r="AP25" s="520"/>
      <c r="AQ25" s="520"/>
      <c r="AR25" s="520"/>
      <c r="AS25" s="520"/>
      <c r="AT25" s="52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96"/>
      <c r="C26" s="496"/>
      <c r="D26" s="497"/>
      <c r="E26" s="537"/>
      <c r="F26" s="538"/>
      <c r="G26" s="538"/>
      <c r="H26" s="538"/>
      <c r="I26" s="539"/>
      <c r="J26" s="563" t="str">
        <f>IF(AND('Mapa de Riesgos'!$H$57="Media",'Mapa de Riesgos'!$L$57="Leve"),CONCATENATE("R",'Mapa de Riesgos'!$A$57),"")</f>
        <v/>
      </c>
      <c r="K26" s="564"/>
      <c r="L26" s="564" t="str">
        <f>IF(AND('Mapa de Riesgos'!$H$63="Media",'Mapa de Riesgos'!$L$63="Leve"),CONCATENATE("R",'Mapa de Riesgos'!$A$63),"")</f>
        <v/>
      </c>
      <c r="M26" s="564"/>
      <c r="N26" s="564" t="str">
        <f>IF(AND('Mapa de Riesgos'!$H$69="Media",'Mapa de Riesgos'!$L$69="Leve"),CONCATENATE("R",'Mapa de Riesgos'!$A$69),"")</f>
        <v/>
      </c>
      <c r="O26" s="565"/>
      <c r="P26" s="563" t="str">
        <f>IF(AND('Mapa de Riesgos'!$H$57="Media",'Mapa de Riesgos'!$L$57="Menor"),CONCATENATE("R",'Mapa de Riesgos'!$A$57),"")</f>
        <v/>
      </c>
      <c r="Q26" s="564"/>
      <c r="R26" s="564" t="str">
        <f>IF(AND('Mapa de Riesgos'!$H$63="Media",'Mapa de Riesgos'!$L$63="Menor"),CONCATENATE("R",'Mapa de Riesgos'!$A$63),"")</f>
        <v/>
      </c>
      <c r="S26" s="564"/>
      <c r="T26" s="564" t="str">
        <f>IF(AND('Mapa de Riesgos'!$H$69="Media",'Mapa de Riesgos'!$L$69="Menor"),CONCATENATE("R",'Mapa de Riesgos'!$A$69),"")</f>
        <v/>
      </c>
      <c r="U26" s="565"/>
      <c r="V26" s="563" t="str">
        <f>IF(AND('Mapa de Riesgos'!$H$57="Media",'Mapa de Riesgos'!$L$57="Moderado"),CONCATENATE("R",'Mapa de Riesgos'!$A$57),"")</f>
        <v>R7</v>
      </c>
      <c r="W26" s="564"/>
      <c r="X26" s="564" t="str">
        <f>IF(AND('Mapa de Riesgos'!$H$63="Media",'Mapa de Riesgos'!$L$63="Moderado"),CONCATENATE("R",'Mapa de Riesgos'!$A$63),"")</f>
        <v/>
      </c>
      <c r="Y26" s="564"/>
      <c r="Z26" s="564" t="str">
        <f>IF(AND('Mapa de Riesgos'!$H$69="Media",'Mapa de Riesgos'!$L$69="Moderado"),CONCATENATE("R",'Mapa de Riesgos'!$A$69),"")</f>
        <v>R9</v>
      </c>
      <c r="AA26" s="565"/>
      <c r="AB26" s="547" t="str">
        <f>IF(AND('Mapa de Riesgos'!$H$57="Media",'Mapa de Riesgos'!$L$57="Mayor"),CONCATENATE("R",'Mapa de Riesgos'!$A$57),"")</f>
        <v/>
      </c>
      <c r="AC26" s="543"/>
      <c r="AD26" s="543" t="str">
        <f>IF(AND('Mapa de Riesgos'!$H$63="Media",'Mapa de Riesgos'!$L$63="Mayor"),CONCATENATE("R",'Mapa de Riesgos'!$A$63),"")</f>
        <v/>
      </c>
      <c r="AE26" s="543"/>
      <c r="AF26" s="543" t="str">
        <f>IF(AND('Mapa de Riesgos'!$H$69="Media",'Mapa de Riesgos'!$L$69="Mayor"),CONCATENATE("R",'Mapa de Riesgos'!$A$69),"")</f>
        <v/>
      </c>
      <c r="AG26" s="544"/>
      <c r="AH26" s="554" t="str">
        <f>IF(AND('Mapa de Riesgos'!$H$57="Media",'Mapa de Riesgos'!$L$57="Catastrófico"),CONCATENATE("R",'Mapa de Riesgos'!$A$57),"")</f>
        <v/>
      </c>
      <c r="AI26" s="555"/>
      <c r="AJ26" s="555" t="str">
        <f>IF(AND('Mapa de Riesgos'!$H$63="Media",'Mapa de Riesgos'!$L$63="Catastrófico"),CONCATENATE("R",'Mapa de Riesgos'!$A$63),"")</f>
        <v/>
      </c>
      <c r="AK26" s="555"/>
      <c r="AL26" s="555" t="str">
        <f>IF(AND('Mapa de Riesgos'!$H$69="Media",'Mapa de Riesgos'!$L$69="Catastrófico"),CONCATENATE("R",'Mapa de Riesgos'!$A$69),"")</f>
        <v/>
      </c>
      <c r="AM26" s="556"/>
      <c r="AN26" s="83"/>
      <c r="AO26" s="519"/>
      <c r="AP26" s="520"/>
      <c r="AQ26" s="520"/>
      <c r="AR26" s="520"/>
      <c r="AS26" s="520"/>
      <c r="AT26" s="52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96"/>
      <c r="C27" s="496"/>
      <c r="D27" s="497"/>
      <c r="E27" s="537"/>
      <c r="F27" s="538"/>
      <c r="G27" s="538"/>
      <c r="H27" s="538"/>
      <c r="I27" s="539"/>
      <c r="J27" s="563"/>
      <c r="K27" s="564"/>
      <c r="L27" s="564"/>
      <c r="M27" s="564"/>
      <c r="N27" s="564"/>
      <c r="O27" s="565"/>
      <c r="P27" s="563"/>
      <c r="Q27" s="564"/>
      <c r="R27" s="564"/>
      <c r="S27" s="564"/>
      <c r="T27" s="564"/>
      <c r="U27" s="565"/>
      <c r="V27" s="563"/>
      <c r="W27" s="564"/>
      <c r="X27" s="564"/>
      <c r="Y27" s="564"/>
      <c r="Z27" s="564"/>
      <c r="AA27" s="565"/>
      <c r="AB27" s="547"/>
      <c r="AC27" s="543"/>
      <c r="AD27" s="543"/>
      <c r="AE27" s="543"/>
      <c r="AF27" s="543"/>
      <c r="AG27" s="544"/>
      <c r="AH27" s="554"/>
      <c r="AI27" s="555"/>
      <c r="AJ27" s="555"/>
      <c r="AK27" s="555"/>
      <c r="AL27" s="555"/>
      <c r="AM27" s="556"/>
      <c r="AN27" s="83"/>
      <c r="AO27" s="519"/>
      <c r="AP27" s="520"/>
      <c r="AQ27" s="520"/>
      <c r="AR27" s="520"/>
      <c r="AS27" s="520"/>
      <c r="AT27" s="52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96"/>
      <c r="C28" s="496"/>
      <c r="D28" s="497"/>
      <c r="E28" s="537"/>
      <c r="F28" s="538"/>
      <c r="G28" s="538"/>
      <c r="H28" s="538"/>
      <c r="I28" s="539"/>
      <c r="J28" s="563" t="str">
        <f>IF(AND('Mapa de Riesgos'!$H$75="Media",'Mapa de Riesgos'!$L$75="Leve"),CONCATENATE("R",'Mapa de Riesgos'!$A$75),"")</f>
        <v/>
      </c>
      <c r="K28" s="564"/>
      <c r="L28" s="564" t="str">
        <f>IF(AND('Mapa de Riesgos'!$H$81="Media",'Mapa de Riesgos'!$L$81="Leve"),CONCATENATE("R",'Mapa de Riesgos'!$A$81),"")</f>
        <v/>
      </c>
      <c r="M28" s="564"/>
      <c r="N28" s="564" t="str">
        <f>IF(AND('Mapa de Riesgos'!$H$87="Media",'Mapa de Riesgos'!$L$87="Leve"),CONCATENATE("R",'Mapa de Riesgos'!$A$87),"")</f>
        <v/>
      </c>
      <c r="O28" s="565"/>
      <c r="P28" s="563" t="str">
        <f>IF(AND('Mapa de Riesgos'!$H$75="Media",'Mapa de Riesgos'!$L$75="Menor"),CONCATENATE("R",'Mapa de Riesgos'!$A$75),"")</f>
        <v/>
      </c>
      <c r="Q28" s="564"/>
      <c r="R28" s="564" t="str">
        <f>IF(AND('Mapa de Riesgos'!$H$81="Media",'Mapa de Riesgos'!$L$81="Menor"),CONCATENATE("R",'Mapa de Riesgos'!$A$81),"")</f>
        <v/>
      </c>
      <c r="S28" s="564"/>
      <c r="T28" s="564" t="str">
        <f>IF(AND('Mapa de Riesgos'!$H$87="Media",'Mapa de Riesgos'!$L$87="Menor"),CONCATENATE("R",'Mapa de Riesgos'!$A$87),"")</f>
        <v/>
      </c>
      <c r="U28" s="565"/>
      <c r="V28" s="563" t="str">
        <f>IF(AND('Mapa de Riesgos'!$H$75="Media",'Mapa de Riesgos'!$L$75="Moderado"),CONCATENATE("R",'Mapa de Riesgos'!$A$75),"")</f>
        <v/>
      </c>
      <c r="W28" s="564"/>
      <c r="X28" s="564" t="str">
        <f>IF(AND('Mapa de Riesgos'!$H$81="Media",'Mapa de Riesgos'!$L$81="Moderado"),CONCATENATE("R",'Mapa de Riesgos'!$A$81),"")</f>
        <v/>
      </c>
      <c r="Y28" s="564"/>
      <c r="Z28" s="564" t="str">
        <f>IF(AND('Mapa de Riesgos'!$H$87="Media",'Mapa de Riesgos'!$L$87="Moderado"),CONCATENATE("R",'Mapa de Riesgos'!$A$87),"")</f>
        <v/>
      </c>
      <c r="AA28" s="565"/>
      <c r="AB28" s="547" t="str">
        <f>IF(AND('Mapa de Riesgos'!$H$75="Media",'Mapa de Riesgos'!$L$75="Mayor"),CONCATENATE("R",'Mapa de Riesgos'!$A$75),"")</f>
        <v/>
      </c>
      <c r="AC28" s="543"/>
      <c r="AD28" s="543" t="str">
        <f>IF(AND('Mapa de Riesgos'!$H$81="Media",'Mapa de Riesgos'!$L$81="Mayor"),CONCATENATE("R",'Mapa de Riesgos'!$A$81),"")</f>
        <v/>
      </c>
      <c r="AE28" s="543"/>
      <c r="AF28" s="543" t="str">
        <f>IF(AND('Mapa de Riesgos'!$H$87="Media",'Mapa de Riesgos'!$L$87="Mayor"),CONCATENATE("R",'Mapa de Riesgos'!$A$87),"")</f>
        <v/>
      </c>
      <c r="AG28" s="544"/>
      <c r="AH28" s="554" t="str">
        <f>IF(AND('Mapa de Riesgos'!$H$75="Media",'Mapa de Riesgos'!$L$75="Catastrófico"),CONCATENATE("R",'Mapa de Riesgos'!$A$75),"")</f>
        <v/>
      </c>
      <c r="AI28" s="555"/>
      <c r="AJ28" s="555" t="str">
        <f>IF(AND('Mapa de Riesgos'!$H$81="Media",'Mapa de Riesgos'!$L$81="Catastrófico"),CONCATENATE("R",'Mapa de Riesgos'!$A$81),"")</f>
        <v/>
      </c>
      <c r="AK28" s="555"/>
      <c r="AL28" s="555" t="str">
        <f>IF(AND('Mapa de Riesgos'!$H$87="Media",'Mapa de Riesgos'!$L$87="Catastrófico"),CONCATENATE("R",'Mapa de Riesgos'!$A$87),"")</f>
        <v/>
      </c>
      <c r="AM28" s="556"/>
      <c r="AN28" s="83"/>
      <c r="AO28" s="519"/>
      <c r="AP28" s="520"/>
      <c r="AQ28" s="520"/>
      <c r="AR28" s="520"/>
      <c r="AS28" s="520"/>
      <c r="AT28" s="52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96"/>
      <c r="C29" s="496"/>
      <c r="D29" s="497"/>
      <c r="E29" s="540"/>
      <c r="F29" s="541"/>
      <c r="G29" s="541"/>
      <c r="H29" s="541"/>
      <c r="I29" s="542"/>
      <c r="J29" s="563"/>
      <c r="K29" s="564"/>
      <c r="L29" s="564"/>
      <c r="M29" s="564"/>
      <c r="N29" s="564"/>
      <c r="O29" s="565"/>
      <c r="P29" s="566"/>
      <c r="Q29" s="567"/>
      <c r="R29" s="567"/>
      <c r="S29" s="567"/>
      <c r="T29" s="567"/>
      <c r="U29" s="568"/>
      <c r="V29" s="566"/>
      <c r="W29" s="567"/>
      <c r="X29" s="567"/>
      <c r="Y29" s="567"/>
      <c r="Z29" s="567"/>
      <c r="AA29" s="568"/>
      <c r="AB29" s="551"/>
      <c r="AC29" s="552"/>
      <c r="AD29" s="552"/>
      <c r="AE29" s="552"/>
      <c r="AF29" s="552"/>
      <c r="AG29" s="553"/>
      <c r="AH29" s="557"/>
      <c r="AI29" s="558"/>
      <c r="AJ29" s="558"/>
      <c r="AK29" s="558"/>
      <c r="AL29" s="558"/>
      <c r="AM29" s="559"/>
      <c r="AN29" s="83"/>
      <c r="AO29" s="522"/>
      <c r="AP29" s="523"/>
      <c r="AQ29" s="523"/>
      <c r="AR29" s="523"/>
      <c r="AS29" s="523"/>
      <c r="AT29" s="52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96"/>
      <c r="C30" s="496"/>
      <c r="D30" s="497"/>
      <c r="E30" s="534" t="s">
        <v>110</v>
      </c>
      <c r="F30" s="535"/>
      <c r="G30" s="535"/>
      <c r="H30" s="535"/>
      <c r="I30" s="535"/>
      <c r="J30" s="578" t="str">
        <f>IF(AND('Mapa de Riesgos'!$H$12="Baja",'Mapa de Riesgos'!$L$12="Leve"),CONCATENATE("R",'Mapa de Riesgos'!$A$12),"")</f>
        <v/>
      </c>
      <c r="K30" s="579"/>
      <c r="L30" s="579" t="str">
        <f>IF(AND('Mapa de Riesgos'!$H$21="Baja",'Mapa de Riesgos'!$L$21="Leve"),CONCATENATE("R",'Mapa de Riesgos'!$A$21),"")</f>
        <v/>
      </c>
      <c r="M30" s="579"/>
      <c r="N30" s="579" t="str">
        <f>IF(AND('Mapa de Riesgos'!$H$29="Baja",'Mapa de Riesgos'!$L$29="Leve"),CONCATENATE("R",'Mapa de Riesgos'!$A$29),"")</f>
        <v/>
      </c>
      <c r="O30" s="580"/>
      <c r="P30" s="570" t="str">
        <f>IF(AND('Mapa de Riesgos'!$H$12="Baja",'Mapa de Riesgos'!$L$12="Menor"),CONCATENATE("R",'Mapa de Riesgos'!$A$12),"")</f>
        <v/>
      </c>
      <c r="Q30" s="570"/>
      <c r="R30" s="570" t="str">
        <f>IF(AND('Mapa de Riesgos'!$H$21="Baja",'Mapa de Riesgos'!$L$21="Menor"),CONCATENATE("R",'Mapa de Riesgos'!$A$21),"")</f>
        <v/>
      </c>
      <c r="S30" s="570"/>
      <c r="T30" s="570" t="str">
        <f>IF(AND('Mapa de Riesgos'!$H$29="Baja",'Mapa de Riesgos'!$L$29="Menor"),CONCATENATE("R",'Mapa de Riesgos'!$A$29),"")</f>
        <v/>
      </c>
      <c r="U30" s="571"/>
      <c r="V30" s="569" t="str">
        <f>IF(AND('Mapa de Riesgos'!$H$12="Baja",'Mapa de Riesgos'!$L$12="Moderado"),CONCATENATE("R",'Mapa de Riesgos'!$A$12),"")</f>
        <v/>
      </c>
      <c r="W30" s="570"/>
      <c r="X30" s="570" t="str">
        <f>IF(AND('Mapa de Riesgos'!$H$21="Baja",'Mapa de Riesgos'!$L$21="Moderado"),CONCATENATE("R",'Mapa de Riesgos'!$A$21),"")</f>
        <v/>
      </c>
      <c r="Y30" s="570"/>
      <c r="Z30" s="570" t="str">
        <f>IF(AND('Mapa de Riesgos'!$H$29="Baja",'Mapa de Riesgos'!$L$29="Moderado"),CONCATENATE("R",'Mapa de Riesgos'!$A$29),"")</f>
        <v/>
      </c>
      <c r="AA30" s="571"/>
      <c r="AB30" s="545" t="str">
        <f>IF(AND('Mapa de Riesgos'!$H$12="Baja",'Mapa de Riesgos'!$L$12="Mayor"),CONCATENATE("R",'Mapa de Riesgos'!$A$12),"")</f>
        <v/>
      </c>
      <c r="AC30" s="546"/>
      <c r="AD30" s="546" t="str">
        <f>IF(AND('Mapa de Riesgos'!$H$21="Baja",'Mapa de Riesgos'!$L$21="Mayor"),CONCATENATE("R",'Mapa de Riesgos'!$A$21),"")</f>
        <v>R2</v>
      </c>
      <c r="AE30" s="546"/>
      <c r="AF30" s="546" t="str">
        <f>IF(AND('Mapa de Riesgos'!$H$29="Baja",'Mapa de Riesgos'!$L$29="Mayor"),CONCATENATE("R",'Mapa de Riesgos'!$A$29),"")</f>
        <v>R3</v>
      </c>
      <c r="AG30" s="548"/>
      <c r="AH30" s="560" t="str">
        <f>IF(AND('Mapa de Riesgos'!$H$12="Baja",'Mapa de Riesgos'!$L$12="Catastrófico"),CONCATENATE("R",'Mapa de Riesgos'!$A$12),"")</f>
        <v/>
      </c>
      <c r="AI30" s="561"/>
      <c r="AJ30" s="561" t="str">
        <f>IF(AND('Mapa de Riesgos'!$H$21="Baja",'Mapa de Riesgos'!$L$21="Catastrófico"),CONCATENATE("R",'Mapa de Riesgos'!$A$21),"")</f>
        <v/>
      </c>
      <c r="AK30" s="561"/>
      <c r="AL30" s="561" t="str">
        <f>IF(AND('Mapa de Riesgos'!$H$29="Baja",'Mapa de Riesgos'!$L$29="Catastrófico"),CONCATENATE("R",'Mapa de Riesgos'!$A$29),"")</f>
        <v/>
      </c>
      <c r="AM30" s="562"/>
      <c r="AN30" s="83"/>
      <c r="AO30" s="525" t="s">
        <v>78</v>
      </c>
      <c r="AP30" s="526"/>
      <c r="AQ30" s="526"/>
      <c r="AR30" s="526"/>
      <c r="AS30" s="526"/>
      <c r="AT30" s="52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96"/>
      <c r="C31" s="496"/>
      <c r="D31" s="497"/>
      <c r="E31" s="537"/>
      <c r="F31" s="538"/>
      <c r="G31" s="538"/>
      <c r="H31" s="538"/>
      <c r="I31" s="538"/>
      <c r="J31" s="574"/>
      <c r="K31" s="572"/>
      <c r="L31" s="572"/>
      <c r="M31" s="572"/>
      <c r="N31" s="572"/>
      <c r="O31" s="573"/>
      <c r="P31" s="564"/>
      <c r="Q31" s="564"/>
      <c r="R31" s="564"/>
      <c r="S31" s="564"/>
      <c r="T31" s="564"/>
      <c r="U31" s="565"/>
      <c r="V31" s="563"/>
      <c r="W31" s="564"/>
      <c r="X31" s="564"/>
      <c r="Y31" s="564"/>
      <c r="Z31" s="564"/>
      <c r="AA31" s="565"/>
      <c r="AB31" s="547"/>
      <c r="AC31" s="543"/>
      <c r="AD31" s="543"/>
      <c r="AE31" s="543"/>
      <c r="AF31" s="543"/>
      <c r="AG31" s="544"/>
      <c r="AH31" s="554"/>
      <c r="AI31" s="555"/>
      <c r="AJ31" s="555"/>
      <c r="AK31" s="555"/>
      <c r="AL31" s="555"/>
      <c r="AM31" s="556"/>
      <c r="AN31" s="83"/>
      <c r="AO31" s="528"/>
      <c r="AP31" s="529"/>
      <c r="AQ31" s="529"/>
      <c r="AR31" s="529"/>
      <c r="AS31" s="529"/>
      <c r="AT31" s="53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96"/>
      <c r="C32" s="496"/>
      <c r="D32" s="497"/>
      <c r="E32" s="537"/>
      <c r="F32" s="538"/>
      <c r="G32" s="538"/>
      <c r="H32" s="538"/>
      <c r="I32" s="538"/>
      <c r="J32" s="574" t="str">
        <f>IF(AND('Mapa de Riesgos'!$H$37="Baja",'Mapa de Riesgos'!$L$37="Leve"),CONCATENATE("R",'Mapa de Riesgos'!$A$37),"")</f>
        <v/>
      </c>
      <c r="K32" s="572"/>
      <c r="L32" s="572" t="str">
        <f>IF(AND('Mapa de Riesgos'!$H$43="Baja",'Mapa de Riesgos'!$L$43="Leve"),CONCATENATE("R",'Mapa de Riesgos'!$A$43),"")</f>
        <v/>
      </c>
      <c r="M32" s="572"/>
      <c r="N32" s="572" t="str">
        <f>IF(AND('Mapa de Riesgos'!$H$49="Baja",'Mapa de Riesgos'!$L$49="Leve"),CONCATENATE("R",'Mapa de Riesgos'!$A$49),"")</f>
        <v/>
      </c>
      <c r="O32" s="573"/>
      <c r="P32" s="564" t="str">
        <f>IF(AND('Mapa de Riesgos'!$H$37="Baja",'Mapa de Riesgos'!$L$37="Menor"),CONCATENATE("R",'Mapa de Riesgos'!$A$37),"")</f>
        <v/>
      </c>
      <c r="Q32" s="564"/>
      <c r="R32" s="564" t="str">
        <f>IF(AND('Mapa de Riesgos'!$H$43="Baja",'Mapa de Riesgos'!$L$43="Menor"),CONCATENATE("R",'Mapa de Riesgos'!$A$43),"")</f>
        <v/>
      </c>
      <c r="S32" s="564"/>
      <c r="T32" s="564" t="str">
        <f>IF(AND('Mapa de Riesgos'!$H$49="Baja",'Mapa de Riesgos'!$L$49="Menor"),CONCATENATE("R",'Mapa de Riesgos'!$A$49),"")</f>
        <v/>
      </c>
      <c r="U32" s="565"/>
      <c r="V32" s="563" t="str">
        <f>IF(AND('Mapa de Riesgos'!$H$37="Baja",'Mapa de Riesgos'!$L$37="Moderado"),CONCATENATE("R",'Mapa de Riesgos'!$A$37),"")</f>
        <v/>
      </c>
      <c r="W32" s="564"/>
      <c r="X32" s="564" t="str">
        <f>IF(AND('Mapa de Riesgos'!$H$43="Baja",'Mapa de Riesgos'!$L$43="Moderado"),CONCATENATE("R",'Mapa de Riesgos'!$A$43),"")</f>
        <v/>
      </c>
      <c r="Y32" s="564"/>
      <c r="Z32" s="564" t="str">
        <f>IF(AND('Mapa de Riesgos'!$H$49="Baja",'Mapa de Riesgos'!$L$49="Moderado"),CONCATENATE("R",'Mapa de Riesgos'!$A$49),"")</f>
        <v/>
      </c>
      <c r="AA32" s="565"/>
      <c r="AB32" s="547" t="str">
        <f>IF(AND('Mapa de Riesgos'!$H$37="Baja",'Mapa de Riesgos'!$L$37="Mayor"),CONCATENATE("R",'Mapa de Riesgos'!$A$37),"")</f>
        <v/>
      </c>
      <c r="AC32" s="543"/>
      <c r="AD32" s="543" t="str">
        <f>IF(AND('Mapa de Riesgos'!$H$43="Baja",'Mapa de Riesgos'!$L$43="Mayor"),CONCATENATE("R",'Mapa de Riesgos'!$A$43),"")</f>
        <v/>
      </c>
      <c r="AE32" s="543"/>
      <c r="AF32" s="543" t="str">
        <f>IF(AND('Mapa de Riesgos'!$H$49="Baja",'Mapa de Riesgos'!$L$49="Mayor"),CONCATENATE("R",'Mapa de Riesgos'!$A$49),"")</f>
        <v/>
      </c>
      <c r="AG32" s="544"/>
      <c r="AH32" s="554" t="str">
        <f>IF(AND('Mapa de Riesgos'!$H$37="Baja",'Mapa de Riesgos'!$L$37="Catastrófico"),CONCATENATE("R",'Mapa de Riesgos'!$A$37),"")</f>
        <v/>
      </c>
      <c r="AI32" s="555"/>
      <c r="AJ32" s="555" t="str">
        <f>IF(AND('Mapa de Riesgos'!$H$43="Baja",'Mapa de Riesgos'!$L$43="Catastrófico"),CONCATENATE("R",'Mapa de Riesgos'!$A$43),"")</f>
        <v/>
      </c>
      <c r="AK32" s="555"/>
      <c r="AL32" s="555" t="str">
        <f>IF(AND('Mapa de Riesgos'!$H$49="Baja",'Mapa de Riesgos'!$L$49="Catastrófico"),CONCATENATE("R",'Mapa de Riesgos'!$A$49),"")</f>
        <v/>
      </c>
      <c r="AM32" s="556"/>
      <c r="AN32" s="83"/>
      <c r="AO32" s="528"/>
      <c r="AP32" s="529"/>
      <c r="AQ32" s="529"/>
      <c r="AR32" s="529"/>
      <c r="AS32" s="529"/>
      <c r="AT32" s="53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96"/>
      <c r="C33" s="496"/>
      <c r="D33" s="497"/>
      <c r="E33" s="537"/>
      <c r="F33" s="538"/>
      <c r="G33" s="538"/>
      <c r="H33" s="538"/>
      <c r="I33" s="538"/>
      <c r="J33" s="574"/>
      <c r="K33" s="572"/>
      <c r="L33" s="572"/>
      <c r="M33" s="572"/>
      <c r="N33" s="572"/>
      <c r="O33" s="573"/>
      <c r="P33" s="564"/>
      <c r="Q33" s="564"/>
      <c r="R33" s="564"/>
      <c r="S33" s="564"/>
      <c r="T33" s="564"/>
      <c r="U33" s="565"/>
      <c r="V33" s="563"/>
      <c r="W33" s="564"/>
      <c r="X33" s="564"/>
      <c r="Y33" s="564"/>
      <c r="Z33" s="564"/>
      <c r="AA33" s="565"/>
      <c r="AB33" s="547"/>
      <c r="AC33" s="543"/>
      <c r="AD33" s="543"/>
      <c r="AE33" s="543"/>
      <c r="AF33" s="543"/>
      <c r="AG33" s="544"/>
      <c r="AH33" s="554"/>
      <c r="AI33" s="555"/>
      <c r="AJ33" s="555"/>
      <c r="AK33" s="555"/>
      <c r="AL33" s="555"/>
      <c r="AM33" s="556"/>
      <c r="AN33" s="83"/>
      <c r="AO33" s="528"/>
      <c r="AP33" s="529"/>
      <c r="AQ33" s="529"/>
      <c r="AR33" s="529"/>
      <c r="AS33" s="529"/>
      <c r="AT33" s="53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96"/>
      <c r="C34" s="496"/>
      <c r="D34" s="497"/>
      <c r="E34" s="537"/>
      <c r="F34" s="538"/>
      <c r="G34" s="538"/>
      <c r="H34" s="538"/>
      <c r="I34" s="538"/>
      <c r="J34" s="574" t="str">
        <f>IF(AND('Mapa de Riesgos'!$H$57="Baja",'Mapa de Riesgos'!$L$57="Leve"),CONCATENATE("R",'Mapa de Riesgos'!$A$57),"")</f>
        <v/>
      </c>
      <c r="K34" s="572"/>
      <c r="L34" s="572" t="str">
        <f>IF(AND('Mapa de Riesgos'!$H$63="Baja",'Mapa de Riesgos'!$L$63="Leve"),CONCATENATE("R",'Mapa de Riesgos'!$A$63),"")</f>
        <v/>
      </c>
      <c r="M34" s="572"/>
      <c r="N34" s="572" t="str">
        <f>IF(AND('Mapa de Riesgos'!$H$69="Baja",'Mapa de Riesgos'!$L$69="Leve"),CONCATENATE("R",'Mapa de Riesgos'!$A$69),"")</f>
        <v/>
      </c>
      <c r="O34" s="573"/>
      <c r="P34" s="564" t="str">
        <f>IF(AND('Mapa de Riesgos'!$H$57="Baja",'Mapa de Riesgos'!$L$57="Menor"),CONCATENATE("R",'Mapa de Riesgos'!$A$57),"")</f>
        <v/>
      </c>
      <c r="Q34" s="564"/>
      <c r="R34" s="564" t="str">
        <f>IF(AND('Mapa de Riesgos'!$H$63="Baja",'Mapa de Riesgos'!$L$63="Menor"),CONCATENATE("R",'Mapa de Riesgos'!$A$63),"")</f>
        <v/>
      </c>
      <c r="S34" s="564"/>
      <c r="T34" s="564" t="str">
        <f>IF(AND('Mapa de Riesgos'!$H$69="Baja",'Mapa de Riesgos'!$L$69="Menor"),CONCATENATE("R",'Mapa de Riesgos'!$A$69),"")</f>
        <v/>
      </c>
      <c r="U34" s="565"/>
      <c r="V34" s="563" t="str">
        <f>IF(AND('Mapa de Riesgos'!$H$57="Baja",'Mapa de Riesgos'!$L$57="Moderado"),CONCATENATE("R",'Mapa de Riesgos'!$A$57),"")</f>
        <v/>
      </c>
      <c r="W34" s="564"/>
      <c r="X34" s="564" t="str">
        <f>IF(AND('Mapa de Riesgos'!$H$63="Baja",'Mapa de Riesgos'!$L$63="Moderado"),CONCATENATE("R",'Mapa de Riesgos'!$A$63),"")</f>
        <v>R8</v>
      </c>
      <c r="Y34" s="564"/>
      <c r="Z34" s="564" t="str">
        <f>IF(AND('Mapa de Riesgos'!$H$69="Baja",'Mapa de Riesgos'!$L$69="Moderado"),CONCATENATE("R",'Mapa de Riesgos'!$A$69),"")</f>
        <v/>
      </c>
      <c r="AA34" s="565"/>
      <c r="AB34" s="547" t="str">
        <f>IF(AND('Mapa de Riesgos'!$H$57="Baja",'Mapa de Riesgos'!$L$57="Mayor"),CONCATENATE("R",'Mapa de Riesgos'!$A$57),"")</f>
        <v/>
      </c>
      <c r="AC34" s="543"/>
      <c r="AD34" s="543" t="str">
        <f>IF(AND('Mapa de Riesgos'!$H$63="Baja",'Mapa de Riesgos'!$L$63="Mayor"),CONCATENATE("R",'Mapa de Riesgos'!$A$63),"")</f>
        <v/>
      </c>
      <c r="AE34" s="543"/>
      <c r="AF34" s="543" t="str">
        <f>IF(AND('Mapa de Riesgos'!$H$69="Baja",'Mapa de Riesgos'!$L$69="Mayor"),CONCATENATE("R",'Mapa de Riesgos'!$A$69),"")</f>
        <v/>
      </c>
      <c r="AG34" s="544"/>
      <c r="AH34" s="554" t="str">
        <f>IF(AND('Mapa de Riesgos'!$H$57="Baja",'Mapa de Riesgos'!$L$57="Catastrófico"),CONCATENATE("R",'Mapa de Riesgos'!$A$57),"")</f>
        <v/>
      </c>
      <c r="AI34" s="555"/>
      <c r="AJ34" s="555" t="str">
        <f>IF(AND('Mapa de Riesgos'!$H$63="Baja",'Mapa de Riesgos'!$L$63="Catastrófico"),CONCATENATE("R",'Mapa de Riesgos'!$A$63),"")</f>
        <v/>
      </c>
      <c r="AK34" s="555"/>
      <c r="AL34" s="555" t="str">
        <f>IF(AND('Mapa de Riesgos'!$H$69="Baja",'Mapa de Riesgos'!$L$69="Catastrófico"),CONCATENATE("R",'Mapa de Riesgos'!$A$69),"")</f>
        <v/>
      </c>
      <c r="AM34" s="556"/>
      <c r="AN34" s="83"/>
      <c r="AO34" s="528"/>
      <c r="AP34" s="529"/>
      <c r="AQ34" s="529"/>
      <c r="AR34" s="529"/>
      <c r="AS34" s="529"/>
      <c r="AT34" s="53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96"/>
      <c r="C35" s="496"/>
      <c r="D35" s="497"/>
      <c r="E35" s="537"/>
      <c r="F35" s="538"/>
      <c r="G35" s="538"/>
      <c r="H35" s="538"/>
      <c r="I35" s="538"/>
      <c r="J35" s="574"/>
      <c r="K35" s="572"/>
      <c r="L35" s="572"/>
      <c r="M35" s="572"/>
      <c r="N35" s="572"/>
      <c r="O35" s="573"/>
      <c r="P35" s="564"/>
      <c r="Q35" s="564"/>
      <c r="R35" s="564"/>
      <c r="S35" s="564"/>
      <c r="T35" s="564"/>
      <c r="U35" s="565"/>
      <c r="V35" s="563"/>
      <c r="W35" s="564"/>
      <c r="X35" s="564"/>
      <c r="Y35" s="564"/>
      <c r="Z35" s="564"/>
      <c r="AA35" s="565"/>
      <c r="AB35" s="547"/>
      <c r="AC35" s="543"/>
      <c r="AD35" s="543"/>
      <c r="AE35" s="543"/>
      <c r="AF35" s="543"/>
      <c r="AG35" s="544"/>
      <c r="AH35" s="554"/>
      <c r="AI35" s="555"/>
      <c r="AJ35" s="555"/>
      <c r="AK35" s="555"/>
      <c r="AL35" s="555"/>
      <c r="AM35" s="556"/>
      <c r="AN35" s="83"/>
      <c r="AO35" s="528"/>
      <c r="AP35" s="529"/>
      <c r="AQ35" s="529"/>
      <c r="AR35" s="529"/>
      <c r="AS35" s="529"/>
      <c r="AT35" s="53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96"/>
      <c r="C36" s="496"/>
      <c r="D36" s="497"/>
      <c r="E36" s="537"/>
      <c r="F36" s="538"/>
      <c r="G36" s="538"/>
      <c r="H36" s="538"/>
      <c r="I36" s="538"/>
      <c r="J36" s="574" t="str">
        <f>IF(AND('Mapa de Riesgos'!$H$75="Baja",'Mapa de Riesgos'!$L$75="Leve"),CONCATENATE("R",'Mapa de Riesgos'!$A$75),"")</f>
        <v/>
      </c>
      <c r="K36" s="572"/>
      <c r="L36" s="572" t="str">
        <f>IF(AND('Mapa de Riesgos'!$H$81="Baja",'Mapa de Riesgos'!$L$81="Leve"),CONCATENATE("R",'Mapa de Riesgos'!$A$81),"")</f>
        <v/>
      </c>
      <c r="M36" s="572"/>
      <c r="N36" s="572" t="str">
        <f>IF(AND('Mapa de Riesgos'!$H$87="Baja",'Mapa de Riesgos'!$L$87="Leve"),CONCATENATE("R",'Mapa de Riesgos'!$A$87),"")</f>
        <v/>
      </c>
      <c r="O36" s="573"/>
      <c r="P36" s="564" t="str">
        <f>IF(AND('Mapa de Riesgos'!$H$75="Baja",'Mapa de Riesgos'!$L$75="Menor"),CONCATENATE("R",'Mapa de Riesgos'!$A$75),"")</f>
        <v/>
      </c>
      <c r="Q36" s="564"/>
      <c r="R36" s="564" t="str">
        <f>IF(AND('Mapa de Riesgos'!$H$81="Baja",'Mapa de Riesgos'!$L$81="Menor"),CONCATENATE("R",'Mapa de Riesgos'!$A$81),"")</f>
        <v/>
      </c>
      <c r="S36" s="564"/>
      <c r="T36" s="564" t="str">
        <f>IF(AND('Mapa de Riesgos'!$H$87="Baja",'Mapa de Riesgos'!$L$87="Menor"),CONCATENATE("R",'Mapa de Riesgos'!$A$87),"")</f>
        <v/>
      </c>
      <c r="U36" s="565"/>
      <c r="V36" s="563" t="str">
        <f>IF(AND('Mapa de Riesgos'!$H$75="Baja",'Mapa de Riesgos'!$L$75="Moderado"),CONCATENATE("R",'Mapa de Riesgos'!$A$75),"")</f>
        <v/>
      </c>
      <c r="W36" s="564"/>
      <c r="X36" s="564" t="str">
        <f>IF(AND('Mapa de Riesgos'!$H$81="Baja",'Mapa de Riesgos'!$L$81="Moderado"),CONCATENATE("R",'Mapa de Riesgos'!$A$81),"")</f>
        <v/>
      </c>
      <c r="Y36" s="564"/>
      <c r="Z36" s="564" t="str">
        <f>IF(AND('Mapa de Riesgos'!$H$87="Baja",'Mapa de Riesgos'!$L$87="Moderado"),CONCATENATE("R",'Mapa de Riesgos'!$A$87),"")</f>
        <v/>
      </c>
      <c r="AA36" s="565"/>
      <c r="AB36" s="547" t="str">
        <f>IF(AND('Mapa de Riesgos'!$H$75="Baja",'Mapa de Riesgos'!$L$75="Mayor"),CONCATENATE("R",'Mapa de Riesgos'!$A$75),"")</f>
        <v/>
      </c>
      <c r="AC36" s="543"/>
      <c r="AD36" s="543" t="str">
        <f>IF(AND('Mapa de Riesgos'!$H$81="Baja",'Mapa de Riesgos'!$L$81="Mayor"),CONCATENATE("R",'Mapa de Riesgos'!$A$81),"")</f>
        <v/>
      </c>
      <c r="AE36" s="543"/>
      <c r="AF36" s="543" t="str">
        <f>IF(AND('Mapa de Riesgos'!$H$87="Baja",'Mapa de Riesgos'!$L$87="Mayor"),CONCATENATE("R",'Mapa de Riesgos'!$A$87),"")</f>
        <v/>
      </c>
      <c r="AG36" s="544"/>
      <c r="AH36" s="554" t="str">
        <f>IF(AND('Mapa de Riesgos'!$H$75="Baja",'Mapa de Riesgos'!$L$75="Catastrófico"),CONCATENATE("R",'Mapa de Riesgos'!$A$75),"")</f>
        <v/>
      </c>
      <c r="AI36" s="555"/>
      <c r="AJ36" s="555" t="str">
        <f>IF(AND('Mapa de Riesgos'!$H$81="Baja",'Mapa de Riesgos'!$L$81="Catastrófico"),CONCATENATE("R",'Mapa de Riesgos'!$A$81),"")</f>
        <v/>
      </c>
      <c r="AK36" s="555"/>
      <c r="AL36" s="555" t="str">
        <f>IF(AND('Mapa de Riesgos'!$H$87="Baja",'Mapa de Riesgos'!$L$87="Catastrófico"),CONCATENATE("R",'Mapa de Riesgos'!$A$87),"")</f>
        <v/>
      </c>
      <c r="AM36" s="556"/>
      <c r="AN36" s="83"/>
      <c r="AO36" s="528"/>
      <c r="AP36" s="529"/>
      <c r="AQ36" s="529"/>
      <c r="AR36" s="529"/>
      <c r="AS36" s="529"/>
      <c r="AT36" s="53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96"/>
      <c r="C37" s="496"/>
      <c r="D37" s="497"/>
      <c r="E37" s="540"/>
      <c r="F37" s="541"/>
      <c r="G37" s="541"/>
      <c r="H37" s="541"/>
      <c r="I37" s="541"/>
      <c r="J37" s="575"/>
      <c r="K37" s="576"/>
      <c r="L37" s="576"/>
      <c r="M37" s="576"/>
      <c r="N37" s="576"/>
      <c r="O37" s="577"/>
      <c r="P37" s="567"/>
      <c r="Q37" s="567"/>
      <c r="R37" s="567"/>
      <c r="S37" s="567"/>
      <c r="T37" s="567"/>
      <c r="U37" s="568"/>
      <c r="V37" s="566"/>
      <c r="W37" s="567"/>
      <c r="X37" s="567"/>
      <c r="Y37" s="567"/>
      <c r="Z37" s="567"/>
      <c r="AA37" s="568"/>
      <c r="AB37" s="551"/>
      <c r="AC37" s="552"/>
      <c r="AD37" s="552"/>
      <c r="AE37" s="552"/>
      <c r="AF37" s="552"/>
      <c r="AG37" s="553"/>
      <c r="AH37" s="557"/>
      <c r="AI37" s="558"/>
      <c r="AJ37" s="558"/>
      <c r="AK37" s="558"/>
      <c r="AL37" s="558"/>
      <c r="AM37" s="559"/>
      <c r="AN37" s="83"/>
      <c r="AO37" s="531"/>
      <c r="AP37" s="532"/>
      <c r="AQ37" s="532"/>
      <c r="AR37" s="532"/>
      <c r="AS37" s="532"/>
      <c r="AT37" s="53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96"/>
      <c r="C38" s="496"/>
      <c r="D38" s="497"/>
      <c r="E38" s="534" t="s">
        <v>109</v>
      </c>
      <c r="F38" s="535"/>
      <c r="G38" s="535"/>
      <c r="H38" s="535"/>
      <c r="I38" s="536"/>
      <c r="J38" s="578" t="str">
        <f>IF(AND('Mapa de Riesgos'!$H$12="Muy Baja",'Mapa de Riesgos'!$L$12="Leve"),CONCATENATE("R",'Mapa de Riesgos'!$A$12),"")</f>
        <v/>
      </c>
      <c r="K38" s="579"/>
      <c r="L38" s="579" t="str">
        <f>IF(AND('Mapa de Riesgos'!$H$21="Muy Baja",'Mapa de Riesgos'!$L$21="Leve"),CONCATENATE("R",'Mapa de Riesgos'!$A$21),"")</f>
        <v/>
      </c>
      <c r="M38" s="579"/>
      <c r="N38" s="579" t="str">
        <f>IF(AND('Mapa de Riesgos'!$H$29="Muy Baja",'Mapa de Riesgos'!$L$29="Leve"),CONCATENATE("R",'Mapa de Riesgos'!$A$29),"")</f>
        <v/>
      </c>
      <c r="O38" s="580"/>
      <c r="P38" s="578" t="str">
        <f>IF(AND('Mapa de Riesgos'!$H$12="Muy Baja",'Mapa de Riesgos'!$L$12="Menor"),CONCATENATE("R",'Mapa de Riesgos'!$A$12),"")</f>
        <v/>
      </c>
      <c r="Q38" s="579"/>
      <c r="R38" s="579" t="str">
        <f>IF(AND('Mapa de Riesgos'!$H$21="Muy Baja",'Mapa de Riesgos'!$L$21="Menor"),CONCATENATE("R",'Mapa de Riesgos'!$A$21),"")</f>
        <v/>
      </c>
      <c r="S38" s="579"/>
      <c r="T38" s="579" t="str">
        <f>IF(AND('Mapa de Riesgos'!$H$29="Muy Baja",'Mapa de Riesgos'!$L$29="Menor"),CONCATENATE("R",'Mapa de Riesgos'!$A$29),"")</f>
        <v/>
      </c>
      <c r="U38" s="580"/>
      <c r="V38" s="569" t="str">
        <f>IF(AND('Mapa de Riesgos'!$H$12="Muy Baja",'Mapa de Riesgos'!$L$12="Moderado"),CONCATENATE("R",'Mapa de Riesgos'!$A$12),"")</f>
        <v/>
      </c>
      <c r="W38" s="570"/>
      <c r="X38" s="570" t="str">
        <f>IF(AND('Mapa de Riesgos'!$H$21="Muy Baja",'Mapa de Riesgos'!$L$21="Moderado"),CONCATENATE("R",'Mapa de Riesgos'!$A$21),"")</f>
        <v/>
      </c>
      <c r="Y38" s="570"/>
      <c r="Z38" s="570" t="str">
        <f>IF(AND('Mapa de Riesgos'!$H$29="Muy Baja",'Mapa de Riesgos'!$L$29="Moderado"),CONCATENATE("R",'Mapa de Riesgos'!$A$29),"")</f>
        <v/>
      </c>
      <c r="AA38" s="571"/>
      <c r="AB38" s="545" t="str">
        <f>IF(AND('Mapa de Riesgos'!$H$12="Muy Baja",'Mapa de Riesgos'!$L$12="Mayor"),CONCATENATE("R",'Mapa de Riesgos'!$A$12),"")</f>
        <v/>
      </c>
      <c r="AC38" s="546"/>
      <c r="AD38" s="546" t="str">
        <f>IF(AND('Mapa de Riesgos'!$H$21="Muy Baja",'Mapa de Riesgos'!$L$21="Mayor"),CONCATENATE("R",'Mapa de Riesgos'!$A$21),"")</f>
        <v/>
      </c>
      <c r="AE38" s="546"/>
      <c r="AF38" s="546" t="str">
        <f>IF(AND('Mapa de Riesgos'!$H$29="Muy Baja",'Mapa de Riesgos'!$L$29="Mayor"),CONCATENATE("R",'Mapa de Riesgos'!$A$29),"")</f>
        <v/>
      </c>
      <c r="AG38" s="548"/>
      <c r="AH38" s="560" t="str">
        <f>IF(AND('Mapa de Riesgos'!$H$12="Muy Baja",'Mapa de Riesgos'!$L$12="Catastrófico"),CONCATENATE("R",'Mapa de Riesgos'!$A$12),"")</f>
        <v/>
      </c>
      <c r="AI38" s="561"/>
      <c r="AJ38" s="561" t="str">
        <f>IF(AND('Mapa de Riesgos'!$H$21="Muy Baja",'Mapa de Riesgos'!$L$21="Catastrófico"),CONCATENATE("R",'Mapa de Riesgos'!$A$21),"")</f>
        <v/>
      </c>
      <c r="AK38" s="561"/>
      <c r="AL38" s="561" t="str">
        <f>IF(AND('Mapa de Riesgos'!$H$29="Muy Baja",'Mapa de Riesgos'!$L$29="Catastrófico"),CONCATENATE("R",'Mapa de Riesgos'!$A$29),"")</f>
        <v/>
      </c>
      <c r="AM38" s="56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96"/>
      <c r="C39" s="496"/>
      <c r="D39" s="497"/>
      <c r="E39" s="537"/>
      <c r="F39" s="538"/>
      <c r="G39" s="538"/>
      <c r="H39" s="538"/>
      <c r="I39" s="539"/>
      <c r="J39" s="574"/>
      <c r="K39" s="572"/>
      <c r="L39" s="572"/>
      <c r="M39" s="572"/>
      <c r="N39" s="572"/>
      <c r="O39" s="573"/>
      <c r="P39" s="574"/>
      <c r="Q39" s="572"/>
      <c r="R39" s="572"/>
      <c r="S39" s="572"/>
      <c r="T39" s="572"/>
      <c r="U39" s="573"/>
      <c r="V39" s="563"/>
      <c r="W39" s="564"/>
      <c r="X39" s="564"/>
      <c r="Y39" s="564"/>
      <c r="Z39" s="564"/>
      <c r="AA39" s="565"/>
      <c r="AB39" s="547"/>
      <c r="AC39" s="543"/>
      <c r="AD39" s="543"/>
      <c r="AE39" s="543"/>
      <c r="AF39" s="543"/>
      <c r="AG39" s="544"/>
      <c r="AH39" s="554"/>
      <c r="AI39" s="555"/>
      <c r="AJ39" s="555"/>
      <c r="AK39" s="555"/>
      <c r="AL39" s="555"/>
      <c r="AM39" s="55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96"/>
      <c r="C40" s="496"/>
      <c r="D40" s="497"/>
      <c r="E40" s="537"/>
      <c r="F40" s="538"/>
      <c r="G40" s="538"/>
      <c r="H40" s="538"/>
      <c r="I40" s="539"/>
      <c r="J40" s="574" t="str">
        <f>IF(AND('Mapa de Riesgos'!$H$37="Muy Baja",'Mapa de Riesgos'!$L$37="Leve"),CONCATENATE("R",'Mapa de Riesgos'!$A$37),"")</f>
        <v/>
      </c>
      <c r="K40" s="572"/>
      <c r="L40" s="572" t="str">
        <f>IF(AND('Mapa de Riesgos'!$H$43="Muy Baja",'Mapa de Riesgos'!$L$43="Leve"),CONCATENATE("R",'Mapa de Riesgos'!$A$43),"")</f>
        <v/>
      </c>
      <c r="M40" s="572"/>
      <c r="N40" s="572" t="str">
        <f>IF(AND('Mapa de Riesgos'!$H$49="Muy Baja",'Mapa de Riesgos'!$L$49="Leve"),CONCATENATE("R",'Mapa de Riesgos'!$A$49),"")</f>
        <v/>
      </c>
      <c r="O40" s="573"/>
      <c r="P40" s="574" t="str">
        <f>IF(AND('Mapa de Riesgos'!$H$37="Muy Baja",'Mapa de Riesgos'!$L$37="Menor"),CONCATENATE("R",'Mapa de Riesgos'!$A$37),"")</f>
        <v/>
      </c>
      <c r="Q40" s="572"/>
      <c r="R40" s="572" t="str">
        <f>IF(AND('Mapa de Riesgos'!$H$43="Muy Baja",'Mapa de Riesgos'!$L$43="Menor"),CONCATENATE("R",'Mapa de Riesgos'!$A$43),"")</f>
        <v/>
      </c>
      <c r="S40" s="572"/>
      <c r="T40" s="572" t="str">
        <f>IF(AND('Mapa de Riesgos'!$H$49="Muy Baja",'Mapa de Riesgos'!$L$49="Menor"),CONCATENATE("R",'Mapa de Riesgos'!$A$49),"")</f>
        <v/>
      </c>
      <c r="U40" s="573"/>
      <c r="V40" s="563" t="str">
        <f>IF(AND('Mapa de Riesgos'!$H$37="Muy Baja",'Mapa de Riesgos'!$L$37="Moderado"),CONCATENATE("R",'Mapa de Riesgos'!$A$37),"")</f>
        <v/>
      </c>
      <c r="W40" s="564"/>
      <c r="X40" s="564" t="str">
        <f>IF(AND('Mapa de Riesgos'!$H$43="Muy Baja",'Mapa de Riesgos'!$L$43="Moderado"),CONCATENATE("R",'Mapa de Riesgos'!$A$43),"")</f>
        <v/>
      </c>
      <c r="Y40" s="564"/>
      <c r="Z40" s="564" t="str">
        <f>IF(AND('Mapa de Riesgos'!$H$49="Muy Baja",'Mapa de Riesgos'!$L$49="Moderado"),CONCATENATE("R",'Mapa de Riesgos'!$A$49),"")</f>
        <v/>
      </c>
      <c r="AA40" s="565"/>
      <c r="AB40" s="547" t="str">
        <f>IF(AND('Mapa de Riesgos'!$H$37="Muy Baja",'Mapa de Riesgos'!$L$37="Mayor"),CONCATENATE("R",'Mapa de Riesgos'!$A$37),"")</f>
        <v/>
      </c>
      <c r="AC40" s="543"/>
      <c r="AD40" s="543" t="str">
        <f>IF(AND('Mapa de Riesgos'!$H$43="Muy Baja",'Mapa de Riesgos'!$L$43="Mayor"),CONCATENATE("R",'Mapa de Riesgos'!$A$43),"")</f>
        <v/>
      </c>
      <c r="AE40" s="543"/>
      <c r="AF40" s="543" t="str">
        <f>IF(AND('Mapa de Riesgos'!$H$49="Muy Baja",'Mapa de Riesgos'!$L$49="Mayor"),CONCATENATE("R",'Mapa de Riesgos'!$A$49),"")</f>
        <v/>
      </c>
      <c r="AG40" s="544"/>
      <c r="AH40" s="554" t="str">
        <f>IF(AND('Mapa de Riesgos'!$H$37="Muy Baja",'Mapa de Riesgos'!$L$37="Catastrófico"),CONCATENATE("R",'Mapa de Riesgos'!$A$37),"")</f>
        <v/>
      </c>
      <c r="AI40" s="555"/>
      <c r="AJ40" s="555" t="str">
        <f>IF(AND('Mapa de Riesgos'!$H$43="Muy Baja",'Mapa de Riesgos'!$L$43="Catastrófico"),CONCATENATE("R",'Mapa de Riesgos'!$A$43),"")</f>
        <v/>
      </c>
      <c r="AK40" s="555"/>
      <c r="AL40" s="555" t="str">
        <f>IF(AND('Mapa de Riesgos'!$H$49="Muy Baja",'Mapa de Riesgos'!$L$49="Catastrófico"),CONCATENATE("R",'Mapa de Riesgos'!$A$49),"")</f>
        <v/>
      </c>
      <c r="AM40" s="55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96"/>
      <c r="C41" s="496"/>
      <c r="D41" s="497"/>
      <c r="E41" s="537"/>
      <c r="F41" s="538"/>
      <c r="G41" s="538"/>
      <c r="H41" s="538"/>
      <c r="I41" s="539"/>
      <c r="J41" s="574"/>
      <c r="K41" s="572"/>
      <c r="L41" s="572"/>
      <c r="M41" s="572"/>
      <c r="N41" s="572"/>
      <c r="O41" s="573"/>
      <c r="P41" s="574"/>
      <c r="Q41" s="572"/>
      <c r="R41" s="572"/>
      <c r="S41" s="572"/>
      <c r="T41" s="572"/>
      <c r="U41" s="573"/>
      <c r="V41" s="563"/>
      <c r="W41" s="564"/>
      <c r="X41" s="564"/>
      <c r="Y41" s="564"/>
      <c r="Z41" s="564"/>
      <c r="AA41" s="565"/>
      <c r="AB41" s="547"/>
      <c r="AC41" s="543"/>
      <c r="AD41" s="543"/>
      <c r="AE41" s="543"/>
      <c r="AF41" s="543"/>
      <c r="AG41" s="544"/>
      <c r="AH41" s="554"/>
      <c r="AI41" s="555"/>
      <c r="AJ41" s="555"/>
      <c r="AK41" s="555"/>
      <c r="AL41" s="555"/>
      <c r="AM41" s="55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96"/>
      <c r="C42" s="496"/>
      <c r="D42" s="497"/>
      <c r="E42" s="537"/>
      <c r="F42" s="538"/>
      <c r="G42" s="538"/>
      <c r="H42" s="538"/>
      <c r="I42" s="539"/>
      <c r="J42" s="574" t="str">
        <f>IF(AND('Mapa de Riesgos'!$H$57="Muy Baja",'Mapa de Riesgos'!$L$57="Leve"),CONCATENATE("R",'Mapa de Riesgos'!$A$57),"")</f>
        <v/>
      </c>
      <c r="K42" s="572"/>
      <c r="L42" s="572" t="str">
        <f>IF(AND('Mapa de Riesgos'!$H$63="Muy Baja",'Mapa de Riesgos'!$L$63="Leve"),CONCATENATE("R",'Mapa de Riesgos'!$A$63),"")</f>
        <v/>
      </c>
      <c r="M42" s="572"/>
      <c r="N42" s="572" t="str">
        <f>IF(AND('Mapa de Riesgos'!$H$69="Muy Baja",'Mapa de Riesgos'!$L$69="Leve"),CONCATENATE("R",'Mapa de Riesgos'!$A$69),"")</f>
        <v/>
      </c>
      <c r="O42" s="573"/>
      <c r="P42" s="574" t="str">
        <f>IF(AND('Mapa de Riesgos'!$H$57="Muy Baja",'Mapa de Riesgos'!$L$57="Menor"),CONCATENATE("R",'Mapa de Riesgos'!$A$57),"")</f>
        <v/>
      </c>
      <c r="Q42" s="572"/>
      <c r="R42" s="572" t="str">
        <f>IF(AND('Mapa de Riesgos'!$H$63="Muy Baja",'Mapa de Riesgos'!$L$63="Menor"),CONCATENATE("R",'Mapa de Riesgos'!$A$63),"")</f>
        <v/>
      </c>
      <c r="S42" s="572"/>
      <c r="T42" s="572" t="str">
        <f>IF(AND('Mapa de Riesgos'!$H$69="Muy Baja",'Mapa de Riesgos'!$L$69="Menor"),CONCATENATE("R",'Mapa de Riesgos'!$A$69),"")</f>
        <v/>
      </c>
      <c r="U42" s="573"/>
      <c r="V42" s="563" t="str">
        <f>IF(AND('Mapa de Riesgos'!$H$57="Muy Baja",'Mapa de Riesgos'!$L$57="Moderado"),CONCATENATE("R",'Mapa de Riesgos'!$A$57),"")</f>
        <v/>
      </c>
      <c r="W42" s="564"/>
      <c r="X42" s="564" t="str">
        <f>IF(AND('Mapa de Riesgos'!$H$63="Muy Baja",'Mapa de Riesgos'!$L$63="Moderado"),CONCATENATE("R",'Mapa de Riesgos'!$A$63),"")</f>
        <v/>
      </c>
      <c r="Y42" s="564"/>
      <c r="Z42" s="564" t="str">
        <f>IF(AND('Mapa de Riesgos'!$H$69="Muy Baja",'Mapa de Riesgos'!$L$69="Moderado"),CONCATENATE("R",'Mapa de Riesgos'!$A$69),"")</f>
        <v/>
      </c>
      <c r="AA42" s="565"/>
      <c r="AB42" s="547" t="str">
        <f>IF(AND('Mapa de Riesgos'!$H$57="Muy Baja",'Mapa de Riesgos'!$L$57="Mayor"),CONCATENATE("R",'Mapa de Riesgos'!$A$57),"")</f>
        <v/>
      </c>
      <c r="AC42" s="543"/>
      <c r="AD42" s="543" t="str">
        <f>IF(AND('Mapa de Riesgos'!$H$63="Muy Baja",'Mapa de Riesgos'!$L$63="Mayor"),CONCATENATE("R",'Mapa de Riesgos'!$A$63),"")</f>
        <v/>
      </c>
      <c r="AE42" s="543"/>
      <c r="AF42" s="543" t="str">
        <f>IF(AND('Mapa de Riesgos'!$H$69="Muy Baja",'Mapa de Riesgos'!$L$69="Mayor"),CONCATENATE("R",'Mapa de Riesgos'!$A$69),"")</f>
        <v/>
      </c>
      <c r="AG42" s="544"/>
      <c r="AH42" s="554" t="str">
        <f>IF(AND('Mapa de Riesgos'!$H$57="Muy Baja",'Mapa de Riesgos'!$L$57="Catastrófico"),CONCATENATE("R",'Mapa de Riesgos'!$A$57),"")</f>
        <v/>
      </c>
      <c r="AI42" s="555"/>
      <c r="AJ42" s="555" t="str">
        <f>IF(AND('Mapa de Riesgos'!$H$63="Muy Baja",'Mapa de Riesgos'!$L$63="Catastrófico"),CONCATENATE("R",'Mapa de Riesgos'!$A$63),"")</f>
        <v/>
      </c>
      <c r="AK42" s="555"/>
      <c r="AL42" s="555" t="str">
        <f>IF(AND('Mapa de Riesgos'!$H$69="Muy Baja",'Mapa de Riesgos'!$L$69="Catastrófico"),CONCATENATE("R",'Mapa de Riesgos'!$A$69),"")</f>
        <v/>
      </c>
      <c r="AM42" s="55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96"/>
      <c r="C43" s="496"/>
      <c r="D43" s="497"/>
      <c r="E43" s="537"/>
      <c r="F43" s="538"/>
      <c r="G43" s="538"/>
      <c r="H43" s="538"/>
      <c r="I43" s="539"/>
      <c r="J43" s="574"/>
      <c r="K43" s="572"/>
      <c r="L43" s="572"/>
      <c r="M43" s="572"/>
      <c r="N43" s="572"/>
      <c r="O43" s="573"/>
      <c r="P43" s="574"/>
      <c r="Q43" s="572"/>
      <c r="R43" s="572"/>
      <c r="S43" s="572"/>
      <c r="T43" s="572"/>
      <c r="U43" s="573"/>
      <c r="V43" s="563"/>
      <c r="W43" s="564"/>
      <c r="X43" s="564"/>
      <c r="Y43" s="564"/>
      <c r="Z43" s="564"/>
      <c r="AA43" s="565"/>
      <c r="AB43" s="547"/>
      <c r="AC43" s="543"/>
      <c r="AD43" s="543"/>
      <c r="AE43" s="543"/>
      <c r="AF43" s="543"/>
      <c r="AG43" s="544"/>
      <c r="AH43" s="554"/>
      <c r="AI43" s="555"/>
      <c r="AJ43" s="555"/>
      <c r="AK43" s="555"/>
      <c r="AL43" s="555"/>
      <c r="AM43" s="55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96"/>
      <c r="C44" s="496"/>
      <c r="D44" s="497"/>
      <c r="E44" s="537"/>
      <c r="F44" s="538"/>
      <c r="G44" s="538"/>
      <c r="H44" s="538"/>
      <c r="I44" s="539"/>
      <c r="J44" s="574" t="str">
        <f>IF(AND('Mapa de Riesgos'!$H$75="Muy Baja",'Mapa de Riesgos'!$L$75="Leve"),CONCATENATE("R",'Mapa de Riesgos'!$A$75),"")</f>
        <v/>
      </c>
      <c r="K44" s="572"/>
      <c r="L44" s="572" t="str">
        <f>IF(AND('Mapa de Riesgos'!$H$81="Muy Baja",'Mapa de Riesgos'!$L$81="Leve"),CONCATENATE("R",'Mapa de Riesgos'!$A$81),"")</f>
        <v/>
      </c>
      <c r="M44" s="572"/>
      <c r="N44" s="572" t="str">
        <f>IF(AND('Mapa de Riesgos'!$H$87="Muy Baja",'Mapa de Riesgos'!$L$87="Leve"),CONCATENATE("R",'Mapa de Riesgos'!$A$87),"")</f>
        <v/>
      </c>
      <c r="O44" s="573"/>
      <c r="P44" s="574" t="str">
        <f>IF(AND('Mapa de Riesgos'!$H$75="Muy Baja",'Mapa de Riesgos'!$L$75="Menor"),CONCATENATE("R",'Mapa de Riesgos'!$A$75),"")</f>
        <v/>
      </c>
      <c r="Q44" s="572"/>
      <c r="R44" s="572" t="str">
        <f>IF(AND('Mapa de Riesgos'!$H$81="Muy Baja",'Mapa de Riesgos'!$L$81="Menor"),CONCATENATE("R",'Mapa de Riesgos'!$A$81),"")</f>
        <v/>
      </c>
      <c r="S44" s="572"/>
      <c r="T44" s="572" t="str">
        <f>IF(AND('Mapa de Riesgos'!$H$87="Muy Baja",'Mapa de Riesgos'!$L$87="Menor"),CONCATENATE("R",'Mapa de Riesgos'!$A$87),"")</f>
        <v/>
      </c>
      <c r="U44" s="573"/>
      <c r="V44" s="563" t="str">
        <f>IF(AND('Mapa de Riesgos'!$H$75="Muy Baja",'Mapa de Riesgos'!$L$75="Moderado"),CONCATENATE("R",'Mapa de Riesgos'!$A$75),"")</f>
        <v>R10</v>
      </c>
      <c r="W44" s="564"/>
      <c r="X44" s="564" t="str">
        <f>IF(AND('Mapa de Riesgos'!$H$81="Muy Baja",'Mapa de Riesgos'!$L$81="Moderado"),CONCATENATE("R",'Mapa de Riesgos'!$A$81),"")</f>
        <v/>
      </c>
      <c r="Y44" s="564"/>
      <c r="Z44" s="564" t="str">
        <f>IF(AND('Mapa de Riesgos'!$H$87="Muy Baja",'Mapa de Riesgos'!$L$87="Moderado"),CONCATENATE("R",'Mapa de Riesgos'!$A$87),"")</f>
        <v/>
      </c>
      <c r="AA44" s="565"/>
      <c r="AB44" s="547" t="str">
        <f>IF(AND('Mapa de Riesgos'!$H$75="Muy Baja",'Mapa de Riesgos'!$L$75="Mayor"),CONCATENATE("R",'Mapa de Riesgos'!$A$75),"")</f>
        <v/>
      </c>
      <c r="AC44" s="543"/>
      <c r="AD44" s="543" t="str">
        <f>IF(AND('Mapa de Riesgos'!$H$81="Muy Baja",'Mapa de Riesgos'!$L$81="Mayor"),CONCATENATE("R",'Mapa de Riesgos'!$A$81),"")</f>
        <v/>
      </c>
      <c r="AE44" s="543"/>
      <c r="AF44" s="543" t="str">
        <f>IF(AND('Mapa de Riesgos'!$H$87="Muy Baja",'Mapa de Riesgos'!$L$87="Mayor"),CONCATENATE("R",'Mapa de Riesgos'!$A$87),"")</f>
        <v/>
      </c>
      <c r="AG44" s="544"/>
      <c r="AH44" s="554" t="str">
        <f>IF(AND('Mapa de Riesgos'!$H$75="Muy Baja",'Mapa de Riesgos'!$L$75="Catastrófico"),CONCATENATE("R",'Mapa de Riesgos'!$A$75),"")</f>
        <v/>
      </c>
      <c r="AI44" s="555"/>
      <c r="AJ44" s="555" t="str">
        <f>IF(AND('Mapa de Riesgos'!$H$81="Muy Baja",'Mapa de Riesgos'!$L$81="Catastrófico"),CONCATENATE("R",'Mapa de Riesgos'!$A$81),"")</f>
        <v/>
      </c>
      <c r="AK44" s="555"/>
      <c r="AL44" s="555" t="str">
        <f>IF(AND('Mapa de Riesgos'!$H$87="Muy Baja",'Mapa de Riesgos'!$L$87="Catastrófico"),CONCATENATE("R",'Mapa de Riesgos'!$A$87),"")</f>
        <v/>
      </c>
      <c r="AM44" s="55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96"/>
      <c r="C45" s="496"/>
      <c r="D45" s="497"/>
      <c r="E45" s="540"/>
      <c r="F45" s="541"/>
      <c r="G45" s="541"/>
      <c r="H45" s="541"/>
      <c r="I45" s="542"/>
      <c r="J45" s="575"/>
      <c r="K45" s="576"/>
      <c r="L45" s="576"/>
      <c r="M45" s="576"/>
      <c r="N45" s="576"/>
      <c r="O45" s="577"/>
      <c r="P45" s="575"/>
      <c r="Q45" s="576"/>
      <c r="R45" s="576"/>
      <c r="S45" s="576"/>
      <c r="T45" s="576"/>
      <c r="U45" s="577"/>
      <c r="V45" s="566"/>
      <c r="W45" s="567"/>
      <c r="X45" s="567"/>
      <c r="Y45" s="567"/>
      <c r="Z45" s="567"/>
      <c r="AA45" s="568"/>
      <c r="AB45" s="551"/>
      <c r="AC45" s="552"/>
      <c r="AD45" s="552"/>
      <c r="AE45" s="552"/>
      <c r="AF45" s="552"/>
      <c r="AG45" s="553"/>
      <c r="AH45" s="557"/>
      <c r="AI45" s="558"/>
      <c r="AJ45" s="558"/>
      <c r="AK45" s="558"/>
      <c r="AL45" s="558"/>
      <c r="AM45" s="55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34" t="s">
        <v>108</v>
      </c>
      <c r="K46" s="535"/>
      <c r="L46" s="535"/>
      <c r="M46" s="535"/>
      <c r="N46" s="535"/>
      <c r="O46" s="536"/>
      <c r="P46" s="534" t="s">
        <v>107</v>
      </c>
      <c r="Q46" s="535"/>
      <c r="R46" s="535"/>
      <c r="S46" s="535"/>
      <c r="T46" s="535"/>
      <c r="U46" s="536"/>
      <c r="V46" s="534" t="s">
        <v>106</v>
      </c>
      <c r="W46" s="535"/>
      <c r="X46" s="535"/>
      <c r="Y46" s="535"/>
      <c r="Z46" s="535"/>
      <c r="AA46" s="536"/>
      <c r="AB46" s="534" t="s">
        <v>105</v>
      </c>
      <c r="AC46" s="550"/>
      <c r="AD46" s="535"/>
      <c r="AE46" s="535"/>
      <c r="AF46" s="535"/>
      <c r="AG46" s="536"/>
      <c r="AH46" s="534" t="s">
        <v>104</v>
      </c>
      <c r="AI46" s="535"/>
      <c r="AJ46" s="535"/>
      <c r="AK46" s="535"/>
      <c r="AL46" s="535"/>
      <c r="AM46" s="53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37"/>
      <c r="K47" s="538"/>
      <c r="L47" s="538"/>
      <c r="M47" s="538"/>
      <c r="N47" s="538"/>
      <c r="O47" s="539"/>
      <c r="P47" s="537"/>
      <c r="Q47" s="538"/>
      <c r="R47" s="538"/>
      <c r="S47" s="538"/>
      <c r="T47" s="538"/>
      <c r="U47" s="539"/>
      <c r="V47" s="537"/>
      <c r="W47" s="538"/>
      <c r="X47" s="538"/>
      <c r="Y47" s="538"/>
      <c r="Z47" s="538"/>
      <c r="AA47" s="539"/>
      <c r="AB47" s="537"/>
      <c r="AC47" s="538"/>
      <c r="AD47" s="538"/>
      <c r="AE47" s="538"/>
      <c r="AF47" s="538"/>
      <c r="AG47" s="539"/>
      <c r="AH47" s="537"/>
      <c r="AI47" s="538"/>
      <c r="AJ47" s="538"/>
      <c r="AK47" s="538"/>
      <c r="AL47" s="538"/>
      <c r="AM47" s="53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37"/>
      <c r="K48" s="538"/>
      <c r="L48" s="538"/>
      <c r="M48" s="538"/>
      <c r="N48" s="538"/>
      <c r="O48" s="539"/>
      <c r="P48" s="537"/>
      <c r="Q48" s="538"/>
      <c r="R48" s="538"/>
      <c r="S48" s="538"/>
      <c r="T48" s="538"/>
      <c r="U48" s="539"/>
      <c r="V48" s="537"/>
      <c r="W48" s="538"/>
      <c r="X48" s="538"/>
      <c r="Y48" s="538"/>
      <c r="Z48" s="538"/>
      <c r="AA48" s="539"/>
      <c r="AB48" s="537"/>
      <c r="AC48" s="538"/>
      <c r="AD48" s="538"/>
      <c r="AE48" s="538"/>
      <c r="AF48" s="538"/>
      <c r="AG48" s="539"/>
      <c r="AH48" s="537"/>
      <c r="AI48" s="538"/>
      <c r="AJ48" s="538"/>
      <c r="AK48" s="538"/>
      <c r="AL48" s="538"/>
      <c r="AM48" s="53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37"/>
      <c r="K49" s="538"/>
      <c r="L49" s="538"/>
      <c r="M49" s="538"/>
      <c r="N49" s="538"/>
      <c r="O49" s="539"/>
      <c r="P49" s="537"/>
      <c r="Q49" s="538"/>
      <c r="R49" s="538"/>
      <c r="S49" s="538"/>
      <c r="T49" s="538"/>
      <c r="U49" s="539"/>
      <c r="V49" s="537"/>
      <c r="W49" s="538"/>
      <c r="X49" s="538"/>
      <c r="Y49" s="538"/>
      <c r="Z49" s="538"/>
      <c r="AA49" s="539"/>
      <c r="AB49" s="537"/>
      <c r="AC49" s="538"/>
      <c r="AD49" s="538"/>
      <c r="AE49" s="538"/>
      <c r="AF49" s="538"/>
      <c r="AG49" s="539"/>
      <c r="AH49" s="537"/>
      <c r="AI49" s="538"/>
      <c r="AJ49" s="538"/>
      <c r="AK49" s="538"/>
      <c r="AL49" s="538"/>
      <c r="AM49" s="53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37"/>
      <c r="K50" s="538"/>
      <c r="L50" s="538"/>
      <c r="M50" s="538"/>
      <c r="N50" s="538"/>
      <c r="O50" s="539"/>
      <c r="P50" s="537"/>
      <c r="Q50" s="538"/>
      <c r="R50" s="538"/>
      <c r="S50" s="538"/>
      <c r="T50" s="538"/>
      <c r="U50" s="539"/>
      <c r="V50" s="537"/>
      <c r="W50" s="538"/>
      <c r="X50" s="538"/>
      <c r="Y50" s="538"/>
      <c r="Z50" s="538"/>
      <c r="AA50" s="539"/>
      <c r="AB50" s="537"/>
      <c r="AC50" s="538"/>
      <c r="AD50" s="538"/>
      <c r="AE50" s="538"/>
      <c r="AF50" s="538"/>
      <c r="AG50" s="539"/>
      <c r="AH50" s="537"/>
      <c r="AI50" s="538"/>
      <c r="AJ50" s="538"/>
      <c r="AK50" s="538"/>
      <c r="AL50" s="538"/>
      <c r="AM50" s="53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40"/>
      <c r="K51" s="541"/>
      <c r="L51" s="541"/>
      <c r="M51" s="541"/>
      <c r="N51" s="541"/>
      <c r="O51" s="542"/>
      <c r="P51" s="540"/>
      <c r="Q51" s="541"/>
      <c r="R51" s="541"/>
      <c r="S51" s="541"/>
      <c r="T51" s="541"/>
      <c r="U51" s="542"/>
      <c r="V51" s="540"/>
      <c r="W51" s="541"/>
      <c r="X51" s="541"/>
      <c r="Y51" s="541"/>
      <c r="Z51" s="541"/>
      <c r="AA51" s="542"/>
      <c r="AB51" s="540"/>
      <c r="AC51" s="541"/>
      <c r="AD51" s="541"/>
      <c r="AE51" s="541"/>
      <c r="AF51" s="541"/>
      <c r="AG51" s="542"/>
      <c r="AH51" s="540"/>
      <c r="AI51" s="541"/>
      <c r="AJ51" s="541"/>
      <c r="AK51" s="541"/>
      <c r="AL51" s="541"/>
      <c r="AM51" s="54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R47" sqref="AR47"/>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607" t="s">
        <v>155</v>
      </c>
      <c r="C2" s="608"/>
      <c r="D2" s="608"/>
      <c r="E2" s="608"/>
      <c r="F2" s="608"/>
      <c r="G2" s="608"/>
      <c r="H2" s="608"/>
      <c r="I2" s="608"/>
      <c r="J2" s="549" t="s">
        <v>2</v>
      </c>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608"/>
      <c r="C3" s="608"/>
      <c r="D3" s="608"/>
      <c r="E3" s="608"/>
      <c r="F3" s="608"/>
      <c r="G3" s="608"/>
      <c r="H3" s="608"/>
      <c r="I3" s="608"/>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608"/>
      <c r="C4" s="608"/>
      <c r="D4" s="608"/>
      <c r="E4" s="608"/>
      <c r="F4" s="608"/>
      <c r="G4" s="608"/>
      <c r="H4" s="608"/>
      <c r="I4" s="608"/>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96" t="s">
        <v>4</v>
      </c>
      <c r="C6" s="496"/>
      <c r="D6" s="497"/>
      <c r="E6" s="591" t="s">
        <v>112</v>
      </c>
      <c r="F6" s="592"/>
      <c r="G6" s="592"/>
      <c r="H6" s="592"/>
      <c r="I6" s="609"/>
      <c r="J6" s="46" t="str">
        <f>IF(AND('Mapa de Riesgos'!$Y$12="Muy Alta",'Mapa de Riesgos'!$AA$12="Leve"),CONCATENATE("R1C",'Mapa de Riesgos'!$O$12),"")</f>
        <v/>
      </c>
      <c r="K6" s="47" t="str">
        <f>IF(AND('Mapa de Riesgos'!$Y$16="Muy Alta",'Mapa de Riesgos'!$AA$16="Leve"),CONCATENATE("R1C",'Mapa de Riesgos'!$O$16),"")</f>
        <v/>
      </c>
      <c r="L6" s="47" t="str">
        <f>IF(AND('Mapa de Riesgos'!$Y$17="Muy Alta",'Mapa de Riesgos'!$AA$17="Leve"),CONCATENATE("R1C",'Mapa de Riesgos'!$O$17),"")</f>
        <v/>
      </c>
      <c r="M6" s="47" t="str">
        <f>IF(AND('Mapa de Riesgos'!$Y$18="Muy Alta",'Mapa de Riesgos'!$AA$18="Leve"),CONCATENATE("R1C",'Mapa de Riesgos'!$O$18),"")</f>
        <v/>
      </c>
      <c r="N6" s="47" t="str">
        <f>IF(AND('Mapa de Riesgos'!$Y$19="Muy Alta",'Mapa de Riesgos'!$AA$19="Leve"),CONCATENATE("R1C",'Mapa de Riesgos'!$O$19),"")</f>
        <v/>
      </c>
      <c r="O6" s="48" t="str">
        <f>IF(AND('Mapa de Riesgos'!$Y$20="Muy Alta",'Mapa de Riesgos'!$AA$20="Leve"),CONCATENATE("R1C",'Mapa de Riesgos'!$O$20),"")</f>
        <v/>
      </c>
      <c r="P6" s="46" t="str">
        <f>IF(AND('Mapa de Riesgos'!$Y$12="Muy Alta",'Mapa de Riesgos'!$AA$12="Menor"),CONCATENATE("R1C",'Mapa de Riesgos'!$O$12),"")</f>
        <v/>
      </c>
      <c r="Q6" s="47" t="str">
        <f>IF(AND('Mapa de Riesgos'!$Y$16="Muy Alta",'Mapa de Riesgos'!$AA$16="Menor"),CONCATENATE("R1C",'Mapa de Riesgos'!$O$16),"")</f>
        <v/>
      </c>
      <c r="R6" s="47" t="str">
        <f>IF(AND('Mapa de Riesgos'!$Y$17="Muy Alta",'Mapa de Riesgos'!$AA$17="Menor"),CONCATENATE("R1C",'Mapa de Riesgos'!$O$17),"")</f>
        <v/>
      </c>
      <c r="S6" s="47" t="str">
        <f>IF(AND('Mapa de Riesgos'!$Y$18="Muy Alta",'Mapa de Riesgos'!$AA$18="Menor"),CONCATENATE("R1C",'Mapa de Riesgos'!$O$18),"")</f>
        <v/>
      </c>
      <c r="T6" s="47" t="str">
        <f>IF(AND('Mapa de Riesgos'!$Y$19="Muy Alta",'Mapa de Riesgos'!$AA$19="Menor"),CONCATENATE("R1C",'Mapa de Riesgos'!$O$19),"")</f>
        <v/>
      </c>
      <c r="U6" s="48" t="str">
        <f>IF(AND('Mapa de Riesgos'!$Y$20="Muy Alta",'Mapa de Riesgos'!$AA$20="Menor"),CONCATENATE("R1C",'Mapa de Riesgos'!$O$20),"")</f>
        <v/>
      </c>
      <c r="V6" s="46" t="str">
        <f>IF(AND('Mapa de Riesgos'!$Y$12="Muy Alta",'Mapa de Riesgos'!$AA$12="Moderado"),CONCATENATE("R1C",'Mapa de Riesgos'!$O$12),"")</f>
        <v/>
      </c>
      <c r="W6" s="47" t="str">
        <f>IF(AND('Mapa de Riesgos'!$Y$16="Muy Alta",'Mapa de Riesgos'!$AA$16="Moderado"),CONCATENATE("R1C",'Mapa de Riesgos'!$O$16),"")</f>
        <v/>
      </c>
      <c r="X6" s="47" t="str">
        <f>IF(AND('Mapa de Riesgos'!$Y$17="Muy Alta",'Mapa de Riesgos'!$AA$17="Moderado"),CONCATENATE("R1C",'Mapa de Riesgos'!$O$17),"")</f>
        <v/>
      </c>
      <c r="Y6" s="47" t="str">
        <f>IF(AND('Mapa de Riesgos'!$Y$18="Muy Alta",'Mapa de Riesgos'!$AA$18="Moderado"),CONCATENATE("R1C",'Mapa de Riesgos'!$O$18),"")</f>
        <v/>
      </c>
      <c r="Z6" s="47" t="str">
        <f>IF(AND('Mapa de Riesgos'!$Y$19="Muy Alta",'Mapa de Riesgos'!$AA$19="Moderado"),CONCATENATE("R1C",'Mapa de Riesgos'!$O$19),"")</f>
        <v/>
      </c>
      <c r="AA6" s="48" t="str">
        <f>IF(AND('Mapa de Riesgos'!$Y$20="Muy Alta",'Mapa de Riesgos'!$AA$20="Moderado"),CONCATENATE("R1C",'Mapa de Riesgos'!$O$20),"")</f>
        <v/>
      </c>
      <c r="AB6" s="46" t="str">
        <f>IF(AND('Mapa de Riesgos'!$Y$12="Muy Alta",'Mapa de Riesgos'!$AA$12="Mayor"),CONCATENATE("R1C",'Mapa de Riesgos'!$O$12),"")</f>
        <v/>
      </c>
      <c r="AC6" s="47" t="str">
        <f>IF(AND('Mapa de Riesgos'!$Y$16="Muy Alta",'Mapa de Riesgos'!$AA$16="Mayor"),CONCATENATE("R1C",'Mapa de Riesgos'!$O$16),"")</f>
        <v/>
      </c>
      <c r="AD6" s="47" t="str">
        <f>IF(AND('Mapa de Riesgos'!$Y$17="Muy Alta",'Mapa de Riesgos'!$AA$17="Mayor"),CONCATENATE("R1C",'Mapa de Riesgos'!$O$17),"")</f>
        <v/>
      </c>
      <c r="AE6" s="47" t="str">
        <f>IF(AND('Mapa de Riesgos'!$Y$18="Muy Alta",'Mapa de Riesgos'!$AA$18="Mayor"),CONCATENATE("R1C",'Mapa de Riesgos'!$O$18),"")</f>
        <v/>
      </c>
      <c r="AF6" s="47" t="str">
        <f>IF(AND('Mapa de Riesgos'!$Y$19="Muy Alta",'Mapa de Riesgos'!$AA$19="Mayor"),CONCATENATE("R1C",'Mapa de Riesgos'!$O$19),"")</f>
        <v/>
      </c>
      <c r="AG6" s="48" t="str">
        <f>IF(AND('Mapa de Riesgos'!$Y$20="Muy Alta",'Mapa de Riesgos'!$AA$20="Mayor"),CONCATENATE("R1C",'Mapa de Riesgos'!$O$20),"")</f>
        <v/>
      </c>
      <c r="AH6" s="49" t="str">
        <f>IF(AND('Mapa de Riesgos'!$Y$12="Muy Alta",'Mapa de Riesgos'!$AA$12="Catastrófico"),CONCATENATE("R1C",'Mapa de Riesgos'!$O$12),"")</f>
        <v/>
      </c>
      <c r="AI6" s="50" t="str">
        <f>IF(AND('Mapa de Riesgos'!$Y$16="Muy Alta",'Mapa de Riesgos'!$AA$16="Catastrófico"),CONCATENATE("R1C",'Mapa de Riesgos'!$O$16),"")</f>
        <v/>
      </c>
      <c r="AJ6" s="50" t="str">
        <f>IF(AND('Mapa de Riesgos'!$Y$17="Muy Alta",'Mapa de Riesgos'!$AA$17="Catastrófico"),CONCATENATE("R1C",'Mapa de Riesgos'!$O$17),"")</f>
        <v/>
      </c>
      <c r="AK6" s="50" t="str">
        <f>IF(AND('Mapa de Riesgos'!$Y$18="Muy Alta",'Mapa de Riesgos'!$AA$18="Catastrófico"),CONCATENATE("R1C",'Mapa de Riesgos'!$O$18),"")</f>
        <v/>
      </c>
      <c r="AL6" s="50" t="str">
        <f>IF(AND('Mapa de Riesgos'!$Y$19="Muy Alta",'Mapa de Riesgos'!$AA$19="Catastrófico"),CONCATENATE("R1C",'Mapa de Riesgos'!$O$19),"")</f>
        <v/>
      </c>
      <c r="AM6" s="51" t="str">
        <f>IF(AND('Mapa de Riesgos'!$Y$20="Muy Alta",'Mapa de Riesgos'!$AA$20="Catastrófico"),CONCATENATE("R1C",'Mapa de Riesgos'!$O$20),"")</f>
        <v/>
      </c>
      <c r="AN6" s="83"/>
      <c r="AO6" s="598" t="s">
        <v>75</v>
      </c>
      <c r="AP6" s="599"/>
      <c r="AQ6" s="599"/>
      <c r="AR6" s="599"/>
      <c r="AS6" s="599"/>
      <c r="AT6" s="60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96"/>
      <c r="C7" s="496"/>
      <c r="D7" s="497"/>
      <c r="E7" s="595"/>
      <c r="F7" s="594"/>
      <c r="G7" s="594"/>
      <c r="H7" s="594"/>
      <c r="I7" s="610"/>
      <c r="J7" s="52" t="str">
        <f>IF(AND('Mapa de Riesgos'!$Y$21="Muy Alta",'Mapa de Riesgos'!$AA$21="Leve"),CONCATENATE("R2C",'Mapa de Riesgos'!$O$21),"")</f>
        <v/>
      </c>
      <c r="K7" s="53" t="str">
        <f>IF(AND('Mapa de Riesgos'!$Y$24="Muy Alta",'Mapa de Riesgos'!$AA$24="Leve"),CONCATENATE("R2C",'Mapa de Riesgos'!$O$24),"")</f>
        <v/>
      </c>
      <c r="L7" s="53" t="str">
        <f>IF(AND('Mapa de Riesgos'!$Y$25="Muy Alta",'Mapa de Riesgos'!$AA$25="Leve"),CONCATENATE("R2C",'Mapa de Riesgos'!$O$25),"")</f>
        <v/>
      </c>
      <c r="M7" s="53" t="str">
        <f>IF(AND('Mapa de Riesgos'!$Y$26="Muy Alta",'Mapa de Riesgos'!$AA$26="Leve"),CONCATENATE("R2C",'Mapa de Riesgos'!$O$26),"")</f>
        <v/>
      </c>
      <c r="N7" s="53" t="str">
        <f>IF(AND('Mapa de Riesgos'!$Y$27="Muy Alta",'Mapa de Riesgos'!$AA$27="Leve"),CONCATENATE("R2C",'Mapa de Riesgos'!$O$27),"")</f>
        <v/>
      </c>
      <c r="O7" s="54" t="str">
        <f>IF(AND('Mapa de Riesgos'!$Y$28="Muy Alta",'Mapa de Riesgos'!$AA$28="Leve"),CONCATENATE("R2C",'Mapa de Riesgos'!$O$28),"")</f>
        <v/>
      </c>
      <c r="P7" s="52" t="str">
        <f>IF(AND('Mapa de Riesgos'!$Y$21="Muy Alta",'Mapa de Riesgos'!$AA$21="Menor"),CONCATENATE("R2C",'Mapa de Riesgos'!$O$21),"")</f>
        <v/>
      </c>
      <c r="Q7" s="53" t="str">
        <f>IF(AND('Mapa de Riesgos'!$Y$24="Muy Alta",'Mapa de Riesgos'!$AA$24="Menor"),CONCATENATE("R2C",'Mapa de Riesgos'!$O$24),"")</f>
        <v/>
      </c>
      <c r="R7" s="53" t="str">
        <f>IF(AND('Mapa de Riesgos'!$Y$25="Muy Alta",'Mapa de Riesgos'!$AA$25="Menor"),CONCATENATE("R2C",'Mapa de Riesgos'!$O$25),"")</f>
        <v/>
      </c>
      <c r="S7" s="53" t="str">
        <f>IF(AND('Mapa de Riesgos'!$Y$26="Muy Alta",'Mapa de Riesgos'!$AA$26="Menor"),CONCATENATE("R2C",'Mapa de Riesgos'!$O$26),"")</f>
        <v/>
      </c>
      <c r="T7" s="53" t="str">
        <f>IF(AND('Mapa de Riesgos'!$Y$27="Muy Alta",'Mapa de Riesgos'!$AA$27="Menor"),CONCATENATE("R2C",'Mapa de Riesgos'!$O$27),"")</f>
        <v/>
      </c>
      <c r="U7" s="54" t="str">
        <f>IF(AND('Mapa de Riesgos'!$Y$28="Muy Alta",'Mapa de Riesgos'!$AA$28="Menor"),CONCATENATE("R2C",'Mapa de Riesgos'!$O$28),"")</f>
        <v/>
      </c>
      <c r="V7" s="52" t="str">
        <f>IF(AND('Mapa de Riesgos'!$Y$21="Muy Alta",'Mapa de Riesgos'!$AA$21="Moderado"),CONCATENATE("R2C",'Mapa de Riesgos'!$O$21),"")</f>
        <v/>
      </c>
      <c r="W7" s="53" t="str">
        <f>IF(AND('Mapa de Riesgos'!$Y$24="Muy Alta",'Mapa de Riesgos'!$AA$24="Moderado"),CONCATENATE("R2C",'Mapa de Riesgos'!$O$24),"")</f>
        <v/>
      </c>
      <c r="X7" s="53" t="str">
        <f>IF(AND('Mapa de Riesgos'!$Y$25="Muy Alta",'Mapa de Riesgos'!$AA$25="Moderado"),CONCATENATE("R2C",'Mapa de Riesgos'!$O$25),"")</f>
        <v/>
      </c>
      <c r="Y7" s="53" t="str">
        <f>IF(AND('Mapa de Riesgos'!$Y$26="Muy Alta",'Mapa de Riesgos'!$AA$26="Moderado"),CONCATENATE("R2C",'Mapa de Riesgos'!$O$26),"")</f>
        <v/>
      </c>
      <c r="Z7" s="53" t="str">
        <f>IF(AND('Mapa de Riesgos'!$Y$27="Muy Alta",'Mapa de Riesgos'!$AA$27="Moderado"),CONCATENATE("R2C",'Mapa de Riesgos'!$O$27),"")</f>
        <v/>
      </c>
      <c r="AA7" s="54" t="str">
        <f>IF(AND('Mapa de Riesgos'!$Y$28="Muy Alta",'Mapa de Riesgos'!$AA$28="Moderado"),CONCATENATE("R2C",'Mapa de Riesgos'!$O$28),"")</f>
        <v/>
      </c>
      <c r="AB7" s="52" t="str">
        <f>IF(AND('Mapa de Riesgos'!$Y$21="Muy Alta",'Mapa de Riesgos'!$AA$21="Mayor"),CONCATENATE("R2C",'Mapa de Riesgos'!$O$21),"")</f>
        <v/>
      </c>
      <c r="AC7" s="53" t="str">
        <f>IF(AND('Mapa de Riesgos'!$Y$24="Muy Alta",'Mapa de Riesgos'!$AA$24="Mayor"),CONCATENATE("R2C",'Mapa de Riesgos'!$O$24),"")</f>
        <v/>
      </c>
      <c r="AD7" s="53" t="str">
        <f>IF(AND('Mapa de Riesgos'!$Y$25="Muy Alta",'Mapa de Riesgos'!$AA$25="Mayor"),CONCATENATE("R2C",'Mapa de Riesgos'!$O$25),"")</f>
        <v/>
      </c>
      <c r="AE7" s="53" t="str">
        <f>IF(AND('Mapa de Riesgos'!$Y$26="Muy Alta",'Mapa de Riesgos'!$AA$26="Mayor"),CONCATENATE("R2C",'Mapa de Riesgos'!$O$26),"")</f>
        <v/>
      </c>
      <c r="AF7" s="53" t="str">
        <f>IF(AND('Mapa de Riesgos'!$Y$27="Muy Alta",'Mapa de Riesgos'!$AA$27="Mayor"),CONCATENATE("R2C",'Mapa de Riesgos'!$O$27),"")</f>
        <v/>
      </c>
      <c r="AG7" s="54" t="str">
        <f>IF(AND('Mapa de Riesgos'!$Y$28="Muy Alta",'Mapa de Riesgos'!$AA$28="Mayor"),CONCATENATE("R2C",'Mapa de Riesgos'!$O$28),"")</f>
        <v/>
      </c>
      <c r="AH7" s="55" t="str">
        <f>IF(AND('Mapa de Riesgos'!$Y$21="Muy Alta",'Mapa de Riesgos'!$AA$21="Catastrófico"),CONCATENATE("R2C",'Mapa de Riesgos'!$O$21),"")</f>
        <v/>
      </c>
      <c r="AI7" s="56" t="str">
        <f>IF(AND('Mapa de Riesgos'!$Y$24="Muy Alta",'Mapa de Riesgos'!$AA$24="Catastrófico"),CONCATENATE("R2C",'Mapa de Riesgos'!$O$24),"")</f>
        <v/>
      </c>
      <c r="AJ7" s="56" t="str">
        <f>IF(AND('Mapa de Riesgos'!$Y$25="Muy Alta",'Mapa de Riesgos'!$AA$25="Catastrófico"),CONCATENATE("R2C",'Mapa de Riesgos'!$O$25),"")</f>
        <v/>
      </c>
      <c r="AK7" s="56" t="str">
        <f>IF(AND('Mapa de Riesgos'!$Y$26="Muy Alta",'Mapa de Riesgos'!$AA$26="Catastrófico"),CONCATENATE("R2C",'Mapa de Riesgos'!$O$26),"")</f>
        <v/>
      </c>
      <c r="AL7" s="56" t="str">
        <f>IF(AND('Mapa de Riesgos'!$Y$27="Muy Alta",'Mapa de Riesgos'!$AA$27="Catastrófico"),CONCATENATE("R2C",'Mapa de Riesgos'!$O$27),"")</f>
        <v/>
      </c>
      <c r="AM7" s="57" t="str">
        <f>IF(AND('Mapa de Riesgos'!$Y$28="Muy Alta",'Mapa de Riesgos'!$AA$28="Catastrófico"),CONCATENATE("R2C",'Mapa de Riesgos'!$O$28),"")</f>
        <v/>
      </c>
      <c r="AN7" s="83"/>
      <c r="AO7" s="601"/>
      <c r="AP7" s="602"/>
      <c r="AQ7" s="602"/>
      <c r="AR7" s="602"/>
      <c r="AS7" s="602"/>
      <c r="AT7" s="60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96"/>
      <c r="C8" s="496"/>
      <c r="D8" s="497"/>
      <c r="E8" s="595"/>
      <c r="F8" s="594"/>
      <c r="G8" s="594"/>
      <c r="H8" s="594"/>
      <c r="I8" s="610"/>
      <c r="J8" s="52" t="str">
        <f>IF(AND('Mapa de Riesgos'!$Y$29="Muy Alta",'Mapa de Riesgos'!$AA$29="Leve"),CONCATENATE("R3C",'Mapa de Riesgos'!$O$29),"")</f>
        <v/>
      </c>
      <c r="K8" s="53" t="str">
        <f>IF(AND('Mapa de Riesgos'!$Y$32="Muy Alta",'Mapa de Riesgos'!$AA$32="Leve"),CONCATENATE("R3C",'Mapa de Riesgos'!$O$32),"")</f>
        <v/>
      </c>
      <c r="L8" s="53" t="str">
        <f>IF(AND('Mapa de Riesgos'!$Y$33="Muy Alta",'Mapa de Riesgos'!$AA$33="Leve"),CONCATENATE("R3C",'Mapa de Riesgos'!$O$33),"")</f>
        <v/>
      </c>
      <c r="M8" s="53" t="str">
        <f>IF(AND('Mapa de Riesgos'!$Y$34="Muy Alta",'Mapa de Riesgos'!$AA$34="Leve"),CONCATENATE("R3C",'Mapa de Riesgos'!$O$34),"")</f>
        <v/>
      </c>
      <c r="N8" s="53" t="str">
        <f>IF(AND('Mapa de Riesgos'!$Y$35="Muy Alta",'Mapa de Riesgos'!$AA$35="Leve"),CONCATENATE("R3C",'Mapa de Riesgos'!$O$35),"")</f>
        <v/>
      </c>
      <c r="O8" s="54" t="str">
        <f>IF(AND('Mapa de Riesgos'!$Y$36="Muy Alta",'Mapa de Riesgos'!$AA$36="Leve"),CONCATENATE("R3C",'Mapa de Riesgos'!$O$36),"")</f>
        <v/>
      </c>
      <c r="P8" s="52" t="str">
        <f>IF(AND('Mapa de Riesgos'!$Y$29="Muy Alta",'Mapa de Riesgos'!$AA$29="Menor"),CONCATENATE("R3C",'Mapa de Riesgos'!$O$29),"")</f>
        <v/>
      </c>
      <c r="Q8" s="53" t="str">
        <f>IF(AND('Mapa de Riesgos'!$Y$32="Muy Alta",'Mapa de Riesgos'!$AA$32="Menor"),CONCATENATE("R3C",'Mapa de Riesgos'!$O$32),"")</f>
        <v/>
      </c>
      <c r="R8" s="53" t="str">
        <f>IF(AND('Mapa de Riesgos'!$Y$33="Muy Alta",'Mapa de Riesgos'!$AA$33="Menor"),CONCATENATE("R3C",'Mapa de Riesgos'!$O$33),"")</f>
        <v/>
      </c>
      <c r="S8" s="53" t="str">
        <f>IF(AND('Mapa de Riesgos'!$Y$34="Muy Alta",'Mapa de Riesgos'!$AA$34="Menor"),CONCATENATE("R3C",'Mapa de Riesgos'!$O$34),"")</f>
        <v/>
      </c>
      <c r="T8" s="53" t="str">
        <f>IF(AND('Mapa de Riesgos'!$Y$35="Muy Alta",'Mapa de Riesgos'!$AA$35="Menor"),CONCATENATE("R3C",'Mapa de Riesgos'!$O$35),"")</f>
        <v/>
      </c>
      <c r="U8" s="54" t="str">
        <f>IF(AND('Mapa de Riesgos'!$Y$36="Muy Alta",'Mapa de Riesgos'!$AA$36="Menor"),CONCATENATE("R3C",'Mapa de Riesgos'!$O$36),"")</f>
        <v/>
      </c>
      <c r="V8" s="52" t="str">
        <f>IF(AND('Mapa de Riesgos'!$Y$29="Muy Alta",'Mapa de Riesgos'!$AA$29="Moderado"),CONCATENATE("R3C",'Mapa de Riesgos'!$O$29),"")</f>
        <v/>
      </c>
      <c r="W8" s="53" t="str">
        <f>IF(AND('Mapa de Riesgos'!$Y$32="Muy Alta",'Mapa de Riesgos'!$AA$32="Moderado"),CONCATENATE("R3C",'Mapa de Riesgos'!$O$32),"")</f>
        <v/>
      </c>
      <c r="X8" s="53" t="str">
        <f>IF(AND('Mapa de Riesgos'!$Y$33="Muy Alta",'Mapa de Riesgos'!$AA$33="Moderado"),CONCATENATE("R3C",'Mapa de Riesgos'!$O$33),"")</f>
        <v/>
      </c>
      <c r="Y8" s="53" t="str">
        <f>IF(AND('Mapa de Riesgos'!$Y$34="Muy Alta",'Mapa de Riesgos'!$AA$34="Moderado"),CONCATENATE("R3C",'Mapa de Riesgos'!$O$34),"")</f>
        <v/>
      </c>
      <c r="Z8" s="53" t="str">
        <f>IF(AND('Mapa de Riesgos'!$Y$35="Muy Alta",'Mapa de Riesgos'!$AA$35="Moderado"),CONCATENATE("R3C",'Mapa de Riesgos'!$O$35),"")</f>
        <v/>
      </c>
      <c r="AA8" s="54" t="str">
        <f>IF(AND('Mapa de Riesgos'!$Y$36="Muy Alta",'Mapa de Riesgos'!$AA$36="Moderado"),CONCATENATE("R3C",'Mapa de Riesgos'!$O$36),"")</f>
        <v/>
      </c>
      <c r="AB8" s="52" t="str">
        <f>IF(AND('Mapa de Riesgos'!$Y$29="Muy Alta",'Mapa de Riesgos'!$AA$29="Mayor"),CONCATENATE("R3C",'Mapa de Riesgos'!$O$29),"")</f>
        <v/>
      </c>
      <c r="AC8" s="53" t="str">
        <f>IF(AND('Mapa de Riesgos'!$Y$32="Muy Alta",'Mapa de Riesgos'!$AA$32="Mayor"),CONCATENATE("R3C",'Mapa de Riesgos'!$O$32),"")</f>
        <v/>
      </c>
      <c r="AD8" s="53" t="str">
        <f>IF(AND('Mapa de Riesgos'!$Y$33="Muy Alta",'Mapa de Riesgos'!$AA$33="Mayor"),CONCATENATE("R3C",'Mapa de Riesgos'!$O$33),"")</f>
        <v/>
      </c>
      <c r="AE8" s="53" t="str">
        <f>IF(AND('Mapa de Riesgos'!$Y$34="Muy Alta",'Mapa de Riesgos'!$AA$34="Mayor"),CONCATENATE("R3C",'Mapa de Riesgos'!$O$34),"")</f>
        <v/>
      </c>
      <c r="AF8" s="53" t="str">
        <f>IF(AND('Mapa de Riesgos'!$Y$35="Muy Alta",'Mapa de Riesgos'!$AA$35="Mayor"),CONCATENATE("R3C",'Mapa de Riesgos'!$O$35),"")</f>
        <v/>
      </c>
      <c r="AG8" s="54" t="str">
        <f>IF(AND('Mapa de Riesgos'!$Y$36="Muy Alta",'Mapa de Riesgos'!$AA$36="Mayor"),CONCATENATE("R3C",'Mapa de Riesgos'!$O$36),"")</f>
        <v/>
      </c>
      <c r="AH8" s="55" t="str">
        <f>IF(AND('Mapa de Riesgos'!$Y$29="Muy Alta",'Mapa de Riesgos'!$AA$29="Catastrófico"),CONCATENATE("R3C",'Mapa de Riesgos'!$O$29),"")</f>
        <v/>
      </c>
      <c r="AI8" s="56" t="str">
        <f>IF(AND('Mapa de Riesgos'!$Y$32="Muy Alta",'Mapa de Riesgos'!$AA$32="Catastrófico"),CONCATENATE("R3C",'Mapa de Riesgos'!$O$32),"")</f>
        <v/>
      </c>
      <c r="AJ8" s="56" t="str">
        <f>IF(AND('Mapa de Riesgos'!$Y$33="Muy Alta",'Mapa de Riesgos'!$AA$33="Catastrófico"),CONCATENATE("R3C",'Mapa de Riesgos'!$O$33),"")</f>
        <v/>
      </c>
      <c r="AK8" s="56" t="str">
        <f>IF(AND('Mapa de Riesgos'!$Y$34="Muy Alta",'Mapa de Riesgos'!$AA$34="Catastrófico"),CONCATENATE("R3C",'Mapa de Riesgos'!$O$34),"")</f>
        <v/>
      </c>
      <c r="AL8" s="56" t="str">
        <f>IF(AND('Mapa de Riesgos'!$Y$35="Muy Alta",'Mapa de Riesgos'!$AA$35="Catastrófico"),CONCATENATE("R3C",'Mapa de Riesgos'!$O$35),"")</f>
        <v/>
      </c>
      <c r="AM8" s="57" t="str">
        <f>IF(AND('Mapa de Riesgos'!$Y$36="Muy Alta",'Mapa de Riesgos'!$AA$36="Catastrófico"),CONCATENATE("R3C",'Mapa de Riesgos'!$O$36),"")</f>
        <v/>
      </c>
      <c r="AN8" s="83"/>
      <c r="AO8" s="601"/>
      <c r="AP8" s="602"/>
      <c r="AQ8" s="602"/>
      <c r="AR8" s="602"/>
      <c r="AS8" s="602"/>
      <c r="AT8" s="60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96"/>
      <c r="C9" s="496"/>
      <c r="D9" s="497"/>
      <c r="E9" s="595"/>
      <c r="F9" s="594"/>
      <c r="G9" s="594"/>
      <c r="H9" s="594"/>
      <c r="I9" s="610"/>
      <c r="J9" s="52" t="str">
        <f>IF(AND('Mapa de Riesgos'!$Y$37="Muy Alta",'Mapa de Riesgos'!$AA$37="Leve"),CONCATENATE("R4C",'Mapa de Riesgos'!$O$37),"")</f>
        <v/>
      </c>
      <c r="K9" s="53" t="str">
        <f>IF(AND('Mapa de Riesgos'!$Y$38="Muy Alta",'Mapa de Riesgos'!$AA$38="Leve"),CONCATENATE("R4C",'Mapa de Riesgos'!$O$38),"")</f>
        <v/>
      </c>
      <c r="L9" s="53" t="str">
        <f>IF(AND('Mapa de Riesgos'!$Y$39="Muy Alta",'Mapa de Riesgos'!$AA$39="Leve"),CONCATENATE("R4C",'Mapa de Riesgos'!$O$39),"")</f>
        <v/>
      </c>
      <c r="M9" s="53" t="str">
        <f>IF(AND('Mapa de Riesgos'!$Y$40="Muy Alta",'Mapa de Riesgos'!$AA$40="Leve"),CONCATENATE("R4C",'Mapa de Riesgos'!$O$40),"")</f>
        <v/>
      </c>
      <c r="N9" s="53" t="str">
        <f>IF(AND('Mapa de Riesgos'!$Y$41="Muy Alta",'Mapa de Riesgos'!$AA$41="Leve"),CONCATENATE("R4C",'Mapa de Riesgos'!$O$41),"")</f>
        <v/>
      </c>
      <c r="O9" s="54" t="str">
        <f>IF(AND('Mapa de Riesgos'!$Y$42="Muy Alta",'Mapa de Riesgos'!$AA$42="Leve"),CONCATENATE("R4C",'Mapa de Riesgos'!$O$42),"")</f>
        <v/>
      </c>
      <c r="P9" s="52" t="str">
        <f>IF(AND('Mapa de Riesgos'!$Y$37="Muy Alta",'Mapa de Riesgos'!$AA$37="Menor"),CONCATENATE("R4C",'Mapa de Riesgos'!$O$37),"")</f>
        <v/>
      </c>
      <c r="Q9" s="53" t="str">
        <f>IF(AND('Mapa de Riesgos'!$Y$38="Muy Alta",'Mapa de Riesgos'!$AA$38="Menor"),CONCATENATE("R4C",'Mapa de Riesgos'!$O$38),"")</f>
        <v/>
      </c>
      <c r="R9" s="53" t="str">
        <f>IF(AND('Mapa de Riesgos'!$Y$39="Muy Alta",'Mapa de Riesgos'!$AA$39="Menor"),CONCATENATE("R4C",'Mapa de Riesgos'!$O$39),"")</f>
        <v/>
      </c>
      <c r="S9" s="53" t="str">
        <f>IF(AND('Mapa de Riesgos'!$Y$40="Muy Alta",'Mapa de Riesgos'!$AA$40="Menor"),CONCATENATE("R4C",'Mapa de Riesgos'!$O$40),"")</f>
        <v/>
      </c>
      <c r="T9" s="53" t="str">
        <f>IF(AND('Mapa de Riesgos'!$Y$41="Muy Alta",'Mapa de Riesgos'!$AA$41="Menor"),CONCATENATE("R4C",'Mapa de Riesgos'!$O$41),"")</f>
        <v/>
      </c>
      <c r="U9" s="54" t="str">
        <f>IF(AND('Mapa de Riesgos'!$Y$42="Muy Alta",'Mapa de Riesgos'!$AA$42="Menor"),CONCATENATE("R4C",'Mapa de Riesgos'!$O$42),"")</f>
        <v/>
      </c>
      <c r="V9" s="52" t="str">
        <f>IF(AND('Mapa de Riesgos'!$Y$37="Muy Alta",'Mapa de Riesgos'!$AA$37="Moderado"),CONCATENATE("R4C",'Mapa de Riesgos'!$O$37),"")</f>
        <v/>
      </c>
      <c r="W9" s="53" t="str">
        <f>IF(AND('Mapa de Riesgos'!$Y$38="Muy Alta",'Mapa de Riesgos'!$AA$38="Moderado"),CONCATENATE("R4C",'Mapa de Riesgos'!$O$38),"")</f>
        <v/>
      </c>
      <c r="X9" s="53" t="str">
        <f>IF(AND('Mapa de Riesgos'!$Y$39="Muy Alta",'Mapa de Riesgos'!$AA$39="Moderado"),CONCATENATE("R4C",'Mapa de Riesgos'!$O$39),"")</f>
        <v/>
      </c>
      <c r="Y9" s="53" t="str">
        <f>IF(AND('Mapa de Riesgos'!$Y$40="Muy Alta",'Mapa de Riesgos'!$AA$40="Moderado"),CONCATENATE("R4C",'Mapa de Riesgos'!$O$40),"")</f>
        <v/>
      </c>
      <c r="Z9" s="53" t="str">
        <f>IF(AND('Mapa de Riesgos'!$Y$41="Muy Alta",'Mapa de Riesgos'!$AA$41="Moderado"),CONCATENATE("R4C",'Mapa de Riesgos'!$O$41),"")</f>
        <v/>
      </c>
      <c r="AA9" s="54" t="str">
        <f>IF(AND('Mapa de Riesgos'!$Y$42="Muy Alta",'Mapa de Riesgos'!$AA$42="Moderado"),CONCATENATE("R4C",'Mapa de Riesgos'!$O$42),"")</f>
        <v/>
      </c>
      <c r="AB9" s="52" t="str">
        <f>IF(AND('Mapa de Riesgos'!$Y$37="Muy Alta",'Mapa de Riesgos'!$AA$37="Mayor"),CONCATENATE("R4C",'Mapa de Riesgos'!$O$37),"")</f>
        <v/>
      </c>
      <c r="AC9" s="53" t="str">
        <f>IF(AND('Mapa de Riesgos'!$Y$38="Muy Alta",'Mapa de Riesgos'!$AA$38="Mayor"),CONCATENATE("R4C",'Mapa de Riesgos'!$O$38),"")</f>
        <v/>
      </c>
      <c r="AD9" s="53" t="str">
        <f>IF(AND('Mapa de Riesgos'!$Y$39="Muy Alta",'Mapa de Riesgos'!$AA$39="Mayor"),CONCATENATE("R4C",'Mapa de Riesgos'!$O$39),"")</f>
        <v/>
      </c>
      <c r="AE9" s="53" t="str">
        <f>IF(AND('Mapa de Riesgos'!$Y$40="Muy Alta",'Mapa de Riesgos'!$AA$40="Mayor"),CONCATENATE("R4C",'Mapa de Riesgos'!$O$40),"")</f>
        <v/>
      </c>
      <c r="AF9" s="53" t="str">
        <f>IF(AND('Mapa de Riesgos'!$Y$41="Muy Alta",'Mapa de Riesgos'!$AA$41="Mayor"),CONCATENATE("R4C",'Mapa de Riesgos'!$O$41),"")</f>
        <v/>
      </c>
      <c r="AG9" s="54" t="str">
        <f>IF(AND('Mapa de Riesgos'!$Y$42="Muy Alta",'Mapa de Riesgos'!$AA$42="Mayor"),CONCATENATE("R4C",'Mapa de Riesgos'!$O$42),"")</f>
        <v/>
      </c>
      <c r="AH9" s="55" t="str">
        <f>IF(AND('Mapa de Riesgos'!$Y$37="Muy Alta",'Mapa de Riesgos'!$AA$37="Catastrófico"),CONCATENATE("R4C",'Mapa de Riesgos'!$O$37),"")</f>
        <v/>
      </c>
      <c r="AI9" s="56" t="str">
        <f>IF(AND('Mapa de Riesgos'!$Y$38="Muy Alta",'Mapa de Riesgos'!$AA$38="Catastrófico"),CONCATENATE("R4C",'Mapa de Riesgos'!$O$38),"")</f>
        <v/>
      </c>
      <c r="AJ9" s="56" t="str">
        <f>IF(AND('Mapa de Riesgos'!$Y$39="Muy Alta",'Mapa de Riesgos'!$AA$39="Catastrófico"),CONCATENATE("R4C",'Mapa de Riesgos'!$O$39),"")</f>
        <v/>
      </c>
      <c r="AK9" s="56" t="str">
        <f>IF(AND('Mapa de Riesgos'!$Y$40="Muy Alta",'Mapa de Riesgos'!$AA$40="Catastrófico"),CONCATENATE("R4C",'Mapa de Riesgos'!$O$40),"")</f>
        <v/>
      </c>
      <c r="AL9" s="56" t="str">
        <f>IF(AND('Mapa de Riesgos'!$Y$41="Muy Alta",'Mapa de Riesgos'!$AA$41="Catastrófico"),CONCATENATE("R4C",'Mapa de Riesgos'!$O$41),"")</f>
        <v/>
      </c>
      <c r="AM9" s="57" t="str">
        <f>IF(AND('Mapa de Riesgos'!$Y$42="Muy Alta",'Mapa de Riesgos'!$AA$42="Catastrófico"),CONCATENATE("R4C",'Mapa de Riesgos'!$O$42),"")</f>
        <v/>
      </c>
      <c r="AN9" s="83"/>
      <c r="AO9" s="601"/>
      <c r="AP9" s="602"/>
      <c r="AQ9" s="602"/>
      <c r="AR9" s="602"/>
      <c r="AS9" s="602"/>
      <c r="AT9" s="60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96"/>
      <c r="C10" s="496"/>
      <c r="D10" s="497"/>
      <c r="E10" s="595"/>
      <c r="F10" s="594"/>
      <c r="G10" s="594"/>
      <c r="H10" s="594"/>
      <c r="I10" s="610"/>
      <c r="J10" s="52" t="str">
        <f>IF(AND('Mapa de Riesgos'!$Y$43="Muy Alta",'Mapa de Riesgos'!$AA$43="Leve"),CONCATENATE("R5C",'Mapa de Riesgos'!$O$43),"")</f>
        <v/>
      </c>
      <c r="K10" s="53" t="str">
        <f>IF(AND('Mapa de Riesgos'!$Y$44="Muy Alta",'Mapa de Riesgos'!$AA$44="Leve"),CONCATENATE("R5C",'Mapa de Riesgos'!$O$44),"")</f>
        <v/>
      </c>
      <c r="L10" s="53" t="str">
        <f>IF(AND('Mapa de Riesgos'!$Y$45="Muy Alta",'Mapa de Riesgos'!$AA$45="Leve"),CONCATENATE("R5C",'Mapa de Riesgos'!$O$45),"")</f>
        <v/>
      </c>
      <c r="M10" s="53" t="str">
        <f>IF(AND('Mapa de Riesgos'!$Y$46="Muy Alta",'Mapa de Riesgos'!$AA$46="Leve"),CONCATENATE("R5C",'Mapa de Riesgos'!$O$46),"")</f>
        <v/>
      </c>
      <c r="N10" s="53" t="str">
        <f>IF(AND('Mapa de Riesgos'!$Y$47="Muy Alta",'Mapa de Riesgos'!$AA$47="Leve"),CONCATENATE("R5C",'Mapa de Riesgos'!$O$47),"")</f>
        <v/>
      </c>
      <c r="O10" s="54" t="str">
        <f>IF(AND('Mapa de Riesgos'!$Y$48="Muy Alta",'Mapa de Riesgos'!$AA$48="Leve"),CONCATENATE("R5C",'Mapa de Riesgos'!$O$48),"")</f>
        <v/>
      </c>
      <c r="P10" s="52" t="str">
        <f>IF(AND('Mapa de Riesgos'!$Y$43="Muy Alta",'Mapa de Riesgos'!$AA$43="Menor"),CONCATENATE("R5C",'Mapa de Riesgos'!$O$43),"")</f>
        <v/>
      </c>
      <c r="Q10" s="53" t="str">
        <f>IF(AND('Mapa de Riesgos'!$Y$44="Muy Alta",'Mapa de Riesgos'!$AA$44="Menor"),CONCATENATE("R5C",'Mapa de Riesgos'!$O$44),"")</f>
        <v/>
      </c>
      <c r="R10" s="53" t="str">
        <f>IF(AND('Mapa de Riesgos'!$Y$45="Muy Alta",'Mapa de Riesgos'!$AA$45="Menor"),CONCATENATE("R5C",'Mapa de Riesgos'!$O$45),"")</f>
        <v/>
      </c>
      <c r="S10" s="53" t="str">
        <f>IF(AND('Mapa de Riesgos'!$Y$46="Muy Alta",'Mapa de Riesgos'!$AA$46="Menor"),CONCATENATE("R5C",'Mapa de Riesgos'!$O$46),"")</f>
        <v/>
      </c>
      <c r="T10" s="53" t="str">
        <f>IF(AND('Mapa de Riesgos'!$Y$47="Muy Alta",'Mapa de Riesgos'!$AA$47="Menor"),CONCATENATE("R5C",'Mapa de Riesgos'!$O$47),"")</f>
        <v/>
      </c>
      <c r="U10" s="54" t="str">
        <f>IF(AND('Mapa de Riesgos'!$Y$48="Muy Alta",'Mapa de Riesgos'!$AA$48="Menor"),CONCATENATE("R5C",'Mapa de Riesgos'!$O$48),"")</f>
        <v/>
      </c>
      <c r="V10" s="52" t="str">
        <f>IF(AND('Mapa de Riesgos'!$Y$43="Muy Alta",'Mapa de Riesgos'!$AA$43="Moderado"),CONCATENATE("R5C",'Mapa de Riesgos'!$O$43),"")</f>
        <v/>
      </c>
      <c r="W10" s="53" t="str">
        <f>IF(AND('Mapa de Riesgos'!$Y$44="Muy Alta",'Mapa de Riesgos'!$AA$44="Moderado"),CONCATENATE("R5C",'Mapa de Riesgos'!$O$44),"")</f>
        <v/>
      </c>
      <c r="X10" s="53" t="str">
        <f>IF(AND('Mapa de Riesgos'!$Y$45="Muy Alta",'Mapa de Riesgos'!$AA$45="Moderado"),CONCATENATE("R5C",'Mapa de Riesgos'!$O$45),"")</f>
        <v/>
      </c>
      <c r="Y10" s="53" t="str">
        <f>IF(AND('Mapa de Riesgos'!$Y$46="Muy Alta",'Mapa de Riesgos'!$AA$46="Moderado"),CONCATENATE("R5C",'Mapa de Riesgos'!$O$46),"")</f>
        <v/>
      </c>
      <c r="Z10" s="53" t="str">
        <f>IF(AND('Mapa de Riesgos'!$Y$47="Muy Alta",'Mapa de Riesgos'!$AA$47="Moderado"),CONCATENATE("R5C",'Mapa de Riesgos'!$O$47),"")</f>
        <v/>
      </c>
      <c r="AA10" s="54" t="str">
        <f>IF(AND('Mapa de Riesgos'!$Y$48="Muy Alta",'Mapa de Riesgos'!$AA$48="Moderado"),CONCATENATE("R5C",'Mapa de Riesgos'!$O$48),"")</f>
        <v/>
      </c>
      <c r="AB10" s="52" t="str">
        <f>IF(AND('Mapa de Riesgos'!$Y$43="Muy Alta",'Mapa de Riesgos'!$AA$43="Mayor"),CONCATENATE("R5C",'Mapa de Riesgos'!$O$43),"")</f>
        <v/>
      </c>
      <c r="AC10" s="53" t="str">
        <f>IF(AND('Mapa de Riesgos'!$Y$44="Muy Alta",'Mapa de Riesgos'!$AA$44="Mayor"),CONCATENATE("R5C",'Mapa de Riesgos'!$O$44),"")</f>
        <v/>
      </c>
      <c r="AD10" s="53" t="str">
        <f>IF(AND('Mapa de Riesgos'!$Y$45="Muy Alta",'Mapa de Riesgos'!$AA$45="Mayor"),CONCATENATE("R5C",'Mapa de Riesgos'!$O$45),"")</f>
        <v/>
      </c>
      <c r="AE10" s="53" t="str">
        <f>IF(AND('Mapa de Riesgos'!$Y$46="Muy Alta",'Mapa de Riesgos'!$AA$46="Mayor"),CONCATENATE("R5C",'Mapa de Riesgos'!$O$46),"")</f>
        <v/>
      </c>
      <c r="AF10" s="53" t="str">
        <f>IF(AND('Mapa de Riesgos'!$Y$47="Muy Alta",'Mapa de Riesgos'!$AA$47="Mayor"),CONCATENATE("R5C",'Mapa de Riesgos'!$O$47),"")</f>
        <v/>
      </c>
      <c r="AG10" s="54" t="str">
        <f>IF(AND('Mapa de Riesgos'!$Y$48="Muy Alta",'Mapa de Riesgos'!$AA$48="Mayor"),CONCATENATE("R5C",'Mapa de Riesgos'!$O$48),"")</f>
        <v/>
      </c>
      <c r="AH10" s="55" t="str">
        <f>IF(AND('Mapa de Riesgos'!$Y$43="Muy Alta",'Mapa de Riesgos'!$AA$43="Catastrófico"),CONCATENATE("R5C",'Mapa de Riesgos'!$O$43),"")</f>
        <v/>
      </c>
      <c r="AI10" s="56" t="str">
        <f>IF(AND('Mapa de Riesgos'!$Y$44="Muy Alta",'Mapa de Riesgos'!$AA$44="Catastrófico"),CONCATENATE("R5C",'Mapa de Riesgos'!$O$44),"")</f>
        <v/>
      </c>
      <c r="AJ10" s="56" t="str">
        <f>IF(AND('Mapa de Riesgos'!$Y$45="Muy Alta",'Mapa de Riesgos'!$AA$45="Catastrófico"),CONCATENATE("R5C",'Mapa de Riesgos'!$O$45),"")</f>
        <v/>
      </c>
      <c r="AK10" s="56" t="str">
        <f>IF(AND('Mapa de Riesgos'!$Y$46="Muy Alta",'Mapa de Riesgos'!$AA$46="Catastrófico"),CONCATENATE("R5C",'Mapa de Riesgos'!$O$46),"")</f>
        <v/>
      </c>
      <c r="AL10" s="56" t="str">
        <f>IF(AND('Mapa de Riesgos'!$Y$47="Muy Alta",'Mapa de Riesgos'!$AA$47="Catastrófico"),CONCATENATE("R5C",'Mapa de Riesgos'!$O$47),"")</f>
        <v/>
      </c>
      <c r="AM10" s="57" t="str">
        <f>IF(AND('Mapa de Riesgos'!$Y$48="Muy Alta",'Mapa de Riesgos'!$AA$48="Catastrófico"),CONCATENATE("R5C",'Mapa de Riesgos'!$O$48),"")</f>
        <v/>
      </c>
      <c r="AN10" s="83"/>
      <c r="AO10" s="601"/>
      <c r="AP10" s="602"/>
      <c r="AQ10" s="602"/>
      <c r="AR10" s="602"/>
      <c r="AS10" s="602"/>
      <c r="AT10" s="60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96"/>
      <c r="C11" s="496"/>
      <c r="D11" s="497"/>
      <c r="E11" s="595"/>
      <c r="F11" s="594"/>
      <c r="G11" s="594"/>
      <c r="H11" s="594"/>
      <c r="I11" s="610"/>
      <c r="J11" s="52" t="str">
        <f>IF(AND('Mapa de Riesgos'!$Y$49="Muy Alta",'Mapa de Riesgos'!$AA$49="Leve"),CONCATENATE("R6C",'Mapa de Riesgos'!$O$49),"")</f>
        <v/>
      </c>
      <c r="K11" s="53" t="str">
        <f>IF(AND('Mapa de Riesgos'!$Y$52="Muy Alta",'Mapa de Riesgos'!$AA$52="Leve"),CONCATENATE("R6C",'Mapa de Riesgos'!$O$52),"")</f>
        <v/>
      </c>
      <c r="L11" s="53" t="str">
        <f>IF(AND('Mapa de Riesgos'!$Y$53="Muy Alta",'Mapa de Riesgos'!$AA$53="Leve"),CONCATENATE("R6C",'Mapa de Riesgos'!$O$53),"")</f>
        <v/>
      </c>
      <c r="M11" s="53" t="str">
        <f>IF(AND('Mapa de Riesgos'!$Y$54="Muy Alta",'Mapa de Riesgos'!$AA$54="Leve"),CONCATENATE("R6C",'Mapa de Riesgos'!$O$54),"")</f>
        <v/>
      </c>
      <c r="N11" s="53" t="str">
        <f>IF(AND('Mapa de Riesgos'!$Y$55="Muy Alta",'Mapa de Riesgos'!$AA$55="Leve"),CONCATENATE("R6C",'Mapa de Riesgos'!$O$55),"")</f>
        <v/>
      </c>
      <c r="O11" s="54" t="str">
        <f>IF(AND('Mapa de Riesgos'!$Y$56="Muy Alta",'Mapa de Riesgos'!$AA$56="Leve"),CONCATENATE("R6C",'Mapa de Riesgos'!$O$56),"")</f>
        <v/>
      </c>
      <c r="P11" s="52" t="str">
        <f>IF(AND('Mapa de Riesgos'!$Y$49="Muy Alta",'Mapa de Riesgos'!$AA$49="Menor"),CONCATENATE("R6C",'Mapa de Riesgos'!$O$49),"")</f>
        <v/>
      </c>
      <c r="Q11" s="53" t="str">
        <f>IF(AND('Mapa de Riesgos'!$Y$52="Muy Alta",'Mapa de Riesgos'!$AA$52="Menor"),CONCATENATE("R6C",'Mapa de Riesgos'!$O$52),"")</f>
        <v/>
      </c>
      <c r="R11" s="53" t="str">
        <f>IF(AND('Mapa de Riesgos'!$Y$53="Muy Alta",'Mapa de Riesgos'!$AA$53="Menor"),CONCATENATE("R6C",'Mapa de Riesgos'!$O$53),"")</f>
        <v/>
      </c>
      <c r="S11" s="53" t="str">
        <f>IF(AND('Mapa de Riesgos'!$Y$54="Muy Alta",'Mapa de Riesgos'!$AA$54="Menor"),CONCATENATE("R6C",'Mapa de Riesgos'!$O$54),"")</f>
        <v/>
      </c>
      <c r="T11" s="53" t="str">
        <f>IF(AND('Mapa de Riesgos'!$Y$55="Muy Alta",'Mapa de Riesgos'!$AA$55="Menor"),CONCATENATE("R6C",'Mapa de Riesgos'!$O$55),"")</f>
        <v/>
      </c>
      <c r="U11" s="54" t="str">
        <f>IF(AND('Mapa de Riesgos'!$Y$56="Muy Alta",'Mapa de Riesgos'!$AA$56="Menor"),CONCATENATE("R6C",'Mapa de Riesgos'!$O$56),"")</f>
        <v/>
      </c>
      <c r="V11" s="52" t="str">
        <f>IF(AND('Mapa de Riesgos'!$Y$49="Muy Alta",'Mapa de Riesgos'!$AA$49="Moderado"),CONCATENATE("R6C",'Mapa de Riesgos'!$O$49),"")</f>
        <v/>
      </c>
      <c r="W11" s="53" t="str">
        <f>IF(AND('Mapa de Riesgos'!$Y$52="Muy Alta",'Mapa de Riesgos'!$AA$52="Moderado"),CONCATENATE("R6C",'Mapa de Riesgos'!$O$52),"")</f>
        <v/>
      </c>
      <c r="X11" s="53" t="str">
        <f>IF(AND('Mapa de Riesgos'!$Y$53="Muy Alta",'Mapa de Riesgos'!$AA$53="Moderado"),CONCATENATE("R6C",'Mapa de Riesgos'!$O$53),"")</f>
        <v/>
      </c>
      <c r="Y11" s="53" t="str">
        <f>IF(AND('Mapa de Riesgos'!$Y$54="Muy Alta",'Mapa de Riesgos'!$AA$54="Moderado"),CONCATENATE("R6C",'Mapa de Riesgos'!$O$54),"")</f>
        <v/>
      </c>
      <c r="Z11" s="53" t="str">
        <f>IF(AND('Mapa de Riesgos'!$Y$55="Muy Alta",'Mapa de Riesgos'!$AA$55="Moderado"),CONCATENATE("R6C",'Mapa de Riesgos'!$O$55),"")</f>
        <v/>
      </c>
      <c r="AA11" s="54" t="str">
        <f>IF(AND('Mapa de Riesgos'!$Y$56="Muy Alta",'Mapa de Riesgos'!$AA$56="Moderado"),CONCATENATE("R6C",'Mapa de Riesgos'!$O$56),"")</f>
        <v/>
      </c>
      <c r="AB11" s="52" t="str">
        <f>IF(AND('Mapa de Riesgos'!$Y$49="Muy Alta",'Mapa de Riesgos'!$AA$49="Mayor"),CONCATENATE("R6C",'Mapa de Riesgos'!$O$49),"")</f>
        <v/>
      </c>
      <c r="AC11" s="53" t="str">
        <f>IF(AND('Mapa de Riesgos'!$Y$52="Muy Alta",'Mapa de Riesgos'!$AA$52="Mayor"),CONCATENATE("R6C",'Mapa de Riesgos'!$O$52),"")</f>
        <v/>
      </c>
      <c r="AD11" s="53" t="str">
        <f>IF(AND('Mapa de Riesgos'!$Y$53="Muy Alta",'Mapa de Riesgos'!$AA$53="Mayor"),CONCATENATE("R6C",'Mapa de Riesgos'!$O$53),"")</f>
        <v/>
      </c>
      <c r="AE11" s="53" t="str">
        <f>IF(AND('Mapa de Riesgos'!$Y$54="Muy Alta",'Mapa de Riesgos'!$AA$54="Mayor"),CONCATENATE("R6C",'Mapa de Riesgos'!$O$54),"")</f>
        <v/>
      </c>
      <c r="AF11" s="53" t="str">
        <f>IF(AND('Mapa de Riesgos'!$Y$55="Muy Alta",'Mapa de Riesgos'!$AA$55="Mayor"),CONCATENATE("R6C",'Mapa de Riesgos'!$O$55),"")</f>
        <v/>
      </c>
      <c r="AG11" s="54" t="str">
        <f>IF(AND('Mapa de Riesgos'!$Y$56="Muy Alta",'Mapa de Riesgos'!$AA$56="Mayor"),CONCATENATE("R6C",'Mapa de Riesgos'!$O$56),"")</f>
        <v/>
      </c>
      <c r="AH11" s="55" t="str">
        <f>IF(AND('Mapa de Riesgos'!$Y$49="Muy Alta",'Mapa de Riesgos'!$AA$49="Catastrófico"),CONCATENATE("R6C",'Mapa de Riesgos'!$O$49),"")</f>
        <v/>
      </c>
      <c r="AI11" s="56" t="str">
        <f>IF(AND('Mapa de Riesgos'!$Y$52="Muy Alta",'Mapa de Riesgos'!$AA$52="Catastrófico"),CONCATENATE("R6C",'Mapa de Riesgos'!$O$52),"")</f>
        <v/>
      </c>
      <c r="AJ11" s="56" t="str">
        <f>IF(AND('Mapa de Riesgos'!$Y$53="Muy Alta",'Mapa de Riesgos'!$AA$53="Catastrófico"),CONCATENATE("R6C",'Mapa de Riesgos'!$O$53),"")</f>
        <v/>
      </c>
      <c r="AK11" s="56" t="str">
        <f>IF(AND('Mapa de Riesgos'!$Y$54="Muy Alta",'Mapa de Riesgos'!$AA$54="Catastrófico"),CONCATENATE("R6C",'Mapa de Riesgos'!$O$54),"")</f>
        <v/>
      </c>
      <c r="AL11" s="56" t="str">
        <f>IF(AND('Mapa de Riesgos'!$Y$55="Muy Alta",'Mapa de Riesgos'!$AA$55="Catastrófico"),CONCATENATE("R6C",'Mapa de Riesgos'!$O$55),"")</f>
        <v/>
      </c>
      <c r="AM11" s="57" t="str">
        <f>IF(AND('Mapa de Riesgos'!$Y$56="Muy Alta",'Mapa de Riesgos'!$AA$56="Catastrófico"),CONCATENATE("R6C",'Mapa de Riesgos'!$O$56),"")</f>
        <v/>
      </c>
      <c r="AN11" s="83"/>
      <c r="AO11" s="601"/>
      <c r="AP11" s="602"/>
      <c r="AQ11" s="602"/>
      <c r="AR11" s="602"/>
      <c r="AS11" s="602"/>
      <c r="AT11" s="60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96"/>
      <c r="C12" s="496"/>
      <c r="D12" s="497"/>
      <c r="E12" s="595"/>
      <c r="F12" s="594"/>
      <c r="G12" s="594"/>
      <c r="H12" s="594"/>
      <c r="I12" s="610"/>
      <c r="J12" s="52" t="str">
        <f>IF(AND('Mapa de Riesgos'!$Y$57="Muy Alta",'Mapa de Riesgos'!$AA$57="Leve"),CONCATENATE("R7C",'Mapa de Riesgos'!$O$57),"")</f>
        <v/>
      </c>
      <c r="K12" s="53" t="str">
        <f>IF(AND('Mapa de Riesgos'!$Y$58="Muy Alta",'Mapa de Riesgos'!$AA$58="Leve"),CONCATENATE("R7C",'Mapa de Riesgos'!$O$58),"")</f>
        <v/>
      </c>
      <c r="L12" s="53" t="str">
        <f>IF(AND('Mapa de Riesgos'!$Y$59="Muy Alta",'Mapa de Riesgos'!$AA$59="Leve"),CONCATENATE("R7C",'Mapa de Riesgos'!$O$59),"")</f>
        <v/>
      </c>
      <c r="M12" s="53" t="str">
        <f>IF(AND('Mapa de Riesgos'!$Y$60="Muy Alta",'Mapa de Riesgos'!$AA$60="Leve"),CONCATENATE("R7C",'Mapa de Riesgos'!$O$60),"")</f>
        <v/>
      </c>
      <c r="N12" s="53" t="str">
        <f>IF(AND('Mapa de Riesgos'!$Y$61="Muy Alta",'Mapa de Riesgos'!$AA$61="Leve"),CONCATENATE("R7C",'Mapa de Riesgos'!$O$61),"")</f>
        <v/>
      </c>
      <c r="O12" s="54" t="str">
        <f>IF(AND('Mapa de Riesgos'!$Y$62="Muy Alta",'Mapa de Riesgos'!$AA$62="Leve"),CONCATENATE("R7C",'Mapa de Riesgos'!$O$62),"")</f>
        <v/>
      </c>
      <c r="P12" s="52" t="str">
        <f>IF(AND('Mapa de Riesgos'!$Y$57="Muy Alta",'Mapa de Riesgos'!$AA$57="Menor"),CONCATENATE("R7C",'Mapa de Riesgos'!$O$57),"")</f>
        <v/>
      </c>
      <c r="Q12" s="53" t="str">
        <f>IF(AND('Mapa de Riesgos'!$Y$58="Muy Alta",'Mapa de Riesgos'!$AA$58="Menor"),CONCATENATE("R7C",'Mapa de Riesgos'!$O$58),"")</f>
        <v/>
      </c>
      <c r="R12" s="53" t="str">
        <f>IF(AND('Mapa de Riesgos'!$Y$59="Muy Alta",'Mapa de Riesgos'!$AA$59="Menor"),CONCATENATE("R7C",'Mapa de Riesgos'!$O$59),"")</f>
        <v/>
      </c>
      <c r="S12" s="53" t="str">
        <f>IF(AND('Mapa de Riesgos'!$Y$60="Muy Alta",'Mapa de Riesgos'!$AA$60="Menor"),CONCATENATE("R7C",'Mapa de Riesgos'!$O$60),"")</f>
        <v/>
      </c>
      <c r="T12" s="53" t="str">
        <f>IF(AND('Mapa de Riesgos'!$Y$61="Muy Alta",'Mapa de Riesgos'!$AA$61="Menor"),CONCATENATE("R7C",'Mapa de Riesgos'!$O$61),"")</f>
        <v/>
      </c>
      <c r="U12" s="54" t="str">
        <f>IF(AND('Mapa de Riesgos'!$Y$62="Muy Alta",'Mapa de Riesgos'!$AA$62="Menor"),CONCATENATE("R7C",'Mapa de Riesgos'!$O$62),"")</f>
        <v/>
      </c>
      <c r="V12" s="52" t="str">
        <f>IF(AND('Mapa de Riesgos'!$Y$57="Muy Alta",'Mapa de Riesgos'!$AA$57="Moderado"),CONCATENATE("R7C",'Mapa de Riesgos'!$O$57),"")</f>
        <v/>
      </c>
      <c r="W12" s="53" t="str">
        <f>IF(AND('Mapa de Riesgos'!$Y$58="Muy Alta",'Mapa de Riesgos'!$AA$58="Moderado"),CONCATENATE("R7C",'Mapa de Riesgos'!$O$58),"")</f>
        <v/>
      </c>
      <c r="X12" s="53" t="str">
        <f>IF(AND('Mapa de Riesgos'!$Y$59="Muy Alta",'Mapa de Riesgos'!$AA$59="Moderado"),CONCATENATE("R7C",'Mapa de Riesgos'!$O$59),"")</f>
        <v/>
      </c>
      <c r="Y12" s="53" t="str">
        <f>IF(AND('Mapa de Riesgos'!$Y$60="Muy Alta",'Mapa de Riesgos'!$AA$60="Moderado"),CONCATENATE("R7C",'Mapa de Riesgos'!$O$60),"")</f>
        <v/>
      </c>
      <c r="Z12" s="53" t="str">
        <f>IF(AND('Mapa de Riesgos'!$Y$61="Muy Alta",'Mapa de Riesgos'!$AA$61="Moderado"),CONCATENATE("R7C",'Mapa de Riesgos'!$O$61),"")</f>
        <v/>
      </c>
      <c r="AA12" s="54" t="str">
        <f>IF(AND('Mapa de Riesgos'!$Y$62="Muy Alta",'Mapa de Riesgos'!$AA$62="Moderado"),CONCATENATE("R7C",'Mapa de Riesgos'!$O$62),"")</f>
        <v/>
      </c>
      <c r="AB12" s="52" t="str">
        <f>IF(AND('Mapa de Riesgos'!$Y$57="Muy Alta",'Mapa de Riesgos'!$AA$57="Mayor"),CONCATENATE("R7C",'Mapa de Riesgos'!$O$57),"")</f>
        <v/>
      </c>
      <c r="AC12" s="53" t="str">
        <f>IF(AND('Mapa de Riesgos'!$Y$58="Muy Alta",'Mapa de Riesgos'!$AA$58="Mayor"),CONCATENATE("R7C",'Mapa de Riesgos'!$O$58),"")</f>
        <v/>
      </c>
      <c r="AD12" s="53" t="str">
        <f>IF(AND('Mapa de Riesgos'!$Y$59="Muy Alta",'Mapa de Riesgos'!$AA$59="Mayor"),CONCATENATE("R7C",'Mapa de Riesgos'!$O$59),"")</f>
        <v/>
      </c>
      <c r="AE12" s="53" t="str">
        <f>IF(AND('Mapa de Riesgos'!$Y$60="Muy Alta",'Mapa de Riesgos'!$AA$60="Mayor"),CONCATENATE("R7C",'Mapa de Riesgos'!$O$60),"")</f>
        <v/>
      </c>
      <c r="AF12" s="53" t="str">
        <f>IF(AND('Mapa de Riesgos'!$Y$61="Muy Alta",'Mapa de Riesgos'!$AA$61="Mayor"),CONCATENATE("R7C",'Mapa de Riesgos'!$O$61),"")</f>
        <v/>
      </c>
      <c r="AG12" s="54" t="str">
        <f>IF(AND('Mapa de Riesgos'!$Y$62="Muy Alta",'Mapa de Riesgos'!$AA$62="Mayor"),CONCATENATE("R7C",'Mapa de Riesgos'!$O$62),"")</f>
        <v/>
      </c>
      <c r="AH12" s="55" t="str">
        <f>IF(AND('Mapa de Riesgos'!$Y$57="Muy Alta",'Mapa de Riesgos'!$AA$57="Catastrófico"),CONCATENATE("R7C",'Mapa de Riesgos'!$O$57),"")</f>
        <v/>
      </c>
      <c r="AI12" s="56" t="str">
        <f>IF(AND('Mapa de Riesgos'!$Y$58="Muy Alta",'Mapa de Riesgos'!$AA$58="Catastrófico"),CONCATENATE("R7C",'Mapa de Riesgos'!$O$58),"")</f>
        <v/>
      </c>
      <c r="AJ12" s="56" t="str">
        <f>IF(AND('Mapa de Riesgos'!$Y$59="Muy Alta",'Mapa de Riesgos'!$AA$59="Catastrófico"),CONCATENATE("R7C",'Mapa de Riesgos'!$O$59),"")</f>
        <v/>
      </c>
      <c r="AK12" s="56" t="str">
        <f>IF(AND('Mapa de Riesgos'!$Y$60="Muy Alta",'Mapa de Riesgos'!$AA$60="Catastrófico"),CONCATENATE("R7C",'Mapa de Riesgos'!$O$60),"")</f>
        <v/>
      </c>
      <c r="AL12" s="56" t="str">
        <f>IF(AND('Mapa de Riesgos'!$Y$61="Muy Alta",'Mapa de Riesgos'!$AA$61="Catastrófico"),CONCATENATE("R7C",'Mapa de Riesgos'!$O$61),"")</f>
        <v/>
      </c>
      <c r="AM12" s="57" t="str">
        <f>IF(AND('Mapa de Riesgos'!$Y$62="Muy Alta",'Mapa de Riesgos'!$AA$62="Catastrófico"),CONCATENATE("R7C",'Mapa de Riesgos'!$O$62),"")</f>
        <v/>
      </c>
      <c r="AN12" s="83"/>
      <c r="AO12" s="601"/>
      <c r="AP12" s="602"/>
      <c r="AQ12" s="602"/>
      <c r="AR12" s="602"/>
      <c r="AS12" s="602"/>
      <c r="AT12" s="60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96"/>
      <c r="C13" s="496"/>
      <c r="D13" s="497"/>
      <c r="E13" s="595"/>
      <c r="F13" s="594"/>
      <c r="G13" s="594"/>
      <c r="H13" s="594"/>
      <c r="I13" s="610"/>
      <c r="J13" s="52" t="str">
        <f>IF(AND('Mapa de Riesgos'!$Y$63="Muy Alta",'Mapa de Riesgos'!$AA$63="Leve"),CONCATENATE("R8C",'Mapa de Riesgos'!$O$63),"")</f>
        <v/>
      </c>
      <c r="K13" s="53" t="str">
        <f>IF(AND('Mapa de Riesgos'!$Y$64="Muy Alta",'Mapa de Riesgos'!$AA$64="Leve"),CONCATENATE("R8C",'Mapa de Riesgos'!$O$64),"")</f>
        <v/>
      </c>
      <c r="L13" s="53" t="str">
        <f>IF(AND('Mapa de Riesgos'!$Y$65="Muy Alta",'Mapa de Riesgos'!$AA$65="Leve"),CONCATENATE("R8C",'Mapa de Riesgos'!$O$65),"")</f>
        <v/>
      </c>
      <c r="M13" s="53" t="str">
        <f>IF(AND('Mapa de Riesgos'!$Y$66="Muy Alta",'Mapa de Riesgos'!$AA$66="Leve"),CONCATENATE("R8C",'Mapa de Riesgos'!$O$66),"")</f>
        <v/>
      </c>
      <c r="N13" s="53" t="str">
        <f>IF(AND('Mapa de Riesgos'!$Y$67="Muy Alta",'Mapa de Riesgos'!$AA$67="Leve"),CONCATENATE("R8C",'Mapa de Riesgos'!$O$67),"")</f>
        <v/>
      </c>
      <c r="O13" s="54" t="str">
        <f>IF(AND('Mapa de Riesgos'!$Y$68="Muy Alta",'Mapa de Riesgos'!$AA$68="Leve"),CONCATENATE("R8C",'Mapa de Riesgos'!$O$68),"")</f>
        <v/>
      </c>
      <c r="P13" s="52" t="str">
        <f>IF(AND('Mapa de Riesgos'!$Y$63="Muy Alta",'Mapa de Riesgos'!$AA$63="Menor"),CONCATENATE("R8C",'Mapa de Riesgos'!$O$63),"")</f>
        <v/>
      </c>
      <c r="Q13" s="53" t="str">
        <f>IF(AND('Mapa de Riesgos'!$Y$64="Muy Alta",'Mapa de Riesgos'!$AA$64="Menor"),CONCATENATE("R8C",'Mapa de Riesgos'!$O$64),"")</f>
        <v/>
      </c>
      <c r="R13" s="53" t="str">
        <f>IF(AND('Mapa de Riesgos'!$Y$65="Muy Alta",'Mapa de Riesgos'!$AA$65="Menor"),CONCATENATE("R8C",'Mapa de Riesgos'!$O$65),"")</f>
        <v/>
      </c>
      <c r="S13" s="53" t="str">
        <f>IF(AND('Mapa de Riesgos'!$Y$66="Muy Alta",'Mapa de Riesgos'!$AA$66="Menor"),CONCATENATE("R8C",'Mapa de Riesgos'!$O$66),"")</f>
        <v/>
      </c>
      <c r="T13" s="53" t="str">
        <f>IF(AND('Mapa de Riesgos'!$Y$67="Muy Alta",'Mapa de Riesgos'!$AA$67="Menor"),CONCATENATE("R8C",'Mapa de Riesgos'!$O$67),"")</f>
        <v/>
      </c>
      <c r="U13" s="54" t="str">
        <f>IF(AND('Mapa de Riesgos'!$Y$68="Muy Alta",'Mapa de Riesgos'!$AA$68="Menor"),CONCATENATE("R8C",'Mapa de Riesgos'!$O$68),"")</f>
        <v/>
      </c>
      <c r="V13" s="52" t="str">
        <f>IF(AND('Mapa de Riesgos'!$Y$63="Muy Alta",'Mapa de Riesgos'!$AA$63="Moderado"),CONCATENATE("R8C",'Mapa de Riesgos'!$O$63),"")</f>
        <v/>
      </c>
      <c r="W13" s="53" t="str">
        <f>IF(AND('Mapa de Riesgos'!$Y$64="Muy Alta",'Mapa de Riesgos'!$AA$64="Moderado"),CONCATENATE("R8C",'Mapa de Riesgos'!$O$64),"")</f>
        <v/>
      </c>
      <c r="X13" s="53" t="str">
        <f>IF(AND('Mapa de Riesgos'!$Y$65="Muy Alta",'Mapa de Riesgos'!$AA$65="Moderado"),CONCATENATE("R8C",'Mapa de Riesgos'!$O$65),"")</f>
        <v/>
      </c>
      <c r="Y13" s="53" t="str">
        <f>IF(AND('Mapa de Riesgos'!$Y$66="Muy Alta",'Mapa de Riesgos'!$AA$66="Moderado"),CONCATENATE("R8C",'Mapa de Riesgos'!$O$66),"")</f>
        <v/>
      </c>
      <c r="Z13" s="53" t="str">
        <f>IF(AND('Mapa de Riesgos'!$Y$67="Muy Alta",'Mapa de Riesgos'!$AA$67="Moderado"),CONCATENATE("R8C",'Mapa de Riesgos'!$O$67),"")</f>
        <v/>
      </c>
      <c r="AA13" s="54" t="str">
        <f>IF(AND('Mapa de Riesgos'!$Y$68="Muy Alta",'Mapa de Riesgos'!$AA$68="Moderado"),CONCATENATE("R8C",'Mapa de Riesgos'!$O$68),"")</f>
        <v/>
      </c>
      <c r="AB13" s="52" t="str">
        <f>IF(AND('Mapa de Riesgos'!$Y$63="Muy Alta",'Mapa de Riesgos'!$AA$63="Mayor"),CONCATENATE("R8C",'Mapa de Riesgos'!$O$63),"")</f>
        <v/>
      </c>
      <c r="AC13" s="53" t="str">
        <f>IF(AND('Mapa de Riesgos'!$Y$64="Muy Alta",'Mapa de Riesgos'!$AA$64="Mayor"),CONCATENATE("R8C",'Mapa de Riesgos'!$O$64),"")</f>
        <v/>
      </c>
      <c r="AD13" s="53" t="str">
        <f>IF(AND('Mapa de Riesgos'!$Y$65="Muy Alta",'Mapa de Riesgos'!$AA$65="Mayor"),CONCATENATE("R8C",'Mapa de Riesgos'!$O$65),"")</f>
        <v/>
      </c>
      <c r="AE13" s="53" t="str">
        <f>IF(AND('Mapa de Riesgos'!$Y$66="Muy Alta",'Mapa de Riesgos'!$AA$66="Mayor"),CONCATENATE("R8C",'Mapa de Riesgos'!$O$66),"")</f>
        <v/>
      </c>
      <c r="AF13" s="53" t="str">
        <f>IF(AND('Mapa de Riesgos'!$Y$67="Muy Alta",'Mapa de Riesgos'!$AA$67="Mayor"),CONCATENATE("R8C",'Mapa de Riesgos'!$O$67),"")</f>
        <v/>
      </c>
      <c r="AG13" s="54" t="str">
        <f>IF(AND('Mapa de Riesgos'!$Y$68="Muy Alta",'Mapa de Riesgos'!$AA$68="Mayor"),CONCATENATE("R8C",'Mapa de Riesgos'!$O$68),"")</f>
        <v/>
      </c>
      <c r="AH13" s="55" t="str">
        <f>IF(AND('Mapa de Riesgos'!$Y$63="Muy Alta",'Mapa de Riesgos'!$AA$63="Catastrófico"),CONCATENATE("R8C",'Mapa de Riesgos'!$O$63),"")</f>
        <v/>
      </c>
      <c r="AI13" s="56" t="str">
        <f>IF(AND('Mapa de Riesgos'!$Y$64="Muy Alta",'Mapa de Riesgos'!$AA$64="Catastrófico"),CONCATENATE("R8C",'Mapa de Riesgos'!$O$64),"")</f>
        <v/>
      </c>
      <c r="AJ13" s="56" t="str">
        <f>IF(AND('Mapa de Riesgos'!$Y$65="Muy Alta",'Mapa de Riesgos'!$AA$65="Catastrófico"),CONCATENATE("R8C",'Mapa de Riesgos'!$O$65),"")</f>
        <v/>
      </c>
      <c r="AK13" s="56" t="str">
        <f>IF(AND('Mapa de Riesgos'!$Y$66="Muy Alta",'Mapa de Riesgos'!$AA$66="Catastrófico"),CONCATENATE("R8C",'Mapa de Riesgos'!$O$66),"")</f>
        <v/>
      </c>
      <c r="AL13" s="56" t="str">
        <f>IF(AND('Mapa de Riesgos'!$Y$67="Muy Alta",'Mapa de Riesgos'!$AA$67="Catastrófico"),CONCATENATE("R8C",'Mapa de Riesgos'!$O$67),"")</f>
        <v/>
      </c>
      <c r="AM13" s="57" t="str">
        <f>IF(AND('Mapa de Riesgos'!$Y$68="Muy Alta",'Mapa de Riesgos'!$AA$68="Catastrófico"),CONCATENATE("R8C",'Mapa de Riesgos'!$O$68),"")</f>
        <v/>
      </c>
      <c r="AN13" s="83"/>
      <c r="AO13" s="601"/>
      <c r="AP13" s="602"/>
      <c r="AQ13" s="602"/>
      <c r="AR13" s="602"/>
      <c r="AS13" s="602"/>
      <c r="AT13" s="60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96"/>
      <c r="C14" s="496"/>
      <c r="D14" s="497"/>
      <c r="E14" s="595"/>
      <c r="F14" s="594"/>
      <c r="G14" s="594"/>
      <c r="H14" s="594"/>
      <c r="I14" s="610"/>
      <c r="J14" s="52" t="str">
        <f>IF(AND('Mapa de Riesgos'!$Y$69="Muy Alta",'Mapa de Riesgos'!$AA$69="Leve"),CONCATENATE("R9C",'Mapa de Riesgos'!$O$69),"")</f>
        <v/>
      </c>
      <c r="K14" s="53" t="str">
        <f>IF(AND('Mapa de Riesgos'!$Y$70="Muy Alta",'Mapa de Riesgos'!$AA$70="Leve"),CONCATENATE("R9C",'Mapa de Riesgos'!$O$70),"")</f>
        <v/>
      </c>
      <c r="L14" s="53" t="str">
        <f>IF(AND('Mapa de Riesgos'!$Y$71="Muy Alta",'Mapa de Riesgos'!$AA$71="Leve"),CONCATENATE("R9C",'Mapa de Riesgos'!$O$71),"")</f>
        <v/>
      </c>
      <c r="M14" s="53" t="str">
        <f>IF(AND('Mapa de Riesgos'!$Y$72="Muy Alta",'Mapa de Riesgos'!$AA$72="Leve"),CONCATENATE("R9C",'Mapa de Riesgos'!$O$72),"")</f>
        <v/>
      </c>
      <c r="N14" s="53" t="str">
        <f>IF(AND('Mapa de Riesgos'!$Y$73="Muy Alta",'Mapa de Riesgos'!$AA$73="Leve"),CONCATENATE("R9C",'Mapa de Riesgos'!$O$73),"")</f>
        <v/>
      </c>
      <c r="O14" s="54" t="str">
        <f>IF(AND('Mapa de Riesgos'!$Y$74="Muy Alta",'Mapa de Riesgos'!$AA$74="Leve"),CONCATENATE("R9C",'Mapa de Riesgos'!$O$74),"")</f>
        <v/>
      </c>
      <c r="P14" s="52" t="str">
        <f>IF(AND('Mapa de Riesgos'!$Y$69="Muy Alta",'Mapa de Riesgos'!$AA$69="Menor"),CONCATENATE("R9C",'Mapa de Riesgos'!$O$69),"")</f>
        <v/>
      </c>
      <c r="Q14" s="53" t="str">
        <f>IF(AND('Mapa de Riesgos'!$Y$70="Muy Alta",'Mapa de Riesgos'!$AA$70="Menor"),CONCATENATE("R9C",'Mapa de Riesgos'!$O$70),"")</f>
        <v/>
      </c>
      <c r="R14" s="53" t="str">
        <f>IF(AND('Mapa de Riesgos'!$Y$71="Muy Alta",'Mapa de Riesgos'!$AA$71="Menor"),CONCATENATE("R9C",'Mapa de Riesgos'!$O$71),"")</f>
        <v/>
      </c>
      <c r="S14" s="53" t="str">
        <f>IF(AND('Mapa de Riesgos'!$Y$72="Muy Alta",'Mapa de Riesgos'!$AA$72="Menor"),CONCATENATE("R9C",'Mapa de Riesgos'!$O$72),"")</f>
        <v/>
      </c>
      <c r="T14" s="53" t="str">
        <f>IF(AND('Mapa de Riesgos'!$Y$73="Muy Alta",'Mapa de Riesgos'!$AA$73="Menor"),CONCATENATE("R9C",'Mapa de Riesgos'!$O$73),"")</f>
        <v/>
      </c>
      <c r="U14" s="54" t="str">
        <f>IF(AND('Mapa de Riesgos'!$Y$74="Muy Alta",'Mapa de Riesgos'!$AA$74="Menor"),CONCATENATE("R9C",'Mapa de Riesgos'!$O$74),"")</f>
        <v/>
      </c>
      <c r="V14" s="52" t="str">
        <f>IF(AND('Mapa de Riesgos'!$Y$69="Muy Alta",'Mapa de Riesgos'!$AA$69="Moderado"),CONCATENATE("R9C",'Mapa de Riesgos'!$O$69),"")</f>
        <v/>
      </c>
      <c r="W14" s="53" t="str">
        <f>IF(AND('Mapa de Riesgos'!$Y$70="Muy Alta",'Mapa de Riesgos'!$AA$70="Moderado"),CONCATENATE("R9C",'Mapa de Riesgos'!$O$70),"")</f>
        <v/>
      </c>
      <c r="X14" s="53" t="str">
        <f>IF(AND('Mapa de Riesgos'!$Y$71="Muy Alta",'Mapa de Riesgos'!$AA$71="Moderado"),CONCATENATE("R9C",'Mapa de Riesgos'!$O$71),"")</f>
        <v/>
      </c>
      <c r="Y14" s="53" t="str">
        <f>IF(AND('Mapa de Riesgos'!$Y$72="Muy Alta",'Mapa de Riesgos'!$AA$72="Moderado"),CONCATENATE("R9C",'Mapa de Riesgos'!$O$72),"")</f>
        <v/>
      </c>
      <c r="Z14" s="53" t="str">
        <f>IF(AND('Mapa de Riesgos'!$Y$73="Muy Alta",'Mapa de Riesgos'!$AA$73="Moderado"),CONCATENATE("R9C",'Mapa de Riesgos'!$O$73),"")</f>
        <v/>
      </c>
      <c r="AA14" s="54" t="str">
        <f>IF(AND('Mapa de Riesgos'!$Y$74="Muy Alta",'Mapa de Riesgos'!$AA$74="Moderado"),CONCATENATE("R9C",'Mapa de Riesgos'!$O$74),"")</f>
        <v/>
      </c>
      <c r="AB14" s="52" t="str">
        <f>IF(AND('Mapa de Riesgos'!$Y$69="Muy Alta",'Mapa de Riesgos'!$AA$69="Mayor"),CONCATENATE("R9C",'Mapa de Riesgos'!$O$69),"")</f>
        <v/>
      </c>
      <c r="AC14" s="53" t="str">
        <f>IF(AND('Mapa de Riesgos'!$Y$70="Muy Alta",'Mapa de Riesgos'!$AA$70="Mayor"),CONCATENATE("R9C",'Mapa de Riesgos'!$O$70),"")</f>
        <v/>
      </c>
      <c r="AD14" s="53" t="str">
        <f>IF(AND('Mapa de Riesgos'!$Y$71="Muy Alta",'Mapa de Riesgos'!$AA$71="Mayor"),CONCATENATE("R9C",'Mapa de Riesgos'!$O$71),"")</f>
        <v/>
      </c>
      <c r="AE14" s="53" t="str">
        <f>IF(AND('Mapa de Riesgos'!$Y$72="Muy Alta",'Mapa de Riesgos'!$AA$72="Mayor"),CONCATENATE("R9C",'Mapa de Riesgos'!$O$72),"")</f>
        <v/>
      </c>
      <c r="AF14" s="53" t="str">
        <f>IF(AND('Mapa de Riesgos'!$Y$73="Muy Alta",'Mapa de Riesgos'!$AA$73="Mayor"),CONCATENATE("R9C",'Mapa de Riesgos'!$O$73),"")</f>
        <v/>
      </c>
      <c r="AG14" s="54" t="str">
        <f>IF(AND('Mapa de Riesgos'!$Y$74="Muy Alta",'Mapa de Riesgos'!$AA$74="Mayor"),CONCATENATE("R9C",'Mapa de Riesgos'!$O$74),"")</f>
        <v/>
      </c>
      <c r="AH14" s="55" t="str">
        <f>IF(AND('Mapa de Riesgos'!$Y$69="Muy Alta",'Mapa de Riesgos'!$AA$69="Catastrófico"),CONCATENATE("R9C",'Mapa de Riesgos'!$O$69),"")</f>
        <v/>
      </c>
      <c r="AI14" s="56" t="str">
        <f>IF(AND('Mapa de Riesgos'!$Y$70="Muy Alta",'Mapa de Riesgos'!$AA$70="Catastrófico"),CONCATENATE("R9C",'Mapa de Riesgos'!$O$70),"")</f>
        <v/>
      </c>
      <c r="AJ14" s="56" t="str">
        <f>IF(AND('Mapa de Riesgos'!$Y$71="Muy Alta",'Mapa de Riesgos'!$AA$71="Catastrófico"),CONCATENATE("R9C",'Mapa de Riesgos'!$O$71),"")</f>
        <v/>
      </c>
      <c r="AK14" s="56" t="str">
        <f>IF(AND('Mapa de Riesgos'!$Y$72="Muy Alta",'Mapa de Riesgos'!$AA$72="Catastrófico"),CONCATENATE("R9C",'Mapa de Riesgos'!$O$72),"")</f>
        <v/>
      </c>
      <c r="AL14" s="56" t="str">
        <f>IF(AND('Mapa de Riesgos'!$Y$73="Muy Alta",'Mapa de Riesgos'!$AA$73="Catastrófico"),CONCATENATE("R9C",'Mapa de Riesgos'!$O$73),"")</f>
        <v/>
      </c>
      <c r="AM14" s="57" t="str">
        <f>IF(AND('Mapa de Riesgos'!$Y$74="Muy Alta",'Mapa de Riesgos'!$AA$74="Catastrófico"),CONCATENATE("R9C",'Mapa de Riesgos'!$O$74),"")</f>
        <v/>
      </c>
      <c r="AN14" s="83"/>
      <c r="AO14" s="601"/>
      <c r="AP14" s="602"/>
      <c r="AQ14" s="602"/>
      <c r="AR14" s="602"/>
      <c r="AS14" s="602"/>
      <c r="AT14" s="60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96"/>
      <c r="C15" s="496"/>
      <c r="D15" s="497"/>
      <c r="E15" s="596"/>
      <c r="F15" s="597"/>
      <c r="G15" s="597"/>
      <c r="H15" s="597"/>
      <c r="I15" s="611"/>
      <c r="J15" s="58" t="str">
        <f>IF(AND('Mapa de Riesgos'!$Y$75="Muy Alta",'Mapa de Riesgos'!$AA$75="Leve"),CONCATENATE("R10C",'Mapa de Riesgos'!$O$75),"")</f>
        <v/>
      </c>
      <c r="K15" s="59" t="str">
        <f>IF(AND('Mapa de Riesgos'!$Y$76="Muy Alta",'Mapa de Riesgos'!$AA$76="Leve"),CONCATENATE("R10C",'Mapa de Riesgos'!$O$76),"")</f>
        <v/>
      </c>
      <c r="L15" s="59" t="str">
        <f>IF(AND('Mapa de Riesgos'!$Y$77="Muy Alta",'Mapa de Riesgos'!$AA$77="Leve"),CONCATENATE("R10C",'Mapa de Riesgos'!$O$77),"")</f>
        <v/>
      </c>
      <c r="M15" s="59" t="str">
        <f>IF(AND('Mapa de Riesgos'!$Y$78="Muy Alta",'Mapa de Riesgos'!$AA$78="Leve"),CONCATENATE("R10C",'Mapa de Riesgos'!$O$78),"")</f>
        <v/>
      </c>
      <c r="N15" s="59" t="str">
        <f>IF(AND('Mapa de Riesgos'!$Y$79="Muy Alta",'Mapa de Riesgos'!$AA$79="Leve"),CONCATENATE("R10C",'Mapa de Riesgos'!$O$79),"")</f>
        <v/>
      </c>
      <c r="O15" s="60" t="str">
        <f>IF(AND('Mapa de Riesgos'!$Y$80="Muy Alta",'Mapa de Riesgos'!$AA$80="Leve"),CONCATENATE("R10C",'Mapa de Riesgos'!$O$80),"")</f>
        <v/>
      </c>
      <c r="P15" s="52" t="str">
        <f>IF(AND('Mapa de Riesgos'!$Y$75="Muy Alta",'Mapa de Riesgos'!$AA$75="Menor"),CONCATENATE("R10C",'Mapa de Riesgos'!$O$75),"")</f>
        <v/>
      </c>
      <c r="Q15" s="53" t="str">
        <f>IF(AND('Mapa de Riesgos'!$Y$76="Muy Alta",'Mapa de Riesgos'!$AA$76="Menor"),CONCATENATE("R10C",'Mapa de Riesgos'!$O$76),"")</f>
        <v/>
      </c>
      <c r="R15" s="53" t="str">
        <f>IF(AND('Mapa de Riesgos'!$Y$77="Muy Alta",'Mapa de Riesgos'!$AA$77="Menor"),CONCATENATE("R10C",'Mapa de Riesgos'!$O$77),"")</f>
        <v/>
      </c>
      <c r="S15" s="53" t="str">
        <f>IF(AND('Mapa de Riesgos'!$Y$78="Muy Alta",'Mapa de Riesgos'!$AA$78="Menor"),CONCATENATE("R10C",'Mapa de Riesgos'!$O$78),"")</f>
        <v/>
      </c>
      <c r="T15" s="53" t="str">
        <f>IF(AND('Mapa de Riesgos'!$Y$79="Muy Alta",'Mapa de Riesgos'!$AA$79="Menor"),CONCATENATE("R10C",'Mapa de Riesgos'!$O$79),"")</f>
        <v/>
      </c>
      <c r="U15" s="54" t="str">
        <f>IF(AND('Mapa de Riesgos'!$Y$80="Muy Alta",'Mapa de Riesgos'!$AA$80="Menor"),CONCATENATE("R10C",'Mapa de Riesgos'!$O$80),"")</f>
        <v/>
      </c>
      <c r="V15" s="58" t="str">
        <f>IF(AND('Mapa de Riesgos'!$Y$75="Muy Alta",'Mapa de Riesgos'!$AA$75="Moderado"),CONCATENATE("R10C",'Mapa de Riesgos'!$O$75),"")</f>
        <v/>
      </c>
      <c r="W15" s="59" t="str">
        <f>IF(AND('Mapa de Riesgos'!$Y$76="Muy Alta",'Mapa de Riesgos'!$AA$76="Moderado"),CONCATENATE("R10C",'Mapa de Riesgos'!$O$76),"")</f>
        <v/>
      </c>
      <c r="X15" s="59" t="str">
        <f>IF(AND('Mapa de Riesgos'!$Y$77="Muy Alta",'Mapa de Riesgos'!$AA$77="Moderado"),CONCATENATE("R10C",'Mapa de Riesgos'!$O$77),"")</f>
        <v/>
      </c>
      <c r="Y15" s="59" t="str">
        <f>IF(AND('Mapa de Riesgos'!$Y$78="Muy Alta",'Mapa de Riesgos'!$AA$78="Moderado"),CONCATENATE("R10C",'Mapa de Riesgos'!$O$78),"")</f>
        <v/>
      </c>
      <c r="Z15" s="59" t="str">
        <f>IF(AND('Mapa de Riesgos'!$Y$79="Muy Alta",'Mapa de Riesgos'!$AA$79="Moderado"),CONCATENATE("R10C",'Mapa de Riesgos'!$O$79),"")</f>
        <v/>
      </c>
      <c r="AA15" s="60" t="str">
        <f>IF(AND('Mapa de Riesgos'!$Y$80="Muy Alta",'Mapa de Riesgos'!$AA$80="Moderado"),CONCATENATE("R10C",'Mapa de Riesgos'!$O$80),"")</f>
        <v/>
      </c>
      <c r="AB15" s="52" t="str">
        <f>IF(AND('Mapa de Riesgos'!$Y$75="Muy Alta",'Mapa de Riesgos'!$AA$75="Mayor"),CONCATENATE("R10C",'Mapa de Riesgos'!$O$75),"")</f>
        <v/>
      </c>
      <c r="AC15" s="53" t="str">
        <f>IF(AND('Mapa de Riesgos'!$Y$76="Muy Alta",'Mapa de Riesgos'!$AA$76="Mayor"),CONCATENATE("R10C",'Mapa de Riesgos'!$O$76),"")</f>
        <v/>
      </c>
      <c r="AD15" s="53" t="str">
        <f>IF(AND('Mapa de Riesgos'!$Y$77="Muy Alta",'Mapa de Riesgos'!$AA$77="Mayor"),CONCATENATE("R10C",'Mapa de Riesgos'!$O$77),"")</f>
        <v/>
      </c>
      <c r="AE15" s="53" t="str">
        <f>IF(AND('Mapa de Riesgos'!$Y$78="Muy Alta",'Mapa de Riesgos'!$AA$78="Mayor"),CONCATENATE("R10C",'Mapa de Riesgos'!$O$78),"")</f>
        <v/>
      </c>
      <c r="AF15" s="53" t="str">
        <f>IF(AND('Mapa de Riesgos'!$Y$79="Muy Alta",'Mapa de Riesgos'!$AA$79="Mayor"),CONCATENATE("R10C",'Mapa de Riesgos'!$O$79),"")</f>
        <v/>
      </c>
      <c r="AG15" s="54" t="str">
        <f>IF(AND('Mapa de Riesgos'!$Y$80="Muy Alta",'Mapa de Riesgos'!$AA$80="Mayor"),CONCATENATE("R10C",'Mapa de Riesgos'!$O$80),"")</f>
        <v/>
      </c>
      <c r="AH15" s="61" t="str">
        <f>IF(AND('Mapa de Riesgos'!$Y$75="Muy Alta",'Mapa de Riesgos'!$AA$75="Catastrófico"),CONCATENATE("R10C",'Mapa de Riesgos'!$O$75),"")</f>
        <v/>
      </c>
      <c r="AI15" s="62" t="str">
        <f>IF(AND('Mapa de Riesgos'!$Y$76="Muy Alta",'Mapa de Riesgos'!$AA$76="Catastrófico"),CONCATENATE("R10C",'Mapa de Riesgos'!$O$76),"")</f>
        <v/>
      </c>
      <c r="AJ15" s="62" t="str">
        <f>IF(AND('Mapa de Riesgos'!$Y$77="Muy Alta",'Mapa de Riesgos'!$AA$77="Catastrófico"),CONCATENATE("R10C",'Mapa de Riesgos'!$O$77),"")</f>
        <v/>
      </c>
      <c r="AK15" s="62" t="str">
        <f>IF(AND('Mapa de Riesgos'!$Y$78="Muy Alta",'Mapa de Riesgos'!$AA$78="Catastrófico"),CONCATENATE("R10C",'Mapa de Riesgos'!$O$78),"")</f>
        <v/>
      </c>
      <c r="AL15" s="62" t="str">
        <f>IF(AND('Mapa de Riesgos'!$Y$79="Muy Alta",'Mapa de Riesgos'!$AA$79="Catastrófico"),CONCATENATE("R10C",'Mapa de Riesgos'!$O$79),"")</f>
        <v/>
      </c>
      <c r="AM15" s="63" t="str">
        <f>IF(AND('Mapa de Riesgos'!$Y$80="Muy Alta",'Mapa de Riesgos'!$AA$80="Catastrófico"),CONCATENATE("R10C",'Mapa de Riesgos'!$O$80),"")</f>
        <v/>
      </c>
      <c r="AN15" s="83"/>
      <c r="AO15" s="604"/>
      <c r="AP15" s="605"/>
      <c r="AQ15" s="605"/>
      <c r="AR15" s="605"/>
      <c r="AS15" s="605"/>
      <c r="AT15" s="60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96"/>
      <c r="C16" s="496"/>
      <c r="D16" s="497"/>
      <c r="E16" s="591" t="s">
        <v>111</v>
      </c>
      <c r="F16" s="592"/>
      <c r="G16" s="592"/>
      <c r="H16" s="592"/>
      <c r="I16" s="592"/>
      <c r="J16" s="64" t="str">
        <f>IF(AND('Mapa de Riesgos'!$Y$12="Alta",'Mapa de Riesgos'!$AA$12="Leve"),CONCATENATE("R1C",'Mapa de Riesgos'!$O$12),"")</f>
        <v/>
      </c>
      <c r="K16" s="65" t="str">
        <f>IF(AND('Mapa de Riesgos'!$Y$16="Alta",'Mapa de Riesgos'!$AA$16="Leve"),CONCATENATE("R1C",'Mapa de Riesgos'!$O$16),"")</f>
        <v/>
      </c>
      <c r="L16" s="65" t="str">
        <f>IF(AND('Mapa de Riesgos'!$Y$17="Alta",'Mapa de Riesgos'!$AA$17="Leve"),CONCATENATE("R1C",'Mapa de Riesgos'!$O$17),"")</f>
        <v/>
      </c>
      <c r="M16" s="65" t="str">
        <f>IF(AND('Mapa de Riesgos'!$Y$18="Alta",'Mapa de Riesgos'!$AA$18="Leve"),CONCATENATE("R1C",'Mapa de Riesgos'!$O$18),"")</f>
        <v/>
      </c>
      <c r="N16" s="65" t="str">
        <f>IF(AND('Mapa de Riesgos'!$Y$19="Alta",'Mapa de Riesgos'!$AA$19="Leve"),CONCATENATE("R1C",'Mapa de Riesgos'!$O$19),"")</f>
        <v/>
      </c>
      <c r="O16" s="66" t="str">
        <f>IF(AND('Mapa de Riesgos'!$Y$20="Alta",'Mapa de Riesgos'!$AA$20="Leve"),CONCATENATE("R1C",'Mapa de Riesgos'!$O$20),"")</f>
        <v/>
      </c>
      <c r="P16" s="64" t="str">
        <f>IF(AND('Mapa de Riesgos'!$Y$12="Alta",'Mapa de Riesgos'!$AA$12="Menor"),CONCATENATE("R1C",'Mapa de Riesgos'!$O$12),"")</f>
        <v/>
      </c>
      <c r="Q16" s="65" t="str">
        <f>IF(AND('Mapa de Riesgos'!$Y$16="Alta",'Mapa de Riesgos'!$AA$16="Menor"),CONCATENATE("R1C",'Mapa de Riesgos'!$O$16),"")</f>
        <v/>
      </c>
      <c r="R16" s="65" t="str">
        <f>IF(AND('Mapa de Riesgos'!$Y$17="Alta",'Mapa de Riesgos'!$AA$17="Menor"),CONCATENATE("R1C",'Mapa de Riesgos'!$O$17),"")</f>
        <v/>
      </c>
      <c r="S16" s="65" t="str">
        <f>IF(AND('Mapa de Riesgos'!$Y$18="Alta",'Mapa de Riesgos'!$AA$18="Menor"),CONCATENATE("R1C",'Mapa de Riesgos'!$O$18),"")</f>
        <v/>
      </c>
      <c r="T16" s="65" t="str">
        <f>IF(AND('Mapa de Riesgos'!$Y$19="Alta",'Mapa de Riesgos'!$AA$19="Menor"),CONCATENATE("R1C",'Mapa de Riesgos'!$O$19),"")</f>
        <v/>
      </c>
      <c r="U16" s="66" t="str">
        <f>IF(AND('Mapa de Riesgos'!$Y$20="Alta",'Mapa de Riesgos'!$AA$20="Menor"),CONCATENATE("R1C",'Mapa de Riesgos'!$O$20),"")</f>
        <v/>
      </c>
      <c r="V16" s="46" t="str">
        <f>IF(AND('Mapa de Riesgos'!$Y$12="Alta",'Mapa de Riesgos'!$AA$12="Moderado"),CONCATENATE("R1C",'Mapa de Riesgos'!$O$12),"")</f>
        <v/>
      </c>
      <c r="W16" s="47" t="str">
        <f>IF(AND('Mapa de Riesgos'!$Y$16="Alta",'Mapa de Riesgos'!$AA$16="Moderado"),CONCATENATE("R1C",'Mapa de Riesgos'!$O$16),"")</f>
        <v/>
      </c>
      <c r="X16" s="47" t="str">
        <f>IF(AND('Mapa de Riesgos'!$Y$17="Alta",'Mapa de Riesgos'!$AA$17="Moderado"),CONCATENATE("R1C",'Mapa de Riesgos'!$O$17),"")</f>
        <v/>
      </c>
      <c r="Y16" s="47" t="str">
        <f>IF(AND('Mapa de Riesgos'!$Y$18="Alta",'Mapa de Riesgos'!$AA$18="Moderado"),CONCATENATE("R1C",'Mapa de Riesgos'!$O$18),"")</f>
        <v/>
      </c>
      <c r="Z16" s="47" t="str">
        <f>IF(AND('Mapa de Riesgos'!$Y$19="Alta",'Mapa de Riesgos'!$AA$19="Moderado"),CONCATENATE("R1C",'Mapa de Riesgos'!$O$19),"")</f>
        <v/>
      </c>
      <c r="AA16" s="48" t="str">
        <f>IF(AND('Mapa de Riesgos'!$Y$20="Alta",'Mapa de Riesgos'!$AA$20="Moderado"),CONCATENATE("R1C",'Mapa de Riesgos'!$O$20),"")</f>
        <v/>
      </c>
      <c r="AB16" s="46" t="str">
        <f>IF(AND('Mapa de Riesgos'!$Y$12="Alta",'Mapa de Riesgos'!$AA$12="Mayor"),CONCATENATE("R1C",'Mapa de Riesgos'!$O$12),"")</f>
        <v/>
      </c>
      <c r="AC16" s="47" t="str">
        <f>IF(AND('Mapa de Riesgos'!$Y$16="Alta",'Mapa de Riesgos'!$AA$16="Mayor"),CONCATENATE("R1C",'Mapa de Riesgos'!$O$16),"")</f>
        <v/>
      </c>
      <c r="AD16" s="47" t="str">
        <f>IF(AND('Mapa de Riesgos'!$Y$17="Alta",'Mapa de Riesgos'!$AA$17="Mayor"),CONCATENATE("R1C",'Mapa de Riesgos'!$O$17),"")</f>
        <v/>
      </c>
      <c r="AE16" s="47" t="str">
        <f>IF(AND('Mapa de Riesgos'!$Y$18="Alta",'Mapa de Riesgos'!$AA$18="Mayor"),CONCATENATE("R1C",'Mapa de Riesgos'!$O$18),"")</f>
        <v/>
      </c>
      <c r="AF16" s="47" t="str">
        <f>IF(AND('Mapa de Riesgos'!$Y$19="Alta",'Mapa de Riesgos'!$AA$19="Mayor"),CONCATENATE("R1C",'Mapa de Riesgos'!$O$19),"")</f>
        <v/>
      </c>
      <c r="AG16" s="48" t="str">
        <f>IF(AND('Mapa de Riesgos'!$Y$20="Alta",'Mapa de Riesgos'!$AA$20="Mayor"),CONCATENATE("R1C",'Mapa de Riesgos'!$O$20),"")</f>
        <v/>
      </c>
      <c r="AH16" s="49" t="str">
        <f>IF(AND('Mapa de Riesgos'!$Y$12="Alta",'Mapa de Riesgos'!$AA$12="Catastrófico"),CONCATENATE("R1C",'Mapa de Riesgos'!$O$12),"")</f>
        <v/>
      </c>
      <c r="AI16" s="50" t="str">
        <f>IF(AND('Mapa de Riesgos'!$Y$16="Alta",'Mapa de Riesgos'!$AA$16="Catastrófico"),CONCATENATE("R1C",'Mapa de Riesgos'!$O$16),"")</f>
        <v/>
      </c>
      <c r="AJ16" s="50" t="str">
        <f>IF(AND('Mapa de Riesgos'!$Y$17="Alta",'Mapa de Riesgos'!$AA$17="Catastrófico"),CONCATENATE("R1C",'Mapa de Riesgos'!$O$17),"")</f>
        <v/>
      </c>
      <c r="AK16" s="50" t="str">
        <f>IF(AND('Mapa de Riesgos'!$Y$18="Alta",'Mapa de Riesgos'!$AA$18="Catastrófico"),CONCATENATE("R1C",'Mapa de Riesgos'!$O$18),"")</f>
        <v/>
      </c>
      <c r="AL16" s="50" t="str">
        <f>IF(AND('Mapa de Riesgos'!$Y$19="Alta",'Mapa de Riesgos'!$AA$19="Catastrófico"),CONCATENATE("R1C",'Mapa de Riesgos'!$O$19),"")</f>
        <v/>
      </c>
      <c r="AM16" s="51" t="str">
        <f>IF(AND('Mapa de Riesgos'!$Y$20="Alta",'Mapa de Riesgos'!$AA$20="Catastrófico"),CONCATENATE("R1C",'Mapa de Riesgos'!$O$20),"")</f>
        <v/>
      </c>
      <c r="AN16" s="83"/>
      <c r="AO16" s="582" t="s">
        <v>76</v>
      </c>
      <c r="AP16" s="583"/>
      <c r="AQ16" s="583"/>
      <c r="AR16" s="583"/>
      <c r="AS16" s="583"/>
      <c r="AT16" s="58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96"/>
      <c r="C17" s="496"/>
      <c r="D17" s="497"/>
      <c r="E17" s="593"/>
      <c r="F17" s="594"/>
      <c r="G17" s="594"/>
      <c r="H17" s="594"/>
      <c r="I17" s="594"/>
      <c r="J17" s="67" t="str">
        <f>IF(AND('Mapa de Riesgos'!$Y$21="Alta",'Mapa de Riesgos'!$AA$21="Leve"),CONCATENATE("R2C",'Mapa de Riesgos'!$O$21),"")</f>
        <v/>
      </c>
      <c r="K17" s="68" t="str">
        <f>IF(AND('Mapa de Riesgos'!$Y$24="Alta",'Mapa de Riesgos'!$AA$24="Leve"),CONCATENATE("R2C",'Mapa de Riesgos'!$O$24),"")</f>
        <v/>
      </c>
      <c r="L17" s="68" t="str">
        <f>IF(AND('Mapa de Riesgos'!$Y$25="Alta",'Mapa de Riesgos'!$AA$25="Leve"),CONCATENATE("R2C",'Mapa de Riesgos'!$O$25),"")</f>
        <v/>
      </c>
      <c r="M17" s="68" t="str">
        <f>IF(AND('Mapa de Riesgos'!$Y$26="Alta",'Mapa de Riesgos'!$AA$26="Leve"),CONCATENATE("R2C",'Mapa de Riesgos'!$O$26),"")</f>
        <v/>
      </c>
      <c r="N17" s="68" t="str">
        <f>IF(AND('Mapa de Riesgos'!$Y$27="Alta",'Mapa de Riesgos'!$AA$27="Leve"),CONCATENATE("R2C",'Mapa de Riesgos'!$O$27),"")</f>
        <v/>
      </c>
      <c r="O17" s="69" t="str">
        <f>IF(AND('Mapa de Riesgos'!$Y$28="Alta",'Mapa de Riesgos'!$AA$28="Leve"),CONCATENATE("R2C",'Mapa de Riesgos'!$O$28),"")</f>
        <v/>
      </c>
      <c r="P17" s="67" t="str">
        <f>IF(AND('Mapa de Riesgos'!$Y$21="Alta",'Mapa de Riesgos'!$AA$21="Menor"),CONCATENATE("R2C",'Mapa de Riesgos'!$O$21),"")</f>
        <v/>
      </c>
      <c r="Q17" s="68" t="str">
        <f>IF(AND('Mapa de Riesgos'!$Y$24="Alta",'Mapa de Riesgos'!$AA$24="Menor"),CONCATENATE("R2C",'Mapa de Riesgos'!$O$24),"")</f>
        <v/>
      </c>
      <c r="R17" s="68" t="str">
        <f>IF(AND('Mapa de Riesgos'!$Y$25="Alta",'Mapa de Riesgos'!$AA$25="Menor"),CONCATENATE("R2C",'Mapa de Riesgos'!$O$25),"")</f>
        <v/>
      </c>
      <c r="S17" s="68" t="str">
        <f>IF(AND('Mapa de Riesgos'!$Y$26="Alta",'Mapa de Riesgos'!$AA$26="Menor"),CONCATENATE("R2C",'Mapa de Riesgos'!$O$26),"")</f>
        <v/>
      </c>
      <c r="T17" s="68" t="str">
        <f>IF(AND('Mapa de Riesgos'!$Y$27="Alta",'Mapa de Riesgos'!$AA$27="Menor"),CONCATENATE("R2C",'Mapa de Riesgos'!$O$27),"")</f>
        <v/>
      </c>
      <c r="U17" s="69" t="str">
        <f>IF(AND('Mapa de Riesgos'!$Y$28="Alta",'Mapa de Riesgos'!$AA$28="Menor"),CONCATENATE("R2C",'Mapa de Riesgos'!$O$28),"")</f>
        <v/>
      </c>
      <c r="V17" s="52" t="str">
        <f>IF(AND('Mapa de Riesgos'!$Y$21="Alta",'Mapa de Riesgos'!$AA$21="Moderado"),CONCATENATE("R2C",'Mapa de Riesgos'!$O$21),"")</f>
        <v/>
      </c>
      <c r="W17" s="53" t="str">
        <f>IF(AND('Mapa de Riesgos'!$Y$24="Alta",'Mapa de Riesgos'!$AA$24="Moderado"),CONCATENATE("R2C",'Mapa de Riesgos'!$O$24),"")</f>
        <v/>
      </c>
      <c r="X17" s="53" t="str">
        <f>IF(AND('Mapa de Riesgos'!$Y$25="Alta",'Mapa de Riesgos'!$AA$25="Moderado"),CONCATENATE("R2C",'Mapa de Riesgos'!$O$25),"")</f>
        <v/>
      </c>
      <c r="Y17" s="53" t="str">
        <f>IF(AND('Mapa de Riesgos'!$Y$26="Alta",'Mapa de Riesgos'!$AA$26="Moderado"),CONCATENATE("R2C",'Mapa de Riesgos'!$O$26),"")</f>
        <v/>
      </c>
      <c r="Z17" s="53" t="str">
        <f>IF(AND('Mapa de Riesgos'!$Y$27="Alta",'Mapa de Riesgos'!$AA$27="Moderado"),CONCATENATE("R2C",'Mapa de Riesgos'!$O$27),"")</f>
        <v/>
      </c>
      <c r="AA17" s="54" t="str">
        <f>IF(AND('Mapa de Riesgos'!$Y$28="Alta",'Mapa de Riesgos'!$AA$28="Moderado"),CONCATENATE("R2C",'Mapa de Riesgos'!$O$28),"")</f>
        <v/>
      </c>
      <c r="AB17" s="52" t="str">
        <f>IF(AND('Mapa de Riesgos'!$Y$21="Alta",'Mapa de Riesgos'!$AA$21="Mayor"),CONCATENATE("R2C",'Mapa de Riesgos'!$O$21),"")</f>
        <v/>
      </c>
      <c r="AC17" s="53" t="str">
        <f>IF(AND('Mapa de Riesgos'!$Y$24="Alta",'Mapa de Riesgos'!$AA$24="Mayor"),CONCATENATE("R2C",'Mapa de Riesgos'!$O$24),"")</f>
        <v/>
      </c>
      <c r="AD17" s="53" t="str">
        <f>IF(AND('Mapa de Riesgos'!$Y$25="Alta",'Mapa de Riesgos'!$AA$25="Mayor"),CONCATENATE("R2C",'Mapa de Riesgos'!$O$25),"")</f>
        <v/>
      </c>
      <c r="AE17" s="53" t="str">
        <f>IF(AND('Mapa de Riesgos'!$Y$26="Alta",'Mapa de Riesgos'!$AA$26="Mayor"),CONCATENATE("R2C",'Mapa de Riesgos'!$O$26),"")</f>
        <v/>
      </c>
      <c r="AF17" s="53" t="str">
        <f>IF(AND('Mapa de Riesgos'!$Y$27="Alta",'Mapa de Riesgos'!$AA$27="Mayor"),CONCATENATE("R2C",'Mapa de Riesgos'!$O$27),"")</f>
        <v/>
      </c>
      <c r="AG17" s="54" t="str">
        <f>IF(AND('Mapa de Riesgos'!$Y$28="Alta",'Mapa de Riesgos'!$AA$28="Mayor"),CONCATENATE("R2C",'Mapa de Riesgos'!$O$28),"")</f>
        <v/>
      </c>
      <c r="AH17" s="55" t="str">
        <f>IF(AND('Mapa de Riesgos'!$Y$21="Alta",'Mapa de Riesgos'!$AA$21="Catastrófico"),CONCATENATE("R2C",'Mapa de Riesgos'!$O$21),"")</f>
        <v/>
      </c>
      <c r="AI17" s="56" t="str">
        <f>IF(AND('Mapa de Riesgos'!$Y$24="Alta",'Mapa de Riesgos'!$AA$24="Catastrófico"),CONCATENATE("R2C",'Mapa de Riesgos'!$O$24),"")</f>
        <v/>
      </c>
      <c r="AJ17" s="56" t="str">
        <f>IF(AND('Mapa de Riesgos'!$Y$25="Alta",'Mapa de Riesgos'!$AA$25="Catastrófico"),CONCATENATE("R2C",'Mapa de Riesgos'!$O$25),"")</f>
        <v/>
      </c>
      <c r="AK17" s="56" t="str">
        <f>IF(AND('Mapa de Riesgos'!$Y$26="Alta",'Mapa de Riesgos'!$AA$26="Catastrófico"),CONCATENATE("R2C",'Mapa de Riesgos'!$O$26),"")</f>
        <v/>
      </c>
      <c r="AL17" s="56" t="str">
        <f>IF(AND('Mapa de Riesgos'!$Y$27="Alta",'Mapa de Riesgos'!$AA$27="Catastrófico"),CONCATENATE("R2C",'Mapa de Riesgos'!$O$27),"")</f>
        <v/>
      </c>
      <c r="AM17" s="57" t="str">
        <f>IF(AND('Mapa de Riesgos'!$Y$28="Alta",'Mapa de Riesgos'!$AA$28="Catastrófico"),CONCATENATE("R2C",'Mapa de Riesgos'!$O$28),"")</f>
        <v/>
      </c>
      <c r="AN17" s="83"/>
      <c r="AO17" s="585"/>
      <c r="AP17" s="586"/>
      <c r="AQ17" s="586"/>
      <c r="AR17" s="586"/>
      <c r="AS17" s="586"/>
      <c r="AT17" s="58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96"/>
      <c r="C18" s="496"/>
      <c r="D18" s="497"/>
      <c r="E18" s="595"/>
      <c r="F18" s="594"/>
      <c r="G18" s="594"/>
      <c r="H18" s="594"/>
      <c r="I18" s="594"/>
      <c r="J18" s="67" t="str">
        <f>IF(AND('Mapa de Riesgos'!$Y$29="Alta",'Mapa de Riesgos'!$AA$29="Leve"),CONCATENATE("R3C",'Mapa de Riesgos'!$O$29),"")</f>
        <v/>
      </c>
      <c r="K18" s="68" t="str">
        <f>IF(AND('Mapa de Riesgos'!$Y$32="Alta",'Mapa de Riesgos'!$AA$32="Leve"),CONCATENATE("R3C",'Mapa de Riesgos'!$O$32),"")</f>
        <v/>
      </c>
      <c r="L18" s="68" t="str">
        <f>IF(AND('Mapa de Riesgos'!$Y$33="Alta",'Mapa de Riesgos'!$AA$33="Leve"),CONCATENATE("R3C",'Mapa de Riesgos'!$O$33),"")</f>
        <v/>
      </c>
      <c r="M18" s="68" t="str">
        <f>IF(AND('Mapa de Riesgos'!$Y$34="Alta",'Mapa de Riesgos'!$AA$34="Leve"),CONCATENATE("R3C",'Mapa de Riesgos'!$O$34),"")</f>
        <v/>
      </c>
      <c r="N18" s="68" t="str">
        <f>IF(AND('Mapa de Riesgos'!$Y$35="Alta",'Mapa de Riesgos'!$AA$35="Leve"),CONCATENATE("R3C",'Mapa de Riesgos'!$O$35),"")</f>
        <v/>
      </c>
      <c r="O18" s="69" t="str">
        <f>IF(AND('Mapa de Riesgos'!$Y$36="Alta",'Mapa de Riesgos'!$AA$36="Leve"),CONCATENATE("R3C",'Mapa de Riesgos'!$O$36),"")</f>
        <v/>
      </c>
      <c r="P18" s="67" t="str">
        <f>IF(AND('Mapa de Riesgos'!$Y$29="Alta",'Mapa de Riesgos'!$AA$29="Menor"),CONCATENATE("R3C",'Mapa de Riesgos'!$O$29),"")</f>
        <v/>
      </c>
      <c r="Q18" s="68" t="str">
        <f>IF(AND('Mapa de Riesgos'!$Y$32="Alta",'Mapa de Riesgos'!$AA$32="Menor"),CONCATENATE("R3C",'Mapa de Riesgos'!$O$32),"")</f>
        <v/>
      </c>
      <c r="R18" s="68" t="str">
        <f>IF(AND('Mapa de Riesgos'!$Y$33="Alta",'Mapa de Riesgos'!$AA$33="Menor"),CONCATENATE("R3C",'Mapa de Riesgos'!$O$33),"")</f>
        <v/>
      </c>
      <c r="S18" s="68" t="str">
        <f>IF(AND('Mapa de Riesgos'!$Y$34="Alta",'Mapa de Riesgos'!$AA$34="Menor"),CONCATENATE("R3C",'Mapa de Riesgos'!$O$34),"")</f>
        <v/>
      </c>
      <c r="T18" s="68" t="str">
        <f>IF(AND('Mapa de Riesgos'!$Y$35="Alta",'Mapa de Riesgos'!$AA$35="Menor"),CONCATENATE("R3C",'Mapa de Riesgos'!$O$35),"")</f>
        <v/>
      </c>
      <c r="U18" s="69" t="str">
        <f>IF(AND('Mapa de Riesgos'!$Y$36="Alta",'Mapa de Riesgos'!$AA$36="Menor"),CONCATENATE("R3C",'Mapa de Riesgos'!$O$36),"")</f>
        <v/>
      </c>
      <c r="V18" s="52" t="str">
        <f>IF(AND('Mapa de Riesgos'!$Y$29="Alta",'Mapa de Riesgos'!$AA$29="Moderado"),CONCATENATE("R3C",'Mapa de Riesgos'!$O$29),"")</f>
        <v/>
      </c>
      <c r="W18" s="53" t="str">
        <f>IF(AND('Mapa de Riesgos'!$Y$32="Alta",'Mapa de Riesgos'!$AA$32="Moderado"),CONCATENATE("R3C",'Mapa de Riesgos'!$O$32),"")</f>
        <v/>
      </c>
      <c r="X18" s="53" t="str">
        <f>IF(AND('Mapa de Riesgos'!$Y$33="Alta",'Mapa de Riesgos'!$AA$33="Moderado"),CONCATENATE("R3C",'Mapa de Riesgos'!$O$33),"")</f>
        <v/>
      </c>
      <c r="Y18" s="53" t="str">
        <f>IF(AND('Mapa de Riesgos'!$Y$34="Alta",'Mapa de Riesgos'!$AA$34="Moderado"),CONCATENATE("R3C",'Mapa de Riesgos'!$O$34),"")</f>
        <v/>
      </c>
      <c r="Z18" s="53" t="str">
        <f>IF(AND('Mapa de Riesgos'!$Y$35="Alta",'Mapa de Riesgos'!$AA$35="Moderado"),CONCATENATE("R3C",'Mapa de Riesgos'!$O$35),"")</f>
        <v/>
      </c>
      <c r="AA18" s="54" t="str">
        <f>IF(AND('Mapa de Riesgos'!$Y$36="Alta",'Mapa de Riesgos'!$AA$36="Moderado"),CONCATENATE("R3C",'Mapa de Riesgos'!$O$36),"")</f>
        <v/>
      </c>
      <c r="AB18" s="52" t="str">
        <f>IF(AND('Mapa de Riesgos'!$Y$29="Alta",'Mapa de Riesgos'!$AA$29="Mayor"),CONCATENATE("R3C",'Mapa de Riesgos'!$O$29),"")</f>
        <v/>
      </c>
      <c r="AC18" s="53" t="str">
        <f>IF(AND('Mapa de Riesgos'!$Y$32="Alta",'Mapa de Riesgos'!$AA$32="Mayor"),CONCATENATE("R3C",'Mapa de Riesgos'!$O$32),"")</f>
        <v/>
      </c>
      <c r="AD18" s="53" t="str">
        <f>IF(AND('Mapa de Riesgos'!$Y$33="Alta",'Mapa de Riesgos'!$AA$33="Mayor"),CONCATENATE("R3C",'Mapa de Riesgos'!$O$33),"")</f>
        <v/>
      </c>
      <c r="AE18" s="53" t="str">
        <f>IF(AND('Mapa de Riesgos'!$Y$34="Alta",'Mapa de Riesgos'!$AA$34="Mayor"),CONCATENATE("R3C",'Mapa de Riesgos'!$O$34),"")</f>
        <v/>
      </c>
      <c r="AF18" s="53" t="str">
        <f>IF(AND('Mapa de Riesgos'!$Y$35="Alta",'Mapa de Riesgos'!$AA$35="Mayor"),CONCATENATE("R3C",'Mapa de Riesgos'!$O$35),"")</f>
        <v/>
      </c>
      <c r="AG18" s="54" t="str">
        <f>IF(AND('Mapa de Riesgos'!$Y$36="Alta",'Mapa de Riesgos'!$AA$36="Mayor"),CONCATENATE("R3C",'Mapa de Riesgos'!$O$36),"")</f>
        <v/>
      </c>
      <c r="AH18" s="55" t="str">
        <f>IF(AND('Mapa de Riesgos'!$Y$29="Alta",'Mapa de Riesgos'!$AA$29="Catastrófico"),CONCATENATE("R3C",'Mapa de Riesgos'!$O$29),"")</f>
        <v/>
      </c>
      <c r="AI18" s="56" t="str">
        <f>IF(AND('Mapa de Riesgos'!$Y$32="Alta",'Mapa de Riesgos'!$AA$32="Catastrófico"),CONCATENATE("R3C",'Mapa de Riesgos'!$O$32),"")</f>
        <v/>
      </c>
      <c r="AJ18" s="56" t="str">
        <f>IF(AND('Mapa de Riesgos'!$Y$33="Alta",'Mapa de Riesgos'!$AA$33="Catastrófico"),CONCATENATE("R3C",'Mapa de Riesgos'!$O$33),"")</f>
        <v/>
      </c>
      <c r="AK18" s="56" t="str">
        <f>IF(AND('Mapa de Riesgos'!$Y$34="Alta",'Mapa de Riesgos'!$AA$34="Catastrófico"),CONCATENATE("R3C",'Mapa de Riesgos'!$O$34),"")</f>
        <v/>
      </c>
      <c r="AL18" s="56" t="str">
        <f>IF(AND('Mapa de Riesgos'!$Y$35="Alta",'Mapa de Riesgos'!$AA$35="Catastrófico"),CONCATENATE("R3C",'Mapa de Riesgos'!$O$35),"")</f>
        <v/>
      </c>
      <c r="AM18" s="57" t="str">
        <f>IF(AND('Mapa de Riesgos'!$Y$36="Alta",'Mapa de Riesgos'!$AA$36="Catastrófico"),CONCATENATE("R3C",'Mapa de Riesgos'!$O$36),"")</f>
        <v/>
      </c>
      <c r="AN18" s="83"/>
      <c r="AO18" s="585"/>
      <c r="AP18" s="586"/>
      <c r="AQ18" s="586"/>
      <c r="AR18" s="586"/>
      <c r="AS18" s="586"/>
      <c r="AT18" s="58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96"/>
      <c r="C19" s="496"/>
      <c r="D19" s="497"/>
      <c r="E19" s="595"/>
      <c r="F19" s="594"/>
      <c r="G19" s="594"/>
      <c r="H19" s="594"/>
      <c r="I19" s="594"/>
      <c r="J19" s="67" t="str">
        <f>IF(AND('Mapa de Riesgos'!$Y$37="Alta",'Mapa de Riesgos'!$AA$37="Leve"),CONCATENATE("R4C",'Mapa de Riesgos'!$O$37),"")</f>
        <v/>
      </c>
      <c r="K19" s="68" t="str">
        <f>IF(AND('Mapa de Riesgos'!$Y$38="Alta",'Mapa de Riesgos'!$AA$38="Leve"),CONCATENATE("R4C",'Mapa de Riesgos'!$O$38),"")</f>
        <v/>
      </c>
      <c r="L19" s="68" t="str">
        <f>IF(AND('Mapa de Riesgos'!$Y$39="Alta",'Mapa de Riesgos'!$AA$39="Leve"),CONCATENATE("R4C",'Mapa de Riesgos'!$O$39),"")</f>
        <v/>
      </c>
      <c r="M19" s="68" t="str">
        <f>IF(AND('Mapa de Riesgos'!$Y$40="Alta",'Mapa de Riesgos'!$AA$40="Leve"),CONCATENATE("R4C",'Mapa de Riesgos'!$O$40),"")</f>
        <v/>
      </c>
      <c r="N19" s="68" t="str">
        <f>IF(AND('Mapa de Riesgos'!$Y$41="Alta",'Mapa de Riesgos'!$AA$41="Leve"),CONCATENATE("R4C",'Mapa de Riesgos'!$O$41),"")</f>
        <v/>
      </c>
      <c r="O19" s="69" t="str">
        <f>IF(AND('Mapa de Riesgos'!$Y$42="Alta",'Mapa de Riesgos'!$AA$42="Leve"),CONCATENATE("R4C",'Mapa de Riesgos'!$O$42),"")</f>
        <v/>
      </c>
      <c r="P19" s="67" t="str">
        <f>IF(AND('Mapa de Riesgos'!$Y$37="Alta",'Mapa de Riesgos'!$AA$37="Menor"),CONCATENATE("R4C",'Mapa de Riesgos'!$O$37),"")</f>
        <v/>
      </c>
      <c r="Q19" s="68" t="str">
        <f>IF(AND('Mapa de Riesgos'!$Y$38="Alta",'Mapa de Riesgos'!$AA$38="Menor"),CONCATENATE("R4C",'Mapa de Riesgos'!$O$38),"")</f>
        <v/>
      </c>
      <c r="R19" s="68" t="str">
        <f>IF(AND('Mapa de Riesgos'!$Y$39="Alta",'Mapa de Riesgos'!$AA$39="Menor"),CONCATENATE("R4C",'Mapa de Riesgos'!$O$39),"")</f>
        <v/>
      </c>
      <c r="S19" s="68" t="str">
        <f>IF(AND('Mapa de Riesgos'!$Y$40="Alta",'Mapa de Riesgos'!$AA$40="Menor"),CONCATENATE("R4C",'Mapa de Riesgos'!$O$40),"")</f>
        <v/>
      </c>
      <c r="T19" s="68" t="str">
        <f>IF(AND('Mapa de Riesgos'!$Y$41="Alta",'Mapa de Riesgos'!$AA$41="Menor"),CONCATENATE("R4C",'Mapa de Riesgos'!$O$41),"")</f>
        <v/>
      </c>
      <c r="U19" s="69" t="str">
        <f>IF(AND('Mapa de Riesgos'!$Y$42="Alta",'Mapa de Riesgos'!$AA$42="Menor"),CONCATENATE("R4C",'Mapa de Riesgos'!$O$42),"")</f>
        <v/>
      </c>
      <c r="V19" s="52" t="str">
        <f>IF(AND('Mapa de Riesgos'!$Y$37="Alta",'Mapa de Riesgos'!$AA$37="Moderado"),CONCATENATE("R4C",'Mapa de Riesgos'!$O$37),"")</f>
        <v/>
      </c>
      <c r="W19" s="53" t="str">
        <f>IF(AND('Mapa de Riesgos'!$Y$38="Alta",'Mapa de Riesgos'!$AA$38="Moderado"),CONCATENATE("R4C",'Mapa de Riesgos'!$O$38),"")</f>
        <v/>
      </c>
      <c r="X19" s="53" t="str">
        <f>IF(AND('Mapa de Riesgos'!$Y$39="Alta",'Mapa de Riesgos'!$AA$39="Moderado"),CONCATENATE("R4C",'Mapa de Riesgos'!$O$39),"")</f>
        <v/>
      </c>
      <c r="Y19" s="53" t="str">
        <f>IF(AND('Mapa de Riesgos'!$Y$40="Alta",'Mapa de Riesgos'!$AA$40="Moderado"),CONCATENATE("R4C",'Mapa de Riesgos'!$O$40),"")</f>
        <v/>
      </c>
      <c r="Z19" s="53" t="str">
        <f>IF(AND('Mapa de Riesgos'!$Y$41="Alta",'Mapa de Riesgos'!$AA$41="Moderado"),CONCATENATE("R4C",'Mapa de Riesgos'!$O$41),"")</f>
        <v/>
      </c>
      <c r="AA19" s="54" t="str">
        <f>IF(AND('Mapa de Riesgos'!$Y$42="Alta",'Mapa de Riesgos'!$AA$42="Moderado"),CONCATENATE("R4C",'Mapa de Riesgos'!$O$42),"")</f>
        <v/>
      </c>
      <c r="AB19" s="52" t="str">
        <f>IF(AND('Mapa de Riesgos'!$Y$37="Alta",'Mapa de Riesgos'!$AA$37="Mayor"),CONCATENATE("R4C",'Mapa de Riesgos'!$O$37),"")</f>
        <v/>
      </c>
      <c r="AC19" s="53" t="str">
        <f>IF(AND('Mapa de Riesgos'!$Y$38="Alta",'Mapa de Riesgos'!$AA$38="Mayor"),CONCATENATE("R4C",'Mapa de Riesgos'!$O$38),"")</f>
        <v/>
      </c>
      <c r="AD19" s="53" t="str">
        <f>IF(AND('Mapa de Riesgos'!$Y$39="Alta",'Mapa de Riesgos'!$AA$39="Mayor"),CONCATENATE("R4C",'Mapa de Riesgos'!$O$39),"")</f>
        <v/>
      </c>
      <c r="AE19" s="53" t="str">
        <f>IF(AND('Mapa de Riesgos'!$Y$40="Alta",'Mapa de Riesgos'!$AA$40="Mayor"),CONCATENATE("R4C",'Mapa de Riesgos'!$O$40),"")</f>
        <v/>
      </c>
      <c r="AF19" s="53" t="str">
        <f>IF(AND('Mapa de Riesgos'!$Y$41="Alta",'Mapa de Riesgos'!$AA$41="Mayor"),CONCATENATE("R4C",'Mapa de Riesgos'!$O$41),"")</f>
        <v/>
      </c>
      <c r="AG19" s="54" t="str">
        <f>IF(AND('Mapa de Riesgos'!$Y$42="Alta",'Mapa de Riesgos'!$AA$42="Mayor"),CONCATENATE("R4C",'Mapa de Riesgos'!$O$42),"")</f>
        <v/>
      </c>
      <c r="AH19" s="55" t="str">
        <f>IF(AND('Mapa de Riesgos'!$Y$37="Alta",'Mapa de Riesgos'!$AA$37="Catastrófico"),CONCATENATE("R4C",'Mapa de Riesgos'!$O$37),"")</f>
        <v/>
      </c>
      <c r="AI19" s="56" t="str">
        <f>IF(AND('Mapa de Riesgos'!$Y$38="Alta",'Mapa de Riesgos'!$AA$38="Catastrófico"),CONCATENATE("R4C",'Mapa de Riesgos'!$O$38),"")</f>
        <v/>
      </c>
      <c r="AJ19" s="56" t="str">
        <f>IF(AND('Mapa de Riesgos'!$Y$39="Alta",'Mapa de Riesgos'!$AA$39="Catastrófico"),CONCATENATE("R4C",'Mapa de Riesgos'!$O$39),"")</f>
        <v/>
      </c>
      <c r="AK19" s="56" t="str">
        <f>IF(AND('Mapa de Riesgos'!$Y$40="Alta",'Mapa de Riesgos'!$AA$40="Catastrófico"),CONCATENATE("R4C",'Mapa de Riesgos'!$O$40),"")</f>
        <v/>
      </c>
      <c r="AL19" s="56" t="str">
        <f>IF(AND('Mapa de Riesgos'!$Y$41="Alta",'Mapa de Riesgos'!$AA$41="Catastrófico"),CONCATENATE("R4C",'Mapa de Riesgos'!$O$41),"")</f>
        <v/>
      </c>
      <c r="AM19" s="57" t="str">
        <f>IF(AND('Mapa de Riesgos'!$Y$42="Alta",'Mapa de Riesgos'!$AA$42="Catastrófico"),CONCATENATE("R4C",'Mapa de Riesgos'!$O$42),"")</f>
        <v/>
      </c>
      <c r="AN19" s="83"/>
      <c r="AO19" s="585"/>
      <c r="AP19" s="586"/>
      <c r="AQ19" s="586"/>
      <c r="AR19" s="586"/>
      <c r="AS19" s="586"/>
      <c r="AT19" s="58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96"/>
      <c r="C20" s="496"/>
      <c r="D20" s="497"/>
      <c r="E20" s="595"/>
      <c r="F20" s="594"/>
      <c r="G20" s="594"/>
      <c r="H20" s="594"/>
      <c r="I20" s="594"/>
      <c r="J20" s="67" t="str">
        <f>IF(AND('Mapa de Riesgos'!$Y$43="Alta",'Mapa de Riesgos'!$AA$43="Leve"),CONCATENATE("R5C",'Mapa de Riesgos'!$O$43),"")</f>
        <v/>
      </c>
      <c r="K20" s="68" t="str">
        <f>IF(AND('Mapa de Riesgos'!$Y$44="Alta",'Mapa de Riesgos'!$AA$44="Leve"),CONCATENATE("R5C",'Mapa de Riesgos'!$O$44),"")</f>
        <v/>
      </c>
      <c r="L20" s="68" t="str">
        <f>IF(AND('Mapa de Riesgos'!$Y$45="Alta",'Mapa de Riesgos'!$AA$45="Leve"),CONCATENATE("R5C",'Mapa de Riesgos'!$O$45),"")</f>
        <v/>
      </c>
      <c r="M20" s="68" t="str">
        <f>IF(AND('Mapa de Riesgos'!$Y$46="Alta",'Mapa de Riesgos'!$AA$46="Leve"),CONCATENATE("R5C",'Mapa de Riesgos'!$O$46),"")</f>
        <v/>
      </c>
      <c r="N20" s="68" t="str">
        <f>IF(AND('Mapa de Riesgos'!$Y$47="Alta",'Mapa de Riesgos'!$AA$47="Leve"),CONCATENATE("R5C",'Mapa de Riesgos'!$O$47),"")</f>
        <v/>
      </c>
      <c r="O20" s="69" t="str">
        <f>IF(AND('Mapa de Riesgos'!$Y$48="Alta",'Mapa de Riesgos'!$AA$48="Leve"),CONCATENATE("R5C",'Mapa de Riesgos'!$O$48),"")</f>
        <v/>
      </c>
      <c r="P20" s="67" t="str">
        <f>IF(AND('Mapa de Riesgos'!$Y$43="Alta",'Mapa de Riesgos'!$AA$43="Menor"),CONCATENATE("R5C",'Mapa de Riesgos'!$O$43),"")</f>
        <v/>
      </c>
      <c r="Q20" s="68" t="str">
        <f>IF(AND('Mapa de Riesgos'!$Y$44="Alta",'Mapa de Riesgos'!$AA$44="Menor"),CONCATENATE("R5C",'Mapa de Riesgos'!$O$44),"")</f>
        <v/>
      </c>
      <c r="R20" s="68" t="str">
        <f>IF(AND('Mapa de Riesgos'!$Y$45="Alta",'Mapa de Riesgos'!$AA$45="Menor"),CONCATENATE("R5C",'Mapa de Riesgos'!$O$45),"")</f>
        <v/>
      </c>
      <c r="S20" s="68" t="str">
        <f>IF(AND('Mapa de Riesgos'!$Y$46="Alta",'Mapa de Riesgos'!$AA$46="Menor"),CONCATENATE("R5C",'Mapa de Riesgos'!$O$46),"")</f>
        <v/>
      </c>
      <c r="T20" s="68" t="str">
        <f>IF(AND('Mapa de Riesgos'!$Y$47="Alta",'Mapa de Riesgos'!$AA$47="Menor"),CONCATENATE("R5C",'Mapa de Riesgos'!$O$47),"")</f>
        <v/>
      </c>
      <c r="U20" s="69" t="str">
        <f>IF(AND('Mapa de Riesgos'!$Y$48="Alta",'Mapa de Riesgos'!$AA$48="Menor"),CONCATENATE("R5C",'Mapa de Riesgos'!$O$48),"")</f>
        <v/>
      </c>
      <c r="V20" s="52" t="str">
        <f>IF(AND('Mapa de Riesgos'!$Y$43="Alta",'Mapa de Riesgos'!$AA$43="Moderado"),CONCATENATE("R5C",'Mapa de Riesgos'!$O$43),"")</f>
        <v/>
      </c>
      <c r="W20" s="53" t="str">
        <f>IF(AND('Mapa de Riesgos'!$Y$44="Alta",'Mapa de Riesgos'!$AA$44="Moderado"),CONCATENATE("R5C",'Mapa de Riesgos'!$O$44),"")</f>
        <v/>
      </c>
      <c r="X20" s="53" t="str">
        <f>IF(AND('Mapa de Riesgos'!$Y$45="Alta",'Mapa de Riesgos'!$AA$45="Moderado"),CONCATENATE("R5C",'Mapa de Riesgos'!$O$45),"")</f>
        <v/>
      </c>
      <c r="Y20" s="53" t="str">
        <f>IF(AND('Mapa de Riesgos'!$Y$46="Alta",'Mapa de Riesgos'!$AA$46="Moderado"),CONCATENATE("R5C",'Mapa de Riesgos'!$O$46),"")</f>
        <v/>
      </c>
      <c r="Z20" s="53" t="str">
        <f>IF(AND('Mapa de Riesgos'!$Y$47="Alta",'Mapa de Riesgos'!$AA$47="Moderado"),CONCATENATE("R5C",'Mapa de Riesgos'!$O$47),"")</f>
        <v/>
      </c>
      <c r="AA20" s="54" t="str">
        <f>IF(AND('Mapa de Riesgos'!$Y$48="Alta",'Mapa de Riesgos'!$AA$48="Moderado"),CONCATENATE("R5C",'Mapa de Riesgos'!$O$48),"")</f>
        <v/>
      </c>
      <c r="AB20" s="52" t="str">
        <f>IF(AND('Mapa de Riesgos'!$Y$43="Alta",'Mapa de Riesgos'!$AA$43="Mayor"),CONCATENATE("R5C",'Mapa de Riesgos'!$O$43),"")</f>
        <v/>
      </c>
      <c r="AC20" s="53" t="str">
        <f>IF(AND('Mapa de Riesgos'!$Y$44="Alta",'Mapa de Riesgos'!$AA$44="Mayor"),CONCATENATE("R5C",'Mapa de Riesgos'!$O$44),"")</f>
        <v/>
      </c>
      <c r="AD20" s="53" t="str">
        <f>IF(AND('Mapa de Riesgos'!$Y$45="Alta",'Mapa de Riesgos'!$AA$45="Mayor"),CONCATENATE("R5C",'Mapa de Riesgos'!$O$45),"")</f>
        <v/>
      </c>
      <c r="AE20" s="53" t="str">
        <f>IF(AND('Mapa de Riesgos'!$Y$46="Alta",'Mapa de Riesgos'!$AA$46="Mayor"),CONCATENATE("R5C",'Mapa de Riesgos'!$O$46),"")</f>
        <v/>
      </c>
      <c r="AF20" s="53" t="str">
        <f>IF(AND('Mapa de Riesgos'!$Y$47="Alta",'Mapa de Riesgos'!$AA$47="Mayor"),CONCATENATE("R5C",'Mapa de Riesgos'!$O$47),"")</f>
        <v/>
      </c>
      <c r="AG20" s="54" t="str">
        <f>IF(AND('Mapa de Riesgos'!$Y$48="Alta",'Mapa de Riesgos'!$AA$48="Mayor"),CONCATENATE("R5C",'Mapa de Riesgos'!$O$48),"")</f>
        <v/>
      </c>
      <c r="AH20" s="55" t="str">
        <f>IF(AND('Mapa de Riesgos'!$Y$43="Alta",'Mapa de Riesgos'!$AA$43="Catastrófico"),CONCATENATE("R5C",'Mapa de Riesgos'!$O$43),"")</f>
        <v/>
      </c>
      <c r="AI20" s="56" t="str">
        <f>IF(AND('Mapa de Riesgos'!$Y$44="Alta",'Mapa de Riesgos'!$AA$44="Catastrófico"),CONCATENATE("R5C",'Mapa de Riesgos'!$O$44),"")</f>
        <v/>
      </c>
      <c r="AJ20" s="56" t="str">
        <f>IF(AND('Mapa de Riesgos'!$Y$45="Alta",'Mapa de Riesgos'!$AA$45="Catastrófico"),CONCATENATE("R5C",'Mapa de Riesgos'!$O$45),"")</f>
        <v/>
      </c>
      <c r="AK20" s="56" t="str">
        <f>IF(AND('Mapa de Riesgos'!$Y$46="Alta",'Mapa de Riesgos'!$AA$46="Catastrófico"),CONCATENATE("R5C",'Mapa de Riesgos'!$O$46),"")</f>
        <v/>
      </c>
      <c r="AL20" s="56" t="str">
        <f>IF(AND('Mapa de Riesgos'!$Y$47="Alta",'Mapa de Riesgos'!$AA$47="Catastrófico"),CONCATENATE("R5C",'Mapa de Riesgos'!$O$47),"")</f>
        <v/>
      </c>
      <c r="AM20" s="57" t="str">
        <f>IF(AND('Mapa de Riesgos'!$Y$48="Alta",'Mapa de Riesgos'!$AA$48="Catastrófico"),CONCATENATE("R5C",'Mapa de Riesgos'!$O$48),"")</f>
        <v/>
      </c>
      <c r="AN20" s="83"/>
      <c r="AO20" s="585"/>
      <c r="AP20" s="586"/>
      <c r="AQ20" s="586"/>
      <c r="AR20" s="586"/>
      <c r="AS20" s="586"/>
      <c r="AT20" s="58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96"/>
      <c r="C21" s="496"/>
      <c r="D21" s="497"/>
      <c r="E21" s="595"/>
      <c r="F21" s="594"/>
      <c r="G21" s="594"/>
      <c r="H21" s="594"/>
      <c r="I21" s="594"/>
      <c r="J21" s="67" t="str">
        <f>IF(AND('Mapa de Riesgos'!$Y$49="Alta",'Mapa de Riesgos'!$AA$49="Leve"),CONCATENATE("R6C",'Mapa de Riesgos'!$O$49),"")</f>
        <v/>
      </c>
      <c r="K21" s="68" t="str">
        <f>IF(AND('Mapa de Riesgos'!$Y$52="Alta",'Mapa de Riesgos'!$AA$52="Leve"),CONCATENATE("R6C",'Mapa de Riesgos'!$O$52),"")</f>
        <v/>
      </c>
      <c r="L21" s="68" t="str">
        <f>IF(AND('Mapa de Riesgos'!$Y$53="Alta",'Mapa de Riesgos'!$AA$53="Leve"),CONCATENATE("R6C",'Mapa de Riesgos'!$O$53),"")</f>
        <v/>
      </c>
      <c r="M21" s="68" t="str">
        <f>IF(AND('Mapa de Riesgos'!$Y$54="Alta",'Mapa de Riesgos'!$AA$54="Leve"),CONCATENATE("R6C",'Mapa de Riesgos'!$O$54),"")</f>
        <v/>
      </c>
      <c r="N21" s="68" t="str">
        <f>IF(AND('Mapa de Riesgos'!$Y$55="Alta",'Mapa de Riesgos'!$AA$55="Leve"),CONCATENATE("R6C",'Mapa de Riesgos'!$O$55),"")</f>
        <v/>
      </c>
      <c r="O21" s="69" t="str">
        <f>IF(AND('Mapa de Riesgos'!$Y$56="Alta",'Mapa de Riesgos'!$AA$56="Leve"),CONCATENATE("R6C",'Mapa de Riesgos'!$O$56),"")</f>
        <v/>
      </c>
      <c r="P21" s="67" t="str">
        <f>IF(AND('Mapa de Riesgos'!$Y$49="Alta",'Mapa de Riesgos'!$AA$49="Menor"),CONCATENATE("R6C",'Mapa de Riesgos'!$O$49),"")</f>
        <v/>
      </c>
      <c r="Q21" s="68" t="str">
        <f>IF(AND('Mapa de Riesgos'!$Y$52="Alta",'Mapa de Riesgos'!$AA$52="Menor"),CONCATENATE("R6C",'Mapa de Riesgos'!$O$52),"")</f>
        <v/>
      </c>
      <c r="R21" s="68" t="str">
        <f>IF(AND('Mapa de Riesgos'!$Y$53="Alta",'Mapa de Riesgos'!$AA$53="Menor"),CONCATENATE("R6C",'Mapa de Riesgos'!$O$53),"")</f>
        <v/>
      </c>
      <c r="S21" s="68" t="str">
        <f>IF(AND('Mapa de Riesgos'!$Y$54="Alta",'Mapa de Riesgos'!$AA$54="Menor"),CONCATENATE("R6C",'Mapa de Riesgos'!$O$54),"")</f>
        <v/>
      </c>
      <c r="T21" s="68" t="str">
        <f>IF(AND('Mapa de Riesgos'!$Y$55="Alta",'Mapa de Riesgos'!$AA$55="Menor"),CONCATENATE("R6C",'Mapa de Riesgos'!$O$55),"")</f>
        <v/>
      </c>
      <c r="U21" s="69" t="str">
        <f>IF(AND('Mapa de Riesgos'!$Y$56="Alta",'Mapa de Riesgos'!$AA$56="Menor"),CONCATENATE("R6C",'Mapa de Riesgos'!$O$56),"")</f>
        <v/>
      </c>
      <c r="V21" s="52" t="str">
        <f>IF(AND('Mapa de Riesgos'!$Y$49="Alta",'Mapa de Riesgos'!$AA$49="Moderado"),CONCATENATE("R6C",'Mapa de Riesgos'!$O$49),"")</f>
        <v/>
      </c>
      <c r="W21" s="53" t="str">
        <f>IF(AND('Mapa de Riesgos'!$Y$52="Alta",'Mapa de Riesgos'!$AA$52="Moderado"),CONCATENATE("R6C",'Mapa de Riesgos'!$O$52),"")</f>
        <v/>
      </c>
      <c r="X21" s="53" t="str">
        <f>IF(AND('Mapa de Riesgos'!$Y$53="Alta",'Mapa de Riesgos'!$AA$53="Moderado"),CONCATENATE("R6C",'Mapa de Riesgos'!$O$53),"")</f>
        <v/>
      </c>
      <c r="Y21" s="53" t="str">
        <f>IF(AND('Mapa de Riesgos'!$Y$54="Alta",'Mapa de Riesgos'!$AA$54="Moderado"),CONCATENATE("R6C",'Mapa de Riesgos'!$O$54),"")</f>
        <v/>
      </c>
      <c r="Z21" s="53" t="str">
        <f>IF(AND('Mapa de Riesgos'!$Y$55="Alta",'Mapa de Riesgos'!$AA$55="Moderado"),CONCATENATE("R6C",'Mapa de Riesgos'!$O$55),"")</f>
        <v/>
      </c>
      <c r="AA21" s="54" t="str">
        <f>IF(AND('Mapa de Riesgos'!$Y$56="Alta",'Mapa de Riesgos'!$AA$56="Moderado"),CONCATENATE("R6C",'Mapa de Riesgos'!$O$56),"")</f>
        <v/>
      </c>
      <c r="AB21" s="52" t="str">
        <f>IF(AND('Mapa de Riesgos'!$Y$49="Alta",'Mapa de Riesgos'!$AA$49="Mayor"),CONCATENATE("R6C",'Mapa de Riesgos'!$O$49),"")</f>
        <v/>
      </c>
      <c r="AC21" s="53" t="str">
        <f>IF(AND('Mapa de Riesgos'!$Y$52="Alta",'Mapa de Riesgos'!$AA$52="Mayor"),CONCATENATE("R6C",'Mapa de Riesgos'!$O$52),"")</f>
        <v/>
      </c>
      <c r="AD21" s="53" t="str">
        <f>IF(AND('Mapa de Riesgos'!$Y$53="Alta",'Mapa de Riesgos'!$AA$53="Mayor"),CONCATENATE("R6C",'Mapa de Riesgos'!$O$53),"")</f>
        <v/>
      </c>
      <c r="AE21" s="53" t="str">
        <f>IF(AND('Mapa de Riesgos'!$Y$54="Alta",'Mapa de Riesgos'!$AA$54="Mayor"),CONCATENATE("R6C",'Mapa de Riesgos'!$O$54),"")</f>
        <v/>
      </c>
      <c r="AF21" s="53" t="str">
        <f>IF(AND('Mapa de Riesgos'!$Y$55="Alta",'Mapa de Riesgos'!$AA$55="Mayor"),CONCATENATE("R6C",'Mapa de Riesgos'!$O$55),"")</f>
        <v/>
      </c>
      <c r="AG21" s="54" t="str">
        <f>IF(AND('Mapa de Riesgos'!$Y$56="Alta",'Mapa de Riesgos'!$AA$56="Mayor"),CONCATENATE("R6C",'Mapa de Riesgos'!$O$56),"")</f>
        <v/>
      </c>
      <c r="AH21" s="55" t="str">
        <f>IF(AND('Mapa de Riesgos'!$Y$49="Alta",'Mapa de Riesgos'!$AA$49="Catastrófico"),CONCATENATE("R6C",'Mapa de Riesgos'!$O$49),"")</f>
        <v/>
      </c>
      <c r="AI21" s="56" t="str">
        <f>IF(AND('Mapa de Riesgos'!$Y$52="Alta",'Mapa de Riesgos'!$AA$52="Catastrófico"),CONCATENATE("R6C",'Mapa de Riesgos'!$O$52),"")</f>
        <v/>
      </c>
      <c r="AJ21" s="56" t="str">
        <f>IF(AND('Mapa de Riesgos'!$Y$53="Alta",'Mapa de Riesgos'!$AA$53="Catastrófico"),CONCATENATE("R6C",'Mapa de Riesgos'!$O$53),"")</f>
        <v/>
      </c>
      <c r="AK21" s="56" t="str">
        <f>IF(AND('Mapa de Riesgos'!$Y$54="Alta",'Mapa de Riesgos'!$AA$54="Catastrófico"),CONCATENATE("R6C",'Mapa de Riesgos'!$O$54),"")</f>
        <v/>
      </c>
      <c r="AL21" s="56" t="str">
        <f>IF(AND('Mapa de Riesgos'!$Y$55="Alta",'Mapa de Riesgos'!$AA$55="Catastrófico"),CONCATENATE("R6C",'Mapa de Riesgos'!$O$55),"")</f>
        <v/>
      </c>
      <c r="AM21" s="57" t="str">
        <f>IF(AND('Mapa de Riesgos'!$Y$56="Alta",'Mapa de Riesgos'!$AA$56="Catastrófico"),CONCATENATE("R6C",'Mapa de Riesgos'!$O$56),"")</f>
        <v/>
      </c>
      <c r="AN21" s="83"/>
      <c r="AO21" s="585"/>
      <c r="AP21" s="586"/>
      <c r="AQ21" s="586"/>
      <c r="AR21" s="586"/>
      <c r="AS21" s="586"/>
      <c r="AT21" s="58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96"/>
      <c r="C22" s="496"/>
      <c r="D22" s="497"/>
      <c r="E22" s="595"/>
      <c r="F22" s="594"/>
      <c r="G22" s="594"/>
      <c r="H22" s="594"/>
      <c r="I22" s="594"/>
      <c r="J22" s="67" t="str">
        <f>IF(AND('Mapa de Riesgos'!$Y$57="Alta",'Mapa de Riesgos'!$AA$57="Leve"),CONCATENATE("R7C",'Mapa de Riesgos'!$O$57),"")</f>
        <v/>
      </c>
      <c r="K22" s="68" t="str">
        <f>IF(AND('Mapa de Riesgos'!$Y$58="Alta",'Mapa de Riesgos'!$AA$58="Leve"),CONCATENATE("R7C",'Mapa de Riesgos'!$O$58),"")</f>
        <v/>
      </c>
      <c r="L22" s="68" t="str">
        <f>IF(AND('Mapa de Riesgos'!$Y$59="Alta",'Mapa de Riesgos'!$AA$59="Leve"),CONCATENATE("R7C",'Mapa de Riesgos'!$O$59),"")</f>
        <v/>
      </c>
      <c r="M22" s="68" t="str">
        <f>IF(AND('Mapa de Riesgos'!$Y$60="Alta",'Mapa de Riesgos'!$AA$60="Leve"),CONCATENATE("R7C",'Mapa de Riesgos'!$O$60),"")</f>
        <v/>
      </c>
      <c r="N22" s="68" t="str">
        <f>IF(AND('Mapa de Riesgos'!$Y$61="Alta",'Mapa de Riesgos'!$AA$61="Leve"),CONCATENATE("R7C",'Mapa de Riesgos'!$O$61),"")</f>
        <v/>
      </c>
      <c r="O22" s="69" t="str">
        <f>IF(AND('Mapa de Riesgos'!$Y$62="Alta",'Mapa de Riesgos'!$AA$62="Leve"),CONCATENATE("R7C",'Mapa de Riesgos'!$O$62),"")</f>
        <v/>
      </c>
      <c r="P22" s="67" t="str">
        <f>IF(AND('Mapa de Riesgos'!$Y$57="Alta",'Mapa de Riesgos'!$AA$57="Menor"),CONCATENATE("R7C",'Mapa de Riesgos'!$O$57),"")</f>
        <v/>
      </c>
      <c r="Q22" s="68" t="str">
        <f>IF(AND('Mapa de Riesgos'!$Y$58="Alta",'Mapa de Riesgos'!$AA$58="Menor"),CONCATENATE("R7C",'Mapa de Riesgos'!$O$58),"")</f>
        <v/>
      </c>
      <c r="R22" s="68" t="str">
        <f>IF(AND('Mapa de Riesgos'!$Y$59="Alta",'Mapa de Riesgos'!$AA$59="Menor"),CONCATENATE("R7C",'Mapa de Riesgos'!$O$59),"")</f>
        <v/>
      </c>
      <c r="S22" s="68" t="str">
        <f>IF(AND('Mapa de Riesgos'!$Y$60="Alta",'Mapa de Riesgos'!$AA$60="Menor"),CONCATENATE("R7C",'Mapa de Riesgos'!$O$60),"")</f>
        <v/>
      </c>
      <c r="T22" s="68" t="str">
        <f>IF(AND('Mapa de Riesgos'!$Y$61="Alta",'Mapa de Riesgos'!$AA$61="Menor"),CONCATENATE("R7C",'Mapa de Riesgos'!$O$61),"")</f>
        <v/>
      </c>
      <c r="U22" s="69" t="str">
        <f>IF(AND('Mapa de Riesgos'!$Y$62="Alta",'Mapa de Riesgos'!$AA$62="Menor"),CONCATENATE("R7C",'Mapa de Riesgos'!$O$62),"")</f>
        <v/>
      </c>
      <c r="V22" s="52" t="str">
        <f>IF(AND('Mapa de Riesgos'!$Y$57="Alta",'Mapa de Riesgos'!$AA$57="Moderado"),CONCATENATE("R7C",'Mapa de Riesgos'!$O$57),"")</f>
        <v/>
      </c>
      <c r="W22" s="53" t="str">
        <f>IF(AND('Mapa de Riesgos'!$Y$58="Alta",'Mapa de Riesgos'!$AA$58="Moderado"),CONCATENATE("R7C",'Mapa de Riesgos'!$O$58),"")</f>
        <v/>
      </c>
      <c r="X22" s="53" t="str">
        <f>IF(AND('Mapa de Riesgos'!$Y$59="Alta",'Mapa de Riesgos'!$AA$59="Moderado"),CONCATENATE("R7C",'Mapa de Riesgos'!$O$59),"")</f>
        <v/>
      </c>
      <c r="Y22" s="53" t="str">
        <f>IF(AND('Mapa de Riesgos'!$Y$60="Alta",'Mapa de Riesgos'!$AA$60="Moderado"),CONCATENATE("R7C",'Mapa de Riesgos'!$O$60),"")</f>
        <v/>
      </c>
      <c r="Z22" s="53" t="str">
        <f>IF(AND('Mapa de Riesgos'!$Y$61="Alta",'Mapa de Riesgos'!$AA$61="Moderado"),CONCATENATE("R7C",'Mapa de Riesgos'!$O$61),"")</f>
        <v/>
      </c>
      <c r="AA22" s="54" t="str">
        <f>IF(AND('Mapa de Riesgos'!$Y$62="Alta",'Mapa de Riesgos'!$AA$62="Moderado"),CONCATENATE("R7C",'Mapa de Riesgos'!$O$62),"")</f>
        <v/>
      </c>
      <c r="AB22" s="52" t="str">
        <f>IF(AND('Mapa de Riesgos'!$Y$57="Alta",'Mapa de Riesgos'!$AA$57="Mayor"),CONCATENATE("R7C",'Mapa de Riesgos'!$O$57),"")</f>
        <v/>
      </c>
      <c r="AC22" s="53" t="str">
        <f>IF(AND('Mapa de Riesgos'!$Y$58="Alta",'Mapa de Riesgos'!$AA$58="Mayor"),CONCATENATE("R7C",'Mapa de Riesgos'!$O$58),"")</f>
        <v/>
      </c>
      <c r="AD22" s="53" t="str">
        <f>IF(AND('Mapa de Riesgos'!$Y$59="Alta",'Mapa de Riesgos'!$AA$59="Mayor"),CONCATENATE("R7C",'Mapa de Riesgos'!$O$59),"")</f>
        <v/>
      </c>
      <c r="AE22" s="53" t="str">
        <f>IF(AND('Mapa de Riesgos'!$Y$60="Alta",'Mapa de Riesgos'!$AA$60="Mayor"),CONCATENATE("R7C",'Mapa de Riesgos'!$O$60),"")</f>
        <v/>
      </c>
      <c r="AF22" s="53" t="str">
        <f>IF(AND('Mapa de Riesgos'!$Y$61="Alta",'Mapa de Riesgos'!$AA$61="Mayor"),CONCATENATE("R7C",'Mapa de Riesgos'!$O$61),"")</f>
        <v/>
      </c>
      <c r="AG22" s="54" t="str">
        <f>IF(AND('Mapa de Riesgos'!$Y$62="Alta",'Mapa de Riesgos'!$AA$62="Mayor"),CONCATENATE("R7C",'Mapa de Riesgos'!$O$62),"")</f>
        <v/>
      </c>
      <c r="AH22" s="55" t="str">
        <f>IF(AND('Mapa de Riesgos'!$Y$57="Alta",'Mapa de Riesgos'!$AA$57="Catastrófico"),CONCATENATE("R7C",'Mapa de Riesgos'!$O$57),"")</f>
        <v/>
      </c>
      <c r="AI22" s="56" t="str">
        <f>IF(AND('Mapa de Riesgos'!$Y$58="Alta",'Mapa de Riesgos'!$AA$58="Catastrófico"),CONCATENATE("R7C",'Mapa de Riesgos'!$O$58),"")</f>
        <v/>
      </c>
      <c r="AJ22" s="56" t="str">
        <f>IF(AND('Mapa de Riesgos'!$Y$59="Alta",'Mapa de Riesgos'!$AA$59="Catastrófico"),CONCATENATE("R7C",'Mapa de Riesgos'!$O$59),"")</f>
        <v/>
      </c>
      <c r="AK22" s="56" t="str">
        <f>IF(AND('Mapa de Riesgos'!$Y$60="Alta",'Mapa de Riesgos'!$AA$60="Catastrófico"),CONCATENATE("R7C",'Mapa de Riesgos'!$O$60),"")</f>
        <v/>
      </c>
      <c r="AL22" s="56" t="str">
        <f>IF(AND('Mapa de Riesgos'!$Y$61="Alta",'Mapa de Riesgos'!$AA$61="Catastrófico"),CONCATENATE("R7C",'Mapa de Riesgos'!$O$61),"")</f>
        <v/>
      </c>
      <c r="AM22" s="57" t="str">
        <f>IF(AND('Mapa de Riesgos'!$Y$62="Alta",'Mapa de Riesgos'!$AA$62="Catastrófico"),CONCATENATE("R7C",'Mapa de Riesgos'!$O$62),"")</f>
        <v/>
      </c>
      <c r="AN22" s="83"/>
      <c r="AO22" s="585"/>
      <c r="AP22" s="586"/>
      <c r="AQ22" s="586"/>
      <c r="AR22" s="586"/>
      <c r="AS22" s="586"/>
      <c r="AT22" s="58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96"/>
      <c r="C23" s="496"/>
      <c r="D23" s="497"/>
      <c r="E23" s="595"/>
      <c r="F23" s="594"/>
      <c r="G23" s="594"/>
      <c r="H23" s="594"/>
      <c r="I23" s="594"/>
      <c r="J23" s="67" t="str">
        <f>IF(AND('Mapa de Riesgos'!$Y$63="Alta",'Mapa de Riesgos'!$AA$63="Leve"),CONCATENATE("R8C",'Mapa de Riesgos'!$O$63),"")</f>
        <v/>
      </c>
      <c r="K23" s="68" t="str">
        <f>IF(AND('Mapa de Riesgos'!$Y$64="Alta",'Mapa de Riesgos'!$AA$64="Leve"),CONCATENATE("R8C",'Mapa de Riesgos'!$O$64),"")</f>
        <v/>
      </c>
      <c r="L23" s="68" t="str">
        <f>IF(AND('Mapa de Riesgos'!$Y$65="Alta",'Mapa de Riesgos'!$AA$65="Leve"),CONCATENATE("R8C",'Mapa de Riesgos'!$O$65),"")</f>
        <v/>
      </c>
      <c r="M23" s="68" t="str">
        <f>IF(AND('Mapa de Riesgos'!$Y$66="Alta",'Mapa de Riesgos'!$AA$66="Leve"),CONCATENATE("R8C",'Mapa de Riesgos'!$O$66),"")</f>
        <v/>
      </c>
      <c r="N23" s="68" t="str">
        <f>IF(AND('Mapa de Riesgos'!$Y$67="Alta",'Mapa de Riesgos'!$AA$67="Leve"),CONCATENATE("R8C",'Mapa de Riesgos'!$O$67),"")</f>
        <v/>
      </c>
      <c r="O23" s="69" t="str">
        <f>IF(AND('Mapa de Riesgos'!$Y$68="Alta",'Mapa de Riesgos'!$AA$68="Leve"),CONCATENATE("R8C",'Mapa de Riesgos'!$O$68),"")</f>
        <v/>
      </c>
      <c r="P23" s="67" t="str">
        <f>IF(AND('Mapa de Riesgos'!$Y$63="Alta",'Mapa de Riesgos'!$AA$63="Menor"),CONCATENATE("R8C",'Mapa de Riesgos'!$O$63),"")</f>
        <v/>
      </c>
      <c r="Q23" s="68" t="str">
        <f>IF(AND('Mapa de Riesgos'!$Y$64="Alta",'Mapa de Riesgos'!$AA$64="Menor"),CONCATENATE("R8C",'Mapa de Riesgos'!$O$64),"")</f>
        <v/>
      </c>
      <c r="R23" s="68" t="str">
        <f>IF(AND('Mapa de Riesgos'!$Y$65="Alta",'Mapa de Riesgos'!$AA$65="Menor"),CONCATENATE("R8C",'Mapa de Riesgos'!$O$65),"")</f>
        <v/>
      </c>
      <c r="S23" s="68" t="str">
        <f>IF(AND('Mapa de Riesgos'!$Y$66="Alta",'Mapa de Riesgos'!$AA$66="Menor"),CONCATENATE("R8C",'Mapa de Riesgos'!$O$66),"")</f>
        <v/>
      </c>
      <c r="T23" s="68" t="str">
        <f>IF(AND('Mapa de Riesgos'!$Y$67="Alta",'Mapa de Riesgos'!$AA$67="Menor"),CONCATENATE("R8C",'Mapa de Riesgos'!$O$67),"")</f>
        <v/>
      </c>
      <c r="U23" s="69" t="str">
        <f>IF(AND('Mapa de Riesgos'!$Y$68="Alta",'Mapa de Riesgos'!$AA$68="Menor"),CONCATENATE("R8C",'Mapa de Riesgos'!$O$68),"")</f>
        <v/>
      </c>
      <c r="V23" s="52" t="str">
        <f>IF(AND('Mapa de Riesgos'!$Y$63="Alta",'Mapa de Riesgos'!$AA$63="Moderado"),CONCATENATE("R8C",'Mapa de Riesgos'!$O$63),"")</f>
        <v/>
      </c>
      <c r="W23" s="53" t="str">
        <f>IF(AND('Mapa de Riesgos'!$Y$64="Alta",'Mapa de Riesgos'!$AA$64="Moderado"),CONCATENATE("R8C",'Mapa de Riesgos'!$O$64),"")</f>
        <v/>
      </c>
      <c r="X23" s="53" t="str">
        <f>IF(AND('Mapa de Riesgos'!$Y$65="Alta",'Mapa de Riesgos'!$AA$65="Moderado"),CONCATENATE("R8C",'Mapa de Riesgos'!$O$65),"")</f>
        <v/>
      </c>
      <c r="Y23" s="53" t="str">
        <f>IF(AND('Mapa de Riesgos'!$Y$66="Alta",'Mapa de Riesgos'!$AA$66="Moderado"),CONCATENATE("R8C",'Mapa de Riesgos'!$O$66),"")</f>
        <v/>
      </c>
      <c r="Z23" s="53" t="str">
        <f>IF(AND('Mapa de Riesgos'!$Y$67="Alta",'Mapa de Riesgos'!$AA$67="Moderado"),CONCATENATE("R8C",'Mapa de Riesgos'!$O$67),"")</f>
        <v/>
      </c>
      <c r="AA23" s="54" t="str">
        <f>IF(AND('Mapa de Riesgos'!$Y$68="Alta",'Mapa de Riesgos'!$AA$68="Moderado"),CONCATENATE("R8C",'Mapa de Riesgos'!$O$68),"")</f>
        <v/>
      </c>
      <c r="AB23" s="52" t="str">
        <f>IF(AND('Mapa de Riesgos'!$Y$63="Alta",'Mapa de Riesgos'!$AA$63="Mayor"),CONCATENATE("R8C",'Mapa de Riesgos'!$O$63),"")</f>
        <v/>
      </c>
      <c r="AC23" s="53" t="str">
        <f>IF(AND('Mapa de Riesgos'!$Y$64="Alta",'Mapa de Riesgos'!$AA$64="Mayor"),CONCATENATE("R8C",'Mapa de Riesgos'!$O$64),"")</f>
        <v/>
      </c>
      <c r="AD23" s="53" t="str">
        <f>IF(AND('Mapa de Riesgos'!$Y$65="Alta",'Mapa de Riesgos'!$AA$65="Mayor"),CONCATENATE("R8C",'Mapa de Riesgos'!$O$65),"")</f>
        <v/>
      </c>
      <c r="AE23" s="53" t="str">
        <f>IF(AND('Mapa de Riesgos'!$Y$66="Alta",'Mapa de Riesgos'!$AA$66="Mayor"),CONCATENATE("R8C",'Mapa de Riesgos'!$O$66),"")</f>
        <v/>
      </c>
      <c r="AF23" s="53" t="str">
        <f>IF(AND('Mapa de Riesgos'!$Y$67="Alta",'Mapa de Riesgos'!$AA$67="Mayor"),CONCATENATE("R8C",'Mapa de Riesgos'!$O$67),"")</f>
        <v/>
      </c>
      <c r="AG23" s="54" t="str">
        <f>IF(AND('Mapa de Riesgos'!$Y$68="Alta",'Mapa de Riesgos'!$AA$68="Mayor"),CONCATENATE("R8C",'Mapa de Riesgos'!$O$68),"")</f>
        <v/>
      </c>
      <c r="AH23" s="55" t="str">
        <f>IF(AND('Mapa de Riesgos'!$Y$63="Alta",'Mapa de Riesgos'!$AA$63="Catastrófico"),CONCATENATE("R8C",'Mapa de Riesgos'!$O$63),"")</f>
        <v/>
      </c>
      <c r="AI23" s="56" t="str">
        <f>IF(AND('Mapa de Riesgos'!$Y$64="Alta",'Mapa de Riesgos'!$AA$64="Catastrófico"),CONCATENATE("R8C",'Mapa de Riesgos'!$O$64),"")</f>
        <v/>
      </c>
      <c r="AJ23" s="56" t="str">
        <f>IF(AND('Mapa de Riesgos'!$Y$65="Alta",'Mapa de Riesgos'!$AA$65="Catastrófico"),CONCATENATE("R8C",'Mapa de Riesgos'!$O$65),"")</f>
        <v/>
      </c>
      <c r="AK23" s="56" t="str">
        <f>IF(AND('Mapa de Riesgos'!$Y$66="Alta",'Mapa de Riesgos'!$AA$66="Catastrófico"),CONCATENATE("R8C",'Mapa de Riesgos'!$O$66),"")</f>
        <v/>
      </c>
      <c r="AL23" s="56" t="str">
        <f>IF(AND('Mapa de Riesgos'!$Y$67="Alta",'Mapa de Riesgos'!$AA$67="Catastrófico"),CONCATENATE("R8C",'Mapa de Riesgos'!$O$67),"")</f>
        <v/>
      </c>
      <c r="AM23" s="57" t="str">
        <f>IF(AND('Mapa de Riesgos'!$Y$68="Alta",'Mapa de Riesgos'!$AA$68="Catastrófico"),CONCATENATE("R8C",'Mapa de Riesgos'!$O$68),"")</f>
        <v/>
      </c>
      <c r="AN23" s="83"/>
      <c r="AO23" s="585"/>
      <c r="AP23" s="586"/>
      <c r="AQ23" s="586"/>
      <c r="AR23" s="586"/>
      <c r="AS23" s="586"/>
      <c r="AT23" s="58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96"/>
      <c r="C24" s="496"/>
      <c r="D24" s="497"/>
      <c r="E24" s="595"/>
      <c r="F24" s="594"/>
      <c r="G24" s="594"/>
      <c r="H24" s="594"/>
      <c r="I24" s="594"/>
      <c r="J24" s="67" t="str">
        <f>IF(AND('Mapa de Riesgos'!$Y$69="Alta",'Mapa de Riesgos'!$AA$69="Leve"),CONCATENATE("R9C",'Mapa de Riesgos'!$O$69),"")</f>
        <v/>
      </c>
      <c r="K24" s="68" t="str">
        <f>IF(AND('Mapa de Riesgos'!$Y$70="Alta",'Mapa de Riesgos'!$AA$70="Leve"),CONCATENATE("R9C",'Mapa de Riesgos'!$O$70),"")</f>
        <v/>
      </c>
      <c r="L24" s="68" t="str">
        <f>IF(AND('Mapa de Riesgos'!$Y$71="Alta",'Mapa de Riesgos'!$AA$71="Leve"),CONCATENATE("R9C",'Mapa de Riesgos'!$O$71),"")</f>
        <v/>
      </c>
      <c r="M24" s="68" t="str">
        <f>IF(AND('Mapa de Riesgos'!$Y$72="Alta",'Mapa de Riesgos'!$AA$72="Leve"),CONCATENATE("R9C",'Mapa de Riesgos'!$O$72),"")</f>
        <v/>
      </c>
      <c r="N24" s="68" t="str">
        <f>IF(AND('Mapa de Riesgos'!$Y$73="Alta",'Mapa de Riesgos'!$AA$73="Leve"),CONCATENATE("R9C",'Mapa de Riesgos'!$O$73),"")</f>
        <v/>
      </c>
      <c r="O24" s="69" t="str">
        <f>IF(AND('Mapa de Riesgos'!$Y$74="Alta",'Mapa de Riesgos'!$AA$74="Leve"),CONCATENATE("R9C",'Mapa de Riesgos'!$O$74),"")</f>
        <v/>
      </c>
      <c r="P24" s="67" t="str">
        <f>IF(AND('Mapa de Riesgos'!$Y$69="Alta",'Mapa de Riesgos'!$AA$69="Menor"),CONCATENATE("R9C",'Mapa de Riesgos'!$O$69),"")</f>
        <v/>
      </c>
      <c r="Q24" s="68" t="str">
        <f>IF(AND('Mapa de Riesgos'!$Y$70="Alta",'Mapa de Riesgos'!$AA$70="Menor"),CONCATENATE("R9C",'Mapa de Riesgos'!$O$70),"")</f>
        <v/>
      </c>
      <c r="R24" s="68" t="str">
        <f>IF(AND('Mapa de Riesgos'!$Y$71="Alta",'Mapa de Riesgos'!$AA$71="Menor"),CONCATENATE("R9C",'Mapa de Riesgos'!$O$71),"")</f>
        <v/>
      </c>
      <c r="S24" s="68" t="str">
        <f>IF(AND('Mapa de Riesgos'!$Y$72="Alta",'Mapa de Riesgos'!$AA$72="Menor"),CONCATENATE("R9C",'Mapa de Riesgos'!$O$72),"")</f>
        <v/>
      </c>
      <c r="T24" s="68" t="str">
        <f>IF(AND('Mapa de Riesgos'!$Y$73="Alta",'Mapa de Riesgos'!$AA$73="Menor"),CONCATENATE("R9C",'Mapa de Riesgos'!$O$73),"")</f>
        <v/>
      </c>
      <c r="U24" s="69" t="str">
        <f>IF(AND('Mapa de Riesgos'!$Y$74="Alta",'Mapa de Riesgos'!$AA$74="Menor"),CONCATENATE("R9C",'Mapa de Riesgos'!$O$74),"")</f>
        <v/>
      </c>
      <c r="V24" s="52" t="str">
        <f>IF(AND('Mapa de Riesgos'!$Y$69="Alta",'Mapa de Riesgos'!$AA$69="Moderado"),CONCATENATE("R9C",'Mapa de Riesgos'!$O$69),"")</f>
        <v/>
      </c>
      <c r="W24" s="53" t="str">
        <f>IF(AND('Mapa de Riesgos'!$Y$70="Alta",'Mapa de Riesgos'!$AA$70="Moderado"),CONCATENATE("R9C",'Mapa de Riesgos'!$O$70),"")</f>
        <v/>
      </c>
      <c r="X24" s="53" t="str">
        <f>IF(AND('Mapa de Riesgos'!$Y$71="Alta",'Mapa de Riesgos'!$AA$71="Moderado"),CONCATENATE("R9C",'Mapa de Riesgos'!$O$71),"")</f>
        <v/>
      </c>
      <c r="Y24" s="53" t="str">
        <f>IF(AND('Mapa de Riesgos'!$Y$72="Alta",'Mapa de Riesgos'!$AA$72="Moderado"),CONCATENATE("R9C",'Mapa de Riesgos'!$O$72),"")</f>
        <v/>
      </c>
      <c r="Z24" s="53" t="str">
        <f>IF(AND('Mapa de Riesgos'!$Y$73="Alta",'Mapa de Riesgos'!$AA$73="Moderado"),CONCATENATE("R9C",'Mapa de Riesgos'!$O$73),"")</f>
        <v/>
      </c>
      <c r="AA24" s="54" t="str">
        <f>IF(AND('Mapa de Riesgos'!$Y$74="Alta",'Mapa de Riesgos'!$AA$74="Moderado"),CONCATENATE("R9C",'Mapa de Riesgos'!$O$74),"")</f>
        <v/>
      </c>
      <c r="AB24" s="52" t="str">
        <f>IF(AND('Mapa de Riesgos'!$Y$69="Alta",'Mapa de Riesgos'!$AA$69="Mayor"),CONCATENATE("R9C",'Mapa de Riesgos'!$O$69),"")</f>
        <v/>
      </c>
      <c r="AC24" s="53" t="str">
        <f>IF(AND('Mapa de Riesgos'!$Y$70="Alta",'Mapa de Riesgos'!$AA$70="Mayor"),CONCATENATE("R9C",'Mapa de Riesgos'!$O$70),"")</f>
        <v/>
      </c>
      <c r="AD24" s="53" t="str">
        <f>IF(AND('Mapa de Riesgos'!$Y$71="Alta",'Mapa de Riesgos'!$AA$71="Mayor"),CONCATENATE("R9C",'Mapa de Riesgos'!$O$71),"")</f>
        <v/>
      </c>
      <c r="AE24" s="53" t="str">
        <f>IF(AND('Mapa de Riesgos'!$Y$72="Alta",'Mapa de Riesgos'!$AA$72="Mayor"),CONCATENATE("R9C",'Mapa de Riesgos'!$O$72),"")</f>
        <v/>
      </c>
      <c r="AF24" s="53" t="str">
        <f>IF(AND('Mapa de Riesgos'!$Y$73="Alta",'Mapa de Riesgos'!$AA$73="Mayor"),CONCATENATE("R9C",'Mapa de Riesgos'!$O$73),"")</f>
        <v/>
      </c>
      <c r="AG24" s="54" t="str">
        <f>IF(AND('Mapa de Riesgos'!$Y$74="Alta",'Mapa de Riesgos'!$AA$74="Mayor"),CONCATENATE("R9C",'Mapa de Riesgos'!$O$74),"")</f>
        <v/>
      </c>
      <c r="AH24" s="55" t="str">
        <f>IF(AND('Mapa de Riesgos'!$Y$69="Alta",'Mapa de Riesgos'!$AA$69="Catastrófico"),CONCATENATE("R9C",'Mapa de Riesgos'!$O$69),"")</f>
        <v/>
      </c>
      <c r="AI24" s="56" t="str">
        <f>IF(AND('Mapa de Riesgos'!$Y$70="Alta",'Mapa de Riesgos'!$AA$70="Catastrófico"),CONCATENATE("R9C",'Mapa de Riesgos'!$O$70),"")</f>
        <v/>
      </c>
      <c r="AJ24" s="56" t="str">
        <f>IF(AND('Mapa de Riesgos'!$Y$71="Alta",'Mapa de Riesgos'!$AA$71="Catastrófico"),CONCATENATE("R9C",'Mapa de Riesgos'!$O$71),"")</f>
        <v/>
      </c>
      <c r="AK24" s="56" t="str">
        <f>IF(AND('Mapa de Riesgos'!$Y$72="Alta",'Mapa de Riesgos'!$AA$72="Catastrófico"),CONCATENATE("R9C",'Mapa de Riesgos'!$O$72),"")</f>
        <v/>
      </c>
      <c r="AL24" s="56" t="str">
        <f>IF(AND('Mapa de Riesgos'!$Y$73="Alta",'Mapa de Riesgos'!$AA$73="Catastrófico"),CONCATENATE("R9C",'Mapa de Riesgos'!$O$73),"")</f>
        <v/>
      </c>
      <c r="AM24" s="57" t="str">
        <f>IF(AND('Mapa de Riesgos'!$Y$74="Alta",'Mapa de Riesgos'!$AA$74="Catastrófico"),CONCATENATE("R9C",'Mapa de Riesgos'!$O$74),"")</f>
        <v/>
      </c>
      <c r="AN24" s="83"/>
      <c r="AO24" s="585"/>
      <c r="AP24" s="586"/>
      <c r="AQ24" s="586"/>
      <c r="AR24" s="586"/>
      <c r="AS24" s="586"/>
      <c r="AT24" s="58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96"/>
      <c r="C25" s="496"/>
      <c r="D25" s="497"/>
      <c r="E25" s="596"/>
      <c r="F25" s="597"/>
      <c r="G25" s="597"/>
      <c r="H25" s="597"/>
      <c r="I25" s="597"/>
      <c r="J25" s="70" t="str">
        <f>IF(AND('Mapa de Riesgos'!$Y$75="Alta",'Mapa de Riesgos'!$AA$75="Leve"),CONCATENATE("R10C",'Mapa de Riesgos'!$O$75),"")</f>
        <v/>
      </c>
      <c r="K25" s="71" t="str">
        <f>IF(AND('Mapa de Riesgos'!$Y$76="Alta",'Mapa de Riesgos'!$AA$76="Leve"),CONCATENATE("R10C",'Mapa de Riesgos'!$O$76),"")</f>
        <v/>
      </c>
      <c r="L25" s="71" t="str">
        <f>IF(AND('Mapa de Riesgos'!$Y$77="Alta",'Mapa de Riesgos'!$AA$77="Leve"),CONCATENATE("R10C",'Mapa de Riesgos'!$O$77),"")</f>
        <v/>
      </c>
      <c r="M25" s="71" t="str">
        <f>IF(AND('Mapa de Riesgos'!$Y$78="Alta",'Mapa de Riesgos'!$AA$78="Leve"),CONCATENATE("R10C",'Mapa de Riesgos'!$O$78),"")</f>
        <v/>
      </c>
      <c r="N25" s="71" t="str">
        <f>IF(AND('Mapa de Riesgos'!$Y$79="Alta",'Mapa de Riesgos'!$AA$79="Leve"),CONCATENATE("R10C",'Mapa de Riesgos'!$O$79),"")</f>
        <v/>
      </c>
      <c r="O25" s="72" t="str">
        <f>IF(AND('Mapa de Riesgos'!$Y$80="Alta",'Mapa de Riesgos'!$AA$80="Leve"),CONCATENATE("R10C",'Mapa de Riesgos'!$O$80),"")</f>
        <v/>
      </c>
      <c r="P25" s="70" t="str">
        <f>IF(AND('Mapa de Riesgos'!$Y$75="Alta",'Mapa de Riesgos'!$AA$75="Menor"),CONCATENATE("R10C",'Mapa de Riesgos'!$O$75),"")</f>
        <v/>
      </c>
      <c r="Q25" s="71" t="str">
        <f>IF(AND('Mapa de Riesgos'!$Y$76="Alta",'Mapa de Riesgos'!$AA$76="Menor"),CONCATENATE("R10C",'Mapa de Riesgos'!$O$76),"")</f>
        <v/>
      </c>
      <c r="R25" s="71" t="str">
        <f>IF(AND('Mapa de Riesgos'!$Y$77="Alta",'Mapa de Riesgos'!$AA$77="Menor"),CONCATENATE("R10C",'Mapa de Riesgos'!$O$77),"")</f>
        <v/>
      </c>
      <c r="S25" s="71" t="str">
        <f>IF(AND('Mapa de Riesgos'!$Y$78="Alta",'Mapa de Riesgos'!$AA$78="Menor"),CONCATENATE("R10C",'Mapa de Riesgos'!$O$78),"")</f>
        <v/>
      </c>
      <c r="T25" s="71" t="str">
        <f>IF(AND('Mapa de Riesgos'!$Y$79="Alta",'Mapa de Riesgos'!$AA$79="Menor"),CONCATENATE("R10C",'Mapa de Riesgos'!$O$79),"")</f>
        <v/>
      </c>
      <c r="U25" s="72" t="str">
        <f>IF(AND('Mapa de Riesgos'!$Y$80="Alta",'Mapa de Riesgos'!$AA$80="Menor"),CONCATENATE("R10C",'Mapa de Riesgos'!$O$80),"")</f>
        <v/>
      </c>
      <c r="V25" s="58" t="str">
        <f>IF(AND('Mapa de Riesgos'!$Y$75="Alta",'Mapa de Riesgos'!$AA$75="Moderado"),CONCATENATE("R10C",'Mapa de Riesgos'!$O$75),"")</f>
        <v/>
      </c>
      <c r="W25" s="59" t="str">
        <f>IF(AND('Mapa de Riesgos'!$Y$76="Alta",'Mapa de Riesgos'!$AA$76="Moderado"),CONCATENATE("R10C",'Mapa de Riesgos'!$O$76),"")</f>
        <v/>
      </c>
      <c r="X25" s="59" t="str">
        <f>IF(AND('Mapa de Riesgos'!$Y$77="Alta",'Mapa de Riesgos'!$AA$77="Moderado"),CONCATENATE("R10C",'Mapa de Riesgos'!$O$77),"")</f>
        <v/>
      </c>
      <c r="Y25" s="59" t="str">
        <f>IF(AND('Mapa de Riesgos'!$Y$78="Alta",'Mapa de Riesgos'!$AA$78="Moderado"),CONCATENATE("R10C",'Mapa de Riesgos'!$O$78),"")</f>
        <v/>
      </c>
      <c r="Z25" s="59" t="str">
        <f>IF(AND('Mapa de Riesgos'!$Y$79="Alta",'Mapa de Riesgos'!$AA$79="Moderado"),CONCATENATE("R10C",'Mapa de Riesgos'!$O$79),"")</f>
        <v/>
      </c>
      <c r="AA25" s="60" t="str">
        <f>IF(AND('Mapa de Riesgos'!$Y$80="Alta",'Mapa de Riesgos'!$AA$80="Moderado"),CONCATENATE("R10C",'Mapa de Riesgos'!$O$80),"")</f>
        <v/>
      </c>
      <c r="AB25" s="58" t="str">
        <f>IF(AND('Mapa de Riesgos'!$Y$75="Alta",'Mapa de Riesgos'!$AA$75="Mayor"),CONCATENATE("R10C",'Mapa de Riesgos'!$O$75),"")</f>
        <v/>
      </c>
      <c r="AC25" s="59" t="str">
        <f>IF(AND('Mapa de Riesgos'!$Y$76="Alta",'Mapa de Riesgos'!$AA$76="Mayor"),CONCATENATE("R10C",'Mapa de Riesgos'!$O$76),"")</f>
        <v/>
      </c>
      <c r="AD25" s="59" t="str">
        <f>IF(AND('Mapa de Riesgos'!$Y$77="Alta",'Mapa de Riesgos'!$AA$77="Mayor"),CONCATENATE("R10C",'Mapa de Riesgos'!$O$77),"")</f>
        <v/>
      </c>
      <c r="AE25" s="59" t="str">
        <f>IF(AND('Mapa de Riesgos'!$Y$78="Alta",'Mapa de Riesgos'!$AA$78="Mayor"),CONCATENATE("R10C",'Mapa de Riesgos'!$O$78),"")</f>
        <v/>
      </c>
      <c r="AF25" s="59" t="str">
        <f>IF(AND('Mapa de Riesgos'!$Y$79="Alta",'Mapa de Riesgos'!$AA$79="Mayor"),CONCATENATE("R10C",'Mapa de Riesgos'!$O$79),"")</f>
        <v/>
      </c>
      <c r="AG25" s="60" t="str">
        <f>IF(AND('Mapa de Riesgos'!$Y$80="Alta",'Mapa de Riesgos'!$AA$80="Mayor"),CONCATENATE("R10C",'Mapa de Riesgos'!$O$80),"")</f>
        <v/>
      </c>
      <c r="AH25" s="61" t="str">
        <f>IF(AND('Mapa de Riesgos'!$Y$75="Alta",'Mapa de Riesgos'!$AA$75="Catastrófico"),CONCATENATE("R10C",'Mapa de Riesgos'!$O$75),"")</f>
        <v/>
      </c>
      <c r="AI25" s="62" t="str">
        <f>IF(AND('Mapa de Riesgos'!$Y$76="Alta",'Mapa de Riesgos'!$AA$76="Catastrófico"),CONCATENATE("R10C",'Mapa de Riesgos'!$O$76),"")</f>
        <v/>
      </c>
      <c r="AJ25" s="62" t="str">
        <f>IF(AND('Mapa de Riesgos'!$Y$77="Alta",'Mapa de Riesgos'!$AA$77="Catastrófico"),CONCATENATE("R10C",'Mapa de Riesgos'!$O$77),"")</f>
        <v/>
      </c>
      <c r="AK25" s="62" t="str">
        <f>IF(AND('Mapa de Riesgos'!$Y$78="Alta",'Mapa de Riesgos'!$AA$78="Catastrófico"),CONCATENATE("R10C",'Mapa de Riesgos'!$O$78),"")</f>
        <v/>
      </c>
      <c r="AL25" s="62" t="str">
        <f>IF(AND('Mapa de Riesgos'!$Y$79="Alta",'Mapa de Riesgos'!$AA$79="Catastrófico"),CONCATENATE("R10C",'Mapa de Riesgos'!$O$79),"")</f>
        <v/>
      </c>
      <c r="AM25" s="63" t="str">
        <f>IF(AND('Mapa de Riesgos'!$Y$80="Alta",'Mapa de Riesgos'!$AA$80="Catastrófico"),CONCATENATE("R10C",'Mapa de Riesgos'!$O$80),"")</f>
        <v/>
      </c>
      <c r="AN25" s="83"/>
      <c r="AO25" s="588"/>
      <c r="AP25" s="589"/>
      <c r="AQ25" s="589"/>
      <c r="AR25" s="589"/>
      <c r="AS25" s="589"/>
      <c r="AT25" s="59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96"/>
      <c r="C26" s="496"/>
      <c r="D26" s="497"/>
      <c r="E26" s="591" t="s">
        <v>113</v>
      </c>
      <c r="F26" s="592"/>
      <c r="G26" s="592"/>
      <c r="H26" s="592"/>
      <c r="I26" s="609"/>
      <c r="J26" s="64" t="str">
        <f>IF(AND('Mapa de Riesgos'!$Y$12="Media",'Mapa de Riesgos'!$AA$12="Leve"),CONCATENATE("R1C",'Mapa de Riesgos'!$O$12),"")</f>
        <v/>
      </c>
      <c r="K26" s="65" t="str">
        <f>IF(AND('Mapa de Riesgos'!$Y$16="Media",'Mapa de Riesgos'!$AA$16="Leve"),CONCATENATE("R1C",'Mapa de Riesgos'!$O$16),"")</f>
        <v/>
      </c>
      <c r="L26" s="65" t="str">
        <f>IF(AND('Mapa de Riesgos'!$Y$17="Media",'Mapa de Riesgos'!$AA$17="Leve"),CONCATENATE("R1C",'Mapa de Riesgos'!$O$17),"")</f>
        <v/>
      </c>
      <c r="M26" s="65" t="str">
        <f>IF(AND('Mapa de Riesgos'!$Y$18="Media",'Mapa de Riesgos'!$AA$18="Leve"),CONCATENATE("R1C",'Mapa de Riesgos'!$O$18),"")</f>
        <v/>
      </c>
      <c r="N26" s="65" t="str">
        <f>IF(AND('Mapa de Riesgos'!$Y$19="Media",'Mapa de Riesgos'!$AA$19="Leve"),CONCATENATE("R1C",'Mapa de Riesgos'!$O$19),"")</f>
        <v/>
      </c>
      <c r="O26" s="66" t="str">
        <f>IF(AND('Mapa de Riesgos'!$Y$20="Media",'Mapa de Riesgos'!$AA$20="Leve"),CONCATENATE("R1C",'Mapa de Riesgos'!$O$20),"")</f>
        <v/>
      </c>
      <c r="P26" s="64" t="str">
        <f>IF(AND('Mapa de Riesgos'!$Y$12="Media",'Mapa de Riesgos'!$AA$12="Menor"),CONCATENATE("R1C",'Mapa de Riesgos'!$O$12),"")</f>
        <v/>
      </c>
      <c r="Q26" s="65" t="str">
        <f>IF(AND('Mapa de Riesgos'!$Y$16="Media",'Mapa de Riesgos'!$AA$16="Menor"),CONCATENATE("R1C",'Mapa de Riesgos'!$O$16),"")</f>
        <v/>
      </c>
      <c r="R26" s="65" t="str">
        <f>IF(AND('Mapa de Riesgos'!$Y$17="Media",'Mapa de Riesgos'!$AA$17="Menor"),CONCATENATE("R1C",'Mapa de Riesgos'!$O$17),"")</f>
        <v/>
      </c>
      <c r="S26" s="65" t="str">
        <f>IF(AND('Mapa de Riesgos'!$Y$18="Media",'Mapa de Riesgos'!$AA$18="Menor"),CONCATENATE("R1C",'Mapa de Riesgos'!$O$18),"")</f>
        <v/>
      </c>
      <c r="T26" s="65" t="str">
        <f>IF(AND('Mapa de Riesgos'!$Y$19="Media",'Mapa de Riesgos'!$AA$19="Menor"),CONCATENATE("R1C",'Mapa de Riesgos'!$O$19),"")</f>
        <v/>
      </c>
      <c r="U26" s="66" t="str">
        <f>IF(AND('Mapa de Riesgos'!$Y$20="Media",'Mapa de Riesgos'!$AA$20="Menor"),CONCATENATE("R1C",'Mapa de Riesgos'!$O$20),"")</f>
        <v/>
      </c>
      <c r="V26" s="64" t="str">
        <f>IF(AND('Mapa de Riesgos'!$Y$12="Media",'Mapa de Riesgos'!$AA$12="Moderado"),CONCATENATE("R1C",'Mapa de Riesgos'!$O$12),"")</f>
        <v/>
      </c>
      <c r="W26" s="65" t="str">
        <f>IF(AND('Mapa de Riesgos'!$Y$16="Media",'Mapa de Riesgos'!$AA$16="Moderado"),CONCATENATE("R1C",'Mapa de Riesgos'!$O$16),"")</f>
        <v/>
      </c>
      <c r="X26" s="65" t="str">
        <f>IF(AND('Mapa de Riesgos'!$Y$17="Media",'Mapa de Riesgos'!$AA$17="Moderado"),CONCATENATE("R1C",'Mapa de Riesgos'!$O$17),"")</f>
        <v/>
      </c>
      <c r="Y26" s="65" t="str">
        <f>IF(AND('Mapa de Riesgos'!$Y$18="Media",'Mapa de Riesgos'!$AA$18="Moderado"),CONCATENATE("R1C",'Mapa de Riesgos'!$O$18),"")</f>
        <v/>
      </c>
      <c r="Z26" s="65" t="str">
        <f>IF(AND('Mapa de Riesgos'!$Y$19="Media",'Mapa de Riesgos'!$AA$19="Moderado"),CONCATENATE("R1C",'Mapa de Riesgos'!$O$19),"")</f>
        <v/>
      </c>
      <c r="AA26" s="66" t="str">
        <f>IF(AND('Mapa de Riesgos'!$Y$20="Media",'Mapa de Riesgos'!$AA$20="Moderado"),CONCATENATE("R1C",'Mapa de Riesgos'!$O$20),"")</f>
        <v/>
      </c>
      <c r="AB26" s="46" t="str">
        <f>IF(AND('Mapa de Riesgos'!$Y$12="Media",'Mapa de Riesgos'!$AA$12="Mayor"),CONCATENATE("R1C",'Mapa de Riesgos'!$O$12),"")</f>
        <v/>
      </c>
      <c r="AC26" s="47" t="str">
        <f>IF(AND('Mapa de Riesgos'!$Y$16="Media",'Mapa de Riesgos'!$AA$16="Mayor"),CONCATENATE("R1C",'Mapa de Riesgos'!$O$16),"")</f>
        <v/>
      </c>
      <c r="AD26" s="47" t="str">
        <f>IF(AND('Mapa de Riesgos'!$Y$17="Media",'Mapa de Riesgos'!$AA$17="Mayor"),CONCATENATE("R1C",'Mapa de Riesgos'!$O$17),"")</f>
        <v/>
      </c>
      <c r="AE26" s="47" t="str">
        <f>IF(AND('Mapa de Riesgos'!$Y$18="Media",'Mapa de Riesgos'!$AA$18="Mayor"),CONCATENATE("R1C",'Mapa de Riesgos'!$O$18),"")</f>
        <v/>
      </c>
      <c r="AF26" s="47" t="str">
        <f>IF(AND('Mapa de Riesgos'!$Y$19="Media",'Mapa de Riesgos'!$AA$19="Mayor"),CONCATENATE("R1C",'Mapa de Riesgos'!$O$19),"")</f>
        <v/>
      </c>
      <c r="AG26" s="48" t="str">
        <f>IF(AND('Mapa de Riesgos'!$Y$20="Media",'Mapa de Riesgos'!$AA$20="Mayor"),CONCATENATE("R1C",'Mapa de Riesgos'!$O$20),"")</f>
        <v/>
      </c>
      <c r="AH26" s="49" t="str">
        <f>IF(AND('Mapa de Riesgos'!$Y$12="Media",'Mapa de Riesgos'!$AA$12="Catastrófico"),CONCATENATE("R1C",'Mapa de Riesgos'!$O$12),"")</f>
        <v/>
      </c>
      <c r="AI26" s="50" t="str">
        <f>IF(AND('Mapa de Riesgos'!$Y$16="Media",'Mapa de Riesgos'!$AA$16="Catastrófico"),CONCATENATE("R1C",'Mapa de Riesgos'!$O$16),"")</f>
        <v/>
      </c>
      <c r="AJ26" s="50" t="str">
        <f>IF(AND('Mapa de Riesgos'!$Y$17="Media",'Mapa de Riesgos'!$AA$17="Catastrófico"),CONCATENATE("R1C",'Mapa de Riesgos'!$O$17),"")</f>
        <v/>
      </c>
      <c r="AK26" s="50" t="str">
        <f>IF(AND('Mapa de Riesgos'!$Y$18="Media",'Mapa de Riesgos'!$AA$18="Catastrófico"),CONCATENATE("R1C",'Mapa de Riesgos'!$O$18),"")</f>
        <v/>
      </c>
      <c r="AL26" s="50" t="str">
        <f>IF(AND('Mapa de Riesgos'!$Y$19="Media",'Mapa de Riesgos'!$AA$19="Catastrófico"),CONCATENATE("R1C",'Mapa de Riesgos'!$O$19),"")</f>
        <v/>
      </c>
      <c r="AM26" s="51" t="str">
        <f>IF(AND('Mapa de Riesgos'!$Y$20="Media",'Mapa de Riesgos'!$AA$20="Catastrófico"),CONCATENATE("R1C",'Mapa de Riesgos'!$O$20),"")</f>
        <v/>
      </c>
      <c r="AN26" s="83"/>
      <c r="AO26" s="621" t="s">
        <v>77</v>
      </c>
      <c r="AP26" s="622"/>
      <c r="AQ26" s="622"/>
      <c r="AR26" s="622"/>
      <c r="AS26" s="622"/>
      <c r="AT26" s="62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96"/>
      <c r="C27" s="496"/>
      <c r="D27" s="497"/>
      <c r="E27" s="593"/>
      <c r="F27" s="594"/>
      <c r="G27" s="594"/>
      <c r="H27" s="594"/>
      <c r="I27" s="610"/>
      <c r="J27" s="67" t="str">
        <f>IF(AND('Mapa de Riesgos'!$Y$21="Media",'Mapa de Riesgos'!$AA$21="Leve"),CONCATENATE("R2C",'Mapa de Riesgos'!$O$21),"")</f>
        <v/>
      </c>
      <c r="K27" s="68" t="str">
        <f>IF(AND('Mapa de Riesgos'!$Y$24="Media",'Mapa de Riesgos'!$AA$24="Leve"),CONCATENATE("R2C",'Mapa de Riesgos'!$O$24),"")</f>
        <v/>
      </c>
      <c r="L27" s="68" t="str">
        <f>IF(AND('Mapa de Riesgos'!$Y$25="Media",'Mapa de Riesgos'!$AA$25="Leve"),CONCATENATE("R2C",'Mapa de Riesgos'!$O$25),"")</f>
        <v/>
      </c>
      <c r="M27" s="68" t="str">
        <f>IF(AND('Mapa de Riesgos'!$Y$26="Media",'Mapa de Riesgos'!$AA$26="Leve"),CONCATENATE("R2C",'Mapa de Riesgos'!$O$26),"")</f>
        <v/>
      </c>
      <c r="N27" s="68" t="str">
        <f>IF(AND('Mapa de Riesgos'!$Y$27="Media",'Mapa de Riesgos'!$AA$27="Leve"),CONCATENATE("R2C",'Mapa de Riesgos'!$O$27),"")</f>
        <v/>
      </c>
      <c r="O27" s="69" t="str">
        <f>IF(AND('Mapa de Riesgos'!$Y$28="Media",'Mapa de Riesgos'!$AA$28="Leve"),CONCATENATE("R2C",'Mapa de Riesgos'!$O$28),"")</f>
        <v/>
      </c>
      <c r="P27" s="67" t="str">
        <f>IF(AND('Mapa de Riesgos'!$Y$21="Media",'Mapa de Riesgos'!$AA$21="Menor"),CONCATENATE("R2C",'Mapa de Riesgos'!$O$21),"")</f>
        <v/>
      </c>
      <c r="Q27" s="68" t="str">
        <f>IF(AND('Mapa de Riesgos'!$Y$24="Media",'Mapa de Riesgos'!$AA$24="Menor"),CONCATENATE("R2C",'Mapa de Riesgos'!$O$24),"")</f>
        <v/>
      </c>
      <c r="R27" s="68" t="str">
        <f>IF(AND('Mapa de Riesgos'!$Y$25="Media",'Mapa de Riesgos'!$AA$25="Menor"),CONCATENATE("R2C",'Mapa de Riesgos'!$O$25),"")</f>
        <v/>
      </c>
      <c r="S27" s="68" t="str">
        <f>IF(AND('Mapa de Riesgos'!$Y$26="Media",'Mapa de Riesgos'!$AA$26="Menor"),CONCATENATE("R2C",'Mapa de Riesgos'!$O$26),"")</f>
        <v/>
      </c>
      <c r="T27" s="68" t="str">
        <f>IF(AND('Mapa de Riesgos'!$Y$27="Media",'Mapa de Riesgos'!$AA$27="Menor"),CONCATENATE("R2C",'Mapa de Riesgos'!$O$27),"")</f>
        <v/>
      </c>
      <c r="U27" s="69" t="str">
        <f>IF(AND('Mapa de Riesgos'!$Y$28="Media",'Mapa de Riesgos'!$AA$28="Menor"),CONCATENATE("R2C",'Mapa de Riesgos'!$O$28),"")</f>
        <v/>
      </c>
      <c r="V27" s="67" t="str">
        <f>IF(AND('Mapa de Riesgos'!$Y$21="Media",'Mapa de Riesgos'!$AA$21="Moderado"),CONCATENATE("R2C",'Mapa de Riesgos'!$O$21),"")</f>
        <v/>
      </c>
      <c r="W27" s="68" t="str">
        <f>IF(AND('Mapa de Riesgos'!$Y$24="Media",'Mapa de Riesgos'!$AA$24="Moderado"),CONCATENATE("R2C",'Mapa de Riesgos'!$O$24),"")</f>
        <v/>
      </c>
      <c r="X27" s="68" t="str">
        <f>IF(AND('Mapa de Riesgos'!$Y$25="Media",'Mapa de Riesgos'!$AA$25="Moderado"),CONCATENATE("R2C",'Mapa de Riesgos'!$O$25),"")</f>
        <v/>
      </c>
      <c r="Y27" s="68" t="str">
        <f>IF(AND('Mapa de Riesgos'!$Y$26="Media",'Mapa de Riesgos'!$AA$26="Moderado"),CONCATENATE("R2C",'Mapa de Riesgos'!$O$26),"")</f>
        <v/>
      </c>
      <c r="Z27" s="68" t="str">
        <f>IF(AND('Mapa de Riesgos'!$Y$27="Media",'Mapa de Riesgos'!$AA$27="Moderado"),CONCATENATE("R2C",'Mapa de Riesgos'!$O$27),"")</f>
        <v/>
      </c>
      <c r="AA27" s="69" t="str">
        <f>IF(AND('Mapa de Riesgos'!$Y$28="Media",'Mapa de Riesgos'!$AA$28="Moderado"),CONCATENATE("R2C",'Mapa de Riesgos'!$O$28),"")</f>
        <v/>
      </c>
      <c r="AB27" s="52" t="str">
        <f>IF(AND('Mapa de Riesgos'!$Y$21="Media",'Mapa de Riesgos'!$AA$21="Mayor"),CONCATENATE("R2C",'Mapa de Riesgos'!$O$21),"")</f>
        <v/>
      </c>
      <c r="AC27" s="53" t="str">
        <f>IF(AND('Mapa de Riesgos'!$Y$24="Media",'Mapa de Riesgos'!$AA$24="Mayor"),CONCATENATE("R2C",'Mapa de Riesgos'!$O$24),"")</f>
        <v/>
      </c>
      <c r="AD27" s="53" t="str">
        <f>IF(AND('Mapa de Riesgos'!$Y$25="Media",'Mapa de Riesgos'!$AA$25="Mayor"),CONCATENATE("R2C",'Mapa de Riesgos'!$O$25),"")</f>
        <v/>
      </c>
      <c r="AE27" s="53" t="str">
        <f>IF(AND('Mapa de Riesgos'!$Y$26="Media",'Mapa de Riesgos'!$AA$26="Mayor"),CONCATENATE("R2C",'Mapa de Riesgos'!$O$26),"")</f>
        <v/>
      </c>
      <c r="AF27" s="53" t="str">
        <f>IF(AND('Mapa de Riesgos'!$Y$27="Media",'Mapa de Riesgos'!$AA$27="Mayor"),CONCATENATE("R2C",'Mapa de Riesgos'!$O$27),"")</f>
        <v/>
      </c>
      <c r="AG27" s="54" t="str">
        <f>IF(AND('Mapa de Riesgos'!$Y$28="Media",'Mapa de Riesgos'!$AA$28="Mayor"),CONCATENATE("R2C",'Mapa de Riesgos'!$O$28),"")</f>
        <v/>
      </c>
      <c r="AH27" s="55" t="str">
        <f>IF(AND('Mapa de Riesgos'!$Y$21="Media",'Mapa de Riesgos'!$AA$21="Catastrófico"),CONCATENATE("R2C",'Mapa de Riesgos'!$O$21),"")</f>
        <v/>
      </c>
      <c r="AI27" s="56" t="str">
        <f>IF(AND('Mapa de Riesgos'!$Y$24="Media",'Mapa de Riesgos'!$AA$24="Catastrófico"),CONCATENATE("R2C",'Mapa de Riesgos'!$O$24),"")</f>
        <v/>
      </c>
      <c r="AJ27" s="56" t="str">
        <f>IF(AND('Mapa de Riesgos'!$Y$25="Media",'Mapa de Riesgos'!$AA$25="Catastrófico"),CONCATENATE("R2C",'Mapa de Riesgos'!$O$25),"")</f>
        <v/>
      </c>
      <c r="AK27" s="56" t="str">
        <f>IF(AND('Mapa de Riesgos'!$Y$26="Media",'Mapa de Riesgos'!$AA$26="Catastrófico"),CONCATENATE("R2C",'Mapa de Riesgos'!$O$26),"")</f>
        <v/>
      </c>
      <c r="AL27" s="56" t="str">
        <f>IF(AND('Mapa de Riesgos'!$Y$27="Media",'Mapa de Riesgos'!$AA$27="Catastrófico"),CONCATENATE("R2C",'Mapa de Riesgos'!$O$27),"")</f>
        <v/>
      </c>
      <c r="AM27" s="57" t="str">
        <f>IF(AND('Mapa de Riesgos'!$Y$28="Media",'Mapa de Riesgos'!$AA$28="Catastrófico"),CONCATENATE("R2C",'Mapa de Riesgos'!$O$28),"")</f>
        <v/>
      </c>
      <c r="AN27" s="83"/>
      <c r="AO27" s="624"/>
      <c r="AP27" s="625"/>
      <c r="AQ27" s="625"/>
      <c r="AR27" s="625"/>
      <c r="AS27" s="625"/>
      <c r="AT27" s="62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96"/>
      <c r="C28" s="496"/>
      <c r="D28" s="497"/>
      <c r="E28" s="595"/>
      <c r="F28" s="594"/>
      <c r="G28" s="594"/>
      <c r="H28" s="594"/>
      <c r="I28" s="610"/>
      <c r="J28" s="67" t="str">
        <f>IF(AND('Mapa de Riesgos'!$Y$29="Media",'Mapa de Riesgos'!$AA$29="Leve"),CONCATENATE("R3C",'Mapa de Riesgos'!$O$29),"")</f>
        <v/>
      </c>
      <c r="K28" s="68" t="str">
        <f>IF(AND('Mapa de Riesgos'!$Y$32="Media",'Mapa de Riesgos'!$AA$32="Leve"),CONCATENATE("R3C",'Mapa de Riesgos'!$O$32),"")</f>
        <v/>
      </c>
      <c r="L28" s="68" t="str">
        <f>IF(AND('Mapa de Riesgos'!$Y$33="Media",'Mapa de Riesgos'!$AA$33="Leve"),CONCATENATE("R3C",'Mapa de Riesgos'!$O$33),"")</f>
        <v/>
      </c>
      <c r="M28" s="68" t="str">
        <f>IF(AND('Mapa de Riesgos'!$Y$34="Media",'Mapa de Riesgos'!$AA$34="Leve"),CONCATENATE("R3C",'Mapa de Riesgos'!$O$34),"")</f>
        <v/>
      </c>
      <c r="N28" s="68" t="str">
        <f>IF(AND('Mapa de Riesgos'!$Y$35="Media",'Mapa de Riesgos'!$AA$35="Leve"),CONCATENATE("R3C",'Mapa de Riesgos'!$O$35),"")</f>
        <v/>
      </c>
      <c r="O28" s="69" t="str">
        <f>IF(AND('Mapa de Riesgos'!$Y$36="Media",'Mapa de Riesgos'!$AA$36="Leve"),CONCATENATE("R3C",'Mapa de Riesgos'!$O$36),"")</f>
        <v/>
      </c>
      <c r="P28" s="67" t="str">
        <f>IF(AND('Mapa de Riesgos'!$Y$29="Media",'Mapa de Riesgos'!$AA$29="Menor"),CONCATENATE("R3C",'Mapa de Riesgos'!$O$29),"")</f>
        <v/>
      </c>
      <c r="Q28" s="68" t="str">
        <f>IF(AND('Mapa de Riesgos'!$Y$32="Media",'Mapa de Riesgos'!$AA$32="Menor"),CONCATENATE("R3C",'Mapa de Riesgos'!$O$32),"")</f>
        <v/>
      </c>
      <c r="R28" s="68" t="str">
        <f>IF(AND('Mapa de Riesgos'!$Y$33="Media",'Mapa de Riesgos'!$AA$33="Menor"),CONCATENATE("R3C",'Mapa de Riesgos'!$O$33),"")</f>
        <v/>
      </c>
      <c r="S28" s="68" t="str">
        <f>IF(AND('Mapa de Riesgos'!$Y$34="Media",'Mapa de Riesgos'!$AA$34="Menor"),CONCATENATE("R3C",'Mapa de Riesgos'!$O$34),"")</f>
        <v/>
      </c>
      <c r="T28" s="68" t="str">
        <f>IF(AND('Mapa de Riesgos'!$Y$35="Media",'Mapa de Riesgos'!$AA$35="Menor"),CONCATENATE("R3C",'Mapa de Riesgos'!$O$35),"")</f>
        <v/>
      </c>
      <c r="U28" s="69" t="str">
        <f>IF(AND('Mapa de Riesgos'!$Y$36="Media",'Mapa de Riesgos'!$AA$36="Menor"),CONCATENATE("R3C",'Mapa de Riesgos'!$O$36),"")</f>
        <v/>
      </c>
      <c r="V28" s="67" t="str">
        <f>IF(AND('Mapa de Riesgos'!$Y$29="Media",'Mapa de Riesgos'!$AA$29="Moderado"),CONCATENATE("R3C",'Mapa de Riesgos'!$O$29),"")</f>
        <v/>
      </c>
      <c r="W28" s="68" t="str">
        <f>IF(AND('Mapa de Riesgos'!$Y$32="Media",'Mapa de Riesgos'!$AA$32="Moderado"),CONCATENATE("R3C",'Mapa de Riesgos'!$O$32),"")</f>
        <v/>
      </c>
      <c r="X28" s="68" t="str">
        <f>IF(AND('Mapa de Riesgos'!$Y$33="Media",'Mapa de Riesgos'!$AA$33="Moderado"),CONCATENATE("R3C",'Mapa de Riesgos'!$O$33),"")</f>
        <v/>
      </c>
      <c r="Y28" s="68" t="str">
        <f>IF(AND('Mapa de Riesgos'!$Y$34="Media",'Mapa de Riesgos'!$AA$34="Moderado"),CONCATENATE("R3C",'Mapa de Riesgos'!$O$34),"")</f>
        <v/>
      </c>
      <c r="Z28" s="68" t="str">
        <f>IF(AND('Mapa de Riesgos'!$Y$35="Media",'Mapa de Riesgos'!$AA$35="Moderado"),CONCATENATE("R3C",'Mapa de Riesgos'!$O$35),"")</f>
        <v/>
      </c>
      <c r="AA28" s="69" t="str">
        <f>IF(AND('Mapa de Riesgos'!$Y$36="Media",'Mapa de Riesgos'!$AA$36="Moderado"),CONCATENATE("R3C",'Mapa de Riesgos'!$O$36),"")</f>
        <v/>
      </c>
      <c r="AB28" s="52" t="str">
        <f>IF(AND('Mapa de Riesgos'!$Y$29="Media",'Mapa de Riesgos'!$AA$29="Mayor"),CONCATENATE("R3C",'Mapa de Riesgos'!$O$29),"")</f>
        <v/>
      </c>
      <c r="AC28" s="53" t="str">
        <f>IF(AND('Mapa de Riesgos'!$Y$32="Media",'Mapa de Riesgos'!$AA$32="Mayor"),CONCATENATE("R3C",'Mapa de Riesgos'!$O$32),"")</f>
        <v/>
      </c>
      <c r="AD28" s="53" t="str">
        <f>IF(AND('Mapa de Riesgos'!$Y$33="Media",'Mapa de Riesgos'!$AA$33="Mayor"),CONCATENATE("R3C",'Mapa de Riesgos'!$O$33),"")</f>
        <v/>
      </c>
      <c r="AE28" s="53" t="str">
        <f>IF(AND('Mapa de Riesgos'!$Y$34="Media",'Mapa de Riesgos'!$AA$34="Mayor"),CONCATENATE("R3C",'Mapa de Riesgos'!$O$34),"")</f>
        <v/>
      </c>
      <c r="AF28" s="53" t="str">
        <f>IF(AND('Mapa de Riesgos'!$Y$35="Media",'Mapa de Riesgos'!$AA$35="Mayor"),CONCATENATE("R3C",'Mapa de Riesgos'!$O$35),"")</f>
        <v/>
      </c>
      <c r="AG28" s="54" t="str">
        <f>IF(AND('Mapa de Riesgos'!$Y$36="Media",'Mapa de Riesgos'!$AA$36="Mayor"),CONCATENATE("R3C",'Mapa de Riesgos'!$O$36),"")</f>
        <v/>
      </c>
      <c r="AH28" s="55" t="str">
        <f>IF(AND('Mapa de Riesgos'!$Y$29="Media",'Mapa de Riesgos'!$AA$29="Catastrófico"),CONCATENATE("R3C",'Mapa de Riesgos'!$O$29),"")</f>
        <v/>
      </c>
      <c r="AI28" s="56" t="str">
        <f>IF(AND('Mapa de Riesgos'!$Y$32="Media",'Mapa de Riesgos'!$AA$32="Catastrófico"),CONCATENATE("R3C",'Mapa de Riesgos'!$O$32),"")</f>
        <v/>
      </c>
      <c r="AJ28" s="56" t="str">
        <f>IF(AND('Mapa de Riesgos'!$Y$33="Media",'Mapa de Riesgos'!$AA$33="Catastrófico"),CONCATENATE("R3C",'Mapa de Riesgos'!$O$33),"")</f>
        <v/>
      </c>
      <c r="AK28" s="56" t="str">
        <f>IF(AND('Mapa de Riesgos'!$Y$34="Media",'Mapa de Riesgos'!$AA$34="Catastrófico"),CONCATENATE("R3C",'Mapa de Riesgos'!$O$34),"")</f>
        <v/>
      </c>
      <c r="AL28" s="56" t="str">
        <f>IF(AND('Mapa de Riesgos'!$Y$35="Media",'Mapa de Riesgos'!$AA$35="Catastrófico"),CONCATENATE("R3C",'Mapa de Riesgos'!$O$35),"")</f>
        <v/>
      </c>
      <c r="AM28" s="57" t="str">
        <f>IF(AND('Mapa de Riesgos'!$Y$36="Media",'Mapa de Riesgos'!$AA$36="Catastrófico"),CONCATENATE("R3C",'Mapa de Riesgos'!$O$36),"")</f>
        <v/>
      </c>
      <c r="AN28" s="83"/>
      <c r="AO28" s="624"/>
      <c r="AP28" s="625"/>
      <c r="AQ28" s="625"/>
      <c r="AR28" s="625"/>
      <c r="AS28" s="625"/>
      <c r="AT28" s="62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96"/>
      <c r="C29" s="496"/>
      <c r="D29" s="497"/>
      <c r="E29" s="595"/>
      <c r="F29" s="594"/>
      <c r="G29" s="594"/>
      <c r="H29" s="594"/>
      <c r="I29" s="610"/>
      <c r="J29" s="67" t="str">
        <f>IF(AND('Mapa de Riesgos'!$Y$37="Media",'Mapa de Riesgos'!$AA$37="Leve"),CONCATENATE("R4C",'Mapa de Riesgos'!$O$37),"")</f>
        <v/>
      </c>
      <c r="K29" s="68" t="str">
        <f>IF(AND('Mapa de Riesgos'!$Y$38="Media",'Mapa de Riesgos'!$AA$38="Leve"),CONCATENATE("R4C",'Mapa de Riesgos'!$O$38),"")</f>
        <v/>
      </c>
      <c r="L29" s="68" t="str">
        <f>IF(AND('Mapa de Riesgos'!$Y$39="Media",'Mapa de Riesgos'!$AA$39="Leve"),CONCATENATE("R4C",'Mapa de Riesgos'!$O$39),"")</f>
        <v/>
      </c>
      <c r="M29" s="68" t="str">
        <f>IF(AND('Mapa de Riesgos'!$Y$40="Media",'Mapa de Riesgos'!$AA$40="Leve"),CONCATENATE("R4C",'Mapa de Riesgos'!$O$40),"")</f>
        <v/>
      </c>
      <c r="N29" s="68" t="str">
        <f>IF(AND('Mapa de Riesgos'!$Y$41="Media",'Mapa de Riesgos'!$AA$41="Leve"),CONCATENATE("R4C",'Mapa de Riesgos'!$O$41),"")</f>
        <v/>
      </c>
      <c r="O29" s="69" t="str">
        <f>IF(AND('Mapa de Riesgos'!$Y$42="Media",'Mapa de Riesgos'!$AA$42="Leve"),CONCATENATE("R4C",'Mapa de Riesgos'!$O$42),"")</f>
        <v/>
      </c>
      <c r="P29" s="67" t="str">
        <f>IF(AND('Mapa de Riesgos'!$Y$37="Media",'Mapa de Riesgos'!$AA$37="Menor"),CONCATENATE("R4C",'Mapa de Riesgos'!$O$37),"")</f>
        <v/>
      </c>
      <c r="Q29" s="68" t="str">
        <f>IF(AND('Mapa de Riesgos'!$Y$38="Media",'Mapa de Riesgos'!$AA$38="Menor"),CONCATENATE("R4C",'Mapa de Riesgos'!$O$38),"")</f>
        <v/>
      </c>
      <c r="R29" s="68" t="str">
        <f>IF(AND('Mapa de Riesgos'!$Y$39="Media",'Mapa de Riesgos'!$AA$39="Menor"),CONCATENATE("R4C",'Mapa de Riesgos'!$O$39),"")</f>
        <v/>
      </c>
      <c r="S29" s="68" t="str">
        <f>IF(AND('Mapa de Riesgos'!$Y$40="Media",'Mapa de Riesgos'!$AA$40="Menor"),CONCATENATE("R4C",'Mapa de Riesgos'!$O$40),"")</f>
        <v/>
      </c>
      <c r="T29" s="68" t="str">
        <f>IF(AND('Mapa de Riesgos'!$Y$41="Media",'Mapa de Riesgos'!$AA$41="Menor"),CONCATENATE("R4C",'Mapa de Riesgos'!$O$41),"")</f>
        <v/>
      </c>
      <c r="U29" s="69" t="str">
        <f>IF(AND('Mapa de Riesgos'!$Y$42="Media",'Mapa de Riesgos'!$AA$42="Menor"),CONCATENATE("R4C",'Mapa de Riesgos'!$O$42),"")</f>
        <v/>
      </c>
      <c r="V29" s="67" t="str">
        <f>IF(AND('Mapa de Riesgos'!$Y$37="Media",'Mapa de Riesgos'!$AA$37="Moderado"),CONCATENATE("R4C",'Mapa de Riesgos'!$O$37),"")</f>
        <v/>
      </c>
      <c r="W29" s="68" t="str">
        <f>IF(AND('Mapa de Riesgos'!$Y$38="Media",'Mapa de Riesgos'!$AA$38="Moderado"),CONCATENATE("R4C",'Mapa de Riesgos'!$O$38),"")</f>
        <v/>
      </c>
      <c r="X29" s="68" t="str">
        <f>IF(AND('Mapa de Riesgos'!$Y$39="Media",'Mapa de Riesgos'!$AA$39="Moderado"),CONCATENATE("R4C",'Mapa de Riesgos'!$O$39),"")</f>
        <v/>
      </c>
      <c r="Y29" s="68" t="str">
        <f>IF(AND('Mapa de Riesgos'!$Y$40="Media",'Mapa de Riesgos'!$AA$40="Moderado"),CONCATENATE("R4C",'Mapa de Riesgos'!$O$40),"")</f>
        <v/>
      </c>
      <c r="Z29" s="68" t="str">
        <f>IF(AND('Mapa de Riesgos'!$Y$41="Media",'Mapa de Riesgos'!$AA$41="Moderado"),CONCATENATE("R4C",'Mapa de Riesgos'!$O$41),"")</f>
        <v/>
      </c>
      <c r="AA29" s="69" t="str">
        <f>IF(AND('Mapa de Riesgos'!$Y$42="Media",'Mapa de Riesgos'!$AA$42="Moderado"),CONCATENATE("R4C",'Mapa de Riesgos'!$O$42),"")</f>
        <v/>
      </c>
      <c r="AB29" s="52" t="str">
        <f>IF(AND('Mapa de Riesgos'!$Y$37="Media",'Mapa de Riesgos'!$AA$37="Mayor"),CONCATENATE("R4C",'Mapa de Riesgos'!$O$37),"")</f>
        <v>R4C1</v>
      </c>
      <c r="AC29" s="53" t="str">
        <f>IF(AND('Mapa de Riesgos'!$Y$38="Media",'Mapa de Riesgos'!$AA$38="Mayor"),CONCATENATE("R4C",'Mapa de Riesgos'!$O$38),"")</f>
        <v/>
      </c>
      <c r="AD29" s="53" t="str">
        <f>IF(AND('Mapa de Riesgos'!$Y$39="Media",'Mapa de Riesgos'!$AA$39="Mayor"),CONCATENATE("R4C",'Mapa de Riesgos'!$O$39),"")</f>
        <v/>
      </c>
      <c r="AE29" s="53" t="str">
        <f>IF(AND('Mapa de Riesgos'!$Y$40="Media",'Mapa de Riesgos'!$AA$40="Mayor"),CONCATENATE("R4C",'Mapa de Riesgos'!$O$40),"")</f>
        <v/>
      </c>
      <c r="AF29" s="53" t="str">
        <f>IF(AND('Mapa de Riesgos'!$Y$41="Media",'Mapa de Riesgos'!$AA$41="Mayor"),CONCATENATE("R4C",'Mapa de Riesgos'!$O$41),"")</f>
        <v/>
      </c>
      <c r="AG29" s="54" t="str">
        <f>IF(AND('Mapa de Riesgos'!$Y$42="Media",'Mapa de Riesgos'!$AA$42="Mayor"),CONCATENATE("R4C",'Mapa de Riesgos'!$O$42),"")</f>
        <v/>
      </c>
      <c r="AH29" s="55" t="str">
        <f>IF(AND('Mapa de Riesgos'!$Y$37="Media",'Mapa de Riesgos'!$AA$37="Catastrófico"),CONCATENATE("R4C",'Mapa de Riesgos'!$O$37),"")</f>
        <v/>
      </c>
      <c r="AI29" s="56" t="str">
        <f>IF(AND('Mapa de Riesgos'!$Y$38="Media",'Mapa de Riesgos'!$AA$38="Catastrófico"),CONCATENATE("R4C",'Mapa de Riesgos'!$O$38),"")</f>
        <v/>
      </c>
      <c r="AJ29" s="56" t="str">
        <f>IF(AND('Mapa de Riesgos'!$Y$39="Media",'Mapa de Riesgos'!$AA$39="Catastrófico"),CONCATENATE("R4C",'Mapa de Riesgos'!$O$39),"")</f>
        <v/>
      </c>
      <c r="AK29" s="56" t="str">
        <f>IF(AND('Mapa de Riesgos'!$Y$40="Media",'Mapa de Riesgos'!$AA$40="Catastrófico"),CONCATENATE("R4C",'Mapa de Riesgos'!$O$40),"")</f>
        <v/>
      </c>
      <c r="AL29" s="56" t="str">
        <f>IF(AND('Mapa de Riesgos'!$Y$41="Media",'Mapa de Riesgos'!$AA$41="Catastrófico"),CONCATENATE("R4C",'Mapa de Riesgos'!$O$41),"")</f>
        <v/>
      </c>
      <c r="AM29" s="57" t="str">
        <f>IF(AND('Mapa de Riesgos'!$Y$42="Media",'Mapa de Riesgos'!$AA$42="Catastrófico"),CONCATENATE("R4C",'Mapa de Riesgos'!$O$42),"")</f>
        <v/>
      </c>
      <c r="AN29" s="83"/>
      <c r="AO29" s="624"/>
      <c r="AP29" s="625"/>
      <c r="AQ29" s="625"/>
      <c r="AR29" s="625"/>
      <c r="AS29" s="625"/>
      <c r="AT29" s="62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96"/>
      <c r="C30" s="496"/>
      <c r="D30" s="497"/>
      <c r="E30" s="595"/>
      <c r="F30" s="594"/>
      <c r="G30" s="594"/>
      <c r="H30" s="594"/>
      <c r="I30" s="610"/>
      <c r="J30" s="67" t="str">
        <f>IF(AND('Mapa de Riesgos'!$Y$43="Media",'Mapa de Riesgos'!$AA$43="Leve"),CONCATENATE("R5C",'Mapa de Riesgos'!$O$43),"")</f>
        <v/>
      </c>
      <c r="K30" s="68" t="str">
        <f>IF(AND('Mapa de Riesgos'!$Y$44="Media",'Mapa de Riesgos'!$AA$44="Leve"),CONCATENATE("R5C",'Mapa de Riesgos'!$O$44),"")</f>
        <v/>
      </c>
      <c r="L30" s="68" t="str">
        <f>IF(AND('Mapa de Riesgos'!$Y$45="Media",'Mapa de Riesgos'!$AA$45="Leve"),CONCATENATE("R5C",'Mapa de Riesgos'!$O$45),"")</f>
        <v/>
      </c>
      <c r="M30" s="68" t="str">
        <f>IF(AND('Mapa de Riesgos'!$Y$46="Media",'Mapa de Riesgos'!$AA$46="Leve"),CONCATENATE("R5C",'Mapa de Riesgos'!$O$46),"")</f>
        <v/>
      </c>
      <c r="N30" s="68" t="str">
        <f>IF(AND('Mapa de Riesgos'!$Y$47="Media",'Mapa de Riesgos'!$AA$47="Leve"),CONCATENATE("R5C",'Mapa de Riesgos'!$O$47),"")</f>
        <v/>
      </c>
      <c r="O30" s="69" t="str">
        <f>IF(AND('Mapa de Riesgos'!$Y$48="Media",'Mapa de Riesgos'!$AA$48="Leve"),CONCATENATE("R5C",'Mapa de Riesgos'!$O$48),"")</f>
        <v/>
      </c>
      <c r="P30" s="67" t="str">
        <f>IF(AND('Mapa de Riesgos'!$Y$43="Media",'Mapa de Riesgos'!$AA$43="Menor"),CONCATENATE("R5C",'Mapa de Riesgos'!$O$43),"")</f>
        <v>R5C1</v>
      </c>
      <c r="Q30" s="68" t="str">
        <f>IF(AND('Mapa de Riesgos'!$Y$44="Media",'Mapa de Riesgos'!$AA$44="Menor"),CONCATENATE("R5C",'Mapa de Riesgos'!$O$44),"")</f>
        <v/>
      </c>
      <c r="R30" s="68" t="str">
        <f>IF(AND('Mapa de Riesgos'!$Y$45="Media",'Mapa de Riesgos'!$AA$45="Menor"),CONCATENATE("R5C",'Mapa de Riesgos'!$O$45),"")</f>
        <v/>
      </c>
      <c r="S30" s="68" t="str">
        <f>IF(AND('Mapa de Riesgos'!$Y$46="Media",'Mapa de Riesgos'!$AA$46="Menor"),CONCATENATE("R5C",'Mapa de Riesgos'!$O$46),"")</f>
        <v/>
      </c>
      <c r="T30" s="68" t="str">
        <f>IF(AND('Mapa de Riesgos'!$Y$47="Media",'Mapa de Riesgos'!$AA$47="Menor"),CONCATENATE("R5C",'Mapa de Riesgos'!$O$47),"")</f>
        <v/>
      </c>
      <c r="U30" s="69" t="str">
        <f>IF(AND('Mapa de Riesgos'!$Y$48="Media",'Mapa de Riesgos'!$AA$48="Menor"),CONCATENATE("R5C",'Mapa de Riesgos'!$O$48),"")</f>
        <v/>
      </c>
      <c r="V30" s="67" t="str">
        <f>IF(AND('Mapa de Riesgos'!$Y$43="Media",'Mapa de Riesgos'!$AA$43="Moderado"),CONCATENATE("R5C",'Mapa de Riesgos'!$O$43),"")</f>
        <v/>
      </c>
      <c r="W30" s="68" t="str">
        <f>IF(AND('Mapa de Riesgos'!$Y$44="Media",'Mapa de Riesgos'!$AA$44="Moderado"),CONCATENATE("R5C",'Mapa de Riesgos'!$O$44),"")</f>
        <v/>
      </c>
      <c r="X30" s="68" t="str">
        <f>IF(AND('Mapa de Riesgos'!$Y$45="Media",'Mapa de Riesgos'!$AA$45="Moderado"),CONCATENATE("R5C",'Mapa de Riesgos'!$O$45),"")</f>
        <v/>
      </c>
      <c r="Y30" s="68" t="str">
        <f>IF(AND('Mapa de Riesgos'!$Y$46="Media",'Mapa de Riesgos'!$AA$46="Moderado"),CONCATENATE("R5C",'Mapa de Riesgos'!$O$46),"")</f>
        <v/>
      </c>
      <c r="Z30" s="68" t="str">
        <f>IF(AND('Mapa de Riesgos'!$Y$47="Media",'Mapa de Riesgos'!$AA$47="Moderado"),CONCATENATE("R5C",'Mapa de Riesgos'!$O$47),"")</f>
        <v/>
      </c>
      <c r="AA30" s="69" t="str">
        <f>IF(AND('Mapa de Riesgos'!$Y$48="Media",'Mapa de Riesgos'!$AA$48="Moderado"),CONCATENATE("R5C",'Mapa de Riesgos'!$O$48),"")</f>
        <v/>
      </c>
      <c r="AB30" s="52" t="str">
        <f>IF(AND('Mapa de Riesgos'!$Y$43="Media",'Mapa de Riesgos'!$AA$43="Mayor"),CONCATENATE("R5C",'Mapa de Riesgos'!$O$43),"")</f>
        <v/>
      </c>
      <c r="AC30" s="53" t="str">
        <f>IF(AND('Mapa de Riesgos'!$Y$44="Media",'Mapa de Riesgos'!$AA$44="Mayor"),CONCATENATE("R5C",'Mapa de Riesgos'!$O$44),"")</f>
        <v/>
      </c>
      <c r="AD30" s="53" t="str">
        <f>IF(AND('Mapa de Riesgos'!$Y$45="Media",'Mapa de Riesgos'!$AA$45="Mayor"),CONCATENATE("R5C",'Mapa de Riesgos'!$O$45),"")</f>
        <v/>
      </c>
      <c r="AE30" s="53" t="str">
        <f>IF(AND('Mapa de Riesgos'!$Y$46="Media",'Mapa de Riesgos'!$AA$46="Mayor"),CONCATENATE("R5C",'Mapa de Riesgos'!$O$46),"")</f>
        <v/>
      </c>
      <c r="AF30" s="53" t="str">
        <f>IF(AND('Mapa de Riesgos'!$Y$47="Media",'Mapa de Riesgos'!$AA$47="Mayor"),CONCATENATE("R5C",'Mapa de Riesgos'!$O$47),"")</f>
        <v/>
      </c>
      <c r="AG30" s="54" t="str">
        <f>IF(AND('Mapa de Riesgos'!$Y$48="Media",'Mapa de Riesgos'!$AA$48="Mayor"),CONCATENATE("R5C",'Mapa de Riesgos'!$O$48),"")</f>
        <v/>
      </c>
      <c r="AH30" s="55" t="str">
        <f>IF(AND('Mapa de Riesgos'!$Y$43="Media",'Mapa de Riesgos'!$AA$43="Catastrófico"),CONCATENATE("R5C",'Mapa de Riesgos'!$O$43),"")</f>
        <v/>
      </c>
      <c r="AI30" s="56" t="str">
        <f>IF(AND('Mapa de Riesgos'!$Y$44="Media",'Mapa de Riesgos'!$AA$44="Catastrófico"),CONCATENATE("R5C",'Mapa de Riesgos'!$O$44),"")</f>
        <v/>
      </c>
      <c r="AJ30" s="56" t="str">
        <f>IF(AND('Mapa de Riesgos'!$Y$45="Media",'Mapa de Riesgos'!$AA$45="Catastrófico"),CONCATENATE("R5C",'Mapa de Riesgos'!$O$45),"")</f>
        <v/>
      </c>
      <c r="AK30" s="56" t="str">
        <f>IF(AND('Mapa de Riesgos'!$Y$46="Media",'Mapa de Riesgos'!$AA$46="Catastrófico"),CONCATENATE("R5C",'Mapa de Riesgos'!$O$46),"")</f>
        <v/>
      </c>
      <c r="AL30" s="56" t="str">
        <f>IF(AND('Mapa de Riesgos'!$Y$47="Media",'Mapa de Riesgos'!$AA$47="Catastrófico"),CONCATENATE("R5C",'Mapa de Riesgos'!$O$47),"")</f>
        <v/>
      </c>
      <c r="AM30" s="57" t="str">
        <f>IF(AND('Mapa de Riesgos'!$Y$48="Media",'Mapa de Riesgos'!$AA$48="Catastrófico"),CONCATENATE("R5C",'Mapa de Riesgos'!$O$48),"")</f>
        <v/>
      </c>
      <c r="AN30" s="83"/>
      <c r="AO30" s="624"/>
      <c r="AP30" s="625"/>
      <c r="AQ30" s="625"/>
      <c r="AR30" s="625"/>
      <c r="AS30" s="625"/>
      <c r="AT30" s="62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96"/>
      <c r="C31" s="496"/>
      <c r="D31" s="497"/>
      <c r="E31" s="595"/>
      <c r="F31" s="594"/>
      <c r="G31" s="594"/>
      <c r="H31" s="594"/>
      <c r="I31" s="610"/>
      <c r="J31" s="67" t="str">
        <f>IF(AND('Mapa de Riesgos'!$Y$49="Media",'Mapa de Riesgos'!$AA$49="Leve"),CONCATENATE("R6C",'Mapa de Riesgos'!$O$49),"")</f>
        <v/>
      </c>
      <c r="K31" s="68" t="str">
        <f>IF(AND('Mapa de Riesgos'!$Y$52="Media",'Mapa de Riesgos'!$AA$52="Leve"),CONCATENATE("R6C",'Mapa de Riesgos'!$O$52),"")</f>
        <v/>
      </c>
      <c r="L31" s="68" t="str">
        <f>IF(AND('Mapa de Riesgos'!$Y$53="Media",'Mapa de Riesgos'!$AA$53="Leve"),CONCATENATE("R6C",'Mapa de Riesgos'!$O$53),"")</f>
        <v/>
      </c>
      <c r="M31" s="68" t="str">
        <f>IF(AND('Mapa de Riesgos'!$Y$54="Media",'Mapa de Riesgos'!$AA$54="Leve"),CONCATENATE("R6C",'Mapa de Riesgos'!$O$54),"")</f>
        <v/>
      </c>
      <c r="N31" s="68" t="str">
        <f>IF(AND('Mapa de Riesgos'!$Y$55="Media",'Mapa de Riesgos'!$AA$55="Leve"),CONCATENATE("R6C",'Mapa de Riesgos'!$O$55),"")</f>
        <v/>
      </c>
      <c r="O31" s="69" t="str">
        <f>IF(AND('Mapa de Riesgos'!$Y$56="Media",'Mapa de Riesgos'!$AA$56="Leve"),CONCATENATE("R6C",'Mapa de Riesgos'!$O$56),"")</f>
        <v/>
      </c>
      <c r="P31" s="67" t="str">
        <f>IF(AND('Mapa de Riesgos'!$Y$49="Media",'Mapa de Riesgos'!$AA$49="Menor"),CONCATENATE("R6C",'Mapa de Riesgos'!$O$49),"")</f>
        <v/>
      </c>
      <c r="Q31" s="68" t="str">
        <f>IF(AND('Mapa de Riesgos'!$Y$52="Media",'Mapa de Riesgos'!$AA$52="Menor"),CONCATENATE("R6C",'Mapa de Riesgos'!$O$52),"")</f>
        <v/>
      </c>
      <c r="R31" s="68" t="str">
        <f>IF(AND('Mapa de Riesgos'!$Y$53="Media",'Mapa de Riesgos'!$AA$53="Menor"),CONCATENATE("R6C",'Mapa de Riesgos'!$O$53),"")</f>
        <v/>
      </c>
      <c r="S31" s="68" t="str">
        <f>IF(AND('Mapa de Riesgos'!$Y$54="Media",'Mapa de Riesgos'!$AA$54="Menor"),CONCATENATE("R6C",'Mapa de Riesgos'!$O$54),"")</f>
        <v/>
      </c>
      <c r="T31" s="68" t="str">
        <f>IF(AND('Mapa de Riesgos'!$Y$55="Media",'Mapa de Riesgos'!$AA$55="Menor"),CONCATENATE("R6C",'Mapa de Riesgos'!$O$55),"")</f>
        <v/>
      </c>
      <c r="U31" s="69" t="str">
        <f>IF(AND('Mapa de Riesgos'!$Y$56="Media",'Mapa de Riesgos'!$AA$56="Menor"),CONCATENATE("R6C",'Mapa de Riesgos'!$O$56),"")</f>
        <v/>
      </c>
      <c r="V31" s="67" t="str">
        <f>IF(AND('Mapa de Riesgos'!$Y$49="Media",'Mapa de Riesgos'!$AA$49="Moderado"),CONCATENATE("R6C",'Mapa de Riesgos'!$O$49),"")</f>
        <v/>
      </c>
      <c r="W31" s="68" t="str">
        <f>IF(AND('Mapa de Riesgos'!$Y$52="Media",'Mapa de Riesgos'!$AA$52="Moderado"),CONCATENATE("R6C",'Mapa de Riesgos'!$O$52),"")</f>
        <v/>
      </c>
      <c r="X31" s="68" t="str">
        <f>IF(AND('Mapa de Riesgos'!$Y$53="Media",'Mapa de Riesgos'!$AA$53="Moderado"),CONCATENATE("R6C",'Mapa de Riesgos'!$O$53),"")</f>
        <v/>
      </c>
      <c r="Y31" s="68" t="str">
        <f>IF(AND('Mapa de Riesgos'!$Y$54="Media",'Mapa de Riesgos'!$AA$54="Moderado"),CONCATENATE("R6C",'Mapa de Riesgos'!$O$54),"")</f>
        <v/>
      </c>
      <c r="Z31" s="68" t="str">
        <f>IF(AND('Mapa de Riesgos'!$Y$55="Media",'Mapa de Riesgos'!$AA$55="Moderado"),CONCATENATE("R6C",'Mapa de Riesgos'!$O$55),"")</f>
        <v/>
      </c>
      <c r="AA31" s="69" t="str">
        <f>IF(AND('Mapa de Riesgos'!$Y$56="Media",'Mapa de Riesgos'!$AA$56="Moderado"),CONCATENATE("R6C",'Mapa de Riesgos'!$O$56),"")</f>
        <v/>
      </c>
      <c r="AB31" s="52" t="str">
        <f>IF(AND('Mapa de Riesgos'!$Y$49="Media",'Mapa de Riesgos'!$AA$49="Mayor"),CONCATENATE("R6C",'Mapa de Riesgos'!$O$49),"")</f>
        <v/>
      </c>
      <c r="AC31" s="53" t="str">
        <f>IF(AND('Mapa de Riesgos'!$Y$52="Media",'Mapa de Riesgos'!$AA$52="Mayor"),CONCATENATE("R6C",'Mapa de Riesgos'!$O$52),"")</f>
        <v/>
      </c>
      <c r="AD31" s="53" t="str">
        <f>IF(AND('Mapa de Riesgos'!$Y$53="Media",'Mapa de Riesgos'!$AA$53="Mayor"),CONCATENATE("R6C",'Mapa de Riesgos'!$O$53),"")</f>
        <v/>
      </c>
      <c r="AE31" s="53" t="str">
        <f>IF(AND('Mapa de Riesgos'!$Y$54="Media",'Mapa de Riesgos'!$AA$54="Mayor"),CONCATENATE("R6C",'Mapa de Riesgos'!$O$54),"")</f>
        <v/>
      </c>
      <c r="AF31" s="53" t="str">
        <f>IF(AND('Mapa de Riesgos'!$Y$55="Media",'Mapa de Riesgos'!$AA$55="Mayor"),CONCATENATE("R6C",'Mapa de Riesgos'!$O$55),"")</f>
        <v/>
      </c>
      <c r="AG31" s="54" t="str">
        <f>IF(AND('Mapa de Riesgos'!$Y$56="Media",'Mapa de Riesgos'!$AA$56="Mayor"),CONCATENATE("R6C",'Mapa de Riesgos'!$O$56),"")</f>
        <v/>
      </c>
      <c r="AH31" s="55" t="str">
        <f>IF(AND('Mapa de Riesgos'!$Y$49="Media",'Mapa de Riesgos'!$AA$49="Catastrófico"),CONCATENATE("R6C",'Mapa de Riesgos'!$O$49),"")</f>
        <v/>
      </c>
      <c r="AI31" s="56" t="str">
        <f>IF(AND('Mapa de Riesgos'!$Y$52="Media",'Mapa de Riesgos'!$AA$52="Catastrófico"),CONCATENATE("R6C",'Mapa de Riesgos'!$O$52),"")</f>
        <v/>
      </c>
      <c r="AJ31" s="56" t="str">
        <f>IF(AND('Mapa de Riesgos'!$Y$53="Media",'Mapa de Riesgos'!$AA$53="Catastrófico"),CONCATENATE("R6C",'Mapa de Riesgos'!$O$53),"")</f>
        <v/>
      </c>
      <c r="AK31" s="56" t="str">
        <f>IF(AND('Mapa de Riesgos'!$Y$54="Media",'Mapa de Riesgos'!$AA$54="Catastrófico"),CONCATENATE("R6C",'Mapa de Riesgos'!$O$54),"")</f>
        <v/>
      </c>
      <c r="AL31" s="56" t="str">
        <f>IF(AND('Mapa de Riesgos'!$Y$55="Media",'Mapa de Riesgos'!$AA$55="Catastrófico"),CONCATENATE("R6C",'Mapa de Riesgos'!$O$55),"")</f>
        <v/>
      </c>
      <c r="AM31" s="57" t="str">
        <f>IF(AND('Mapa de Riesgos'!$Y$56="Media",'Mapa de Riesgos'!$AA$56="Catastrófico"),CONCATENATE("R6C",'Mapa de Riesgos'!$O$56),"")</f>
        <v/>
      </c>
      <c r="AN31" s="83"/>
      <c r="AO31" s="624"/>
      <c r="AP31" s="625"/>
      <c r="AQ31" s="625"/>
      <c r="AR31" s="625"/>
      <c r="AS31" s="625"/>
      <c r="AT31" s="62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96"/>
      <c r="C32" s="496"/>
      <c r="D32" s="497"/>
      <c r="E32" s="595"/>
      <c r="F32" s="594"/>
      <c r="G32" s="594"/>
      <c r="H32" s="594"/>
      <c r="I32" s="610"/>
      <c r="J32" s="67" t="str">
        <f>IF(AND('Mapa de Riesgos'!$Y$57="Media",'Mapa de Riesgos'!$AA$57="Leve"),CONCATENATE("R7C",'Mapa de Riesgos'!$O$57),"")</f>
        <v/>
      </c>
      <c r="K32" s="68" t="str">
        <f>IF(AND('Mapa de Riesgos'!$Y$58="Media",'Mapa de Riesgos'!$AA$58="Leve"),CONCATENATE("R7C",'Mapa de Riesgos'!$O$58),"")</f>
        <v/>
      </c>
      <c r="L32" s="68" t="str">
        <f>IF(AND('Mapa de Riesgos'!$Y$59="Media",'Mapa de Riesgos'!$AA$59="Leve"),CONCATENATE("R7C",'Mapa de Riesgos'!$O$59),"")</f>
        <v/>
      </c>
      <c r="M32" s="68" t="str">
        <f>IF(AND('Mapa de Riesgos'!$Y$60="Media",'Mapa de Riesgos'!$AA$60="Leve"),CONCATENATE("R7C",'Mapa de Riesgos'!$O$60),"")</f>
        <v/>
      </c>
      <c r="N32" s="68" t="str">
        <f>IF(AND('Mapa de Riesgos'!$Y$61="Media",'Mapa de Riesgos'!$AA$61="Leve"),CONCATENATE("R7C",'Mapa de Riesgos'!$O$61),"")</f>
        <v/>
      </c>
      <c r="O32" s="69" t="str">
        <f>IF(AND('Mapa de Riesgos'!$Y$62="Media",'Mapa de Riesgos'!$AA$62="Leve"),CONCATENATE("R7C",'Mapa de Riesgos'!$O$62),"")</f>
        <v/>
      </c>
      <c r="P32" s="67" t="str">
        <f>IF(AND('Mapa de Riesgos'!$Y$57="Media",'Mapa de Riesgos'!$AA$57="Menor"),CONCATENATE("R7C",'Mapa de Riesgos'!$O$57),"")</f>
        <v/>
      </c>
      <c r="Q32" s="68" t="str">
        <f>IF(AND('Mapa de Riesgos'!$Y$58="Media",'Mapa de Riesgos'!$AA$58="Menor"),CONCATENATE("R7C",'Mapa de Riesgos'!$O$58),"")</f>
        <v/>
      </c>
      <c r="R32" s="68" t="str">
        <f>IF(AND('Mapa de Riesgos'!$Y$59="Media",'Mapa de Riesgos'!$AA$59="Menor"),CONCATENATE("R7C",'Mapa de Riesgos'!$O$59),"")</f>
        <v/>
      </c>
      <c r="S32" s="68" t="str">
        <f>IF(AND('Mapa de Riesgos'!$Y$60="Media",'Mapa de Riesgos'!$AA$60="Menor"),CONCATENATE("R7C",'Mapa de Riesgos'!$O$60),"")</f>
        <v/>
      </c>
      <c r="T32" s="68" t="str">
        <f>IF(AND('Mapa de Riesgos'!$Y$61="Media",'Mapa de Riesgos'!$AA$61="Menor"),CONCATENATE("R7C",'Mapa de Riesgos'!$O$61),"")</f>
        <v/>
      </c>
      <c r="U32" s="69" t="str">
        <f>IF(AND('Mapa de Riesgos'!$Y$62="Media",'Mapa de Riesgos'!$AA$62="Menor"),CONCATENATE("R7C",'Mapa de Riesgos'!$O$62),"")</f>
        <v/>
      </c>
      <c r="V32" s="67" t="str">
        <f>IF(AND('Mapa de Riesgos'!$Y$57="Media",'Mapa de Riesgos'!$AA$57="Moderado"),CONCATENATE("R7C",'Mapa de Riesgos'!$O$57),"")</f>
        <v/>
      </c>
      <c r="W32" s="68" t="str">
        <f>IF(AND('Mapa de Riesgos'!$Y$58="Media",'Mapa de Riesgos'!$AA$58="Moderado"),CONCATENATE("R7C",'Mapa de Riesgos'!$O$58),"")</f>
        <v/>
      </c>
      <c r="X32" s="68" t="str">
        <f>IF(AND('Mapa de Riesgos'!$Y$59="Media",'Mapa de Riesgos'!$AA$59="Moderado"),CONCATENATE("R7C",'Mapa de Riesgos'!$O$59),"")</f>
        <v/>
      </c>
      <c r="Y32" s="68" t="str">
        <f>IF(AND('Mapa de Riesgos'!$Y$60="Media",'Mapa de Riesgos'!$AA$60="Moderado"),CONCATENATE("R7C",'Mapa de Riesgos'!$O$60),"")</f>
        <v/>
      </c>
      <c r="Z32" s="68" t="str">
        <f>IF(AND('Mapa de Riesgos'!$Y$61="Media",'Mapa de Riesgos'!$AA$61="Moderado"),CONCATENATE("R7C",'Mapa de Riesgos'!$O$61),"")</f>
        <v/>
      </c>
      <c r="AA32" s="69" t="str">
        <f>IF(AND('Mapa de Riesgos'!$Y$62="Media",'Mapa de Riesgos'!$AA$62="Moderado"),CONCATENATE("R7C",'Mapa de Riesgos'!$O$62),"")</f>
        <v/>
      </c>
      <c r="AB32" s="52" t="str">
        <f>IF(AND('Mapa de Riesgos'!$Y$57="Media",'Mapa de Riesgos'!$AA$57="Mayor"),CONCATENATE("R7C",'Mapa de Riesgos'!$O$57),"")</f>
        <v/>
      </c>
      <c r="AC32" s="53" t="str">
        <f>IF(AND('Mapa de Riesgos'!$Y$58="Media",'Mapa de Riesgos'!$AA$58="Mayor"),CONCATENATE("R7C",'Mapa de Riesgos'!$O$58),"")</f>
        <v/>
      </c>
      <c r="AD32" s="53" t="str">
        <f>IF(AND('Mapa de Riesgos'!$Y$59="Media",'Mapa de Riesgos'!$AA$59="Mayor"),CONCATENATE("R7C",'Mapa de Riesgos'!$O$59),"")</f>
        <v/>
      </c>
      <c r="AE32" s="53" t="str">
        <f>IF(AND('Mapa de Riesgos'!$Y$60="Media",'Mapa de Riesgos'!$AA$60="Mayor"),CONCATENATE("R7C",'Mapa de Riesgos'!$O$60),"")</f>
        <v/>
      </c>
      <c r="AF32" s="53" t="str">
        <f>IF(AND('Mapa de Riesgos'!$Y$61="Media",'Mapa de Riesgos'!$AA$61="Mayor"),CONCATENATE("R7C",'Mapa de Riesgos'!$O$61),"")</f>
        <v/>
      </c>
      <c r="AG32" s="54" t="str">
        <f>IF(AND('Mapa de Riesgos'!$Y$62="Media",'Mapa de Riesgos'!$AA$62="Mayor"),CONCATENATE("R7C",'Mapa de Riesgos'!$O$62),"")</f>
        <v/>
      </c>
      <c r="AH32" s="55" t="str">
        <f>IF(AND('Mapa de Riesgos'!$Y$57="Media",'Mapa de Riesgos'!$AA$57="Catastrófico"),CONCATENATE("R7C",'Mapa de Riesgos'!$O$57),"")</f>
        <v/>
      </c>
      <c r="AI32" s="56" t="str">
        <f>IF(AND('Mapa de Riesgos'!$Y$58="Media",'Mapa de Riesgos'!$AA$58="Catastrófico"),CONCATENATE("R7C",'Mapa de Riesgos'!$O$58),"")</f>
        <v/>
      </c>
      <c r="AJ32" s="56" t="str">
        <f>IF(AND('Mapa de Riesgos'!$Y$59="Media",'Mapa de Riesgos'!$AA$59="Catastrófico"),CONCATENATE("R7C",'Mapa de Riesgos'!$O$59),"")</f>
        <v/>
      </c>
      <c r="AK32" s="56" t="str">
        <f>IF(AND('Mapa de Riesgos'!$Y$60="Media",'Mapa de Riesgos'!$AA$60="Catastrófico"),CONCATENATE("R7C",'Mapa de Riesgos'!$O$60),"")</f>
        <v/>
      </c>
      <c r="AL32" s="56" t="str">
        <f>IF(AND('Mapa de Riesgos'!$Y$61="Media",'Mapa de Riesgos'!$AA$61="Catastrófico"),CONCATENATE("R7C",'Mapa de Riesgos'!$O$61),"")</f>
        <v/>
      </c>
      <c r="AM32" s="57" t="str">
        <f>IF(AND('Mapa de Riesgos'!$Y$62="Media",'Mapa de Riesgos'!$AA$62="Catastrófico"),CONCATENATE("R7C",'Mapa de Riesgos'!$O$62),"")</f>
        <v/>
      </c>
      <c r="AN32" s="83"/>
      <c r="AO32" s="624"/>
      <c r="AP32" s="625"/>
      <c r="AQ32" s="625"/>
      <c r="AR32" s="625"/>
      <c r="AS32" s="625"/>
      <c r="AT32" s="62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96"/>
      <c r="C33" s="496"/>
      <c r="D33" s="497"/>
      <c r="E33" s="595"/>
      <c r="F33" s="594"/>
      <c r="G33" s="594"/>
      <c r="H33" s="594"/>
      <c r="I33" s="610"/>
      <c r="J33" s="67" t="str">
        <f>IF(AND('Mapa de Riesgos'!$Y$63="Media",'Mapa de Riesgos'!$AA$63="Leve"),CONCATENATE("R8C",'Mapa de Riesgos'!$O$63),"")</f>
        <v/>
      </c>
      <c r="K33" s="68" t="str">
        <f>IF(AND('Mapa de Riesgos'!$Y$64="Media",'Mapa de Riesgos'!$AA$64="Leve"),CONCATENATE("R8C",'Mapa de Riesgos'!$O$64),"")</f>
        <v/>
      </c>
      <c r="L33" s="68" t="str">
        <f>IF(AND('Mapa de Riesgos'!$Y$65="Media",'Mapa de Riesgos'!$AA$65="Leve"),CONCATENATE("R8C",'Mapa de Riesgos'!$O$65),"")</f>
        <v/>
      </c>
      <c r="M33" s="68" t="str">
        <f>IF(AND('Mapa de Riesgos'!$Y$66="Media",'Mapa de Riesgos'!$AA$66="Leve"),CONCATENATE("R8C",'Mapa de Riesgos'!$O$66),"")</f>
        <v/>
      </c>
      <c r="N33" s="68" t="str">
        <f>IF(AND('Mapa de Riesgos'!$Y$67="Media",'Mapa de Riesgos'!$AA$67="Leve"),CONCATENATE("R8C",'Mapa de Riesgos'!$O$67),"")</f>
        <v/>
      </c>
      <c r="O33" s="69" t="str">
        <f>IF(AND('Mapa de Riesgos'!$Y$68="Media",'Mapa de Riesgos'!$AA$68="Leve"),CONCATENATE("R8C",'Mapa de Riesgos'!$O$68),"")</f>
        <v/>
      </c>
      <c r="P33" s="67" t="str">
        <f>IF(AND('Mapa de Riesgos'!$Y$63="Media",'Mapa de Riesgos'!$AA$63="Menor"),CONCATENATE("R8C",'Mapa de Riesgos'!$O$63),"")</f>
        <v/>
      </c>
      <c r="Q33" s="68" t="str">
        <f>IF(AND('Mapa de Riesgos'!$Y$64="Media",'Mapa de Riesgos'!$AA$64="Menor"),CONCATENATE("R8C",'Mapa de Riesgos'!$O$64),"")</f>
        <v/>
      </c>
      <c r="R33" s="68" t="str">
        <f>IF(AND('Mapa de Riesgos'!$Y$65="Media",'Mapa de Riesgos'!$AA$65="Menor"),CONCATENATE("R8C",'Mapa de Riesgos'!$O$65),"")</f>
        <v/>
      </c>
      <c r="S33" s="68" t="str">
        <f>IF(AND('Mapa de Riesgos'!$Y$66="Media",'Mapa de Riesgos'!$AA$66="Menor"),CONCATENATE("R8C",'Mapa de Riesgos'!$O$66),"")</f>
        <v/>
      </c>
      <c r="T33" s="68" t="str">
        <f>IF(AND('Mapa de Riesgos'!$Y$67="Media",'Mapa de Riesgos'!$AA$67="Menor"),CONCATENATE("R8C",'Mapa de Riesgos'!$O$67),"")</f>
        <v/>
      </c>
      <c r="U33" s="69" t="str">
        <f>IF(AND('Mapa de Riesgos'!$Y$68="Media",'Mapa de Riesgos'!$AA$68="Menor"),CONCATENATE("R8C",'Mapa de Riesgos'!$O$68),"")</f>
        <v/>
      </c>
      <c r="V33" s="67" t="str">
        <f>IF(AND('Mapa de Riesgos'!$Y$63="Media",'Mapa de Riesgos'!$AA$63="Moderado"),CONCATENATE("R8C",'Mapa de Riesgos'!$O$63),"")</f>
        <v/>
      </c>
      <c r="W33" s="68" t="str">
        <f>IF(AND('Mapa de Riesgos'!$Y$64="Media",'Mapa de Riesgos'!$AA$64="Moderado"),CONCATENATE("R8C",'Mapa de Riesgos'!$O$64),"")</f>
        <v/>
      </c>
      <c r="X33" s="68" t="str">
        <f>IF(AND('Mapa de Riesgos'!$Y$65="Media",'Mapa de Riesgos'!$AA$65="Moderado"),CONCATENATE("R8C",'Mapa de Riesgos'!$O$65),"")</f>
        <v/>
      </c>
      <c r="Y33" s="68" t="str">
        <f>IF(AND('Mapa de Riesgos'!$Y$66="Media",'Mapa de Riesgos'!$AA$66="Moderado"),CONCATENATE("R8C",'Mapa de Riesgos'!$O$66),"")</f>
        <v/>
      </c>
      <c r="Z33" s="68" t="str">
        <f>IF(AND('Mapa de Riesgos'!$Y$67="Media",'Mapa de Riesgos'!$AA$67="Moderado"),CONCATENATE("R8C",'Mapa de Riesgos'!$O$67),"")</f>
        <v/>
      </c>
      <c r="AA33" s="69" t="str">
        <f>IF(AND('Mapa de Riesgos'!$Y$68="Media",'Mapa de Riesgos'!$AA$68="Moderado"),CONCATENATE("R8C",'Mapa de Riesgos'!$O$68),"")</f>
        <v/>
      </c>
      <c r="AB33" s="52" t="str">
        <f>IF(AND('Mapa de Riesgos'!$Y$63="Media",'Mapa de Riesgos'!$AA$63="Mayor"),CONCATENATE("R8C",'Mapa de Riesgos'!$O$63),"")</f>
        <v/>
      </c>
      <c r="AC33" s="53" t="str">
        <f>IF(AND('Mapa de Riesgos'!$Y$64="Media",'Mapa de Riesgos'!$AA$64="Mayor"),CONCATENATE("R8C",'Mapa de Riesgos'!$O$64),"")</f>
        <v/>
      </c>
      <c r="AD33" s="53" t="str">
        <f>IF(AND('Mapa de Riesgos'!$Y$65="Media",'Mapa de Riesgos'!$AA$65="Mayor"),CONCATENATE("R8C",'Mapa de Riesgos'!$O$65),"")</f>
        <v/>
      </c>
      <c r="AE33" s="53" t="str">
        <f>IF(AND('Mapa de Riesgos'!$Y$66="Media",'Mapa de Riesgos'!$AA$66="Mayor"),CONCATENATE("R8C",'Mapa de Riesgos'!$O$66),"")</f>
        <v/>
      </c>
      <c r="AF33" s="53" t="str">
        <f>IF(AND('Mapa de Riesgos'!$Y$67="Media",'Mapa de Riesgos'!$AA$67="Mayor"),CONCATENATE("R8C",'Mapa de Riesgos'!$O$67),"")</f>
        <v/>
      </c>
      <c r="AG33" s="54" t="str">
        <f>IF(AND('Mapa de Riesgos'!$Y$68="Media",'Mapa de Riesgos'!$AA$68="Mayor"),CONCATENATE("R8C",'Mapa de Riesgos'!$O$68),"")</f>
        <v/>
      </c>
      <c r="AH33" s="55" t="str">
        <f>IF(AND('Mapa de Riesgos'!$Y$63="Media",'Mapa de Riesgos'!$AA$63="Catastrófico"),CONCATENATE("R8C",'Mapa de Riesgos'!$O$63),"")</f>
        <v/>
      </c>
      <c r="AI33" s="56" t="str">
        <f>IF(AND('Mapa de Riesgos'!$Y$64="Media",'Mapa de Riesgos'!$AA$64="Catastrófico"),CONCATENATE("R8C",'Mapa de Riesgos'!$O$64),"")</f>
        <v/>
      </c>
      <c r="AJ33" s="56" t="str">
        <f>IF(AND('Mapa de Riesgos'!$Y$65="Media",'Mapa de Riesgos'!$AA$65="Catastrófico"),CONCATENATE("R8C",'Mapa de Riesgos'!$O$65),"")</f>
        <v/>
      </c>
      <c r="AK33" s="56" t="str">
        <f>IF(AND('Mapa de Riesgos'!$Y$66="Media",'Mapa de Riesgos'!$AA$66="Catastrófico"),CONCATENATE("R8C",'Mapa de Riesgos'!$O$66),"")</f>
        <v/>
      </c>
      <c r="AL33" s="56" t="str">
        <f>IF(AND('Mapa de Riesgos'!$Y$67="Media",'Mapa de Riesgos'!$AA$67="Catastrófico"),CONCATENATE("R8C",'Mapa de Riesgos'!$O$67),"")</f>
        <v/>
      </c>
      <c r="AM33" s="57" t="str">
        <f>IF(AND('Mapa de Riesgos'!$Y$68="Media",'Mapa de Riesgos'!$AA$68="Catastrófico"),CONCATENATE("R8C",'Mapa de Riesgos'!$O$68),"")</f>
        <v/>
      </c>
      <c r="AN33" s="83"/>
      <c r="AO33" s="624"/>
      <c r="AP33" s="625"/>
      <c r="AQ33" s="625"/>
      <c r="AR33" s="625"/>
      <c r="AS33" s="625"/>
      <c r="AT33" s="62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96"/>
      <c r="C34" s="496"/>
      <c r="D34" s="497"/>
      <c r="E34" s="595"/>
      <c r="F34" s="594"/>
      <c r="G34" s="594"/>
      <c r="H34" s="594"/>
      <c r="I34" s="610"/>
      <c r="J34" s="67" t="str">
        <f>IF(AND('Mapa de Riesgos'!$Y$69="Media",'Mapa de Riesgos'!$AA$69="Leve"),CONCATENATE("R9C",'Mapa de Riesgos'!$O$69),"")</f>
        <v/>
      </c>
      <c r="K34" s="68" t="str">
        <f>IF(AND('Mapa de Riesgos'!$Y$70="Media",'Mapa de Riesgos'!$AA$70="Leve"),CONCATENATE("R9C",'Mapa de Riesgos'!$O$70),"")</f>
        <v/>
      </c>
      <c r="L34" s="68" t="str">
        <f>IF(AND('Mapa de Riesgos'!$Y$71="Media",'Mapa de Riesgos'!$AA$71="Leve"),CONCATENATE("R9C",'Mapa de Riesgos'!$O$71),"")</f>
        <v/>
      </c>
      <c r="M34" s="68" t="str">
        <f>IF(AND('Mapa de Riesgos'!$Y$72="Media",'Mapa de Riesgos'!$AA$72="Leve"),CONCATENATE("R9C",'Mapa de Riesgos'!$O$72),"")</f>
        <v/>
      </c>
      <c r="N34" s="68" t="str">
        <f>IF(AND('Mapa de Riesgos'!$Y$73="Media",'Mapa de Riesgos'!$AA$73="Leve"),CONCATENATE("R9C",'Mapa de Riesgos'!$O$73),"")</f>
        <v/>
      </c>
      <c r="O34" s="69" t="str">
        <f>IF(AND('Mapa de Riesgos'!$Y$74="Media",'Mapa de Riesgos'!$AA$74="Leve"),CONCATENATE("R9C",'Mapa de Riesgos'!$O$74),"")</f>
        <v/>
      </c>
      <c r="P34" s="67" t="str">
        <f>IF(AND('Mapa de Riesgos'!$Y$69="Media",'Mapa de Riesgos'!$AA$69="Menor"),CONCATENATE("R9C",'Mapa de Riesgos'!$O$69),"")</f>
        <v/>
      </c>
      <c r="Q34" s="68" t="str">
        <f>IF(AND('Mapa de Riesgos'!$Y$70="Media",'Mapa de Riesgos'!$AA$70="Menor"),CONCATENATE("R9C",'Mapa de Riesgos'!$O$70),"")</f>
        <v/>
      </c>
      <c r="R34" s="68" t="str">
        <f>IF(AND('Mapa de Riesgos'!$Y$71="Media",'Mapa de Riesgos'!$AA$71="Menor"),CONCATENATE("R9C",'Mapa de Riesgos'!$O$71),"")</f>
        <v/>
      </c>
      <c r="S34" s="68" t="str">
        <f>IF(AND('Mapa de Riesgos'!$Y$72="Media",'Mapa de Riesgos'!$AA$72="Menor"),CONCATENATE("R9C",'Mapa de Riesgos'!$O$72),"")</f>
        <v/>
      </c>
      <c r="T34" s="68" t="str">
        <f>IF(AND('Mapa de Riesgos'!$Y$73="Media",'Mapa de Riesgos'!$AA$73="Menor"),CONCATENATE("R9C",'Mapa de Riesgos'!$O$73),"")</f>
        <v/>
      </c>
      <c r="U34" s="69" t="str">
        <f>IF(AND('Mapa de Riesgos'!$Y$74="Media",'Mapa de Riesgos'!$AA$74="Menor"),CONCATENATE("R9C",'Mapa de Riesgos'!$O$74),"")</f>
        <v/>
      </c>
      <c r="V34" s="67" t="str">
        <f>IF(AND('Mapa de Riesgos'!$Y$69="Media",'Mapa de Riesgos'!$AA$69="Moderado"),CONCATENATE("R9C",'Mapa de Riesgos'!$O$69),"")</f>
        <v/>
      </c>
      <c r="W34" s="68" t="str">
        <f>IF(AND('Mapa de Riesgos'!$Y$70="Media",'Mapa de Riesgos'!$AA$70="Moderado"),CONCATENATE("R9C",'Mapa de Riesgos'!$O$70),"")</f>
        <v/>
      </c>
      <c r="X34" s="68" t="str">
        <f>IF(AND('Mapa de Riesgos'!$Y$71="Media",'Mapa de Riesgos'!$AA$71="Moderado"),CONCATENATE("R9C",'Mapa de Riesgos'!$O$71),"")</f>
        <v/>
      </c>
      <c r="Y34" s="68" t="str">
        <f>IF(AND('Mapa de Riesgos'!$Y$72="Media",'Mapa de Riesgos'!$AA$72="Moderado"),CONCATENATE("R9C",'Mapa de Riesgos'!$O$72),"")</f>
        <v/>
      </c>
      <c r="Z34" s="68" t="str">
        <f>IF(AND('Mapa de Riesgos'!$Y$73="Media",'Mapa de Riesgos'!$AA$73="Moderado"),CONCATENATE("R9C",'Mapa de Riesgos'!$O$73),"")</f>
        <v/>
      </c>
      <c r="AA34" s="69" t="str">
        <f>IF(AND('Mapa de Riesgos'!$Y$74="Media",'Mapa de Riesgos'!$AA$74="Moderado"),CONCATENATE("R9C",'Mapa de Riesgos'!$O$74),"")</f>
        <v/>
      </c>
      <c r="AB34" s="52" t="str">
        <f>IF(AND('Mapa de Riesgos'!$Y$69="Media",'Mapa de Riesgos'!$AA$69="Mayor"),CONCATENATE("R9C",'Mapa de Riesgos'!$O$69),"")</f>
        <v/>
      </c>
      <c r="AC34" s="53" t="str">
        <f>IF(AND('Mapa de Riesgos'!$Y$70="Media",'Mapa de Riesgos'!$AA$70="Mayor"),CONCATENATE("R9C",'Mapa de Riesgos'!$O$70),"")</f>
        <v/>
      </c>
      <c r="AD34" s="53" t="str">
        <f>IF(AND('Mapa de Riesgos'!$Y$71="Media",'Mapa de Riesgos'!$AA$71="Mayor"),CONCATENATE("R9C",'Mapa de Riesgos'!$O$71),"")</f>
        <v/>
      </c>
      <c r="AE34" s="53" t="str">
        <f>IF(AND('Mapa de Riesgos'!$Y$72="Media",'Mapa de Riesgos'!$AA$72="Mayor"),CONCATENATE("R9C",'Mapa de Riesgos'!$O$72),"")</f>
        <v/>
      </c>
      <c r="AF34" s="53" t="str">
        <f>IF(AND('Mapa de Riesgos'!$Y$73="Media",'Mapa de Riesgos'!$AA$73="Mayor"),CONCATENATE("R9C",'Mapa de Riesgos'!$O$73),"")</f>
        <v/>
      </c>
      <c r="AG34" s="54" t="str">
        <f>IF(AND('Mapa de Riesgos'!$Y$74="Media",'Mapa de Riesgos'!$AA$74="Mayor"),CONCATENATE("R9C",'Mapa de Riesgos'!$O$74),"")</f>
        <v/>
      </c>
      <c r="AH34" s="55" t="str">
        <f>IF(AND('Mapa de Riesgos'!$Y$69="Media",'Mapa de Riesgos'!$AA$69="Catastrófico"),CONCATENATE("R9C",'Mapa de Riesgos'!$O$69),"")</f>
        <v/>
      </c>
      <c r="AI34" s="56" t="str">
        <f>IF(AND('Mapa de Riesgos'!$Y$70="Media",'Mapa de Riesgos'!$AA$70="Catastrófico"),CONCATENATE("R9C",'Mapa de Riesgos'!$O$70),"")</f>
        <v/>
      </c>
      <c r="AJ34" s="56" t="str">
        <f>IF(AND('Mapa de Riesgos'!$Y$71="Media",'Mapa de Riesgos'!$AA$71="Catastrófico"),CONCATENATE("R9C",'Mapa de Riesgos'!$O$71),"")</f>
        <v/>
      </c>
      <c r="AK34" s="56" t="str">
        <f>IF(AND('Mapa de Riesgos'!$Y$72="Media",'Mapa de Riesgos'!$AA$72="Catastrófico"),CONCATENATE("R9C",'Mapa de Riesgos'!$O$72),"")</f>
        <v/>
      </c>
      <c r="AL34" s="56" t="str">
        <f>IF(AND('Mapa de Riesgos'!$Y$73="Media",'Mapa de Riesgos'!$AA$73="Catastrófico"),CONCATENATE("R9C",'Mapa de Riesgos'!$O$73),"")</f>
        <v/>
      </c>
      <c r="AM34" s="57" t="str">
        <f>IF(AND('Mapa de Riesgos'!$Y$74="Media",'Mapa de Riesgos'!$AA$74="Catastrófico"),CONCATENATE("R9C",'Mapa de Riesgos'!$O$74),"")</f>
        <v/>
      </c>
      <c r="AN34" s="83"/>
      <c r="AO34" s="624"/>
      <c r="AP34" s="625"/>
      <c r="AQ34" s="625"/>
      <c r="AR34" s="625"/>
      <c r="AS34" s="625"/>
      <c r="AT34" s="62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96"/>
      <c r="C35" s="496"/>
      <c r="D35" s="497"/>
      <c r="E35" s="596"/>
      <c r="F35" s="597"/>
      <c r="G35" s="597"/>
      <c r="H35" s="597"/>
      <c r="I35" s="611"/>
      <c r="J35" s="67" t="str">
        <f>IF(AND('Mapa de Riesgos'!$Y$75="Media",'Mapa de Riesgos'!$AA$75="Leve"),CONCATENATE("R10C",'Mapa de Riesgos'!$O$75),"")</f>
        <v/>
      </c>
      <c r="K35" s="68" t="str">
        <f>IF(AND('Mapa de Riesgos'!$Y$76="Media",'Mapa de Riesgos'!$AA$76="Leve"),CONCATENATE("R10C",'Mapa de Riesgos'!$O$76),"")</f>
        <v/>
      </c>
      <c r="L35" s="68" t="str">
        <f>IF(AND('Mapa de Riesgos'!$Y$77="Media",'Mapa de Riesgos'!$AA$77="Leve"),CONCATENATE("R10C",'Mapa de Riesgos'!$O$77),"")</f>
        <v/>
      </c>
      <c r="M35" s="68" t="str">
        <f>IF(AND('Mapa de Riesgos'!$Y$78="Media",'Mapa de Riesgos'!$AA$78="Leve"),CONCATENATE("R10C",'Mapa de Riesgos'!$O$78),"")</f>
        <v/>
      </c>
      <c r="N35" s="68" t="str">
        <f>IF(AND('Mapa de Riesgos'!$Y$79="Media",'Mapa de Riesgos'!$AA$79="Leve"),CONCATENATE("R10C",'Mapa de Riesgos'!$O$79),"")</f>
        <v/>
      </c>
      <c r="O35" s="69" t="str">
        <f>IF(AND('Mapa de Riesgos'!$Y$80="Media",'Mapa de Riesgos'!$AA$80="Leve"),CONCATENATE("R10C",'Mapa de Riesgos'!$O$80),"")</f>
        <v/>
      </c>
      <c r="P35" s="67" t="str">
        <f>IF(AND('Mapa de Riesgos'!$Y$75="Media",'Mapa de Riesgos'!$AA$75="Menor"),CONCATENATE("R10C",'Mapa de Riesgos'!$O$75),"")</f>
        <v/>
      </c>
      <c r="Q35" s="68" t="str">
        <f>IF(AND('Mapa de Riesgos'!$Y$76="Media",'Mapa de Riesgos'!$AA$76="Menor"),CONCATENATE("R10C",'Mapa de Riesgos'!$O$76),"")</f>
        <v/>
      </c>
      <c r="R35" s="68" t="str">
        <f>IF(AND('Mapa de Riesgos'!$Y$77="Media",'Mapa de Riesgos'!$AA$77="Menor"),CONCATENATE("R10C",'Mapa de Riesgos'!$O$77),"")</f>
        <v/>
      </c>
      <c r="S35" s="68" t="str">
        <f>IF(AND('Mapa de Riesgos'!$Y$78="Media",'Mapa de Riesgos'!$AA$78="Menor"),CONCATENATE("R10C",'Mapa de Riesgos'!$O$78),"")</f>
        <v/>
      </c>
      <c r="T35" s="68" t="str">
        <f>IF(AND('Mapa de Riesgos'!$Y$79="Media",'Mapa de Riesgos'!$AA$79="Menor"),CONCATENATE("R10C",'Mapa de Riesgos'!$O$79),"")</f>
        <v/>
      </c>
      <c r="U35" s="69" t="str">
        <f>IF(AND('Mapa de Riesgos'!$Y$80="Media",'Mapa de Riesgos'!$AA$80="Menor"),CONCATENATE("R10C",'Mapa de Riesgos'!$O$80),"")</f>
        <v/>
      </c>
      <c r="V35" s="67" t="str">
        <f>IF(AND('Mapa de Riesgos'!$Y$75="Media",'Mapa de Riesgos'!$AA$75="Moderado"),CONCATENATE("R10C",'Mapa de Riesgos'!$O$75),"")</f>
        <v/>
      </c>
      <c r="W35" s="68" t="str">
        <f>IF(AND('Mapa de Riesgos'!$Y$76="Media",'Mapa de Riesgos'!$AA$76="Moderado"),CONCATENATE("R10C",'Mapa de Riesgos'!$O$76),"")</f>
        <v/>
      </c>
      <c r="X35" s="68" t="str">
        <f>IF(AND('Mapa de Riesgos'!$Y$77="Media",'Mapa de Riesgos'!$AA$77="Moderado"),CONCATENATE("R10C",'Mapa de Riesgos'!$O$77),"")</f>
        <v/>
      </c>
      <c r="Y35" s="68" t="str">
        <f>IF(AND('Mapa de Riesgos'!$Y$78="Media",'Mapa de Riesgos'!$AA$78="Moderado"),CONCATENATE("R10C",'Mapa de Riesgos'!$O$78),"")</f>
        <v/>
      </c>
      <c r="Z35" s="68" t="str">
        <f>IF(AND('Mapa de Riesgos'!$Y$79="Media",'Mapa de Riesgos'!$AA$79="Moderado"),CONCATENATE("R10C",'Mapa de Riesgos'!$O$79),"")</f>
        <v/>
      </c>
      <c r="AA35" s="69" t="str">
        <f>IF(AND('Mapa de Riesgos'!$Y$80="Media",'Mapa de Riesgos'!$AA$80="Moderado"),CONCATENATE("R10C",'Mapa de Riesgos'!$O$80),"")</f>
        <v/>
      </c>
      <c r="AB35" s="58" t="str">
        <f>IF(AND('Mapa de Riesgos'!$Y$75="Media",'Mapa de Riesgos'!$AA$75="Mayor"),CONCATENATE("R10C",'Mapa de Riesgos'!$O$75),"")</f>
        <v/>
      </c>
      <c r="AC35" s="59" t="str">
        <f>IF(AND('Mapa de Riesgos'!$Y$76="Media",'Mapa de Riesgos'!$AA$76="Mayor"),CONCATENATE("R10C",'Mapa de Riesgos'!$O$76),"")</f>
        <v/>
      </c>
      <c r="AD35" s="59" t="str">
        <f>IF(AND('Mapa de Riesgos'!$Y$77="Media",'Mapa de Riesgos'!$AA$77="Mayor"),CONCATENATE("R10C",'Mapa de Riesgos'!$O$77),"")</f>
        <v/>
      </c>
      <c r="AE35" s="59" t="str">
        <f>IF(AND('Mapa de Riesgos'!$Y$78="Media",'Mapa de Riesgos'!$AA$78="Mayor"),CONCATENATE("R10C",'Mapa de Riesgos'!$O$78),"")</f>
        <v/>
      </c>
      <c r="AF35" s="59" t="str">
        <f>IF(AND('Mapa de Riesgos'!$Y$79="Media",'Mapa de Riesgos'!$AA$79="Mayor"),CONCATENATE("R10C",'Mapa de Riesgos'!$O$79),"")</f>
        <v/>
      </c>
      <c r="AG35" s="60" t="str">
        <f>IF(AND('Mapa de Riesgos'!$Y$80="Media",'Mapa de Riesgos'!$AA$80="Mayor"),CONCATENATE("R10C",'Mapa de Riesgos'!$O$80),"")</f>
        <v/>
      </c>
      <c r="AH35" s="61" t="str">
        <f>IF(AND('Mapa de Riesgos'!$Y$75="Media",'Mapa de Riesgos'!$AA$75="Catastrófico"),CONCATENATE("R10C",'Mapa de Riesgos'!$O$75),"")</f>
        <v/>
      </c>
      <c r="AI35" s="62" t="str">
        <f>IF(AND('Mapa de Riesgos'!$Y$76="Media",'Mapa de Riesgos'!$AA$76="Catastrófico"),CONCATENATE("R10C",'Mapa de Riesgos'!$O$76),"")</f>
        <v/>
      </c>
      <c r="AJ35" s="62" t="str">
        <f>IF(AND('Mapa de Riesgos'!$Y$77="Media",'Mapa de Riesgos'!$AA$77="Catastrófico"),CONCATENATE("R10C",'Mapa de Riesgos'!$O$77),"")</f>
        <v/>
      </c>
      <c r="AK35" s="62" t="str">
        <f>IF(AND('Mapa de Riesgos'!$Y$78="Media",'Mapa de Riesgos'!$AA$78="Catastrófico"),CONCATENATE("R10C",'Mapa de Riesgos'!$O$78),"")</f>
        <v/>
      </c>
      <c r="AL35" s="62" t="str">
        <f>IF(AND('Mapa de Riesgos'!$Y$79="Media",'Mapa de Riesgos'!$AA$79="Catastrófico"),CONCATENATE("R10C",'Mapa de Riesgos'!$O$79),"")</f>
        <v/>
      </c>
      <c r="AM35" s="63" t="str">
        <f>IF(AND('Mapa de Riesgos'!$Y$80="Media",'Mapa de Riesgos'!$AA$80="Catastrófico"),CONCATENATE("R10C",'Mapa de Riesgos'!$O$80),"")</f>
        <v/>
      </c>
      <c r="AN35" s="83"/>
      <c r="AO35" s="627"/>
      <c r="AP35" s="628"/>
      <c r="AQ35" s="628"/>
      <c r="AR35" s="628"/>
      <c r="AS35" s="628"/>
      <c r="AT35" s="62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96"/>
      <c r="C36" s="496"/>
      <c r="D36" s="497"/>
      <c r="E36" s="591" t="s">
        <v>110</v>
      </c>
      <c r="F36" s="592"/>
      <c r="G36" s="592"/>
      <c r="H36" s="592"/>
      <c r="I36" s="592"/>
      <c r="J36" s="73" t="str">
        <f>IF(AND('Mapa de Riesgos'!$Y$12="Baja",'Mapa de Riesgos'!$AA$12="Leve"),CONCATENATE("R1C",'Mapa de Riesgos'!$O$12),"")</f>
        <v/>
      </c>
      <c r="K36" s="74" t="str">
        <f>IF(AND('Mapa de Riesgos'!$Y$16="Baja",'Mapa de Riesgos'!$AA$16="Leve"),CONCATENATE("R1C",'Mapa de Riesgos'!$O$16),"")</f>
        <v/>
      </c>
      <c r="L36" s="74" t="str">
        <f>IF(AND('Mapa de Riesgos'!$Y$17="Baja",'Mapa de Riesgos'!$AA$17="Leve"),CONCATENATE("R1C",'Mapa de Riesgos'!$O$17),"")</f>
        <v/>
      </c>
      <c r="M36" s="74" t="str">
        <f>IF(AND('Mapa de Riesgos'!$Y$18="Baja",'Mapa de Riesgos'!$AA$18="Leve"),CONCATENATE("R1C",'Mapa de Riesgos'!$O$18),"")</f>
        <v/>
      </c>
      <c r="N36" s="74" t="str">
        <f>IF(AND('Mapa de Riesgos'!$Y$19="Baja",'Mapa de Riesgos'!$AA$19="Leve"),CONCATENATE("R1C",'Mapa de Riesgos'!$O$19),"")</f>
        <v/>
      </c>
      <c r="O36" s="75" t="str">
        <f>IF(AND('Mapa de Riesgos'!$Y$20="Baja",'Mapa de Riesgos'!$AA$20="Leve"),CONCATENATE("R1C",'Mapa de Riesgos'!$O$20),"")</f>
        <v/>
      </c>
      <c r="P36" s="64" t="str">
        <f>IF(AND('Mapa de Riesgos'!$Y$12="Baja",'Mapa de Riesgos'!$AA$12="Menor"),CONCATENATE("R1C",'Mapa de Riesgos'!$O$12),"")</f>
        <v/>
      </c>
      <c r="Q36" s="65" t="str">
        <f>IF(AND('Mapa de Riesgos'!$Y$16="Baja",'Mapa de Riesgos'!$AA$16="Menor"),CONCATENATE("R1C",'Mapa de Riesgos'!$O$16),"")</f>
        <v/>
      </c>
      <c r="R36" s="65" t="str">
        <f>IF(AND('Mapa de Riesgos'!$Y$17="Baja",'Mapa de Riesgos'!$AA$17="Menor"),CONCATENATE("R1C",'Mapa de Riesgos'!$O$17),"")</f>
        <v/>
      </c>
      <c r="S36" s="65" t="str">
        <f>IF(AND('Mapa de Riesgos'!$Y$18="Baja",'Mapa de Riesgos'!$AA$18="Menor"),CONCATENATE("R1C",'Mapa de Riesgos'!$O$18),"")</f>
        <v/>
      </c>
      <c r="T36" s="65" t="str">
        <f>IF(AND('Mapa de Riesgos'!$Y$19="Baja",'Mapa de Riesgos'!$AA$19="Menor"),CONCATENATE("R1C",'Mapa de Riesgos'!$O$19),"")</f>
        <v/>
      </c>
      <c r="U36" s="66" t="str">
        <f>IF(AND('Mapa de Riesgos'!$Y$20="Baja",'Mapa de Riesgos'!$AA$20="Menor"),CONCATENATE("R1C",'Mapa de Riesgos'!$O$20),"")</f>
        <v/>
      </c>
      <c r="V36" s="64" t="str">
        <f>IF(AND('Mapa de Riesgos'!$Y$12="Baja",'Mapa de Riesgos'!$AA$12="Moderado"),CONCATENATE("R1C",'Mapa de Riesgos'!$O$12),"")</f>
        <v>R1C1</v>
      </c>
      <c r="W36" s="65" t="str">
        <f>IF(AND('Mapa de Riesgos'!$Y$16="Baja",'Mapa de Riesgos'!$AA$16="Moderado"),CONCATENATE("R1C",'Mapa de Riesgos'!$O$16),"")</f>
        <v/>
      </c>
      <c r="X36" s="65" t="str">
        <f>IF(AND('Mapa de Riesgos'!$Y$17="Baja",'Mapa de Riesgos'!$AA$17="Moderado"),CONCATENATE("R1C",'Mapa de Riesgos'!$O$17),"")</f>
        <v/>
      </c>
      <c r="Y36" s="65" t="str">
        <f>IF(AND('Mapa de Riesgos'!$Y$18="Baja",'Mapa de Riesgos'!$AA$18="Moderado"),CONCATENATE("R1C",'Mapa de Riesgos'!$O$18),"")</f>
        <v/>
      </c>
      <c r="Z36" s="65" t="str">
        <f>IF(AND('Mapa de Riesgos'!$Y$19="Baja",'Mapa de Riesgos'!$AA$19="Moderado"),CONCATENATE("R1C",'Mapa de Riesgos'!$O$19),"")</f>
        <v/>
      </c>
      <c r="AA36" s="66" t="str">
        <f>IF(AND('Mapa de Riesgos'!$Y$20="Baja",'Mapa de Riesgos'!$AA$20="Moderado"),CONCATENATE("R1C",'Mapa de Riesgos'!$O$20),"")</f>
        <v/>
      </c>
      <c r="AB36" s="46" t="str">
        <f>IF(AND('Mapa de Riesgos'!$Y$12="Baja",'Mapa de Riesgos'!$AA$12="Mayor"),CONCATENATE("R1C",'Mapa de Riesgos'!$O$12),"")</f>
        <v/>
      </c>
      <c r="AC36" s="47" t="str">
        <f>IF(AND('Mapa de Riesgos'!$Y$16="Baja",'Mapa de Riesgos'!$AA$16="Mayor"),CONCATENATE("R1C",'Mapa de Riesgos'!$O$16),"")</f>
        <v/>
      </c>
      <c r="AD36" s="47" t="str">
        <f>IF(AND('Mapa de Riesgos'!$Y$17="Baja",'Mapa de Riesgos'!$AA$17="Mayor"),CONCATENATE("R1C",'Mapa de Riesgos'!$O$17),"")</f>
        <v/>
      </c>
      <c r="AE36" s="47" t="str">
        <f>IF(AND('Mapa de Riesgos'!$Y$18="Baja",'Mapa de Riesgos'!$AA$18="Mayor"),CONCATENATE("R1C",'Mapa de Riesgos'!$O$18),"")</f>
        <v/>
      </c>
      <c r="AF36" s="47" t="str">
        <f>IF(AND('Mapa de Riesgos'!$Y$19="Baja",'Mapa de Riesgos'!$AA$19="Mayor"),CONCATENATE("R1C",'Mapa de Riesgos'!$O$19),"")</f>
        <v/>
      </c>
      <c r="AG36" s="48" t="str">
        <f>IF(AND('Mapa de Riesgos'!$Y$20="Baja",'Mapa de Riesgos'!$AA$20="Mayor"),CONCATENATE("R1C",'Mapa de Riesgos'!$O$20),"")</f>
        <v/>
      </c>
      <c r="AH36" s="49" t="str">
        <f>IF(AND('Mapa de Riesgos'!$Y$12="Baja",'Mapa de Riesgos'!$AA$12="Catastrófico"),CONCATENATE("R1C",'Mapa de Riesgos'!$O$12),"")</f>
        <v/>
      </c>
      <c r="AI36" s="50" t="str">
        <f>IF(AND('Mapa de Riesgos'!$Y$16="Baja",'Mapa de Riesgos'!$AA$16="Catastrófico"),CONCATENATE("R1C",'Mapa de Riesgos'!$O$16),"")</f>
        <v/>
      </c>
      <c r="AJ36" s="50" t="str">
        <f>IF(AND('Mapa de Riesgos'!$Y$17="Baja",'Mapa de Riesgos'!$AA$17="Catastrófico"),CONCATENATE("R1C",'Mapa de Riesgos'!$O$17),"")</f>
        <v/>
      </c>
      <c r="AK36" s="50" t="str">
        <f>IF(AND('Mapa de Riesgos'!$Y$18="Baja",'Mapa de Riesgos'!$AA$18="Catastrófico"),CONCATENATE("R1C",'Mapa de Riesgos'!$O$18),"")</f>
        <v/>
      </c>
      <c r="AL36" s="50" t="str">
        <f>IF(AND('Mapa de Riesgos'!$Y$19="Baja",'Mapa de Riesgos'!$AA$19="Catastrófico"),CONCATENATE("R1C",'Mapa de Riesgos'!$O$19),"")</f>
        <v/>
      </c>
      <c r="AM36" s="51" t="str">
        <f>IF(AND('Mapa de Riesgos'!$Y$20="Baja",'Mapa de Riesgos'!$AA$20="Catastrófico"),CONCATENATE("R1C",'Mapa de Riesgos'!$O$20),"")</f>
        <v/>
      </c>
      <c r="AN36" s="83"/>
      <c r="AO36" s="612" t="s">
        <v>78</v>
      </c>
      <c r="AP36" s="613"/>
      <c r="AQ36" s="613"/>
      <c r="AR36" s="613"/>
      <c r="AS36" s="613"/>
      <c r="AT36" s="61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96"/>
      <c r="C37" s="496"/>
      <c r="D37" s="497"/>
      <c r="E37" s="593"/>
      <c r="F37" s="594"/>
      <c r="G37" s="594"/>
      <c r="H37" s="594"/>
      <c r="I37" s="594"/>
      <c r="J37" s="76" t="str">
        <f>IF(AND('Mapa de Riesgos'!$Y$21="Baja",'Mapa de Riesgos'!$AA$21="Leve"),CONCATENATE("R2C",'Mapa de Riesgos'!$O$21),"")</f>
        <v/>
      </c>
      <c r="K37" s="77" t="str">
        <f>IF(AND('Mapa de Riesgos'!$Y$24="Baja",'Mapa de Riesgos'!$AA$24="Leve"),CONCATENATE("R2C",'Mapa de Riesgos'!$O$24),"")</f>
        <v/>
      </c>
      <c r="L37" s="77" t="str">
        <f>IF(AND('Mapa de Riesgos'!$Y$25="Baja",'Mapa de Riesgos'!$AA$25="Leve"),CONCATENATE("R2C",'Mapa de Riesgos'!$O$25),"")</f>
        <v/>
      </c>
      <c r="M37" s="77" t="str">
        <f>IF(AND('Mapa de Riesgos'!$Y$26="Baja",'Mapa de Riesgos'!$AA$26="Leve"),CONCATENATE("R2C",'Mapa de Riesgos'!$O$26),"")</f>
        <v/>
      </c>
      <c r="N37" s="77" t="str">
        <f>IF(AND('Mapa de Riesgos'!$Y$27="Baja",'Mapa de Riesgos'!$AA$27="Leve"),CONCATENATE("R2C",'Mapa de Riesgos'!$O$27),"")</f>
        <v/>
      </c>
      <c r="O37" s="78" t="str">
        <f>IF(AND('Mapa de Riesgos'!$Y$28="Baja",'Mapa de Riesgos'!$AA$28="Leve"),CONCATENATE("R2C",'Mapa de Riesgos'!$O$28),"")</f>
        <v/>
      </c>
      <c r="P37" s="67" t="str">
        <f>IF(AND('Mapa de Riesgos'!$Y$21="Baja",'Mapa de Riesgos'!$AA$21="Menor"),CONCATENATE("R2C",'Mapa de Riesgos'!$O$21),"")</f>
        <v/>
      </c>
      <c r="Q37" s="68" t="str">
        <f>IF(AND('Mapa de Riesgos'!$Y$24="Baja",'Mapa de Riesgos'!$AA$24="Menor"),CONCATENATE("R2C",'Mapa de Riesgos'!$O$24),"")</f>
        <v/>
      </c>
      <c r="R37" s="68" t="str">
        <f>IF(AND('Mapa de Riesgos'!$Y$25="Baja",'Mapa de Riesgos'!$AA$25="Menor"),CONCATENATE("R2C",'Mapa de Riesgos'!$O$25),"")</f>
        <v/>
      </c>
      <c r="S37" s="68" t="str">
        <f>IF(AND('Mapa de Riesgos'!$Y$26="Baja",'Mapa de Riesgos'!$AA$26="Menor"),CONCATENATE("R2C",'Mapa de Riesgos'!$O$26),"")</f>
        <v/>
      </c>
      <c r="T37" s="68" t="str">
        <f>IF(AND('Mapa de Riesgos'!$Y$27="Baja",'Mapa de Riesgos'!$AA$27="Menor"),CONCATENATE("R2C",'Mapa de Riesgos'!$O$27),"")</f>
        <v/>
      </c>
      <c r="U37" s="69" t="str">
        <f>IF(AND('Mapa de Riesgos'!$Y$28="Baja",'Mapa de Riesgos'!$AA$28="Menor"),CONCATENATE("R2C",'Mapa de Riesgos'!$O$28),"")</f>
        <v/>
      </c>
      <c r="V37" s="67" t="str">
        <f>IF(AND('Mapa de Riesgos'!$Y$21="Baja",'Mapa de Riesgos'!$AA$21="Moderado"),CONCATENATE("R2C",'Mapa de Riesgos'!$O$21),"")</f>
        <v/>
      </c>
      <c r="W37" s="68" t="str">
        <f>IF(AND('Mapa de Riesgos'!$Y$24="Baja",'Mapa de Riesgos'!$AA$24="Moderado"),CONCATENATE("R2C",'Mapa de Riesgos'!$O$24),"")</f>
        <v/>
      </c>
      <c r="X37" s="68" t="str">
        <f>IF(AND('Mapa de Riesgos'!$Y$25="Baja",'Mapa de Riesgos'!$AA$25="Moderado"),CONCATENATE("R2C",'Mapa de Riesgos'!$O$25),"")</f>
        <v/>
      </c>
      <c r="Y37" s="68" t="str">
        <f>IF(AND('Mapa de Riesgos'!$Y$26="Baja",'Mapa de Riesgos'!$AA$26="Moderado"),CONCATENATE("R2C",'Mapa de Riesgos'!$O$26),"")</f>
        <v/>
      </c>
      <c r="Z37" s="68" t="str">
        <f>IF(AND('Mapa de Riesgos'!$Y$27="Baja",'Mapa de Riesgos'!$AA$27="Moderado"),CONCATENATE("R2C",'Mapa de Riesgos'!$O$27),"")</f>
        <v/>
      </c>
      <c r="AA37" s="69" t="str">
        <f>IF(AND('Mapa de Riesgos'!$Y$28="Baja",'Mapa de Riesgos'!$AA$28="Moderado"),CONCATENATE("R2C",'Mapa de Riesgos'!$O$28),"")</f>
        <v/>
      </c>
      <c r="AB37" s="52" t="str">
        <f>IF(AND('Mapa de Riesgos'!$Y$21="Baja",'Mapa de Riesgos'!$AA$21="Mayor"),CONCATENATE("R2C",'Mapa de Riesgos'!$O$21),"")</f>
        <v>R2C1</v>
      </c>
      <c r="AC37" s="53" t="str">
        <f>IF(AND('Mapa de Riesgos'!$Y$24="Baja",'Mapa de Riesgos'!$AA$24="Mayor"),CONCATENATE("R2C",'Mapa de Riesgos'!$O$24),"")</f>
        <v/>
      </c>
      <c r="AD37" s="53" t="str">
        <f>IF(AND('Mapa de Riesgos'!$Y$25="Baja",'Mapa de Riesgos'!$AA$25="Mayor"),CONCATENATE("R2C",'Mapa de Riesgos'!$O$25),"")</f>
        <v/>
      </c>
      <c r="AE37" s="53" t="str">
        <f>IF(AND('Mapa de Riesgos'!$Y$26="Baja",'Mapa de Riesgos'!$AA$26="Mayor"),CONCATENATE("R2C",'Mapa de Riesgos'!$O$26),"")</f>
        <v/>
      </c>
      <c r="AF37" s="53" t="str">
        <f>IF(AND('Mapa de Riesgos'!$Y$27="Baja",'Mapa de Riesgos'!$AA$27="Mayor"),CONCATENATE("R2C",'Mapa de Riesgos'!$O$27),"")</f>
        <v/>
      </c>
      <c r="AG37" s="54" t="str">
        <f>IF(AND('Mapa de Riesgos'!$Y$28="Baja",'Mapa de Riesgos'!$AA$28="Mayor"),CONCATENATE("R2C",'Mapa de Riesgos'!$O$28),"")</f>
        <v/>
      </c>
      <c r="AH37" s="55" t="str">
        <f>IF(AND('Mapa de Riesgos'!$Y$21="Baja",'Mapa de Riesgos'!$AA$21="Catastrófico"),CONCATENATE("R2C",'Mapa de Riesgos'!$O$21),"")</f>
        <v/>
      </c>
      <c r="AI37" s="56" t="str">
        <f>IF(AND('Mapa de Riesgos'!$Y$24="Baja",'Mapa de Riesgos'!$AA$24="Catastrófico"),CONCATENATE("R2C",'Mapa de Riesgos'!$O$24),"")</f>
        <v/>
      </c>
      <c r="AJ37" s="56" t="str">
        <f>IF(AND('Mapa de Riesgos'!$Y$25="Baja",'Mapa de Riesgos'!$AA$25="Catastrófico"),CONCATENATE("R2C",'Mapa de Riesgos'!$O$25),"")</f>
        <v/>
      </c>
      <c r="AK37" s="56" t="str">
        <f>IF(AND('Mapa de Riesgos'!$Y$26="Baja",'Mapa de Riesgos'!$AA$26="Catastrófico"),CONCATENATE("R2C",'Mapa de Riesgos'!$O$26),"")</f>
        <v/>
      </c>
      <c r="AL37" s="56" t="str">
        <f>IF(AND('Mapa de Riesgos'!$Y$27="Baja",'Mapa de Riesgos'!$AA$27="Catastrófico"),CONCATENATE("R2C",'Mapa de Riesgos'!$O$27),"")</f>
        <v/>
      </c>
      <c r="AM37" s="57" t="str">
        <f>IF(AND('Mapa de Riesgos'!$Y$28="Baja",'Mapa de Riesgos'!$AA$28="Catastrófico"),CONCATENATE("R2C",'Mapa de Riesgos'!$O$28),"")</f>
        <v/>
      </c>
      <c r="AN37" s="83"/>
      <c r="AO37" s="615"/>
      <c r="AP37" s="616"/>
      <c r="AQ37" s="616"/>
      <c r="AR37" s="616"/>
      <c r="AS37" s="616"/>
      <c r="AT37" s="61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96"/>
      <c r="C38" s="496"/>
      <c r="D38" s="497"/>
      <c r="E38" s="595"/>
      <c r="F38" s="594"/>
      <c r="G38" s="594"/>
      <c r="H38" s="594"/>
      <c r="I38" s="594"/>
      <c r="J38" s="76" t="str">
        <f>IF(AND('Mapa de Riesgos'!$Y$29="Baja",'Mapa de Riesgos'!$AA$29="Leve"),CONCATENATE("R3C",'Mapa de Riesgos'!$O$29),"")</f>
        <v/>
      </c>
      <c r="K38" s="77" t="str">
        <f>IF(AND('Mapa de Riesgos'!$Y$32="Baja",'Mapa de Riesgos'!$AA$32="Leve"),CONCATENATE("R3C",'Mapa de Riesgos'!$O$32),"")</f>
        <v/>
      </c>
      <c r="L38" s="77" t="str">
        <f>IF(AND('Mapa de Riesgos'!$Y$33="Baja",'Mapa de Riesgos'!$AA$33="Leve"),CONCATENATE("R3C",'Mapa de Riesgos'!$O$33),"")</f>
        <v/>
      </c>
      <c r="M38" s="77" t="str">
        <f>IF(AND('Mapa de Riesgos'!$Y$34="Baja",'Mapa de Riesgos'!$AA$34="Leve"),CONCATENATE("R3C",'Mapa de Riesgos'!$O$34),"")</f>
        <v/>
      </c>
      <c r="N38" s="77" t="str">
        <f>IF(AND('Mapa de Riesgos'!$Y$35="Baja",'Mapa de Riesgos'!$AA$35="Leve"),CONCATENATE("R3C",'Mapa de Riesgos'!$O$35),"")</f>
        <v/>
      </c>
      <c r="O38" s="78" t="str">
        <f>IF(AND('Mapa de Riesgos'!$Y$36="Baja",'Mapa de Riesgos'!$AA$36="Leve"),CONCATENATE("R3C",'Mapa de Riesgos'!$O$36),"")</f>
        <v/>
      </c>
      <c r="P38" s="67" t="str">
        <f>IF(AND('Mapa de Riesgos'!$Y$29="Baja",'Mapa de Riesgos'!$AA$29="Menor"),CONCATENATE("R3C",'Mapa de Riesgos'!$O$29),"")</f>
        <v/>
      </c>
      <c r="Q38" s="68" t="str">
        <f>IF(AND('Mapa de Riesgos'!$Y$32="Baja",'Mapa de Riesgos'!$AA$32="Menor"),CONCATENATE("R3C",'Mapa de Riesgos'!$O$32),"")</f>
        <v/>
      </c>
      <c r="R38" s="68" t="str">
        <f>IF(AND('Mapa de Riesgos'!$Y$33="Baja",'Mapa de Riesgos'!$AA$33="Menor"),CONCATENATE("R3C",'Mapa de Riesgos'!$O$33),"")</f>
        <v/>
      </c>
      <c r="S38" s="68" t="str">
        <f>IF(AND('Mapa de Riesgos'!$Y$34="Baja",'Mapa de Riesgos'!$AA$34="Menor"),CONCATENATE("R3C",'Mapa de Riesgos'!$O$34),"")</f>
        <v/>
      </c>
      <c r="T38" s="68" t="str">
        <f>IF(AND('Mapa de Riesgos'!$Y$35="Baja",'Mapa de Riesgos'!$AA$35="Menor"),CONCATENATE("R3C",'Mapa de Riesgos'!$O$35),"")</f>
        <v/>
      </c>
      <c r="U38" s="69" t="str">
        <f>IF(AND('Mapa de Riesgos'!$Y$36="Baja",'Mapa de Riesgos'!$AA$36="Menor"),CONCATENATE("R3C",'Mapa de Riesgos'!$O$36),"")</f>
        <v/>
      </c>
      <c r="V38" s="67" t="str">
        <f>IF(AND('Mapa de Riesgos'!$Y$29="Baja",'Mapa de Riesgos'!$AA$29="Moderado"),CONCATENATE("R3C",'Mapa de Riesgos'!$O$29),"")</f>
        <v/>
      </c>
      <c r="W38" s="68" t="str">
        <f>IF(AND('Mapa de Riesgos'!$Y$32="Baja",'Mapa de Riesgos'!$AA$32="Moderado"),CONCATENATE("R3C",'Mapa de Riesgos'!$O$32),"")</f>
        <v/>
      </c>
      <c r="X38" s="68" t="str">
        <f>IF(AND('Mapa de Riesgos'!$Y$33="Baja",'Mapa de Riesgos'!$AA$33="Moderado"),CONCATENATE("R3C",'Mapa de Riesgos'!$O$33),"")</f>
        <v/>
      </c>
      <c r="Y38" s="68" t="str">
        <f>IF(AND('Mapa de Riesgos'!$Y$34="Baja",'Mapa de Riesgos'!$AA$34="Moderado"),CONCATENATE("R3C",'Mapa de Riesgos'!$O$34),"")</f>
        <v/>
      </c>
      <c r="Z38" s="68" t="str">
        <f>IF(AND('Mapa de Riesgos'!$Y$35="Baja",'Mapa de Riesgos'!$AA$35="Moderado"),CONCATENATE("R3C",'Mapa de Riesgos'!$O$35),"")</f>
        <v/>
      </c>
      <c r="AA38" s="69" t="str">
        <f>IF(AND('Mapa de Riesgos'!$Y$36="Baja",'Mapa de Riesgos'!$AA$36="Moderado"),CONCATENATE("R3C",'Mapa de Riesgos'!$O$36),"")</f>
        <v/>
      </c>
      <c r="AB38" s="52" t="str">
        <f>IF(AND('Mapa de Riesgos'!$Y$29="Baja",'Mapa de Riesgos'!$AA$29="Mayor"),CONCATENATE("R3C",'Mapa de Riesgos'!$O$29),"")</f>
        <v>R3C1</v>
      </c>
      <c r="AC38" s="53" t="str">
        <f>IF(AND('Mapa de Riesgos'!$Y$32="Baja",'Mapa de Riesgos'!$AA$32="Mayor"),CONCATENATE("R3C",'Mapa de Riesgos'!$O$32),"")</f>
        <v/>
      </c>
      <c r="AD38" s="53" t="str">
        <f>IF(AND('Mapa de Riesgos'!$Y$33="Baja",'Mapa de Riesgos'!$AA$33="Mayor"),CONCATENATE("R3C",'Mapa de Riesgos'!$O$33),"")</f>
        <v/>
      </c>
      <c r="AE38" s="53" t="str">
        <f>IF(AND('Mapa de Riesgos'!$Y$34="Baja",'Mapa de Riesgos'!$AA$34="Mayor"),CONCATENATE("R3C",'Mapa de Riesgos'!$O$34),"")</f>
        <v/>
      </c>
      <c r="AF38" s="53" t="str">
        <f>IF(AND('Mapa de Riesgos'!$Y$35="Baja",'Mapa de Riesgos'!$AA$35="Mayor"),CONCATENATE("R3C",'Mapa de Riesgos'!$O$35),"")</f>
        <v/>
      </c>
      <c r="AG38" s="54" t="str">
        <f>IF(AND('Mapa de Riesgos'!$Y$36="Baja",'Mapa de Riesgos'!$AA$36="Mayor"),CONCATENATE("R3C",'Mapa de Riesgos'!$O$36),"")</f>
        <v/>
      </c>
      <c r="AH38" s="55" t="str">
        <f>IF(AND('Mapa de Riesgos'!$Y$29="Baja",'Mapa de Riesgos'!$AA$29="Catastrófico"),CONCATENATE("R3C",'Mapa de Riesgos'!$O$29),"")</f>
        <v/>
      </c>
      <c r="AI38" s="56" t="str">
        <f>IF(AND('Mapa de Riesgos'!$Y$32="Baja",'Mapa de Riesgos'!$AA$32="Catastrófico"),CONCATENATE("R3C",'Mapa de Riesgos'!$O$32),"")</f>
        <v/>
      </c>
      <c r="AJ38" s="56" t="str">
        <f>IF(AND('Mapa de Riesgos'!$Y$33="Baja",'Mapa de Riesgos'!$AA$33="Catastrófico"),CONCATENATE("R3C",'Mapa de Riesgos'!$O$33),"")</f>
        <v/>
      </c>
      <c r="AK38" s="56" t="str">
        <f>IF(AND('Mapa de Riesgos'!$Y$34="Baja",'Mapa de Riesgos'!$AA$34="Catastrófico"),CONCATENATE("R3C",'Mapa de Riesgos'!$O$34),"")</f>
        <v/>
      </c>
      <c r="AL38" s="56" t="str">
        <f>IF(AND('Mapa de Riesgos'!$Y$35="Baja",'Mapa de Riesgos'!$AA$35="Catastrófico"),CONCATENATE("R3C",'Mapa de Riesgos'!$O$35),"")</f>
        <v/>
      </c>
      <c r="AM38" s="57" t="str">
        <f>IF(AND('Mapa de Riesgos'!$Y$36="Baja",'Mapa de Riesgos'!$AA$36="Catastrófico"),CONCATENATE("R3C",'Mapa de Riesgos'!$O$36),"")</f>
        <v/>
      </c>
      <c r="AN38" s="83"/>
      <c r="AO38" s="615"/>
      <c r="AP38" s="616"/>
      <c r="AQ38" s="616"/>
      <c r="AR38" s="616"/>
      <c r="AS38" s="616"/>
      <c r="AT38" s="61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96"/>
      <c r="C39" s="496"/>
      <c r="D39" s="497"/>
      <c r="E39" s="595"/>
      <c r="F39" s="594"/>
      <c r="G39" s="594"/>
      <c r="H39" s="594"/>
      <c r="I39" s="594"/>
      <c r="J39" s="76" t="str">
        <f>IF(AND('Mapa de Riesgos'!$Y$37="Baja",'Mapa de Riesgos'!$AA$37="Leve"),CONCATENATE("R4C",'Mapa de Riesgos'!$O$37),"")</f>
        <v/>
      </c>
      <c r="K39" s="77" t="str">
        <f>IF(AND('Mapa de Riesgos'!$Y$38="Baja",'Mapa de Riesgos'!$AA$38="Leve"),CONCATENATE("R4C",'Mapa de Riesgos'!$O$38),"")</f>
        <v/>
      </c>
      <c r="L39" s="77" t="str">
        <f>IF(AND('Mapa de Riesgos'!$Y$39="Baja",'Mapa de Riesgos'!$AA$39="Leve"),CONCATENATE("R4C",'Mapa de Riesgos'!$O$39),"")</f>
        <v/>
      </c>
      <c r="M39" s="77" t="str">
        <f>IF(AND('Mapa de Riesgos'!$Y$40="Baja",'Mapa de Riesgos'!$AA$40="Leve"),CONCATENATE("R4C",'Mapa de Riesgos'!$O$40),"")</f>
        <v/>
      </c>
      <c r="N39" s="77" t="str">
        <f>IF(AND('Mapa de Riesgos'!$Y$41="Baja",'Mapa de Riesgos'!$AA$41="Leve"),CONCATENATE("R4C",'Mapa de Riesgos'!$O$41),"")</f>
        <v/>
      </c>
      <c r="O39" s="78" t="str">
        <f>IF(AND('Mapa de Riesgos'!$Y$42="Baja",'Mapa de Riesgos'!$AA$42="Leve"),CONCATENATE("R4C",'Mapa de Riesgos'!$O$42),"")</f>
        <v/>
      </c>
      <c r="P39" s="67" t="str">
        <f>IF(AND('Mapa de Riesgos'!$Y$37="Baja",'Mapa de Riesgos'!$AA$37="Menor"),CONCATENATE("R4C",'Mapa de Riesgos'!$O$37),"")</f>
        <v/>
      </c>
      <c r="Q39" s="68" t="str">
        <f>IF(AND('Mapa de Riesgos'!$Y$38="Baja",'Mapa de Riesgos'!$AA$38="Menor"),CONCATENATE("R4C",'Mapa de Riesgos'!$O$38),"")</f>
        <v/>
      </c>
      <c r="R39" s="68" t="str">
        <f>IF(AND('Mapa de Riesgos'!$Y$39="Baja",'Mapa de Riesgos'!$AA$39="Menor"),CONCATENATE("R4C",'Mapa de Riesgos'!$O$39),"")</f>
        <v/>
      </c>
      <c r="S39" s="68" t="str">
        <f>IF(AND('Mapa de Riesgos'!$Y$40="Baja",'Mapa de Riesgos'!$AA$40="Menor"),CONCATENATE("R4C",'Mapa de Riesgos'!$O$40),"")</f>
        <v/>
      </c>
      <c r="T39" s="68" t="str">
        <f>IF(AND('Mapa de Riesgos'!$Y$41="Baja",'Mapa de Riesgos'!$AA$41="Menor"),CONCATENATE("R4C",'Mapa de Riesgos'!$O$41),"")</f>
        <v/>
      </c>
      <c r="U39" s="69" t="str">
        <f>IF(AND('Mapa de Riesgos'!$Y$42="Baja",'Mapa de Riesgos'!$AA$42="Menor"),CONCATENATE("R4C",'Mapa de Riesgos'!$O$42),"")</f>
        <v/>
      </c>
      <c r="V39" s="67" t="str">
        <f>IF(AND('Mapa de Riesgos'!$Y$37="Baja",'Mapa de Riesgos'!$AA$37="Moderado"),CONCATENATE("R4C",'Mapa de Riesgos'!$O$37),"")</f>
        <v/>
      </c>
      <c r="W39" s="68" t="str">
        <f>IF(AND('Mapa de Riesgos'!$Y$38="Baja",'Mapa de Riesgos'!$AA$38="Moderado"),CONCATENATE("R4C",'Mapa de Riesgos'!$O$38),"")</f>
        <v/>
      </c>
      <c r="X39" s="68" t="str">
        <f>IF(AND('Mapa de Riesgos'!$Y$39="Baja",'Mapa de Riesgos'!$AA$39="Moderado"),CONCATENATE("R4C",'Mapa de Riesgos'!$O$39),"")</f>
        <v/>
      </c>
      <c r="Y39" s="68" t="str">
        <f>IF(AND('Mapa de Riesgos'!$Y$40="Baja",'Mapa de Riesgos'!$AA$40="Moderado"),CONCATENATE("R4C",'Mapa de Riesgos'!$O$40),"")</f>
        <v/>
      </c>
      <c r="Z39" s="68" t="str">
        <f>IF(AND('Mapa de Riesgos'!$Y$41="Baja",'Mapa de Riesgos'!$AA$41="Moderado"),CONCATENATE("R4C",'Mapa de Riesgos'!$O$41),"")</f>
        <v/>
      </c>
      <c r="AA39" s="69" t="str">
        <f>IF(AND('Mapa de Riesgos'!$Y$42="Baja",'Mapa de Riesgos'!$AA$42="Moderado"),CONCATENATE("R4C",'Mapa de Riesgos'!$O$42),"")</f>
        <v/>
      </c>
      <c r="AB39" s="52" t="str">
        <f>IF(AND('Mapa de Riesgos'!$Y$37="Baja",'Mapa de Riesgos'!$AA$37="Mayor"),CONCATENATE("R4C",'Mapa de Riesgos'!$O$37),"")</f>
        <v/>
      </c>
      <c r="AC39" s="53" t="str">
        <f>IF(AND('Mapa de Riesgos'!$Y$38="Baja",'Mapa de Riesgos'!$AA$38="Mayor"),CONCATENATE("R4C",'Mapa de Riesgos'!$O$38),"")</f>
        <v/>
      </c>
      <c r="AD39" s="53" t="str">
        <f>IF(AND('Mapa de Riesgos'!$Y$39="Baja",'Mapa de Riesgos'!$AA$39="Mayor"),CONCATENATE("R4C",'Mapa de Riesgos'!$O$39),"")</f>
        <v/>
      </c>
      <c r="AE39" s="53" t="str">
        <f>IF(AND('Mapa de Riesgos'!$Y$40="Baja",'Mapa de Riesgos'!$AA$40="Mayor"),CONCATENATE("R4C",'Mapa de Riesgos'!$O$40),"")</f>
        <v/>
      </c>
      <c r="AF39" s="53" t="str">
        <f>IF(AND('Mapa de Riesgos'!$Y$41="Baja",'Mapa de Riesgos'!$AA$41="Mayor"),CONCATENATE("R4C",'Mapa de Riesgos'!$O$41),"")</f>
        <v/>
      </c>
      <c r="AG39" s="54" t="str">
        <f>IF(AND('Mapa de Riesgos'!$Y$42="Baja",'Mapa de Riesgos'!$AA$42="Mayor"),CONCATENATE("R4C",'Mapa de Riesgos'!$O$42),"")</f>
        <v/>
      </c>
      <c r="AH39" s="55" t="str">
        <f>IF(AND('Mapa de Riesgos'!$Y$37="Baja",'Mapa de Riesgos'!$AA$37="Catastrófico"),CONCATENATE("R4C",'Mapa de Riesgos'!$O$37),"")</f>
        <v/>
      </c>
      <c r="AI39" s="56" t="str">
        <f>IF(AND('Mapa de Riesgos'!$Y$38="Baja",'Mapa de Riesgos'!$AA$38="Catastrófico"),CONCATENATE("R4C",'Mapa de Riesgos'!$O$38),"")</f>
        <v/>
      </c>
      <c r="AJ39" s="56" t="str">
        <f>IF(AND('Mapa de Riesgos'!$Y$39="Baja",'Mapa de Riesgos'!$AA$39="Catastrófico"),CONCATENATE("R4C",'Mapa de Riesgos'!$O$39),"")</f>
        <v/>
      </c>
      <c r="AK39" s="56" t="str">
        <f>IF(AND('Mapa de Riesgos'!$Y$40="Baja",'Mapa de Riesgos'!$AA$40="Catastrófico"),CONCATENATE("R4C",'Mapa de Riesgos'!$O$40),"")</f>
        <v/>
      </c>
      <c r="AL39" s="56" t="str">
        <f>IF(AND('Mapa de Riesgos'!$Y$41="Baja",'Mapa de Riesgos'!$AA$41="Catastrófico"),CONCATENATE("R4C",'Mapa de Riesgos'!$O$41),"")</f>
        <v/>
      </c>
      <c r="AM39" s="57" t="str">
        <f>IF(AND('Mapa de Riesgos'!$Y$42="Baja",'Mapa de Riesgos'!$AA$42="Catastrófico"),CONCATENATE("R4C",'Mapa de Riesgos'!$O$42),"")</f>
        <v/>
      </c>
      <c r="AN39" s="83"/>
      <c r="AO39" s="615"/>
      <c r="AP39" s="616"/>
      <c r="AQ39" s="616"/>
      <c r="AR39" s="616"/>
      <c r="AS39" s="616"/>
      <c r="AT39" s="61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96"/>
      <c r="C40" s="496"/>
      <c r="D40" s="497"/>
      <c r="E40" s="595"/>
      <c r="F40" s="594"/>
      <c r="G40" s="594"/>
      <c r="H40" s="594"/>
      <c r="I40" s="594"/>
      <c r="J40" s="76" t="str">
        <f>IF(AND('Mapa de Riesgos'!$Y$43="Baja",'Mapa de Riesgos'!$AA$43="Leve"),CONCATENATE("R5C",'Mapa de Riesgos'!$O$43),"")</f>
        <v/>
      </c>
      <c r="K40" s="77" t="str">
        <f>IF(AND('Mapa de Riesgos'!$Y$44="Baja",'Mapa de Riesgos'!$AA$44="Leve"),CONCATENATE("R5C",'Mapa de Riesgos'!$O$44),"")</f>
        <v/>
      </c>
      <c r="L40" s="77" t="str">
        <f>IF(AND('Mapa de Riesgos'!$Y$45="Baja",'Mapa de Riesgos'!$AA$45="Leve"),CONCATENATE("R5C",'Mapa de Riesgos'!$O$45),"")</f>
        <v/>
      </c>
      <c r="M40" s="77" t="str">
        <f>IF(AND('Mapa de Riesgos'!$Y$46="Baja",'Mapa de Riesgos'!$AA$46="Leve"),CONCATENATE("R5C",'Mapa de Riesgos'!$O$46),"")</f>
        <v/>
      </c>
      <c r="N40" s="77" t="str">
        <f>IF(AND('Mapa de Riesgos'!$Y$47="Baja",'Mapa de Riesgos'!$AA$47="Leve"),CONCATENATE("R5C",'Mapa de Riesgos'!$O$47),"")</f>
        <v/>
      </c>
      <c r="O40" s="78" t="str">
        <f>IF(AND('Mapa de Riesgos'!$Y$48="Baja",'Mapa de Riesgos'!$AA$48="Leve"),CONCATENATE("R5C",'Mapa de Riesgos'!$O$48),"")</f>
        <v/>
      </c>
      <c r="P40" s="67" t="str">
        <f>IF(AND('Mapa de Riesgos'!$Y$43="Baja",'Mapa de Riesgos'!$AA$43="Menor"),CONCATENATE("R5C",'Mapa de Riesgos'!$O$43),"")</f>
        <v/>
      </c>
      <c r="Q40" s="68" t="str">
        <f>IF(AND('Mapa de Riesgos'!$Y$44="Baja",'Mapa de Riesgos'!$AA$44="Menor"),CONCATENATE("R5C",'Mapa de Riesgos'!$O$44),"")</f>
        <v/>
      </c>
      <c r="R40" s="68" t="str">
        <f>IF(AND('Mapa de Riesgos'!$Y$45="Baja",'Mapa de Riesgos'!$AA$45="Menor"),CONCATENATE("R5C",'Mapa de Riesgos'!$O$45),"")</f>
        <v/>
      </c>
      <c r="S40" s="68" t="str">
        <f>IF(AND('Mapa de Riesgos'!$Y$46="Baja",'Mapa de Riesgos'!$AA$46="Menor"),CONCATENATE("R5C",'Mapa de Riesgos'!$O$46),"")</f>
        <v/>
      </c>
      <c r="T40" s="68" t="str">
        <f>IF(AND('Mapa de Riesgos'!$Y$47="Baja",'Mapa de Riesgos'!$AA$47="Menor"),CONCATENATE("R5C",'Mapa de Riesgos'!$O$47),"")</f>
        <v/>
      </c>
      <c r="U40" s="69" t="str">
        <f>IF(AND('Mapa de Riesgos'!$Y$48="Baja",'Mapa de Riesgos'!$AA$48="Menor"),CONCATENATE("R5C",'Mapa de Riesgos'!$O$48),"")</f>
        <v/>
      </c>
      <c r="V40" s="67" t="str">
        <f>IF(AND('Mapa de Riesgos'!$Y$43="Baja",'Mapa de Riesgos'!$AA$43="Moderado"),CONCATENATE("R5C",'Mapa de Riesgos'!$O$43),"")</f>
        <v/>
      </c>
      <c r="W40" s="68" t="str">
        <f>IF(AND('Mapa de Riesgos'!$Y$44="Baja",'Mapa de Riesgos'!$AA$44="Moderado"),CONCATENATE("R5C",'Mapa de Riesgos'!$O$44),"")</f>
        <v/>
      </c>
      <c r="X40" s="68" t="str">
        <f>IF(AND('Mapa de Riesgos'!$Y$45="Baja",'Mapa de Riesgos'!$AA$45="Moderado"),CONCATENATE("R5C",'Mapa de Riesgos'!$O$45),"")</f>
        <v/>
      </c>
      <c r="Y40" s="68" t="str">
        <f>IF(AND('Mapa de Riesgos'!$Y$46="Baja",'Mapa de Riesgos'!$AA$46="Moderado"),CONCATENATE("R5C",'Mapa de Riesgos'!$O$46),"")</f>
        <v/>
      </c>
      <c r="Z40" s="68" t="str">
        <f>IF(AND('Mapa de Riesgos'!$Y$47="Baja",'Mapa de Riesgos'!$AA$47="Moderado"),CONCATENATE("R5C",'Mapa de Riesgos'!$O$47),"")</f>
        <v/>
      </c>
      <c r="AA40" s="69" t="str">
        <f>IF(AND('Mapa de Riesgos'!$Y$48="Baja",'Mapa de Riesgos'!$AA$48="Moderado"),CONCATENATE("R5C",'Mapa de Riesgos'!$O$48),"")</f>
        <v/>
      </c>
      <c r="AB40" s="52" t="str">
        <f>IF(AND('Mapa de Riesgos'!$Y$43="Baja",'Mapa de Riesgos'!$AA$43="Mayor"),CONCATENATE("R5C",'Mapa de Riesgos'!$O$43),"")</f>
        <v/>
      </c>
      <c r="AC40" s="53" t="str">
        <f>IF(AND('Mapa de Riesgos'!$Y$44="Baja",'Mapa de Riesgos'!$AA$44="Mayor"),CONCATENATE("R5C",'Mapa de Riesgos'!$O$44),"")</f>
        <v/>
      </c>
      <c r="AD40" s="53" t="str">
        <f>IF(AND('Mapa de Riesgos'!$Y$45="Baja",'Mapa de Riesgos'!$AA$45="Mayor"),CONCATENATE("R5C",'Mapa de Riesgos'!$O$45),"")</f>
        <v/>
      </c>
      <c r="AE40" s="53" t="str">
        <f>IF(AND('Mapa de Riesgos'!$Y$46="Baja",'Mapa de Riesgos'!$AA$46="Mayor"),CONCATENATE("R5C",'Mapa de Riesgos'!$O$46),"")</f>
        <v/>
      </c>
      <c r="AF40" s="53" t="str">
        <f>IF(AND('Mapa de Riesgos'!$Y$47="Baja",'Mapa de Riesgos'!$AA$47="Mayor"),CONCATENATE("R5C",'Mapa de Riesgos'!$O$47),"")</f>
        <v/>
      </c>
      <c r="AG40" s="54" t="str">
        <f>IF(AND('Mapa de Riesgos'!$Y$48="Baja",'Mapa de Riesgos'!$AA$48="Mayor"),CONCATENATE("R5C",'Mapa de Riesgos'!$O$48),"")</f>
        <v/>
      </c>
      <c r="AH40" s="55" t="str">
        <f>IF(AND('Mapa de Riesgos'!$Y$43="Baja",'Mapa de Riesgos'!$AA$43="Catastrófico"),CONCATENATE("R5C",'Mapa de Riesgos'!$O$43),"")</f>
        <v/>
      </c>
      <c r="AI40" s="56" t="str">
        <f>IF(AND('Mapa de Riesgos'!$Y$44="Baja",'Mapa de Riesgos'!$AA$44="Catastrófico"),CONCATENATE("R5C",'Mapa de Riesgos'!$O$44),"")</f>
        <v/>
      </c>
      <c r="AJ40" s="56" t="str">
        <f>IF(AND('Mapa de Riesgos'!$Y$45="Baja",'Mapa de Riesgos'!$AA$45="Catastrófico"),CONCATENATE("R5C",'Mapa de Riesgos'!$O$45),"")</f>
        <v/>
      </c>
      <c r="AK40" s="56" t="str">
        <f>IF(AND('Mapa de Riesgos'!$Y$46="Baja",'Mapa de Riesgos'!$AA$46="Catastrófico"),CONCATENATE("R5C",'Mapa de Riesgos'!$O$46),"")</f>
        <v/>
      </c>
      <c r="AL40" s="56" t="str">
        <f>IF(AND('Mapa de Riesgos'!$Y$47="Baja",'Mapa de Riesgos'!$AA$47="Catastrófico"),CONCATENATE("R5C",'Mapa de Riesgos'!$O$47),"")</f>
        <v/>
      </c>
      <c r="AM40" s="57" t="str">
        <f>IF(AND('Mapa de Riesgos'!$Y$48="Baja",'Mapa de Riesgos'!$AA$48="Catastrófico"),CONCATENATE("R5C",'Mapa de Riesgos'!$O$48),"")</f>
        <v/>
      </c>
      <c r="AN40" s="83"/>
      <c r="AO40" s="615"/>
      <c r="AP40" s="616"/>
      <c r="AQ40" s="616"/>
      <c r="AR40" s="616"/>
      <c r="AS40" s="616"/>
      <c r="AT40" s="61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96"/>
      <c r="C41" s="496"/>
      <c r="D41" s="497"/>
      <c r="E41" s="595"/>
      <c r="F41" s="594"/>
      <c r="G41" s="594"/>
      <c r="H41" s="594"/>
      <c r="I41" s="594"/>
      <c r="J41" s="76" t="str">
        <f>IF(AND('Mapa de Riesgos'!$Y$49="Baja",'Mapa de Riesgos'!$AA$49="Leve"),CONCATENATE("R6C",'Mapa de Riesgos'!$O$49),"")</f>
        <v/>
      </c>
      <c r="K41" s="77" t="str">
        <f>IF(AND('Mapa de Riesgos'!$Y$52="Baja",'Mapa de Riesgos'!$AA$52="Leve"),CONCATENATE("R6C",'Mapa de Riesgos'!$O$52),"")</f>
        <v/>
      </c>
      <c r="L41" s="77" t="str">
        <f>IF(AND('Mapa de Riesgos'!$Y$53="Baja",'Mapa de Riesgos'!$AA$53="Leve"),CONCATENATE("R6C",'Mapa de Riesgos'!$O$53),"")</f>
        <v/>
      </c>
      <c r="M41" s="77" t="str">
        <f>IF(AND('Mapa de Riesgos'!$Y$54="Baja",'Mapa de Riesgos'!$AA$54="Leve"),CONCATENATE("R6C",'Mapa de Riesgos'!$O$54),"")</f>
        <v/>
      </c>
      <c r="N41" s="77" t="str">
        <f>IF(AND('Mapa de Riesgos'!$Y$55="Baja",'Mapa de Riesgos'!$AA$55="Leve"),CONCATENATE("R6C",'Mapa de Riesgos'!$O$55),"")</f>
        <v/>
      </c>
      <c r="O41" s="78" t="str">
        <f>IF(AND('Mapa de Riesgos'!$Y$56="Baja",'Mapa de Riesgos'!$AA$56="Leve"),CONCATENATE("R6C",'Mapa de Riesgos'!$O$56),"")</f>
        <v/>
      </c>
      <c r="P41" s="67" t="str">
        <f>IF(AND('Mapa de Riesgos'!$Y$49="Baja",'Mapa de Riesgos'!$AA$49="Menor"),CONCATENATE("R6C",'Mapa de Riesgos'!$O$49),"")</f>
        <v/>
      </c>
      <c r="Q41" s="68" t="str">
        <f>IF(AND('Mapa de Riesgos'!$Y$52="Baja",'Mapa de Riesgos'!$AA$52="Menor"),CONCATENATE("R6C",'Mapa de Riesgos'!$O$52),"")</f>
        <v/>
      </c>
      <c r="R41" s="68" t="str">
        <f>IF(AND('Mapa de Riesgos'!$Y$53="Baja",'Mapa de Riesgos'!$AA$53="Menor"),CONCATENATE("R6C",'Mapa de Riesgos'!$O$53),"")</f>
        <v/>
      </c>
      <c r="S41" s="68" t="str">
        <f>IF(AND('Mapa de Riesgos'!$Y$54="Baja",'Mapa de Riesgos'!$AA$54="Menor"),CONCATENATE("R6C",'Mapa de Riesgos'!$O$54),"")</f>
        <v/>
      </c>
      <c r="T41" s="68" t="str">
        <f>IF(AND('Mapa de Riesgos'!$Y$55="Baja",'Mapa de Riesgos'!$AA$55="Menor"),CONCATENATE("R6C",'Mapa de Riesgos'!$O$55),"")</f>
        <v/>
      </c>
      <c r="U41" s="69" t="str">
        <f>IF(AND('Mapa de Riesgos'!$Y$56="Baja",'Mapa de Riesgos'!$AA$56="Menor"),CONCATENATE("R6C",'Mapa de Riesgos'!$O$56),"")</f>
        <v/>
      </c>
      <c r="V41" s="67" t="str">
        <f>IF(AND('Mapa de Riesgos'!$Y$49="Baja",'Mapa de Riesgos'!$AA$49="Moderado"),CONCATENATE("R6C",'Mapa de Riesgos'!$O$49),"")</f>
        <v>R6C1</v>
      </c>
      <c r="W41" s="68" t="str">
        <f>IF(AND('Mapa de Riesgos'!$Y$52="Baja",'Mapa de Riesgos'!$AA$52="Moderado"),CONCATENATE("R6C",'Mapa de Riesgos'!$O$52),"")</f>
        <v/>
      </c>
      <c r="X41" s="68" t="str">
        <f>IF(AND('Mapa de Riesgos'!$Y$53="Baja",'Mapa de Riesgos'!$AA$53="Moderado"),CONCATENATE("R6C",'Mapa de Riesgos'!$O$53),"")</f>
        <v/>
      </c>
      <c r="Y41" s="68" t="str">
        <f>IF(AND('Mapa de Riesgos'!$Y$54="Baja",'Mapa de Riesgos'!$AA$54="Moderado"),CONCATENATE("R6C",'Mapa de Riesgos'!$O$54),"")</f>
        <v/>
      </c>
      <c r="Z41" s="68" t="str">
        <f>IF(AND('Mapa de Riesgos'!$Y$55="Baja",'Mapa de Riesgos'!$AA$55="Moderado"),CONCATENATE("R6C",'Mapa de Riesgos'!$O$55),"")</f>
        <v/>
      </c>
      <c r="AA41" s="69" t="str">
        <f>IF(AND('Mapa de Riesgos'!$Y$56="Baja",'Mapa de Riesgos'!$AA$56="Moderado"),CONCATENATE("R6C",'Mapa de Riesgos'!$O$56),"")</f>
        <v/>
      </c>
      <c r="AB41" s="52" t="str">
        <f>IF(AND('Mapa de Riesgos'!$Y$49="Baja",'Mapa de Riesgos'!$AA$49="Mayor"),CONCATENATE("R6C",'Mapa de Riesgos'!$O$49),"")</f>
        <v/>
      </c>
      <c r="AC41" s="53" t="str">
        <f>IF(AND('Mapa de Riesgos'!$Y$52="Baja",'Mapa de Riesgos'!$AA$52="Mayor"),CONCATENATE("R6C",'Mapa de Riesgos'!$O$52),"")</f>
        <v/>
      </c>
      <c r="AD41" s="53" t="str">
        <f>IF(AND('Mapa de Riesgos'!$Y$53="Baja",'Mapa de Riesgos'!$AA$53="Mayor"),CONCATENATE("R6C",'Mapa de Riesgos'!$O$53),"")</f>
        <v/>
      </c>
      <c r="AE41" s="53" t="str">
        <f>IF(AND('Mapa de Riesgos'!$Y$54="Baja",'Mapa de Riesgos'!$AA$54="Mayor"),CONCATENATE("R6C",'Mapa de Riesgos'!$O$54),"")</f>
        <v/>
      </c>
      <c r="AF41" s="53" t="str">
        <f>IF(AND('Mapa de Riesgos'!$Y$55="Baja",'Mapa de Riesgos'!$AA$55="Mayor"),CONCATENATE("R6C",'Mapa de Riesgos'!$O$55),"")</f>
        <v/>
      </c>
      <c r="AG41" s="54" t="str">
        <f>IF(AND('Mapa de Riesgos'!$Y$56="Baja",'Mapa de Riesgos'!$AA$56="Mayor"),CONCATENATE("R6C",'Mapa de Riesgos'!$O$56),"")</f>
        <v/>
      </c>
      <c r="AH41" s="55" t="str">
        <f>IF(AND('Mapa de Riesgos'!$Y$49="Baja",'Mapa de Riesgos'!$AA$49="Catastrófico"),CONCATENATE("R6C",'Mapa de Riesgos'!$O$49),"")</f>
        <v/>
      </c>
      <c r="AI41" s="56" t="str">
        <f>IF(AND('Mapa de Riesgos'!$Y$52="Baja",'Mapa de Riesgos'!$AA$52="Catastrófico"),CONCATENATE("R6C",'Mapa de Riesgos'!$O$52),"")</f>
        <v/>
      </c>
      <c r="AJ41" s="56" t="str">
        <f>IF(AND('Mapa de Riesgos'!$Y$53="Baja",'Mapa de Riesgos'!$AA$53="Catastrófico"),CONCATENATE("R6C",'Mapa de Riesgos'!$O$53),"")</f>
        <v/>
      </c>
      <c r="AK41" s="56" t="str">
        <f>IF(AND('Mapa de Riesgos'!$Y$54="Baja",'Mapa de Riesgos'!$AA$54="Catastrófico"),CONCATENATE("R6C",'Mapa de Riesgos'!$O$54),"")</f>
        <v/>
      </c>
      <c r="AL41" s="56" t="str">
        <f>IF(AND('Mapa de Riesgos'!$Y$55="Baja",'Mapa de Riesgos'!$AA$55="Catastrófico"),CONCATENATE("R6C",'Mapa de Riesgos'!$O$55),"")</f>
        <v/>
      </c>
      <c r="AM41" s="57" t="str">
        <f>IF(AND('Mapa de Riesgos'!$Y$56="Baja",'Mapa de Riesgos'!$AA$56="Catastrófico"),CONCATENATE("R6C",'Mapa de Riesgos'!$O$56),"")</f>
        <v/>
      </c>
      <c r="AN41" s="83"/>
      <c r="AO41" s="615"/>
      <c r="AP41" s="616"/>
      <c r="AQ41" s="616"/>
      <c r="AR41" s="616"/>
      <c r="AS41" s="616"/>
      <c r="AT41" s="61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96"/>
      <c r="C42" s="496"/>
      <c r="D42" s="497"/>
      <c r="E42" s="595"/>
      <c r="F42" s="594"/>
      <c r="G42" s="594"/>
      <c r="H42" s="594"/>
      <c r="I42" s="594"/>
      <c r="J42" s="76" t="str">
        <f>IF(AND('Mapa de Riesgos'!$Y$57="Baja",'Mapa de Riesgos'!$AA$57="Leve"),CONCATENATE("R7C",'Mapa de Riesgos'!$O$57),"")</f>
        <v/>
      </c>
      <c r="K42" s="77" t="str">
        <f>IF(AND('Mapa de Riesgos'!$Y$58="Baja",'Mapa de Riesgos'!$AA$58="Leve"),CONCATENATE("R7C",'Mapa de Riesgos'!$O$58),"")</f>
        <v/>
      </c>
      <c r="L42" s="77" t="str">
        <f>IF(AND('Mapa de Riesgos'!$Y$59="Baja",'Mapa de Riesgos'!$AA$59="Leve"),CONCATENATE("R7C",'Mapa de Riesgos'!$O$59),"")</f>
        <v/>
      </c>
      <c r="M42" s="77" t="str">
        <f>IF(AND('Mapa de Riesgos'!$Y$60="Baja",'Mapa de Riesgos'!$AA$60="Leve"),CONCATENATE("R7C",'Mapa de Riesgos'!$O$60),"")</f>
        <v/>
      </c>
      <c r="N42" s="77" t="str">
        <f>IF(AND('Mapa de Riesgos'!$Y$61="Baja",'Mapa de Riesgos'!$AA$61="Leve"),CONCATENATE("R7C",'Mapa de Riesgos'!$O$61),"")</f>
        <v/>
      </c>
      <c r="O42" s="78" t="str">
        <f>IF(AND('Mapa de Riesgos'!$Y$62="Baja",'Mapa de Riesgos'!$AA$62="Leve"),CONCATENATE("R7C",'Mapa de Riesgos'!$O$62),"")</f>
        <v/>
      </c>
      <c r="P42" s="67" t="str">
        <f>IF(AND('Mapa de Riesgos'!$Y$57="Baja",'Mapa de Riesgos'!$AA$57="Menor"),CONCATENATE("R7C",'Mapa de Riesgos'!$O$57),"")</f>
        <v/>
      </c>
      <c r="Q42" s="68" t="str">
        <f>IF(AND('Mapa de Riesgos'!$Y$58="Baja",'Mapa de Riesgos'!$AA$58="Menor"),CONCATENATE("R7C",'Mapa de Riesgos'!$O$58),"")</f>
        <v/>
      </c>
      <c r="R42" s="68" t="str">
        <f>IF(AND('Mapa de Riesgos'!$Y$59="Baja",'Mapa de Riesgos'!$AA$59="Menor"),CONCATENATE("R7C",'Mapa de Riesgos'!$O$59),"")</f>
        <v/>
      </c>
      <c r="S42" s="68" t="str">
        <f>IF(AND('Mapa de Riesgos'!$Y$60="Baja",'Mapa de Riesgos'!$AA$60="Menor"),CONCATENATE("R7C",'Mapa de Riesgos'!$O$60),"")</f>
        <v/>
      </c>
      <c r="T42" s="68" t="str">
        <f>IF(AND('Mapa de Riesgos'!$Y$61="Baja",'Mapa de Riesgos'!$AA$61="Menor"),CONCATENATE("R7C",'Mapa de Riesgos'!$O$61),"")</f>
        <v/>
      </c>
      <c r="U42" s="69" t="str">
        <f>IF(AND('Mapa de Riesgos'!$Y$62="Baja",'Mapa de Riesgos'!$AA$62="Menor"),CONCATENATE("R7C",'Mapa de Riesgos'!$O$62),"")</f>
        <v/>
      </c>
      <c r="V42" s="67" t="str">
        <f>IF(AND('Mapa de Riesgos'!$Y$57="Baja",'Mapa de Riesgos'!$AA$57="Moderado"),CONCATENATE("R7C",'Mapa de Riesgos'!$O$57),"")</f>
        <v>R7C1</v>
      </c>
      <c r="W42" s="68" t="str">
        <f>IF(AND('Mapa de Riesgos'!$Y$58="Baja",'Mapa de Riesgos'!$AA$58="Moderado"),CONCATENATE("R7C",'Mapa de Riesgos'!$O$58),"")</f>
        <v/>
      </c>
      <c r="X42" s="68" t="str">
        <f>IF(AND('Mapa de Riesgos'!$Y$59="Baja",'Mapa de Riesgos'!$AA$59="Moderado"),CONCATENATE("R7C",'Mapa de Riesgos'!$O$59),"")</f>
        <v/>
      </c>
      <c r="Y42" s="68" t="str">
        <f>IF(AND('Mapa de Riesgos'!$Y$60="Baja",'Mapa de Riesgos'!$AA$60="Moderado"),CONCATENATE("R7C",'Mapa de Riesgos'!$O$60),"")</f>
        <v/>
      </c>
      <c r="Z42" s="68" t="str">
        <f>IF(AND('Mapa de Riesgos'!$Y$61="Baja",'Mapa de Riesgos'!$AA$61="Moderado"),CONCATENATE("R7C",'Mapa de Riesgos'!$O$61),"")</f>
        <v/>
      </c>
      <c r="AA42" s="69" t="str">
        <f>IF(AND('Mapa de Riesgos'!$Y$62="Baja",'Mapa de Riesgos'!$AA$62="Moderado"),CONCATENATE("R7C",'Mapa de Riesgos'!$O$62),"")</f>
        <v/>
      </c>
      <c r="AB42" s="52" t="str">
        <f>IF(AND('Mapa de Riesgos'!$Y$57="Baja",'Mapa de Riesgos'!$AA$57="Mayor"),CONCATENATE("R7C",'Mapa de Riesgos'!$O$57),"")</f>
        <v/>
      </c>
      <c r="AC42" s="53" t="str">
        <f>IF(AND('Mapa de Riesgos'!$Y$58="Baja",'Mapa de Riesgos'!$AA$58="Mayor"),CONCATENATE("R7C",'Mapa de Riesgos'!$O$58),"")</f>
        <v/>
      </c>
      <c r="AD42" s="53" t="str">
        <f>IF(AND('Mapa de Riesgos'!$Y$59="Baja",'Mapa de Riesgos'!$AA$59="Mayor"),CONCATENATE("R7C",'Mapa de Riesgos'!$O$59),"")</f>
        <v/>
      </c>
      <c r="AE42" s="53" t="str">
        <f>IF(AND('Mapa de Riesgos'!$Y$60="Baja",'Mapa de Riesgos'!$AA$60="Mayor"),CONCATENATE("R7C",'Mapa de Riesgos'!$O$60),"")</f>
        <v/>
      </c>
      <c r="AF42" s="53" t="str">
        <f>IF(AND('Mapa de Riesgos'!$Y$61="Baja",'Mapa de Riesgos'!$AA$61="Mayor"),CONCATENATE("R7C",'Mapa de Riesgos'!$O$61),"")</f>
        <v/>
      </c>
      <c r="AG42" s="54" t="str">
        <f>IF(AND('Mapa de Riesgos'!$Y$62="Baja",'Mapa de Riesgos'!$AA$62="Mayor"),CONCATENATE("R7C",'Mapa de Riesgos'!$O$62),"")</f>
        <v/>
      </c>
      <c r="AH42" s="55" t="str">
        <f>IF(AND('Mapa de Riesgos'!$Y$57="Baja",'Mapa de Riesgos'!$AA$57="Catastrófico"),CONCATENATE("R7C",'Mapa de Riesgos'!$O$57),"")</f>
        <v/>
      </c>
      <c r="AI42" s="56" t="str">
        <f>IF(AND('Mapa de Riesgos'!$Y$58="Baja",'Mapa de Riesgos'!$AA$58="Catastrófico"),CONCATENATE("R7C",'Mapa de Riesgos'!$O$58),"")</f>
        <v/>
      </c>
      <c r="AJ42" s="56" t="str">
        <f>IF(AND('Mapa de Riesgos'!$Y$59="Baja",'Mapa de Riesgos'!$AA$59="Catastrófico"),CONCATENATE("R7C",'Mapa de Riesgos'!$O$59),"")</f>
        <v/>
      </c>
      <c r="AK42" s="56" t="str">
        <f>IF(AND('Mapa de Riesgos'!$Y$60="Baja",'Mapa de Riesgos'!$AA$60="Catastrófico"),CONCATENATE("R7C",'Mapa de Riesgos'!$O$60),"")</f>
        <v/>
      </c>
      <c r="AL42" s="56" t="str">
        <f>IF(AND('Mapa de Riesgos'!$Y$61="Baja",'Mapa de Riesgos'!$AA$61="Catastrófico"),CONCATENATE("R7C",'Mapa de Riesgos'!$O$61),"")</f>
        <v/>
      </c>
      <c r="AM42" s="57" t="str">
        <f>IF(AND('Mapa de Riesgos'!$Y$62="Baja",'Mapa de Riesgos'!$AA$62="Catastrófico"),CONCATENATE("R7C",'Mapa de Riesgos'!$O$62),"")</f>
        <v/>
      </c>
      <c r="AN42" s="83"/>
      <c r="AO42" s="615"/>
      <c r="AP42" s="616"/>
      <c r="AQ42" s="616"/>
      <c r="AR42" s="616"/>
      <c r="AS42" s="616"/>
      <c r="AT42" s="61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96"/>
      <c r="C43" s="496"/>
      <c r="D43" s="497"/>
      <c r="E43" s="595"/>
      <c r="F43" s="594"/>
      <c r="G43" s="594"/>
      <c r="H43" s="594"/>
      <c r="I43" s="594"/>
      <c r="J43" s="76" t="str">
        <f>IF(AND('Mapa de Riesgos'!$Y$63="Baja",'Mapa de Riesgos'!$AA$63="Leve"),CONCATENATE("R8C",'Mapa de Riesgos'!$O$63),"")</f>
        <v/>
      </c>
      <c r="K43" s="77" t="str">
        <f>IF(AND('Mapa de Riesgos'!$Y$64="Baja",'Mapa de Riesgos'!$AA$64="Leve"),CONCATENATE("R8C",'Mapa de Riesgos'!$O$64),"")</f>
        <v/>
      </c>
      <c r="L43" s="77" t="str">
        <f>IF(AND('Mapa de Riesgos'!$Y$65="Baja",'Mapa de Riesgos'!$AA$65="Leve"),CONCATENATE("R8C",'Mapa de Riesgos'!$O$65),"")</f>
        <v/>
      </c>
      <c r="M43" s="77" t="str">
        <f>IF(AND('Mapa de Riesgos'!$Y$66="Baja",'Mapa de Riesgos'!$AA$66="Leve"),CONCATENATE("R8C",'Mapa de Riesgos'!$O$66),"")</f>
        <v/>
      </c>
      <c r="N43" s="77" t="str">
        <f>IF(AND('Mapa de Riesgos'!$Y$67="Baja",'Mapa de Riesgos'!$AA$67="Leve"),CONCATENATE("R8C",'Mapa de Riesgos'!$O$67),"")</f>
        <v/>
      </c>
      <c r="O43" s="78" t="str">
        <f>IF(AND('Mapa de Riesgos'!$Y$68="Baja",'Mapa de Riesgos'!$AA$68="Leve"),CONCATENATE("R8C",'Mapa de Riesgos'!$O$68),"")</f>
        <v/>
      </c>
      <c r="P43" s="67" t="str">
        <f>IF(AND('Mapa de Riesgos'!$Y$63="Baja",'Mapa de Riesgos'!$AA$63="Menor"),CONCATENATE("R8C",'Mapa de Riesgos'!$O$63),"")</f>
        <v/>
      </c>
      <c r="Q43" s="68" t="str">
        <f>IF(AND('Mapa de Riesgos'!$Y$64="Baja",'Mapa de Riesgos'!$AA$64="Menor"),CONCATENATE("R8C",'Mapa de Riesgos'!$O$64),"")</f>
        <v/>
      </c>
      <c r="R43" s="68" t="str">
        <f>IF(AND('Mapa de Riesgos'!$Y$65="Baja",'Mapa de Riesgos'!$AA$65="Menor"),CONCATENATE("R8C",'Mapa de Riesgos'!$O$65),"")</f>
        <v/>
      </c>
      <c r="S43" s="68" t="str">
        <f>IF(AND('Mapa de Riesgos'!$Y$66="Baja",'Mapa de Riesgos'!$AA$66="Menor"),CONCATENATE("R8C",'Mapa de Riesgos'!$O$66),"")</f>
        <v/>
      </c>
      <c r="T43" s="68" t="str">
        <f>IF(AND('Mapa de Riesgos'!$Y$67="Baja",'Mapa de Riesgos'!$AA$67="Menor"),CONCATENATE("R8C",'Mapa de Riesgos'!$O$67),"")</f>
        <v/>
      </c>
      <c r="U43" s="69" t="str">
        <f>IF(AND('Mapa de Riesgos'!$Y$68="Baja",'Mapa de Riesgos'!$AA$68="Menor"),CONCATENATE("R8C",'Mapa de Riesgos'!$O$68),"")</f>
        <v/>
      </c>
      <c r="V43" s="67" t="str">
        <f>IF(AND('Mapa de Riesgos'!$Y$63="Baja",'Mapa de Riesgos'!$AA$63="Moderado"),CONCATENATE("R8C",'Mapa de Riesgos'!$O$63),"")</f>
        <v>R8C1</v>
      </c>
      <c r="W43" s="68" t="str">
        <f>IF(AND('Mapa de Riesgos'!$Y$64="Baja",'Mapa de Riesgos'!$AA$64="Moderado"),CONCATENATE("R8C",'Mapa de Riesgos'!$O$64),"")</f>
        <v/>
      </c>
      <c r="X43" s="68" t="str">
        <f>IF(AND('Mapa de Riesgos'!$Y$65="Baja",'Mapa de Riesgos'!$AA$65="Moderado"),CONCATENATE("R8C",'Mapa de Riesgos'!$O$65),"")</f>
        <v/>
      </c>
      <c r="Y43" s="68" t="str">
        <f>IF(AND('Mapa de Riesgos'!$Y$66="Baja",'Mapa de Riesgos'!$AA$66="Moderado"),CONCATENATE("R8C",'Mapa de Riesgos'!$O$66),"")</f>
        <v/>
      </c>
      <c r="Z43" s="68" t="str">
        <f>IF(AND('Mapa de Riesgos'!$Y$67="Baja",'Mapa de Riesgos'!$AA$67="Moderado"),CONCATENATE("R8C",'Mapa de Riesgos'!$O$67),"")</f>
        <v/>
      </c>
      <c r="AA43" s="69" t="str">
        <f>IF(AND('Mapa de Riesgos'!$Y$68="Baja",'Mapa de Riesgos'!$AA$68="Moderado"),CONCATENATE("R8C",'Mapa de Riesgos'!$O$68),"")</f>
        <v/>
      </c>
      <c r="AB43" s="52" t="str">
        <f>IF(AND('Mapa de Riesgos'!$Y$63="Baja",'Mapa de Riesgos'!$AA$63="Mayor"),CONCATENATE("R8C",'Mapa de Riesgos'!$O$63),"")</f>
        <v/>
      </c>
      <c r="AC43" s="53" t="str">
        <f>IF(AND('Mapa de Riesgos'!$Y$64="Baja",'Mapa de Riesgos'!$AA$64="Mayor"),CONCATENATE("R8C",'Mapa de Riesgos'!$O$64),"")</f>
        <v/>
      </c>
      <c r="AD43" s="53" t="str">
        <f>IF(AND('Mapa de Riesgos'!$Y$65="Baja",'Mapa de Riesgos'!$AA$65="Mayor"),CONCATENATE("R8C",'Mapa de Riesgos'!$O$65),"")</f>
        <v/>
      </c>
      <c r="AE43" s="53" t="str">
        <f>IF(AND('Mapa de Riesgos'!$Y$66="Baja",'Mapa de Riesgos'!$AA$66="Mayor"),CONCATENATE("R8C",'Mapa de Riesgos'!$O$66),"")</f>
        <v/>
      </c>
      <c r="AF43" s="53" t="str">
        <f>IF(AND('Mapa de Riesgos'!$Y$67="Baja",'Mapa de Riesgos'!$AA$67="Mayor"),CONCATENATE("R8C",'Mapa de Riesgos'!$O$67),"")</f>
        <v/>
      </c>
      <c r="AG43" s="54" t="str">
        <f>IF(AND('Mapa de Riesgos'!$Y$68="Baja",'Mapa de Riesgos'!$AA$68="Mayor"),CONCATENATE("R8C",'Mapa de Riesgos'!$O$68),"")</f>
        <v/>
      </c>
      <c r="AH43" s="55" t="str">
        <f>IF(AND('Mapa de Riesgos'!$Y$63="Baja",'Mapa de Riesgos'!$AA$63="Catastrófico"),CONCATENATE("R8C",'Mapa de Riesgos'!$O$63),"")</f>
        <v/>
      </c>
      <c r="AI43" s="56" t="str">
        <f>IF(AND('Mapa de Riesgos'!$Y$64="Baja",'Mapa de Riesgos'!$AA$64="Catastrófico"),CONCATENATE("R8C",'Mapa de Riesgos'!$O$64),"")</f>
        <v/>
      </c>
      <c r="AJ43" s="56" t="str">
        <f>IF(AND('Mapa de Riesgos'!$Y$65="Baja",'Mapa de Riesgos'!$AA$65="Catastrófico"),CONCATENATE("R8C",'Mapa de Riesgos'!$O$65),"")</f>
        <v/>
      </c>
      <c r="AK43" s="56" t="str">
        <f>IF(AND('Mapa de Riesgos'!$Y$66="Baja",'Mapa de Riesgos'!$AA$66="Catastrófico"),CONCATENATE("R8C",'Mapa de Riesgos'!$O$66),"")</f>
        <v/>
      </c>
      <c r="AL43" s="56" t="str">
        <f>IF(AND('Mapa de Riesgos'!$Y$67="Baja",'Mapa de Riesgos'!$AA$67="Catastrófico"),CONCATENATE("R8C",'Mapa de Riesgos'!$O$67),"")</f>
        <v/>
      </c>
      <c r="AM43" s="57" t="str">
        <f>IF(AND('Mapa de Riesgos'!$Y$68="Baja",'Mapa de Riesgos'!$AA$68="Catastrófico"),CONCATENATE("R8C",'Mapa de Riesgos'!$O$68),"")</f>
        <v/>
      </c>
      <c r="AN43" s="83"/>
      <c r="AO43" s="615"/>
      <c r="AP43" s="616"/>
      <c r="AQ43" s="616"/>
      <c r="AR43" s="616"/>
      <c r="AS43" s="616"/>
      <c r="AT43" s="61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96"/>
      <c r="C44" s="496"/>
      <c r="D44" s="497"/>
      <c r="E44" s="595"/>
      <c r="F44" s="594"/>
      <c r="G44" s="594"/>
      <c r="H44" s="594"/>
      <c r="I44" s="594"/>
      <c r="J44" s="76" t="str">
        <f>IF(AND('Mapa de Riesgos'!$Y$69="Baja",'Mapa de Riesgos'!$AA$69="Leve"),CONCATENATE("R9C",'Mapa de Riesgos'!$O$69),"")</f>
        <v/>
      </c>
      <c r="K44" s="77" t="str">
        <f>IF(AND('Mapa de Riesgos'!$Y$70="Baja",'Mapa de Riesgos'!$AA$70="Leve"),CONCATENATE("R9C",'Mapa de Riesgos'!$O$70),"")</f>
        <v/>
      </c>
      <c r="L44" s="77" t="str">
        <f>IF(AND('Mapa de Riesgos'!$Y$71="Baja",'Mapa de Riesgos'!$AA$71="Leve"),CONCATENATE("R9C",'Mapa de Riesgos'!$O$71),"")</f>
        <v/>
      </c>
      <c r="M44" s="77" t="str">
        <f>IF(AND('Mapa de Riesgos'!$Y$72="Baja",'Mapa de Riesgos'!$AA$72="Leve"),CONCATENATE("R9C",'Mapa de Riesgos'!$O$72),"")</f>
        <v/>
      </c>
      <c r="N44" s="77" t="str">
        <f>IF(AND('Mapa de Riesgos'!$Y$73="Baja",'Mapa de Riesgos'!$AA$73="Leve"),CONCATENATE("R9C",'Mapa de Riesgos'!$O$73),"")</f>
        <v/>
      </c>
      <c r="O44" s="78" t="str">
        <f>IF(AND('Mapa de Riesgos'!$Y$74="Baja",'Mapa de Riesgos'!$AA$74="Leve"),CONCATENATE("R9C",'Mapa de Riesgos'!$O$74),"")</f>
        <v/>
      </c>
      <c r="P44" s="67" t="str">
        <f>IF(AND('Mapa de Riesgos'!$Y$69="Baja",'Mapa de Riesgos'!$AA$69="Menor"),CONCATENATE("R9C",'Mapa de Riesgos'!$O$69),"")</f>
        <v/>
      </c>
      <c r="Q44" s="68" t="str">
        <f>IF(AND('Mapa de Riesgos'!$Y$70="Baja",'Mapa de Riesgos'!$AA$70="Menor"),CONCATENATE("R9C",'Mapa de Riesgos'!$O$70),"")</f>
        <v/>
      </c>
      <c r="R44" s="68" t="str">
        <f>IF(AND('Mapa de Riesgos'!$Y$71="Baja",'Mapa de Riesgos'!$AA$71="Menor"),CONCATENATE("R9C",'Mapa de Riesgos'!$O$71),"")</f>
        <v/>
      </c>
      <c r="S44" s="68" t="str">
        <f>IF(AND('Mapa de Riesgos'!$Y$72="Baja",'Mapa de Riesgos'!$AA$72="Menor"),CONCATENATE("R9C",'Mapa de Riesgos'!$O$72),"")</f>
        <v/>
      </c>
      <c r="T44" s="68" t="str">
        <f>IF(AND('Mapa de Riesgos'!$Y$73="Baja",'Mapa de Riesgos'!$AA$73="Menor"),CONCATENATE("R9C",'Mapa de Riesgos'!$O$73),"")</f>
        <v/>
      </c>
      <c r="U44" s="69" t="str">
        <f>IF(AND('Mapa de Riesgos'!$Y$74="Baja",'Mapa de Riesgos'!$AA$74="Menor"),CONCATENATE("R9C",'Mapa de Riesgos'!$O$74),"")</f>
        <v/>
      </c>
      <c r="V44" s="67" t="str">
        <f>IF(AND('Mapa de Riesgos'!$Y$69="Baja",'Mapa de Riesgos'!$AA$69="Moderado"),CONCATENATE("R9C",'Mapa de Riesgos'!$O$69),"")</f>
        <v>R9C1</v>
      </c>
      <c r="W44" s="68" t="str">
        <f>IF(AND('Mapa de Riesgos'!$Y$70="Baja",'Mapa de Riesgos'!$AA$70="Moderado"),CONCATENATE("R9C",'Mapa de Riesgos'!$O$70),"")</f>
        <v/>
      </c>
      <c r="X44" s="68" t="str">
        <f>IF(AND('Mapa de Riesgos'!$Y$71="Baja",'Mapa de Riesgos'!$AA$71="Moderado"),CONCATENATE("R9C",'Mapa de Riesgos'!$O$71),"")</f>
        <v/>
      </c>
      <c r="Y44" s="68" t="str">
        <f>IF(AND('Mapa de Riesgos'!$Y$72="Baja",'Mapa de Riesgos'!$AA$72="Moderado"),CONCATENATE("R9C",'Mapa de Riesgos'!$O$72),"")</f>
        <v/>
      </c>
      <c r="Z44" s="68" t="str">
        <f>IF(AND('Mapa de Riesgos'!$Y$73="Baja",'Mapa de Riesgos'!$AA$73="Moderado"),CONCATENATE("R9C",'Mapa de Riesgos'!$O$73),"")</f>
        <v/>
      </c>
      <c r="AA44" s="69" t="str">
        <f>IF(AND('Mapa de Riesgos'!$Y$74="Baja",'Mapa de Riesgos'!$AA$74="Moderado"),CONCATENATE("R9C",'Mapa de Riesgos'!$O$74),"")</f>
        <v/>
      </c>
      <c r="AB44" s="52" t="str">
        <f>IF(AND('Mapa de Riesgos'!$Y$69="Baja",'Mapa de Riesgos'!$AA$69="Mayor"),CONCATENATE("R9C",'Mapa de Riesgos'!$O$69),"")</f>
        <v/>
      </c>
      <c r="AC44" s="53" t="str">
        <f>IF(AND('Mapa de Riesgos'!$Y$70="Baja",'Mapa de Riesgos'!$AA$70="Mayor"),CONCATENATE("R9C",'Mapa de Riesgos'!$O$70),"")</f>
        <v/>
      </c>
      <c r="AD44" s="53" t="str">
        <f>IF(AND('Mapa de Riesgos'!$Y$71="Baja",'Mapa de Riesgos'!$AA$71="Mayor"),CONCATENATE("R9C",'Mapa de Riesgos'!$O$71),"")</f>
        <v/>
      </c>
      <c r="AE44" s="53" t="str">
        <f>IF(AND('Mapa de Riesgos'!$Y$72="Baja",'Mapa de Riesgos'!$AA$72="Mayor"),CONCATENATE("R9C",'Mapa de Riesgos'!$O$72),"")</f>
        <v/>
      </c>
      <c r="AF44" s="53" t="str">
        <f>IF(AND('Mapa de Riesgos'!$Y$73="Baja",'Mapa de Riesgos'!$AA$73="Mayor"),CONCATENATE("R9C",'Mapa de Riesgos'!$O$73),"")</f>
        <v/>
      </c>
      <c r="AG44" s="54" t="str">
        <f>IF(AND('Mapa de Riesgos'!$Y$74="Baja",'Mapa de Riesgos'!$AA$74="Mayor"),CONCATENATE("R9C",'Mapa de Riesgos'!$O$74),"")</f>
        <v/>
      </c>
      <c r="AH44" s="55" t="str">
        <f>IF(AND('Mapa de Riesgos'!$Y$69="Baja",'Mapa de Riesgos'!$AA$69="Catastrófico"),CONCATENATE("R9C",'Mapa de Riesgos'!$O$69),"")</f>
        <v/>
      </c>
      <c r="AI44" s="56" t="str">
        <f>IF(AND('Mapa de Riesgos'!$Y$70="Baja",'Mapa de Riesgos'!$AA$70="Catastrófico"),CONCATENATE("R9C",'Mapa de Riesgos'!$O$70),"")</f>
        <v/>
      </c>
      <c r="AJ44" s="56" t="str">
        <f>IF(AND('Mapa de Riesgos'!$Y$71="Baja",'Mapa de Riesgos'!$AA$71="Catastrófico"),CONCATENATE("R9C",'Mapa de Riesgos'!$O$71),"")</f>
        <v/>
      </c>
      <c r="AK44" s="56" t="str">
        <f>IF(AND('Mapa de Riesgos'!$Y$72="Baja",'Mapa de Riesgos'!$AA$72="Catastrófico"),CONCATENATE("R9C",'Mapa de Riesgos'!$O$72),"")</f>
        <v/>
      </c>
      <c r="AL44" s="56" t="str">
        <f>IF(AND('Mapa de Riesgos'!$Y$73="Baja",'Mapa de Riesgos'!$AA$73="Catastrófico"),CONCATENATE("R9C",'Mapa de Riesgos'!$O$73),"")</f>
        <v/>
      </c>
      <c r="AM44" s="57" t="str">
        <f>IF(AND('Mapa de Riesgos'!$Y$74="Baja",'Mapa de Riesgos'!$AA$74="Catastrófico"),CONCATENATE("R9C",'Mapa de Riesgos'!$O$74),"")</f>
        <v/>
      </c>
      <c r="AN44" s="83"/>
      <c r="AO44" s="615"/>
      <c r="AP44" s="616"/>
      <c r="AQ44" s="616"/>
      <c r="AR44" s="616"/>
      <c r="AS44" s="616"/>
      <c r="AT44" s="61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96"/>
      <c r="C45" s="496"/>
      <c r="D45" s="497"/>
      <c r="E45" s="596"/>
      <c r="F45" s="597"/>
      <c r="G45" s="597"/>
      <c r="H45" s="597"/>
      <c r="I45" s="597"/>
      <c r="J45" s="79" t="str">
        <f>IF(AND('Mapa de Riesgos'!$Y$75="Baja",'Mapa de Riesgos'!$AA$75="Leve"),CONCATENATE("R10C",'Mapa de Riesgos'!$O$75),"")</f>
        <v/>
      </c>
      <c r="K45" s="80" t="str">
        <f>IF(AND('Mapa de Riesgos'!$Y$76="Baja",'Mapa de Riesgos'!$AA$76="Leve"),CONCATENATE("R10C",'Mapa de Riesgos'!$O$76),"")</f>
        <v/>
      </c>
      <c r="L45" s="80" t="str">
        <f>IF(AND('Mapa de Riesgos'!$Y$77="Baja",'Mapa de Riesgos'!$AA$77="Leve"),CONCATENATE("R10C",'Mapa de Riesgos'!$O$77),"")</f>
        <v/>
      </c>
      <c r="M45" s="80" t="str">
        <f>IF(AND('Mapa de Riesgos'!$Y$78="Baja",'Mapa de Riesgos'!$AA$78="Leve"),CONCATENATE("R10C",'Mapa de Riesgos'!$O$78),"")</f>
        <v/>
      </c>
      <c r="N45" s="80" t="str">
        <f>IF(AND('Mapa de Riesgos'!$Y$79="Baja",'Mapa de Riesgos'!$AA$79="Leve"),CONCATENATE("R10C",'Mapa de Riesgos'!$O$79),"")</f>
        <v/>
      </c>
      <c r="O45" s="81" t="str">
        <f>IF(AND('Mapa de Riesgos'!$Y$80="Baja",'Mapa de Riesgos'!$AA$80="Leve"),CONCATENATE("R10C",'Mapa de Riesgos'!$O$80),"")</f>
        <v/>
      </c>
      <c r="P45" s="67" t="str">
        <f>IF(AND('Mapa de Riesgos'!$Y$75="Baja",'Mapa de Riesgos'!$AA$75="Menor"),CONCATENATE("R10C",'Mapa de Riesgos'!$O$75),"")</f>
        <v/>
      </c>
      <c r="Q45" s="68" t="str">
        <f>IF(AND('Mapa de Riesgos'!$Y$76="Baja",'Mapa de Riesgos'!$AA$76="Menor"),CONCATENATE("R10C",'Mapa de Riesgos'!$O$76),"")</f>
        <v/>
      </c>
      <c r="R45" s="68" t="str">
        <f>IF(AND('Mapa de Riesgos'!$Y$77="Baja",'Mapa de Riesgos'!$AA$77="Menor"),CONCATENATE("R10C",'Mapa de Riesgos'!$O$77),"")</f>
        <v/>
      </c>
      <c r="S45" s="68" t="str">
        <f>IF(AND('Mapa de Riesgos'!$Y$78="Baja",'Mapa de Riesgos'!$AA$78="Menor"),CONCATENATE("R10C",'Mapa de Riesgos'!$O$78),"")</f>
        <v/>
      </c>
      <c r="T45" s="68" t="str">
        <f>IF(AND('Mapa de Riesgos'!$Y$79="Baja",'Mapa de Riesgos'!$AA$79="Menor"),CONCATENATE("R10C",'Mapa de Riesgos'!$O$79),"")</f>
        <v/>
      </c>
      <c r="U45" s="69" t="str">
        <f>IF(AND('Mapa de Riesgos'!$Y$80="Baja",'Mapa de Riesgos'!$AA$80="Menor"),CONCATENATE("R10C",'Mapa de Riesgos'!$O$80),"")</f>
        <v/>
      </c>
      <c r="V45" s="70" t="str">
        <f>IF(AND('Mapa de Riesgos'!$Y$75="Baja",'Mapa de Riesgos'!$AA$75="Moderado"),CONCATENATE("R10C",'Mapa de Riesgos'!$O$75),"")</f>
        <v/>
      </c>
      <c r="W45" s="71" t="str">
        <f>IF(AND('Mapa de Riesgos'!$Y$76="Baja",'Mapa de Riesgos'!$AA$76="Moderado"),CONCATENATE("R10C",'Mapa de Riesgos'!$O$76),"")</f>
        <v/>
      </c>
      <c r="X45" s="71" t="str">
        <f>IF(AND('Mapa de Riesgos'!$Y$77="Baja",'Mapa de Riesgos'!$AA$77="Moderado"),CONCATENATE("R10C",'Mapa de Riesgos'!$O$77),"")</f>
        <v/>
      </c>
      <c r="Y45" s="71" t="str">
        <f>IF(AND('Mapa de Riesgos'!$Y$78="Baja",'Mapa de Riesgos'!$AA$78="Moderado"),CONCATENATE("R10C",'Mapa de Riesgos'!$O$78),"")</f>
        <v/>
      </c>
      <c r="Z45" s="71" t="str">
        <f>IF(AND('Mapa de Riesgos'!$Y$79="Baja",'Mapa de Riesgos'!$AA$79="Moderado"),CONCATENATE("R10C",'Mapa de Riesgos'!$O$79),"")</f>
        <v/>
      </c>
      <c r="AA45" s="72" t="str">
        <f>IF(AND('Mapa de Riesgos'!$Y$80="Baja",'Mapa de Riesgos'!$AA$80="Moderado"),CONCATENATE("R10C",'Mapa de Riesgos'!$O$80),"")</f>
        <v/>
      </c>
      <c r="AB45" s="58" t="str">
        <f>IF(AND('Mapa de Riesgos'!$Y$75="Baja",'Mapa de Riesgos'!$AA$75="Mayor"),CONCATENATE("R10C",'Mapa de Riesgos'!$O$75),"")</f>
        <v/>
      </c>
      <c r="AC45" s="59" t="str">
        <f>IF(AND('Mapa de Riesgos'!$Y$76="Baja",'Mapa de Riesgos'!$AA$76="Mayor"),CONCATENATE("R10C",'Mapa de Riesgos'!$O$76),"")</f>
        <v/>
      </c>
      <c r="AD45" s="59" t="str">
        <f>IF(AND('Mapa de Riesgos'!$Y$77="Baja",'Mapa de Riesgos'!$AA$77="Mayor"),CONCATENATE("R10C",'Mapa de Riesgos'!$O$77),"")</f>
        <v/>
      </c>
      <c r="AE45" s="59" t="str">
        <f>IF(AND('Mapa de Riesgos'!$Y$78="Baja",'Mapa de Riesgos'!$AA$78="Mayor"),CONCATENATE("R10C",'Mapa de Riesgos'!$O$78),"")</f>
        <v/>
      </c>
      <c r="AF45" s="59" t="str">
        <f>IF(AND('Mapa de Riesgos'!$Y$79="Baja",'Mapa de Riesgos'!$AA$79="Mayor"),CONCATENATE("R10C",'Mapa de Riesgos'!$O$79),"")</f>
        <v/>
      </c>
      <c r="AG45" s="60" t="str">
        <f>IF(AND('Mapa de Riesgos'!$Y$80="Baja",'Mapa de Riesgos'!$AA$80="Mayor"),CONCATENATE("R10C",'Mapa de Riesgos'!$O$80),"")</f>
        <v/>
      </c>
      <c r="AH45" s="61" t="str">
        <f>IF(AND('Mapa de Riesgos'!$Y$75="Baja",'Mapa de Riesgos'!$AA$75="Catastrófico"),CONCATENATE("R10C",'Mapa de Riesgos'!$O$75),"")</f>
        <v/>
      </c>
      <c r="AI45" s="62" t="str">
        <f>IF(AND('Mapa de Riesgos'!$Y$76="Baja",'Mapa de Riesgos'!$AA$76="Catastrófico"),CONCATENATE("R10C",'Mapa de Riesgos'!$O$76),"")</f>
        <v/>
      </c>
      <c r="AJ45" s="62" t="str">
        <f>IF(AND('Mapa de Riesgos'!$Y$77="Baja",'Mapa de Riesgos'!$AA$77="Catastrófico"),CONCATENATE("R10C",'Mapa de Riesgos'!$O$77),"")</f>
        <v/>
      </c>
      <c r="AK45" s="62" t="str">
        <f>IF(AND('Mapa de Riesgos'!$Y$78="Baja",'Mapa de Riesgos'!$AA$78="Catastrófico"),CONCATENATE("R10C",'Mapa de Riesgos'!$O$78),"")</f>
        <v/>
      </c>
      <c r="AL45" s="62" t="str">
        <f>IF(AND('Mapa de Riesgos'!$Y$79="Baja",'Mapa de Riesgos'!$AA$79="Catastrófico"),CONCATENATE("R10C",'Mapa de Riesgos'!$O$79),"")</f>
        <v/>
      </c>
      <c r="AM45" s="63" t="str">
        <f>IF(AND('Mapa de Riesgos'!$Y$80="Baja",'Mapa de Riesgos'!$AA$80="Catastrófico"),CONCATENATE("R10C",'Mapa de Riesgos'!$O$80),"")</f>
        <v/>
      </c>
      <c r="AN45" s="83"/>
      <c r="AO45" s="618"/>
      <c r="AP45" s="619"/>
      <c r="AQ45" s="619"/>
      <c r="AR45" s="619"/>
      <c r="AS45" s="619"/>
      <c r="AT45" s="620"/>
    </row>
    <row r="46" spans="1:80" ht="46.5" customHeight="1" x14ac:dyDescent="0.35">
      <c r="A46" s="83"/>
      <c r="B46" s="496"/>
      <c r="C46" s="496"/>
      <c r="D46" s="497"/>
      <c r="E46" s="591" t="s">
        <v>109</v>
      </c>
      <c r="F46" s="592"/>
      <c r="G46" s="592"/>
      <c r="H46" s="592"/>
      <c r="I46" s="609"/>
      <c r="J46" s="73" t="str">
        <f>IF(AND('Mapa de Riesgos'!$Y$12="Muy Baja",'Mapa de Riesgos'!$AA$12="Leve"),CONCATENATE("R1C",'Mapa de Riesgos'!$O$12),"")</f>
        <v/>
      </c>
      <c r="K46" s="74" t="str">
        <f>IF(AND('Mapa de Riesgos'!$Y$16="Muy Baja",'Mapa de Riesgos'!$AA$16="Leve"),CONCATENATE("R1C",'Mapa de Riesgos'!$O$16),"")</f>
        <v/>
      </c>
      <c r="L46" s="74" t="str">
        <f>IF(AND('Mapa de Riesgos'!$Y$17="Muy Baja",'Mapa de Riesgos'!$AA$17="Leve"),CONCATENATE("R1C",'Mapa de Riesgos'!$O$17),"")</f>
        <v/>
      </c>
      <c r="M46" s="74" t="str">
        <f>IF(AND('Mapa de Riesgos'!$Y$18="Muy Baja",'Mapa de Riesgos'!$AA$18="Leve"),CONCATENATE("R1C",'Mapa de Riesgos'!$O$18),"")</f>
        <v/>
      </c>
      <c r="N46" s="74" t="str">
        <f>IF(AND('Mapa de Riesgos'!$Y$19="Muy Baja",'Mapa de Riesgos'!$AA$19="Leve"),CONCATENATE("R1C",'Mapa de Riesgos'!$O$19),"")</f>
        <v/>
      </c>
      <c r="O46" s="75" t="str">
        <f>IF(AND('Mapa de Riesgos'!$Y$20="Muy Baja",'Mapa de Riesgos'!$AA$20="Leve"),CONCATENATE("R1C",'Mapa de Riesgos'!$O$20),"")</f>
        <v/>
      </c>
      <c r="P46" s="73" t="str">
        <f>IF(AND('Mapa de Riesgos'!$Y$12="Muy Baja",'Mapa de Riesgos'!$AA$12="Menor"),CONCATENATE("R1C",'Mapa de Riesgos'!$O$12),"")</f>
        <v/>
      </c>
      <c r="Q46" s="74" t="str">
        <f>IF(AND('Mapa de Riesgos'!$Y$16="Muy Baja",'Mapa de Riesgos'!$AA$16="Menor"),CONCATENATE("R1C",'Mapa de Riesgos'!$O$16),"")</f>
        <v/>
      </c>
      <c r="R46" s="74" t="str">
        <f>IF(AND('Mapa de Riesgos'!$Y$17="Muy Baja",'Mapa de Riesgos'!$AA$17="Menor"),CONCATENATE("R1C",'Mapa de Riesgos'!$O$17),"")</f>
        <v/>
      </c>
      <c r="S46" s="74" t="str">
        <f>IF(AND('Mapa de Riesgos'!$Y$18="Muy Baja",'Mapa de Riesgos'!$AA$18="Menor"),CONCATENATE("R1C",'Mapa de Riesgos'!$O$18),"")</f>
        <v/>
      </c>
      <c r="T46" s="74" t="str">
        <f>IF(AND('Mapa de Riesgos'!$Y$19="Muy Baja",'Mapa de Riesgos'!$AA$19="Menor"),CONCATENATE("R1C",'Mapa de Riesgos'!$O$19),"")</f>
        <v/>
      </c>
      <c r="U46" s="75" t="str">
        <f>IF(AND('Mapa de Riesgos'!$Y$20="Muy Baja",'Mapa de Riesgos'!$AA$20="Menor"),CONCATENATE("R1C",'Mapa de Riesgos'!$O$20),"")</f>
        <v/>
      </c>
      <c r="V46" s="64" t="str">
        <f>IF(AND('Mapa de Riesgos'!$Y$12="Muy Baja",'Mapa de Riesgos'!$AA$12="Moderado"),CONCATENATE("R1C",'Mapa de Riesgos'!$O$12),"")</f>
        <v/>
      </c>
      <c r="W46" s="82" t="str">
        <f>IF(AND('Mapa de Riesgos'!$Y$16="Muy Baja",'Mapa de Riesgos'!$AA$16="Moderado"),CONCATENATE("R1C",'Mapa de Riesgos'!$O$16),"")</f>
        <v/>
      </c>
      <c r="X46" s="65" t="str">
        <f>IF(AND('Mapa de Riesgos'!$Y$17="Muy Baja",'Mapa de Riesgos'!$AA$17="Moderado"),CONCATENATE("R1C",'Mapa de Riesgos'!$O$17),"")</f>
        <v/>
      </c>
      <c r="Y46" s="65" t="str">
        <f>IF(AND('Mapa de Riesgos'!$Y$18="Muy Baja",'Mapa de Riesgos'!$AA$18="Moderado"),CONCATENATE("R1C",'Mapa de Riesgos'!$O$18),"")</f>
        <v/>
      </c>
      <c r="Z46" s="65" t="str">
        <f>IF(AND('Mapa de Riesgos'!$Y$19="Muy Baja",'Mapa de Riesgos'!$AA$19="Moderado"),CONCATENATE("R1C",'Mapa de Riesgos'!$O$19),"")</f>
        <v/>
      </c>
      <c r="AA46" s="66" t="str">
        <f>IF(AND('Mapa de Riesgos'!$Y$20="Muy Baja",'Mapa de Riesgos'!$AA$20="Moderado"),CONCATENATE("R1C",'Mapa de Riesgos'!$O$20),"")</f>
        <v/>
      </c>
      <c r="AB46" s="46" t="str">
        <f>IF(AND('Mapa de Riesgos'!$Y$12="Muy Baja",'Mapa de Riesgos'!$AA$12="Mayor"),CONCATENATE("R1C",'Mapa de Riesgos'!$O$12),"")</f>
        <v/>
      </c>
      <c r="AC46" s="47" t="str">
        <f>IF(AND('Mapa de Riesgos'!$Y$16="Muy Baja",'Mapa de Riesgos'!$AA$16="Mayor"),CONCATENATE("R1C",'Mapa de Riesgos'!$O$16),"")</f>
        <v/>
      </c>
      <c r="AD46" s="47" t="str">
        <f>IF(AND('Mapa de Riesgos'!$Y$17="Muy Baja",'Mapa de Riesgos'!$AA$17="Mayor"),CONCATENATE("R1C",'Mapa de Riesgos'!$O$17),"")</f>
        <v/>
      </c>
      <c r="AE46" s="47" t="str">
        <f>IF(AND('Mapa de Riesgos'!$Y$18="Muy Baja",'Mapa de Riesgos'!$AA$18="Mayor"),CONCATENATE("R1C",'Mapa de Riesgos'!$O$18),"")</f>
        <v/>
      </c>
      <c r="AF46" s="47" t="str">
        <f>IF(AND('Mapa de Riesgos'!$Y$19="Muy Baja",'Mapa de Riesgos'!$AA$19="Mayor"),CONCATENATE("R1C",'Mapa de Riesgos'!$O$19),"")</f>
        <v/>
      </c>
      <c r="AG46" s="48" t="str">
        <f>IF(AND('Mapa de Riesgos'!$Y$20="Muy Baja",'Mapa de Riesgos'!$AA$20="Mayor"),CONCATENATE("R1C",'Mapa de Riesgos'!$O$20),"")</f>
        <v/>
      </c>
      <c r="AH46" s="49" t="str">
        <f>IF(AND('Mapa de Riesgos'!$Y$12="Muy Baja",'Mapa de Riesgos'!$AA$12="Catastrófico"),CONCATENATE("R1C",'Mapa de Riesgos'!$O$12),"")</f>
        <v/>
      </c>
      <c r="AI46" s="50" t="str">
        <f>IF(AND('Mapa de Riesgos'!$Y$16="Muy Baja",'Mapa de Riesgos'!$AA$16="Catastrófico"),CONCATENATE("R1C",'Mapa de Riesgos'!$O$16),"")</f>
        <v/>
      </c>
      <c r="AJ46" s="50" t="str">
        <f>IF(AND('Mapa de Riesgos'!$Y$17="Muy Baja",'Mapa de Riesgos'!$AA$17="Catastrófico"),CONCATENATE("R1C",'Mapa de Riesgos'!$O$17),"")</f>
        <v/>
      </c>
      <c r="AK46" s="50" t="str">
        <f>IF(AND('Mapa de Riesgos'!$Y$18="Muy Baja",'Mapa de Riesgos'!$AA$18="Catastrófico"),CONCATENATE("R1C",'Mapa de Riesgos'!$O$18),"")</f>
        <v/>
      </c>
      <c r="AL46" s="50" t="str">
        <f>IF(AND('Mapa de Riesgos'!$Y$19="Muy Baja",'Mapa de Riesgos'!$AA$19="Catastrófico"),CONCATENATE("R1C",'Mapa de Riesgos'!$O$19),"")</f>
        <v/>
      </c>
      <c r="AM46" s="51" t="str">
        <f>IF(AND('Mapa de Riesgos'!$Y$20="Muy Baja",'Mapa de Riesgos'!$AA$20="Catastrófico"),CONCATENATE("R1C",'Mapa de Riesgos'!$O$20),"")</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96"/>
      <c r="C47" s="496"/>
      <c r="D47" s="497"/>
      <c r="E47" s="593"/>
      <c r="F47" s="594"/>
      <c r="G47" s="594"/>
      <c r="H47" s="594"/>
      <c r="I47" s="610"/>
      <c r="J47" s="76" t="str">
        <f>IF(AND('Mapa de Riesgos'!$Y$21="Muy Baja",'Mapa de Riesgos'!$AA$21="Leve"),CONCATENATE("R2C",'Mapa de Riesgos'!$O$21),"")</f>
        <v/>
      </c>
      <c r="K47" s="77" t="str">
        <f>IF(AND('Mapa de Riesgos'!$Y$24="Muy Baja",'Mapa de Riesgos'!$AA$24="Leve"),CONCATENATE("R2C",'Mapa de Riesgos'!$O$24),"")</f>
        <v/>
      </c>
      <c r="L47" s="77" t="str">
        <f>IF(AND('Mapa de Riesgos'!$Y$25="Muy Baja",'Mapa de Riesgos'!$AA$25="Leve"),CONCATENATE("R2C",'Mapa de Riesgos'!$O$25),"")</f>
        <v/>
      </c>
      <c r="M47" s="77" t="str">
        <f>IF(AND('Mapa de Riesgos'!$Y$26="Muy Baja",'Mapa de Riesgos'!$AA$26="Leve"),CONCATENATE("R2C",'Mapa de Riesgos'!$O$26),"")</f>
        <v/>
      </c>
      <c r="N47" s="77" t="str">
        <f>IF(AND('Mapa de Riesgos'!$Y$27="Muy Baja",'Mapa de Riesgos'!$AA$27="Leve"),CONCATENATE("R2C",'Mapa de Riesgos'!$O$27),"")</f>
        <v/>
      </c>
      <c r="O47" s="78" t="str">
        <f>IF(AND('Mapa de Riesgos'!$Y$28="Muy Baja",'Mapa de Riesgos'!$AA$28="Leve"),CONCATENATE("R2C",'Mapa de Riesgos'!$O$28),"")</f>
        <v/>
      </c>
      <c r="P47" s="76" t="str">
        <f>IF(AND('Mapa de Riesgos'!$Y$21="Muy Baja",'Mapa de Riesgos'!$AA$21="Menor"),CONCATENATE("R2C",'Mapa de Riesgos'!$O$21),"")</f>
        <v/>
      </c>
      <c r="Q47" s="77" t="str">
        <f>IF(AND('Mapa de Riesgos'!$Y$24="Muy Baja",'Mapa de Riesgos'!$AA$24="Menor"),CONCATENATE("R2C",'Mapa de Riesgos'!$O$24),"")</f>
        <v/>
      </c>
      <c r="R47" s="77" t="str">
        <f>IF(AND('Mapa de Riesgos'!$Y$25="Muy Baja",'Mapa de Riesgos'!$AA$25="Menor"),CONCATENATE("R2C",'Mapa de Riesgos'!$O$25),"")</f>
        <v/>
      </c>
      <c r="S47" s="77" t="str">
        <f>IF(AND('Mapa de Riesgos'!$Y$26="Muy Baja",'Mapa de Riesgos'!$AA$26="Menor"),CONCATENATE("R2C",'Mapa de Riesgos'!$O$26),"")</f>
        <v/>
      </c>
      <c r="T47" s="77" t="str">
        <f>IF(AND('Mapa de Riesgos'!$Y$27="Muy Baja",'Mapa de Riesgos'!$AA$27="Menor"),CONCATENATE("R2C",'Mapa de Riesgos'!$O$27),"")</f>
        <v/>
      </c>
      <c r="U47" s="78" t="str">
        <f>IF(AND('Mapa de Riesgos'!$Y$28="Muy Baja",'Mapa de Riesgos'!$AA$28="Menor"),CONCATENATE("R2C",'Mapa de Riesgos'!$O$28),"")</f>
        <v/>
      </c>
      <c r="V47" s="67" t="str">
        <f>IF(AND('Mapa de Riesgos'!$Y$21="Muy Baja",'Mapa de Riesgos'!$AA$21="Moderado"),CONCATENATE("R2C",'Mapa de Riesgos'!$O$21),"")</f>
        <v/>
      </c>
      <c r="W47" s="68" t="str">
        <f>IF(AND('Mapa de Riesgos'!$Y$24="Muy Baja",'Mapa de Riesgos'!$AA$24="Moderado"),CONCATENATE("R2C",'Mapa de Riesgos'!$O$24),"")</f>
        <v/>
      </c>
      <c r="X47" s="68" t="str">
        <f>IF(AND('Mapa de Riesgos'!$Y$25="Muy Baja",'Mapa de Riesgos'!$AA$25="Moderado"),CONCATENATE("R2C",'Mapa de Riesgos'!$O$25),"")</f>
        <v/>
      </c>
      <c r="Y47" s="68" t="str">
        <f>IF(AND('Mapa de Riesgos'!$Y$26="Muy Baja",'Mapa de Riesgos'!$AA$26="Moderado"),CONCATENATE("R2C",'Mapa de Riesgos'!$O$26),"")</f>
        <v/>
      </c>
      <c r="Z47" s="68" t="str">
        <f>IF(AND('Mapa de Riesgos'!$Y$27="Muy Baja",'Mapa de Riesgos'!$AA$27="Moderado"),CONCATENATE("R2C",'Mapa de Riesgos'!$O$27),"")</f>
        <v/>
      </c>
      <c r="AA47" s="69" t="str">
        <f>IF(AND('Mapa de Riesgos'!$Y$28="Muy Baja",'Mapa de Riesgos'!$AA$28="Moderado"),CONCATENATE("R2C",'Mapa de Riesgos'!$O$28),"")</f>
        <v/>
      </c>
      <c r="AB47" s="52" t="str">
        <f>IF(AND('Mapa de Riesgos'!$Y$21="Muy Baja",'Mapa de Riesgos'!$AA$21="Mayor"),CONCATENATE("R2C",'Mapa de Riesgos'!$O$21),"")</f>
        <v/>
      </c>
      <c r="AC47" s="53" t="str">
        <f>IF(AND('Mapa de Riesgos'!$Y$24="Muy Baja",'Mapa de Riesgos'!$AA$24="Mayor"),CONCATENATE("R2C",'Mapa de Riesgos'!$O$24),"")</f>
        <v/>
      </c>
      <c r="AD47" s="53" t="str">
        <f>IF(AND('Mapa de Riesgos'!$Y$25="Muy Baja",'Mapa de Riesgos'!$AA$25="Mayor"),CONCATENATE("R2C",'Mapa de Riesgos'!$O$25),"")</f>
        <v/>
      </c>
      <c r="AE47" s="53" t="str">
        <f>IF(AND('Mapa de Riesgos'!$Y$26="Muy Baja",'Mapa de Riesgos'!$AA$26="Mayor"),CONCATENATE("R2C",'Mapa de Riesgos'!$O$26),"")</f>
        <v/>
      </c>
      <c r="AF47" s="53" t="str">
        <f>IF(AND('Mapa de Riesgos'!$Y$27="Muy Baja",'Mapa de Riesgos'!$AA$27="Mayor"),CONCATENATE("R2C",'Mapa de Riesgos'!$O$27),"")</f>
        <v/>
      </c>
      <c r="AG47" s="54" t="str">
        <f>IF(AND('Mapa de Riesgos'!$Y$28="Muy Baja",'Mapa de Riesgos'!$AA$28="Mayor"),CONCATENATE("R2C",'Mapa de Riesgos'!$O$28),"")</f>
        <v/>
      </c>
      <c r="AH47" s="55" t="str">
        <f>IF(AND('Mapa de Riesgos'!$Y$21="Muy Baja",'Mapa de Riesgos'!$AA$21="Catastrófico"),CONCATENATE("R2C",'Mapa de Riesgos'!$O$21),"")</f>
        <v/>
      </c>
      <c r="AI47" s="56" t="str">
        <f>IF(AND('Mapa de Riesgos'!$Y$24="Muy Baja",'Mapa de Riesgos'!$AA$24="Catastrófico"),CONCATENATE("R2C",'Mapa de Riesgos'!$O$24),"")</f>
        <v/>
      </c>
      <c r="AJ47" s="56" t="str">
        <f>IF(AND('Mapa de Riesgos'!$Y$25="Muy Baja",'Mapa de Riesgos'!$AA$25="Catastrófico"),CONCATENATE("R2C",'Mapa de Riesgos'!$O$25),"")</f>
        <v/>
      </c>
      <c r="AK47" s="56" t="str">
        <f>IF(AND('Mapa de Riesgos'!$Y$26="Muy Baja",'Mapa de Riesgos'!$AA$26="Catastrófico"),CONCATENATE("R2C",'Mapa de Riesgos'!$O$26),"")</f>
        <v/>
      </c>
      <c r="AL47" s="56" t="str">
        <f>IF(AND('Mapa de Riesgos'!$Y$27="Muy Baja",'Mapa de Riesgos'!$AA$27="Catastrófico"),CONCATENATE("R2C",'Mapa de Riesgos'!$O$27),"")</f>
        <v/>
      </c>
      <c r="AM47" s="57" t="str">
        <f>IF(AND('Mapa de Riesgos'!$Y$28="Muy Baja",'Mapa de Riesgos'!$AA$28="Catastrófico"),CONCATENATE("R2C",'Mapa de Riesgos'!$O$28),"")</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96"/>
      <c r="C48" s="496"/>
      <c r="D48" s="497"/>
      <c r="E48" s="593"/>
      <c r="F48" s="594"/>
      <c r="G48" s="594"/>
      <c r="H48" s="594"/>
      <c r="I48" s="610"/>
      <c r="J48" s="76" t="str">
        <f>IF(AND('Mapa de Riesgos'!$Y$29="Muy Baja",'Mapa de Riesgos'!$AA$29="Leve"),CONCATENATE("R3C",'Mapa de Riesgos'!$O$29),"")</f>
        <v/>
      </c>
      <c r="K48" s="77" t="str">
        <f>IF(AND('Mapa de Riesgos'!$Y$32="Muy Baja",'Mapa de Riesgos'!$AA$32="Leve"),CONCATENATE("R3C",'Mapa de Riesgos'!$O$32),"")</f>
        <v/>
      </c>
      <c r="L48" s="77" t="str">
        <f>IF(AND('Mapa de Riesgos'!$Y$33="Muy Baja",'Mapa de Riesgos'!$AA$33="Leve"),CONCATENATE("R3C",'Mapa de Riesgos'!$O$33),"")</f>
        <v/>
      </c>
      <c r="M48" s="77" t="str">
        <f>IF(AND('Mapa de Riesgos'!$Y$34="Muy Baja",'Mapa de Riesgos'!$AA$34="Leve"),CONCATENATE("R3C",'Mapa de Riesgos'!$O$34),"")</f>
        <v/>
      </c>
      <c r="N48" s="77" t="str">
        <f>IF(AND('Mapa de Riesgos'!$Y$35="Muy Baja",'Mapa de Riesgos'!$AA$35="Leve"),CONCATENATE("R3C",'Mapa de Riesgos'!$O$35),"")</f>
        <v/>
      </c>
      <c r="O48" s="78" t="str">
        <f>IF(AND('Mapa de Riesgos'!$Y$36="Muy Baja",'Mapa de Riesgos'!$AA$36="Leve"),CONCATENATE("R3C",'Mapa de Riesgos'!$O$36),"")</f>
        <v/>
      </c>
      <c r="P48" s="76" t="str">
        <f>IF(AND('Mapa de Riesgos'!$Y$29="Muy Baja",'Mapa de Riesgos'!$AA$29="Menor"),CONCATENATE("R3C",'Mapa de Riesgos'!$O$29),"")</f>
        <v/>
      </c>
      <c r="Q48" s="77" t="str">
        <f>IF(AND('Mapa de Riesgos'!$Y$32="Muy Baja",'Mapa de Riesgos'!$AA$32="Menor"),CONCATENATE("R3C",'Mapa de Riesgos'!$O$32),"")</f>
        <v/>
      </c>
      <c r="R48" s="77" t="str">
        <f>IF(AND('Mapa de Riesgos'!$Y$33="Muy Baja",'Mapa de Riesgos'!$AA$33="Menor"),CONCATENATE("R3C",'Mapa de Riesgos'!$O$33),"")</f>
        <v/>
      </c>
      <c r="S48" s="77" t="str">
        <f>IF(AND('Mapa de Riesgos'!$Y$34="Muy Baja",'Mapa de Riesgos'!$AA$34="Menor"),CONCATENATE("R3C",'Mapa de Riesgos'!$O$34),"")</f>
        <v/>
      </c>
      <c r="T48" s="77" t="str">
        <f>IF(AND('Mapa de Riesgos'!$Y$35="Muy Baja",'Mapa de Riesgos'!$AA$35="Menor"),CONCATENATE("R3C",'Mapa de Riesgos'!$O$35),"")</f>
        <v/>
      </c>
      <c r="U48" s="78" t="str">
        <f>IF(AND('Mapa de Riesgos'!$Y$36="Muy Baja",'Mapa de Riesgos'!$AA$36="Menor"),CONCATENATE("R3C",'Mapa de Riesgos'!$O$36),"")</f>
        <v/>
      </c>
      <c r="V48" s="67" t="str">
        <f>IF(AND('Mapa de Riesgos'!$Y$29="Muy Baja",'Mapa de Riesgos'!$AA$29="Moderado"),CONCATENATE("R3C",'Mapa de Riesgos'!$O$29),"")</f>
        <v/>
      </c>
      <c r="W48" s="68" t="str">
        <f>IF(AND('Mapa de Riesgos'!$Y$32="Muy Baja",'Mapa de Riesgos'!$AA$32="Moderado"),CONCATENATE("R3C",'Mapa de Riesgos'!$O$32),"")</f>
        <v/>
      </c>
      <c r="X48" s="68" t="str">
        <f>IF(AND('Mapa de Riesgos'!$Y$33="Muy Baja",'Mapa de Riesgos'!$AA$33="Moderado"),CONCATENATE("R3C",'Mapa de Riesgos'!$O$33),"")</f>
        <v/>
      </c>
      <c r="Y48" s="68" t="str">
        <f>IF(AND('Mapa de Riesgos'!$Y$34="Muy Baja",'Mapa de Riesgos'!$AA$34="Moderado"),CONCATENATE("R3C",'Mapa de Riesgos'!$O$34),"")</f>
        <v/>
      </c>
      <c r="Z48" s="68" t="str">
        <f>IF(AND('Mapa de Riesgos'!$Y$35="Muy Baja",'Mapa de Riesgos'!$AA$35="Moderado"),CONCATENATE("R3C",'Mapa de Riesgos'!$O$35),"")</f>
        <v/>
      </c>
      <c r="AA48" s="69" t="str">
        <f>IF(AND('Mapa de Riesgos'!$Y$36="Muy Baja",'Mapa de Riesgos'!$AA$36="Moderado"),CONCATENATE("R3C",'Mapa de Riesgos'!$O$36),"")</f>
        <v/>
      </c>
      <c r="AB48" s="52" t="str">
        <f>IF(AND('Mapa de Riesgos'!$Y$29="Muy Baja",'Mapa de Riesgos'!$AA$29="Mayor"),CONCATENATE("R3C",'Mapa de Riesgos'!$O$29),"")</f>
        <v/>
      </c>
      <c r="AC48" s="53" t="str">
        <f>IF(AND('Mapa de Riesgos'!$Y$32="Muy Baja",'Mapa de Riesgos'!$AA$32="Mayor"),CONCATENATE("R3C",'Mapa de Riesgos'!$O$32),"")</f>
        <v/>
      </c>
      <c r="AD48" s="53" t="str">
        <f>IF(AND('Mapa de Riesgos'!$Y$33="Muy Baja",'Mapa de Riesgos'!$AA$33="Mayor"),CONCATENATE("R3C",'Mapa de Riesgos'!$O$33),"")</f>
        <v/>
      </c>
      <c r="AE48" s="53" t="str">
        <f>IF(AND('Mapa de Riesgos'!$Y$34="Muy Baja",'Mapa de Riesgos'!$AA$34="Mayor"),CONCATENATE("R3C",'Mapa de Riesgos'!$O$34),"")</f>
        <v/>
      </c>
      <c r="AF48" s="53" t="str">
        <f>IF(AND('Mapa de Riesgos'!$Y$35="Muy Baja",'Mapa de Riesgos'!$AA$35="Mayor"),CONCATENATE("R3C",'Mapa de Riesgos'!$O$35),"")</f>
        <v/>
      </c>
      <c r="AG48" s="54" t="str">
        <f>IF(AND('Mapa de Riesgos'!$Y$36="Muy Baja",'Mapa de Riesgos'!$AA$36="Mayor"),CONCATENATE("R3C",'Mapa de Riesgos'!$O$36),"")</f>
        <v/>
      </c>
      <c r="AH48" s="55" t="str">
        <f>IF(AND('Mapa de Riesgos'!$Y$29="Muy Baja",'Mapa de Riesgos'!$AA$29="Catastrófico"),CONCATENATE("R3C",'Mapa de Riesgos'!$O$29),"")</f>
        <v/>
      </c>
      <c r="AI48" s="56" t="str">
        <f>IF(AND('Mapa de Riesgos'!$Y$32="Muy Baja",'Mapa de Riesgos'!$AA$32="Catastrófico"),CONCATENATE("R3C",'Mapa de Riesgos'!$O$32),"")</f>
        <v/>
      </c>
      <c r="AJ48" s="56" t="str">
        <f>IF(AND('Mapa de Riesgos'!$Y$33="Muy Baja",'Mapa de Riesgos'!$AA$33="Catastrófico"),CONCATENATE("R3C",'Mapa de Riesgos'!$O$33),"")</f>
        <v/>
      </c>
      <c r="AK48" s="56" t="str">
        <f>IF(AND('Mapa de Riesgos'!$Y$34="Muy Baja",'Mapa de Riesgos'!$AA$34="Catastrófico"),CONCATENATE("R3C",'Mapa de Riesgos'!$O$34),"")</f>
        <v/>
      </c>
      <c r="AL48" s="56" t="str">
        <f>IF(AND('Mapa de Riesgos'!$Y$35="Muy Baja",'Mapa de Riesgos'!$AA$35="Catastrófico"),CONCATENATE("R3C",'Mapa de Riesgos'!$O$35),"")</f>
        <v/>
      </c>
      <c r="AM48" s="57" t="str">
        <f>IF(AND('Mapa de Riesgos'!$Y$36="Muy Baja",'Mapa de Riesgos'!$AA$36="Catastrófico"),CONCATENATE("R3C",'Mapa de Riesgos'!$O$36),"")</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96"/>
      <c r="C49" s="496"/>
      <c r="D49" s="497"/>
      <c r="E49" s="595"/>
      <c r="F49" s="594"/>
      <c r="G49" s="594"/>
      <c r="H49" s="594"/>
      <c r="I49" s="610"/>
      <c r="J49" s="76" t="str">
        <f>IF(AND('Mapa de Riesgos'!$Y$37="Muy Baja",'Mapa de Riesgos'!$AA$37="Leve"),CONCATENATE("R4C",'Mapa de Riesgos'!$O$37),"")</f>
        <v/>
      </c>
      <c r="K49" s="77" t="str">
        <f>IF(AND('Mapa de Riesgos'!$Y$38="Muy Baja",'Mapa de Riesgos'!$AA$38="Leve"),CONCATENATE("R4C",'Mapa de Riesgos'!$O$38),"")</f>
        <v/>
      </c>
      <c r="L49" s="77" t="str">
        <f>IF(AND('Mapa de Riesgos'!$Y$39="Muy Baja",'Mapa de Riesgos'!$AA$39="Leve"),CONCATENATE("R4C",'Mapa de Riesgos'!$O$39),"")</f>
        <v/>
      </c>
      <c r="M49" s="77" t="str">
        <f>IF(AND('Mapa de Riesgos'!$Y$40="Muy Baja",'Mapa de Riesgos'!$AA$40="Leve"),CONCATENATE("R4C",'Mapa de Riesgos'!$O$40),"")</f>
        <v/>
      </c>
      <c r="N49" s="77" t="str">
        <f>IF(AND('Mapa de Riesgos'!$Y$41="Muy Baja",'Mapa de Riesgos'!$AA$41="Leve"),CONCATENATE("R4C",'Mapa de Riesgos'!$O$41),"")</f>
        <v/>
      </c>
      <c r="O49" s="78" t="str">
        <f>IF(AND('Mapa de Riesgos'!$Y$42="Muy Baja",'Mapa de Riesgos'!$AA$42="Leve"),CONCATENATE("R4C",'Mapa de Riesgos'!$O$42),"")</f>
        <v/>
      </c>
      <c r="P49" s="76" t="str">
        <f>IF(AND('Mapa de Riesgos'!$Y$37="Muy Baja",'Mapa de Riesgos'!$AA$37="Menor"),CONCATENATE("R4C",'Mapa de Riesgos'!$O$37),"")</f>
        <v/>
      </c>
      <c r="Q49" s="77" t="str">
        <f>IF(AND('Mapa de Riesgos'!$Y$38="Muy Baja",'Mapa de Riesgos'!$AA$38="Menor"),CONCATENATE("R4C",'Mapa de Riesgos'!$O$38),"")</f>
        <v/>
      </c>
      <c r="R49" s="77" t="str">
        <f>IF(AND('Mapa de Riesgos'!$Y$39="Muy Baja",'Mapa de Riesgos'!$AA$39="Menor"),CONCATENATE("R4C",'Mapa de Riesgos'!$O$39),"")</f>
        <v/>
      </c>
      <c r="S49" s="77" t="str">
        <f>IF(AND('Mapa de Riesgos'!$Y$40="Muy Baja",'Mapa de Riesgos'!$AA$40="Menor"),CONCATENATE("R4C",'Mapa de Riesgos'!$O$40),"")</f>
        <v/>
      </c>
      <c r="T49" s="77" t="str">
        <f>IF(AND('Mapa de Riesgos'!$Y$41="Muy Baja",'Mapa de Riesgos'!$AA$41="Menor"),CONCATENATE("R4C",'Mapa de Riesgos'!$O$41),"")</f>
        <v/>
      </c>
      <c r="U49" s="78" t="str">
        <f>IF(AND('Mapa de Riesgos'!$Y$42="Muy Baja",'Mapa de Riesgos'!$AA$42="Menor"),CONCATENATE("R4C",'Mapa de Riesgos'!$O$42),"")</f>
        <v/>
      </c>
      <c r="V49" s="67" t="str">
        <f>IF(AND('Mapa de Riesgos'!$Y$37="Muy Baja",'Mapa de Riesgos'!$AA$37="Moderado"),CONCATENATE("R4C",'Mapa de Riesgos'!$O$37),"")</f>
        <v/>
      </c>
      <c r="W49" s="68" t="str">
        <f>IF(AND('Mapa de Riesgos'!$Y$38="Muy Baja",'Mapa de Riesgos'!$AA$38="Moderado"),CONCATENATE("R4C",'Mapa de Riesgos'!$O$38),"")</f>
        <v/>
      </c>
      <c r="X49" s="68" t="str">
        <f>IF(AND('Mapa de Riesgos'!$Y$39="Muy Baja",'Mapa de Riesgos'!$AA$39="Moderado"),CONCATENATE("R4C",'Mapa de Riesgos'!$O$39),"")</f>
        <v/>
      </c>
      <c r="Y49" s="68" t="str">
        <f>IF(AND('Mapa de Riesgos'!$Y$40="Muy Baja",'Mapa de Riesgos'!$AA$40="Moderado"),CONCATENATE("R4C",'Mapa de Riesgos'!$O$40),"")</f>
        <v/>
      </c>
      <c r="Z49" s="68" t="str">
        <f>IF(AND('Mapa de Riesgos'!$Y$41="Muy Baja",'Mapa de Riesgos'!$AA$41="Moderado"),CONCATENATE("R4C",'Mapa de Riesgos'!$O$41),"")</f>
        <v/>
      </c>
      <c r="AA49" s="69" t="str">
        <f>IF(AND('Mapa de Riesgos'!$Y$42="Muy Baja",'Mapa de Riesgos'!$AA$42="Moderado"),CONCATENATE("R4C",'Mapa de Riesgos'!$O$42),"")</f>
        <v/>
      </c>
      <c r="AB49" s="52" t="str">
        <f>IF(AND('Mapa de Riesgos'!$Y$37="Muy Baja",'Mapa de Riesgos'!$AA$37="Mayor"),CONCATENATE("R4C",'Mapa de Riesgos'!$O$37),"")</f>
        <v/>
      </c>
      <c r="AC49" s="53" t="str">
        <f>IF(AND('Mapa de Riesgos'!$Y$38="Muy Baja",'Mapa de Riesgos'!$AA$38="Mayor"),CONCATENATE("R4C",'Mapa de Riesgos'!$O$38),"")</f>
        <v/>
      </c>
      <c r="AD49" s="53" t="str">
        <f>IF(AND('Mapa de Riesgos'!$Y$39="Muy Baja",'Mapa de Riesgos'!$AA$39="Mayor"),CONCATENATE("R4C",'Mapa de Riesgos'!$O$39),"")</f>
        <v/>
      </c>
      <c r="AE49" s="53" t="str">
        <f>IF(AND('Mapa de Riesgos'!$Y$40="Muy Baja",'Mapa de Riesgos'!$AA$40="Mayor"),CONCATENATE("R4C",'Mapa de Riesgos'!$O$40),"")</f>
        <v/>
      </c>
      <c r="AF49" s="53" t="str">
        <f>IF(AND('Mapa de Riesgos'!$Y$41="Muy Baja",'Mapa de Riesgos'!$AA$41="Mayor"),CONCATENATE("R4C",'Mapa de Riesgos'!$O$41),"")</f>
        <v/>
      </c>
      <c r="AG49" s="54" t="str">
        <f>IF(AND('Mapa de Riesgos'!$Y$42="Muy Baja",'Mapa de Riesgos'!$AA$42="Mayor"),CONCATENATE("R4C",'Mapa de Riesgos'!$O$42),"")</f>
        <v/>
      </c>
      <c r="AH49" s="55" t="str">
        <f>IF(AND('Mapa de Riesgos'!$Y$37="Muy Baja",'Mapa de Riesgos'!$AA$37="Catastrófico"),CONCATENATE("R4C",'Mapa de Riesgos'!$O$37),"")</f>
        <v/>
      </c>
      <c r="AI49" s="56" t="str">
        <f>IF(AND('Mapa de Riesgos'!$Y$38="Muy Baja",'Mapa de Riesgos'!$AA$38="Catastrófico"),CONCATENATE("R4C",'Mapa de Riesgos'!$O$38),"")</f>
        <v/>
      </c>
      <c r="AJ49" s="56" t="str">
        <f>IF(AND('Mapa de Riesgos'!$Y$39="Muy Baja",'Mapa de Riesgos'!$AA$39="Catastrófico"),CONCATENATE("R4C",'Mapa de Riesgos'!$O$39),"")</f>
        <v/>
      </c>
      <c r="AK49" s="56" t="str">
        <f>IF(AND('Mapa de Riesgos'!$Y$40="Muy Baja",'Mapa de Riesgos'!$AA$40="Catastrófico"),CONCATENATE("R4C",'Mapa de Riesgos'!$O$40),"")</f>
        <v/>
      </c>
      <c r="AL49" s="56" t="str">
        <f>IF(AND('Mapa de Riesgos'!$Y$41="Muy Baja",'Mapa de Riesgos'!$AA$41="Catastrófico"),CONCATENATE("R4C",'Mapa de Riesgos'!$O$41),"")</f>
        <v/>
      </c>
      <c r="AM49" s="57" t="str">
        <f>IF(AND('Mapa de Riesgos'!$Y$42="Muy Baja",'Mapa de Riesgos'!$AA$42="Catastrófico"),CONCATENATE("R4C",'Mapa de Riesgos'!$O$42),"")</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96"/>
      <c r="C50" s="496"/>
      <c r="D50" s="497"/>
      <c r="E50" s="595"/>
      <c r="F50" s="594"/>
      <c r="G50" s="594"/>
      <c r="H50" s="594"/>
      <c r="I50" s="610"/>
      <c r="J50" s="76" t="str">
        <f>IF(AND('Mapa de Riesgos'!$Y$43="Muy Baja",'Mapa de Riesgos'!$AA$43="Leve"),CONCATENATE("R5C",'Mapa de Riesgos'!$O$43),"")</f>
        <v/>
      </c>
      <c r="K50" s="77" t="str">
        <f>IF(AND('Mapa de Riesgos'!$Y$44="Muy Baja",'Mapa de Riesgos'!$AA$44="Leve"),CONCATENATE("R5C",'Mapa de Riesgos'!$O$44),"")</f>
        <v/>
      </c>
      <c r="L50" s="77" t="str">
        <f>IF(AND('Mapa de Riesgos'!$Y$45="Muy Baja",'Mapa de Riesgos'!$AA$45="Leve"),CONCATENATE("R5C",'Mapa de Riesgos'!$O$45),"")</f>
        <v/>
      </c>
      <c r="M50" s="77" t="str">
        <f>IF(AND('Mapa de Riesgos'!$Y$46="Muy Baja",'Mapa de Riesgos'!$AA$46="Leve"),CONCATENATE("R5C",'Mapa de Riesgos'!$O$46),"")</f>
        <v/>
      </c>
      <c r="N50" s="77" t="str">
        <f>IF(AND('Mapa de Riesgos'!$Y$47="Muy Baja",'Mapa de Riesgos'!$AA$47="Leve"),CONCATENATE("R5C",'Mapa de Riesgos'!$O$47),"")</f>
        <v/>
      </c>
      <c r="O50" s="78" t="str">
        <f>IF(AND('Mapa de Riesgos'!$Y$48="Muy Baja",'Mapa de Riesgos'!$AA$48="Leve"),CONCATENATE("R5C",'Mapa de Riesgos'!$O$48),"")</f>
        <v/>
      </c>
      <c r="P50" s="76" t="str">
        <f>IF(AND('Mapa de Riesgos'!$Y$43="Muy Baja",'Mapa de Riesgos'!$AA$43="Menor"),CONCATENATE("R5C",'Mapa de Riesgos'!$O$43),"")</f>
        <v/>
      </c>
      <c r="Q50" s="77" t="str">
        <f>IF(AND('Mapa de Riesgos'!$Y$44="Muy Baja",'Mapa de Riesgos'!$AA$44="Menor"),CONCATENATE("R5C",'Mapa de Riesgos'!$O$44),"")</f>
        <v/>
      </c>
      <c r="R50" s="77" t="str">
        <f>IF(AND('Mapa de Riesgos'!$Y$45="Muy Baja",'Mapa de Riesgos'!$AA$45="Menor"),CONCATENATE("R5C",'Mapa de Riesgos'!$O$45),"")</f>
        <v/>
      </c>
      <c r="S50" s="77" t="str">
        <f>IF(AND('Mapa de Riesgos'!$Y$46="Muy Baja",'Mapa de Riesgos'!$AA$46="Menor"),CONCATENATE("R5C",'Mapa de Riesgos'!$O$46),"")</f>
        <v/>
      </c>
      <c r="T50" s="77" t="str">
        <f>IF(AND('Mapa de Riesgos'!$Y$47="Muy Baja",'Mapa de Riesgos'!$AA$47="Menor"),CONCATENATE("R5C",'Mapa de Riesgos'!$O$47),"")</f>
        <v/>
      </c>
      <c r="U50" s="78" t="str">
        <f>IF(AND('Mapa de Riesgos'!$Y$48="Muy Baja",'Mapa de Riesgos'!$AA$48="Menor"),CONCATENATE("R5C",'Mapa de Riesgos'!$O$48),"")</f>
        <v/>
      </c>
      <c r="V50" s="67" t="str">
        <f>IF(AND('Mapa de Riesgos'!$Y$43="Muy Baja",'Mapa de Riesgos'!$AA$43="Moderado"),CONCATENATE("R5C",'Mapa de Riesgos'!$O$43),"")</f>
        <v/>
      </c>
      <c r="W50" s="68" t="str">
        <f>IF(AND('Mapa de Riesgos'!$Y$44="Muy Baja",'Mapa de Riesgos'!$AA$44="Moderado"),CONCATENATE("R5C",'Mapa de Riesgos'!$O$44),"")</f>
        <v/>
      </c>
      <c r="X50" s="68" t="str">
        <f>IF(AND('Mapa de Riesgos'!$Y$45="Muy Baja",'Mapa de Riesgos'!$AA$45="Moderado"),CONCATENATE("R5C",'Mapa de Riesgos'!$O$45),"")</f>
        <v/>
      </c>
      <c r="Y50" s="68" t="str">
        <f>IF(AND('Mapa de Riesgos'!$Y$46="Muy Baja",'Mapa de Riesgos'!$AA$46="Moderado"),CONCATENATE("R5C",'Mapa de Riesgos'!$O$46),"")</f>
        <v/>
      </c>
      <c r="Z50" s="68" t="str">
        <f>IF(AND('Mapa de Riesgos'!$Y$47="Muy Baja",'Mapa de Riesgos'!$AA$47="Moderado"),CONCATENATE("R5C",'Mapa de Riesgos'!$O$47),"")</f>
        <v/>
      </c>
      <c r="AA50" s="69" t="str">
        <f>IF(AND('Mapa de Riesgos'!$Y$48="Muy Baja",'Mapa de Riesgos'!$AA$48="Moderado"),CONCATENATE("R5C",'Mapa de Riesgos'!$O$48),"")</f>
        <v/>
      </c>
      <c r="AB50" s="52" t="str">
        <f>IF(AND('Mapa de Riesgos'!$Y$43="Muy Baja",'Mapa de Riesgos'!$AA$43="Mayor"),CONCATENATE("R5C",'Mapa de Riesgos'!$O$43),"")</f>
        <v/>
      </c>
      <c r="AC50" s="53" t="str">
        <f>IF(AND('Mapa de Riesgos'!$Y$44="Muy Baja",'Mapa de Riesgos'!$AA$44="Mayor"),CONCATENATE("R5C",'Mapa de Riesgos'!$O$44),"")</f>
        <v/>
      </c>
      <c r="AD50" s="53" t="str">
        <f>IF(AND('Mapa de Riesgos'!$Y$45="Muy Baja",'Mapa de Riesgos'!$AA$45="Mayor"),CONCATENATE("R5C",'Mapa de Riesgos'!$O$45),"")</f>
        <v/>
      </c>
      <c r="AE50" s="53" t="str">
        <f>IF(AND('Mapa de Riesgos'!$Y$46="Muy Baja",'Mapa de Riesgos'!$AA$46="Mayor"),CONCATENATE("R5C",'Mapa de Riesgos'!$O$46),"")</f>
        <v/>
      </c>
      <c r="AF50" s="53" t="str">
        <f>IF(AND('Mapa de Riesgos'!$Y$47="Muy Baja",'Mapa de Riesgos'!$AA$47="Mayor"),CONCATENATE("R5C",'Mapa de Riesgos'!$O$47),"")</f>
        <v/>
      </c>
      <c r="AG50" s="54" t="str">
        <f>IF(AND('Mapa de Riesgos'!$Y$48="Muy Baja",'Mapa de Riesgos'!$AA$48="Mayor"),CONCATENATE("R5C",'Mapa de Riesgos'!$O$48),"")</f>
        <v/>
      </c>
      <c r="AH50" s="55" t="str">
        <f>IF(AND('Mapa de Riesgos'!$Y$43="Muy Baja",'Mapa de Riesgos'!$AA$43="Catastrófico"),CONCATENATE("R5C",'Mapa de Riesgos'!$O$43),"")</f>
        <v/>
      </c>
      <c r="AI50" s="56" t="str">
        <f>IF(AND('Mapa de Riesgos'!$Y$44="Muy Baja",'Mapa de Riesgos'!$AA$44="Catastrófico"),CONCATENATE("R5C",'Mapa de Riesgos'!$O$44),"")</f>
        <v/>
      </c>
      <c r="AJ50" s="56" t="str">
        <f>IF(AND('Mapa de Riesgos'!$Y$45="Muy Baja",'Mapa de Riesgos'!$AA$45="Catastrófico"),CONCATENATE("R5C",'Mapa de Riesgos'!$O$45),"")</f>
        <v/>
      </c>
      <c r="AK50" s="56" t="str">
        <f>IF(AND('Mapa de Riesgos'!$Y$46="Muy Baja",'Mapa de Riesgos'!$AA$46="Catastrófico"),CONCATENATE("R5C",'Mapa de Riesgos'!$O$46),"")</f>
        <v/>
      </c>
      <c r="AL50" s="56" t="str">
        <f>IF(AND('Mapa de Riesgos'!$Y$47="Muy Baja",'Mapa de Riesgos'!$AA$47="Catastrófico"),CONCATENATE("R5C",'Mapa de Riesgos'!$O$47),"")</f>
        <v/>
      </c>
      <c r="AM50" s="57" t="str">
        <f>IF(AND('Mapa de Riesgos'!$Y$48="Muy Baja",'Mapa de Riesgos'!$AA$48="Catastrófico"),CONCATENATE("R5C",'Mapa de Riesgos'!$O$48),"")</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96"/>
      <c r="C51" s="496"/>
      <c r="D51" s="497"/>
      <c r="E51" s="595"/>
      <c r="F51" s="594"/>
      <c r="G51" s="594"/>
      <c r="H51" s="594"/>
      <c r="I51" s="610"/>
      <c r="J51" s="76" t="str">
        <f>IF(AND('Mapa de Riesgos'!$Y$49="Muy Baja",'Mapa de Riesgos'!$AA$49="Leve"),CONCATENATE("R6C",'Mapa de Riesgos'!$O$49),"")</f>
        <v/>
      </c>
      <c r="K51" s="77" t="str">
        <f>IF(AND('Mapa de Riesgos'!$Y$52="Muy Baja",'Mapa de Riesgos'!$AA$52="Leve"),CONCATENATE("R6C",'Mapa de Riesgos'!$O$52),"")</f>
        <v/>
      </c>
      <c r="L51" s="77" t="str">
        <f>IF(AND('Mapa de Riesgos'!$Y$53="Muy Baja",'Mapa de Riesgos'!$AA$53="Leve"),CONCATENATE("R6C",'Mapa de Riesgos'!$O$53),"")</f>
        <v/>
      </c>
      <c r="M51" s="77" t="str">
        <f>IF(AND('Mapa de Riesgos'!$Y$54="Muy Baja",'Mapa de Riesgos'!$AA$54="Leve"),CONCATENATE("R6C",'Mapa de Riesgos'!$O$54),"")</f>
        <v/>
      </c>
      <c r="N51" s="77" t="str">
        <f>IF(AND('Mapa de Riesgos'!$Y$55="Muy Baja",'Mapa de Riesgos'!$AA$55="Leve"),CONCATENATE("R6C",'Mapa de Riesgos'!$O$55),"")</f>
        <v/>
      </c>
      <c r="O51" s="78" t="str">
        <f>IF(AND('Mapa de Riesgos'!$Y$56="Muy Baja",'Mapa de Riesgos'!$AA$56="Leve"),CONCATENATE("R6C",'Mapa de Riesgos'!$O$56),"")</f>
        <v/>
      </c>
      <c r="P51" s="76" t="str">
        <f>IF(AND('Mapa de Riesgos'!$Y$49="Muy Baja",'Mapa de Riesgos'!$AA$49="Menor"),CONCATENATE("R6C",'Mapa de Riesgos'!$O$49),"")</f>
        <v/>
      </c>
      <c r="Q51" s="77" t="str">
        <f>IF(AND('Mapa de Riesgos'!$Y$52="Muy Baja",'Mapa de Riesgos'!$AA$52="Menor"),CONCATENATE("R6C",'Mapa de Riesgos'!$O$52),"")</f>
        <v/>
      </c>
      <c r="R51" s="77" t="str">
        <f>IF(AND('Mapa de Riesgos'!$Y$53="Muy Baja",'Mapa de Riesgos'!$AA$53="Menor"),CONCATENATE("R6C",'Mapa de Riesgos'!$O$53),"")</f>
        <v/>
      </c>
      <c r="S51" s="77" t="str">
        <f>IF(AND('Mapa de Riesgos'!$Y$54="Muy Baja",'Mapa de Riesgos'!$AA$54="Menor"),CONCATENATE("R6C",'Mapa de Riesgos'!$O$54),"")</f>
        <v/>
      </c>
      <c r="T51" s="77" t="str">
        <f>IF(AND('Mapa de Riesgos'!$Y$55="Muy Baja",'Mapa de Riesgos'!$AA$55="Menor"),CONCATENATE("R6C",'Mapa de Riesgos'!$O$55),"")</f>
        <v/>
      </c>
      <c r="U51" s="78" t="str">
        <f>IF(AND('Mapa de Riesgos'!$Y$56="Muy Baja",'Mapa de Riesgos'!$AA$56="Menor"),CONCATENATE("R6C",'Mapa de Riesgos'!$O$56),"")</f>
        <v/>
      </c>
      <c r="V51" s="67" t="str">
        <f>IF(AND('Mapa de Riesgos'!$Y$49="Muy Baja",'Mapa de Riesgos'!$AA$49="Moderado"),CONCATENATE("R6C",'Mapa de Riesgos'!$O$49),"")</f>
        <v/>
      </c>
      <c r="W51" s="68" t="str">
        <f>IF(AND('Mapa de Riesgos'!$Y$52="Muy Baja",'Mapa de Riesgos'!$AA$52="Moderado"),CONCATENATE("R6C",'Mapa de Riesgos'!$O$52),"")</f>
        <v/>
      </c>
      <c r="X51" s="68" t="str">
        <f>IF(AND('Mapa de Riesgos'!$Y$53="Muy Baja",'Mapa de Riesgos'!$AA$53="Moderado"),CONCATENATE("R6C",'Mapa de Riesgos'!$O$53),"")</f>
        <v/>
      </c>
      <c r="Y51" s="68" t="str">
        <f>IF(AND('Mapa de Riesgos'!$Y$54="Muy Baja",'Mapa de Riesgos'!$AA$54="Moderado"),CONCATENATE("R6C",'Mapa de Riesgos'!$O$54),"")</f>
        <v/>
      </c>
      <c r="Z51" s="68" t="str">
        <f>IF(AND('Mapa de Riesgos'!$Y$55="Muy Baja",'Mapa de Riesgos'!$AA$55="Moderado"),CONCATENATE("R6C",'Mapa de Riesgos'!$O$55),"")</f>
        <v/>
      </c>
      <c r="AA51" s="69" t="str">
        <f>IF(AND('Mapa de Riesgos'!$Y$56="Muy Baja",'Mapa de Riesgos'!$AA$56="Moderado"),CONCATENATE("R6C",'Mapa de Riesgos'!$O$56),"")</f>
        <v/>
      </c>
      <c r="AB51" s="52" t="str">
        <f>IF(AND('Mapa de Riesgos'!$Y$49="Muy Baja",'Mapa de Riesgos'!$AA$49="Mayor"),CONCATENATE("R6C",'Mapa de Riesgos'!$O$49),"")</f>
        <v/>
      </c>
      <c r="AC51" s="53" t="str">
        <f>IF(AND('Mapa de Riesgos'!$Y$52="Muy Baja",'Mapa de Riesgos'!$AA$52="Mayor"),CONCATENATE("R6C",'Mapa de Riesgos'!$O$52),"")</f>
        <v/>
      </c>
      <c r="AD51" s="53" t="str">
        <f>IF(AND('Mapa de Riesgos'!$Y$53="Muy Baja",'Mapa de Riesgos'!$AA$53="Mayor"),CONCATENATE("R6C",'Mapa de Riesgos'!$O$53),"")</f>
        <v/>
      </c>
      <c r="AE51" s="53" t="str">
        <f>IF(AND('Mapa de Riesgos'!$Y$54="Muy Baja",'Mapa de Riesgos'!$AA$54="Mayor"),CONCATENATE("R6C",'Mapa de Riesgos'!$O$54),"")</f>
        <v/>
      </c>
      <c r="AF51" s="53" t="str">
        <f>IF(AND('Mapa de Riesgos'!$Y$55="Muy Baja",'Mapa de Riesgos'!$AA$55="Mayor"),CONCATENATE("R6C",'Mapa de Riesgos'!$O$55),"")</f>
        <v/>
      </c>
      <c r="AG51" s="54" t="str">
        <f>IF(AND('Mapa de Riesgos'!$Y$56="Muy Baja",'Mapa de Riesgos'!$AA$56="Mayor"),CONCATENATE("R6C",'Mapa de Riesgos'!$O$56),"")</f>
        <v/>
      </c>
      <c r="AH51" s="55" t="str">
        <f>IF(AND('Mapa de Riesgos'!$Y$49="Muy Baja",'Mapa de Riesgos'!$AA$49="Catastrófico"),CONCATENATE("R6C",'Mapa de Riesgos'!$O$49),"")</f>
        <v/>
      </c>
      <c r="AI51" s="56" t="str">
        <f>IF(AND('Mapa de Riesgos'!$Y$52="Muy Baja",'Mapa de Riesgos'!$AA$52="Catastrófico"),CONCATENATE("R6C",'Mapa de Riesgos'!$O$52),"")</f>
        <v/>
      </c>
      <c r="AJ51" s="56" t="str">
        <f>IF(AND('Mapa de Riesgos'!$Y$53="Muy Baja",'Mapa de Riesgos'!$AA$53="Catastrófico"),CONCATENATE("R6C",'Mapa de Riesgos'!$O$53),"")</f>
        <v/>
      </c>
      <c r="AK51" s="56" t="str">
        <f>IF(AND('Mapa de Riesgos'!$Y$54="Muy Baja",'Mapa de Riesgos'!$AA$54="Catastrófico"),CONCATENATE("R6C",'Mapa de Riesgos'!$O$54),"")</f>
        <v/>
      </c>
      <c r="AL51" s="56" t="str">
        <f>IF(AND('Mapa de Riesgos'!$Y$55="Muy Baja",'Mapa de Riesgos'!$AA$55="Catastrófico"),CONCATENATE("R6C",'Mapa de Riesgos'!$O$55),"")</f>
        <v/>
      </c>
      <c r="AM51" s="57" t="str">
        <f>IF(AND('Mapa de Riesgos'!$Y$56="Muy Baja",'Mapa de Riesgos'!$AA$56="Catastrófico"),CONCATENATE("R6C",'Mapa de Riesgos'!$O$56),"")</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96"/>
      <c r="C52" s="496"/>
      <c r="D52" s="497"/>
      <c r="E52" s="595"/>
      <c r="F52" s="594"/>
      <c r="G52" s="594"/>
      <c r="H52" s="594"/>
      <c r="I52" s="610"/>
      <c r="J52" s="76" t="str">
        <f>IF(AND('Mapa de Riesgos'!$Y$57="Muy Baja",'Mapa de Riesgos'!$AA$57="Leve"),CONCATENATE("R7C",'Mapa de Riesgos'!$O$57),"")</f>
        <v/>
      </c>
      <c r="K52" s="77" t="str">
        <f>IF(AND('Mapa de Riesgos'!$Y$58="Muy Baja",'Mapa de Riesgos'!$AA$58="Leve"),CONCATENATE("R7C",'Mapa de Riesgos'!$O$58),"")</f>
        <v/>
      </c>
      <c r="L52" s="77" t="str">
        <f>IF(AND('Mapa de Riesgos'!$Y$59="Muy Baja",'Mapa de Riesgos'!$AA$59="Leve"),CONCATENATE("R7C",'Mapa de Riesgos'!$O$59),"")</f>
        <v/>
      </c>
      <c r="M52" s="77" t="str">
        <f>IF(AND('Mapa de Riesgos'!$Y$60="Muy Baja",'Mapa de Riesgos'!$AA$60="Leve"),CONCATENATE("R7C",'Mapa de Riesgos'!$O$60),"")</f>
        <v/>
      </c>
      <c r="N52" s="77" t="str">
        <f>IF(AND('Mapa de Riesgos'!$Y$61="Muy Baja",'Mapa de Riesgos'!$AA$61="Leve"),CONCATENATE("R7C",'Mapa de Riesgos'!$O$61),"")</f>
        <v/>
      </c>
      <c r="O52" s="78" t="str">
        <f>IF(AND('Mapa de Riesgos'!$Y$62="Muy Baja",'Mapa de Riesgos'!$AA$62="Leve"),CONCATENATE("R7C",'Mapa de Riesgos'!$O$62),"")</f>
        <v/>
      </c>
      <c r="P52" s="76" t="str">
        <f>IF(AND('Mapa de Riesgos'!$Y$57="Muy Baja",'Mapa de Riesgos'!$AA$57="Menor"),CONCATENATE("R7C",'Mapa de Riesgos'!$O$57),"")</f>
        <v/>
      </c>
      <c r="Q52" s="77" t="str">
        <f>IF(AND('Mapa de Riesgos'!$Y$58="Muy Baja",'Mapa de Riesgos'!$AA$58="Menor"),CONCATENATE("R7C",'Mapa de Riesgos'!$O$58),"")</f>
        <v/>
      </c>
      <c r="R52" s="77" t="str">
        <f>IF(AND('Mapa de Riesgos'!$Y$59="Muy Baja",'Mapa de Riesgos'!$AA$59="Menor"),CONCATENATE("R7C",'Mapa de Riesgos'!$O$59),"")</f>
        <v/>
      </c>
      <c r="S52" s="77" t="str">
        <f>IF(AND('Mapa de Riesgos'!$Y$60="Muy Baja",'Mapa de Riesgos'!$AA$60="Menor"),CONCATENATE("R7C",'Mapa de Riesgos'!$O$60),"")</f>
        <v/>
      </c>
      <c r="T52" s="77" t="str">
        <f>IF(AND('Mapa de Riesgos'!$Y$61="Muy Baja",'Mapa de Riesgos'!$AA$61="Menor"),CONCATENATE("R7C",'Mapa de Riesgos'!$O$61),"")</f>
        <v/>
      </c>
      <c r="U52" s="78" t="str">
        <f>IF(AND('Mapa de Riesgos'!$Y$62="Muy Baja",'Mapa de Riesgos'!$AA$62="Menor"),CONCATENATE("R7C",'Mapa de Riesgos'!$O$62),"")</f>
        <v/>
      </c>
      <c r="V52" s="67" t="str">
        <f>IF(AND('Mapa de Riesgos'!$Y$57="Muy Baja",'Mapa de Riesgos'!$AA$57="Moderado"),CONCATENATE("R7C",'Mapa de Riesgos'!$O$57),"")</f>
        <v/>
      </c>
      <c r="W52" s="68" t="str">
        <f>IF(AND('Mapa de Riesgos'!$Y$58="Muy Baja",'Mapa de Riesgos'!$AA$58="Moderado"),CONCATENATE("R7C",'Mapa de Riesgos'!$O$58),"")</f>
        <v/>
      </c>
      <c r="X52" s="68" t="str">
        <f>IF(AND('Mapa de Riesgos'!$Y$59="Muy Baja",'Mapa de Riesgos'!$AA$59="Moderado"),CONCATENATE("R7C",'Mapa de Riesgos'!$O$59),"")</f>
        <v/>
      </c>
      <c r="Y52" s="68" t="str">
        <f>IF(AND('Mapa de Riesgos'!$Y$60="Muy Baja",'Mapa de Riesgos'!$AA$60="Moderado"),CONCATENATE("R7C",'Mapa de Riesgos'!$O$60),"")</f>
        <v/>
      </c>
      <c r="Z52" s="68" t="str">
        <f>IF(AND('Mapa de Riesgos'!$Y$61="Muy Baja",'Mapa de Riesgos'!$AA$61="Moderado"),CONCATENATE("R7C",'Mapa de Riesgos'!$O$61),"")</f>
        <v/>
      </c>
      <c r="AA52" s="69" t="str">
        <f>IF(AND('Mapa de Riesgos'!$Y$62="Muy Baja",'Mapa de Riesgos'!$AA$62="Moderado"),CONCATENATE("R7C",'Mapa de Riesgos'!$O$62),"")</f>
        <v/>
      </c>
      <c r="AB52" s="52" t="str">
        <f>IF(AND('Mapa de Riesgos'!$Y$57="Muy Baja",'Mapa de Riesgos'!$AA$57="Mayor"),CONCATENATE("R7C",'Mapa de Riesgos'!$O$57),"")</f>
        <v/>
      </c>
      <c r="AC52" s="53" t="str">
        <f>IF(AND('Mapa de Riesgos'!$Y$58="Muy Baja",'Mapa de Riesgos'!$AA$58="Mayor"),CONCATENATE("R7C",'Mapa de Riesgos'!$O$58),"")</f>
        <v/>
      </c>
      <c r="AD52" s="53" t="str">
        <f>IF(AND('Mapa de Riesgos'!$Y$59="Muy Baja",'Mapa de Riesgos'!$AA$59="Mayor"),CONCATENATE("R7C",'Mapa de Riesgos'!$O$59),"")</f>
        <v/>
      </c>
      <c r="AE52" s="53" t="str">
        <f>IF(AND('Mapa de Riesgos'!$Y$60="Muy Baja",'Mapa de Riesgos'!$AA$60="Mayor"),CONCATENATE("R7C",'Mapa de Riesgos'!$O$60),"")</f>
        <v/>
      </c>
      <c r="AF52" s="53" t="str">
        <f>IF(AND('Mapa de Riesgos'!$Y$61="Muy Baja",'Mapa de Riesgos'!$AA$61="Mayor"),CONCATENATE("R7C",'Mapa de Riesgos'!$O$61),"")</f>
        <v/>
      </c>
      <c r="AG52" s="54" t="str">
        <f>IF(AND('Mapa de Riesgos'!$Y$62="Muy Baja",'Mapa de Riesgos'!$AA$62="Mayor"),CONCATENATE("R7C",'Mapa de Riesgos'!$O$62),"")</f>
        <v/>
      </c>
      <c r="AH52" s="55" t="str">
        <f>IF(AND('Mapa de Riesgos'!$Y$57="Muy Baja",'Mapa de Riesgos'!$AA$57="Catastrófico"),CONCATENATE("R7C",'Mapa de Riesgos'!$O$57),"")</f>
        <v/>
      </c>
      <c r="AI52" s="56" t="str">
        <f>IF(AND('Mapa de Riesgos'!$Y$58="Muy Baja",'Mapa de Riesgos'!$AA$58="Catastrófico"),CONCATENATE("R7C",'Mapa de Riesgos'!$O$58),"")</f>
        <v/>
      </c>
      <c r="AJ52" s="56" t="str">
        <f>IF(AND('Mapa de Riesgos'!$Y$59="Muy Baja",'Mapa de Riesgos'!$AA$59="Catastrófico"),CONCATENATE("R7C",'Mapa de Riesgos'!$O$59),"")</f>
        <v/>
      </c>
      <c r="AK52" s="56" t="str">
        <f>IF(AND('Mapa de Riesgos'!$Y$60="Muy Baja",'Mapa de Riesgos'!$AA$60="Catastrófico"),CONCATENATE("R7C",'Mapa de Riesgos'!$O$60),"")</f>
        <v/>
      </c>
      <c r="AL52" s="56" t="str">
        <f>IF(AND('Mapa de Riesgos'!$Y$61="Muy Baja",'Mapa de Riesgos'!$AA$61="Catastrófico"),CONCATENATE("R7C",'Mapa de Riesgos'!$O$61),"")</f>
        <v/>
      </c>
      <c r="AM52" s="57" t="str">
        <f>IF(AND('Mapa de Riesgos'!$Y$62="Muy Baja",'Mapa de Riesgos'!$AA$62="Catastrófico"),CONCATENATE("R7C",'Mapa de Riesgos'!$O$62),"")</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96"/>
      <c r="C53" s="496"/>
      <c r="D53" s="497"/>
      <c r="E53" s="595"/>
      <c r="F53" s="594"/>
      <c r="G53" s="594"/>
      <c r="H53" s="594"/>
      <c r="I53" s="610"/>
      <c r="J53" s="76" t="str">
        <f>IF(AND('Mapa de Riesgos'!$Y$63="Muy Baja",'Mapa de Riesgos'!$AA$63="Leve"),CONCATENATE("R8C",'Mapa de Riesgos'!$O$63),"")</f>
        <v/>
      </c>
      <c r="K53" s="77" t="str">
        <f>IF(AND('Mapa de Riesgos'!$Y$64="Muy Baja",'Mapa de Riesgos'!$AA$64="Leve"),CONCATENATE("R8C",'Mapa de Riesgos'!$O$64),"")</f>
        <v/>
      </c>
      <c r="L53" s="77" t="str">
        <f>IF(AND('Mapa de Riesgos'!$Y$65="Muy Baja",'Mapa de Riesgos'!$AA$65="Leve"),CONCATENATE("R8C",'Mapa de Riesgos'!$O$65),"")</f>
        <v/>
      </c>
      <c r="M53" s="77" t="str">
        <f>IF(AND('Mapa de Riesgos'!$Y$66="Muy Baja",'Mapa de Riesgos'!$AA$66="Leve"),CONCATENATE("R8C",'Mapa de Riesgos'!$O$66),"")</f>
        <v/>
      </c>
      <c r="N53" s="77" t="str">
        <f>IF(AND('Mapa de Riesgos'!$Y$67="Muy Baja",'Mapa de Riesgos'!$AA$67="Leve"),CONCATENATE("R8C",'Mapa de Riesgos'!$O$67),"")</f>
        <v/>
      </c>
      <c r="O53" s="78" t="str">
        <f>IF(AND('Mapa de Riesgos'!$Y$68="Muy Baja",'Mapa de Riesgos'!$AA$68="Leve"),CONCATENATE("R8C",'Mapa de Riesgos'!$O$68),"")</f>
        <v/>
      </c>
      <c r="P53" s="76" t="str">
        <f>IF(AND('Mapa de Riesgos'!$Y$63="Muy Baja",'Mapa de Riesgos'!$AA$63="Menor"),CONCATENATE("R8C",'Mapa de Riesgos'!$O$63),"")</f>
        <v/>
      </c>
      <c r="Q53" s="77" t="str">
        <f>IF(AND('Mapa de Riesgos'!$Y$64="Muy Baja",'Mapa de Riesgos'!$AA$64="Menor"),CONCATENATE("R8C",'Mapa de Riesgos'!$O$64),"")</f>
        <v/>
      </c>
      <c r="R53" s="77" t="str">
        <f>IF(AND('Mapa de Riesgos'!$Y$65="Muy Baja",'Mapa de Riesgos'!$AA$65="Menor"),CONCATENATE("R8C",'Mapa de Riesgos'!$O$65),"")</f>
        <v/>
      </c>
      <c r="S53" s="77" t="str">
        <f>IF(AND('Mapa de Riesgos'!$Y$66="Muy Baja",'Mapa de Riesgos'!$AA$66="Menor"),CONCATENATE("R8C",'Mapa de Riesgos'!$O$66),"")</f>
        <v/>
      </c>
      <c r="T53" s="77" t="str">
        <f>IF(AND('Mapa de Riesgos'!$Y$67="Muy Baja",'Mapa de Riesgos'!$AA$67="Menor"),CONCATENATE("R8C",'Mapa de Riesgos'!$O$67),"")</f>
        <v/>
      </c>
      <c r="U53" s="78" t="str">
        <f>IF(AND('Mapa de Riesgos'!$Y$68="Muy Baja",'Mapa de Riesgos'!$AA$68="Menor"),CONCATENATE("R8C",'Mapa de Riesgos'!$O$68),"")</f>
        <v/>
      </c>
      <c r="V53" s="67" t="str">
        <f>IF(AND('Mapa de Riesgos'!$Y$63="Muy Baja",'Mapa de Riesgos'!$AA$63="Moderado"),CONCATENATE("R8C",'Mapa de Riesgos'!$O$63),"")</f>
        <v/>
      </c>
      <c r="W53" s="68" t="str">
        <f>IF(AND('Mapa de Riesgos'!$Y$64="Muy Baja",'Mapa de Riesgos'!$AA$64="Moderado"),CONCATENATE("R8C",'Mapa de Riesgos'!$O$64),"")</f>
        <v/>
      </c>
      <c r="X53" s="68" t="str">
        <f>IF(AND('Mapa de Riesgos'!$Y$65="Muy Baja",'Mapa de Riesgos'!$AA$65="Moderado"),CONCATENATE("R8C",'Mapa de Riesgos'!$O$65),"")</f>
        <v/>
      </c>
      <c r="Y53" s="68" t="str">
        <f>IF(AND('Mapa de Riesgos'!$Y$66="Muy Baja",'Mapa de Riesgos'!$AA$66="Moderado"),CONCATENATE("R8C",'Mapa de Riesgos'!$O$66),"")</f>
        <v/>
      </c>
      <c r="Z53" s="68" t="str">
        <f>IF(AND('Mapa de Riesgos'!$Y$67="Muy Baja",'Mapa de Riesgos'!$AA$67="Moderado"),CONCATENATE("R8C",'Mapa de Riesgos'!$O$67),"")</f>
        <v/>
      </c>
      <c r="AA53" s="69" t="str">
        <f>IF(AND('Mapa de Riesgos'!$Y$68="Muy Baja",'Mapa de Riesgos'!$AA$68="Moderado"),CONCATENATE("R8C",'Mapa de Riesgos'!$O$68),"")</f>
        <v/>
      </c>
      <c r="AB53" s="52" t="str">
        <f>IF(AND('Mapa de Riesgos'!$Y$63="Muy Baja",'Mapa de Riesgos'!$AA$63="Mayor"),CONCATENATE("R8C",'Mapa de Riesgos'!$O$63),"")</f>
        <v/>
      </c>
      <c r="AC53" s="53" t="str">
        <f>IF(AND('Mapa de Riesgos'!$Y$64="Muy Baja",'Mapa de Riesgos'!$AA$64="Mayor"),CONCATENATE("R8C",'Mapa de Riesgos'!$O$64),"")</f>
        <v/>
      </c>
      <c r="AD53" s="53" t="str">
        <f>IF(AND('Mapa de Riesgos'!$Y$65="Muy Baja",'Mapa de Riesgos'!$AA$65="Mayor"),CONCATENATE("R8C",'Mapa de Riesgos'!$O$65),"")</f>
        <v/>
      </c>
      <c r="AE53" s="53" t="str">
        <f>IF(AND('Mapa de Riesgos'!$Y$66="Muy Baja",'Mapa de Riesgos'!$AA$66="Mayor"),CONCATENATE("R8C",'Mapa de Riesgos'!$O$66),"")</f>
        <v/>
      </c>
      <c r="AF53" s="53" t="str">
        <f>IF(AND('Mapa de Riesgos'!$Y$67="Muy Baja",'Mapa de Riesgos'!$AA$67="Mayor"),CONCATENATE("R8C",'Mapa de Riesgos'!$O$67),"")</f>
        <v/>
      </c>
      <c r="AG53" s="54" t="str">
        <f>IF(AND('Mapa de Riesgos'!$Y$68="Muy Baja",'Mapa de Riesgos'!$AA$68="Mayor"),CONCATENATE("R8C",'Mapa de Riesgos'!$O$68),"")</f>
        <v/>
      </c>
      <c r="AH53" s="55" t="str">
        <f>IF(AND('Mapa de Riesgos'!$Y$63="Muy Baja",'Mapa de Riesgos'!$AA$63="Catastrófico"),CONCATENATE("R8C",'Mapa de Riesgos'!$O$63),"")</f>
        <v/>
      </c>
      <c r="AI53" s="56" t="str">
        <f>IF(AND('Mapa de Riesgos'!$Y$64="Muy Baja",'Mapa de Riesgos'!$AA$64="Catastrófico"),CONCATENATE("R8C",'Mapa de Riesgos'!$O$64),"")</f>
        <v/>
      </c>
      <c r="AJ53" s="56" t="str">
        <f>IF(AND('Mapa de Riesgos'!$Y$65="Muy Baja",'Mapa de Riesgos'!$AA$65="Catastrófico"),CONCATENATE("R8C",'Mapa de Riesgos'!$O$65),"")</f>
        <v/>
      </c>
      <c r="AK53" s="56" t="str">
        <f>IF(AND('Mapa de Riesgos'!$Y$66="Muy Baja",'Mapa de Riesgos'!$AA$66="Catastrófico"),CONCATENATE("R8C",'Mapa de Riesgos'!$O$66),"")</f>
        <v/>
      </c>
      <c r="AL53" s="56" t="str">
        <f>IF(AND('Mapa de Riesgos'!$Y$67="Muy Baja",'Mapa de Riesgos'!$AA$67="Catastrófico"),CONCATENATE("R8C",'Mapa de Riesgos'!$O$67),"")</f>
        <v/>
      </c>
      <c r="AM53" s="57" t="str">
        <f>IF(AND('Mapa de Riesgos'!$Y$68="Muy Baja",'Mapa de Riesgos'!$AA$68="Catastrófico"),CONCATENATE("R8C",'Mapa de Riesgos'!$O$68),"")</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96"/>
      <c r="C54" s="496"/>
      <c r="D54" s="497"/>
      <c r="E54" s="595"/>
      <c r="F54" s="594"/>
      <c r="G54" s="594"/>
      <c r="H54" s="594"/>
      <c r="I54" s="610"/>
      <c r="J54" s="76" t="str">
        <f>IF(AND('Mapa de Riesgos'!$Y$69="Muy Baja",'Mapa de Riesgos'!$AA$69="Leve"),CONCATENATE("R9C",'Mapa de Riesgos'!$O$69),"")</f>
        <v/>
      </c>
      <c r="K54" s="77" t="str">
        <f>IF(AND('Mapa de Riesgos'!$Y$70="Muy Baja",'Mapa de Riesgos'!$AA$70="Leve"),CONCATENATE("R9C",'Mapa de Riesgos'!$O$70),"")</f>
        <v/>
      </c>
      <c r="L54" s="77" t="str">
        <f>IF(AND('Mapa de Riesgos'!$Y$71="Muy Baja",'Mapa de Riesgos'!$AA$71="Leve"),CONCATENATE("R9C",'Mapa de Riesgos'!$O$71),"")</f>
        <v/>
      </c>
      <c r="M54" s="77" t="str">
        <f>IF(AND('Mapa de Riesgos'!$Y$72="Muy Baja",'Mapa de Riesgos'!$AA$72="Leve"),CONCATENATE("R9C",'Mapa de Riesgos'!$O$72),"")</f>
        <v/>
      </c>
      <c r="N54" s="77" t="str">
        <f>IF(AND('Mapa de Riesgos'!$Y$73="Muy Baja",'Mapa de Riesgos'!$AA$73="Leve"),CONCATENATE("R9C",'Mapa de Riesgos'!$O$73),"")</f>
        <v/>
      </c>
      <c r="O54" s="78" t="str">
        <f>IF(AND('Mapa de Riesgos'!$Y$74="Muy Baja",'Mapa de Riesgos'!$AA$74="Leve"),CONCATENATE("R9C",'Mapa de Riesgos'!$O$74),"")</f>
        <v/>
      </c>
      <c r="P54" s="76" t="str">
        <f>IF(AND('Mapa de Riesgos'!$Y$69="Muy Baja",'Mapa de Riesgos'!$AA$69="Menor"),CONCATENATE("R9C",'Mapa de Riesgos'!$O$69),"")</f>
        <v/>
      </c>
      <c r="Q54" s="77" t="str">
        <f>IF(AND('Mapa de Riesgos'!$Y$70="Muy Baja",'Mapa de Riesgos'!$AA$70="Menor"),CONCATENATE("R9C",'Mapa de Riesgos'!$O$70),"")</f>
        <v/>
      </c>
      <c r="R54" s="77" t="str">
        <f>IF(AND('Mapa de Riesgos'!$Y$71="Muy Baja",'Mapa de Riesgos'!$AA$71="Menor"),CONCATENATE("R9C",'Mapa de Riesgos'!$O$71),"")</f>
        <v/>
      </c>
      <c r="S54" s="77" t="str">
        <f>IF(AND('Mapa de Riesgos'!$Y$72="Muy Baja",'Mapa de Riesgos'!$AA$72="Menor"),CONCATENATE("R9C",'Mapa de Riesgos'!$O$72),"")</f>
        <v/>
      </c>
      <c r="T54" s="77" t="str">
        <f>IF(AND('Mapa de Riesgos'!$Y$73="Muy Baja",'Mapa de Riesgos'!$AA$73="Menor"),CONCATENATE("R9C",'Mapa de Riesgos'!$O$73),"")</f>
        <v/>
      </c>
      <c r="U54" s="78" t="str">
        <f>IF(AND('Mapa de Riesgos'!$Y$74="Muy Baja",'Mapa de Riesgos'!$AA$74="Menor"),CONCATENATE("R9C",'Mapa de Riesgos'!$O$74),"")</f>
        <v/>
      </c>
      <c r="V54" s="67" t="str">
        <f>IF(AND('Mapa de Riesgos'!$Y$69="Muy Baja",'Mapa de Riesgos'!$AA$69="Moderado"),CONCATENATE("R9C",'Mapa de Riesgos'!$O$69),"")</f>
        <v/>
      </c>
      <c r="W54" s="68" t="str">
        <f>IF(AND('Mapa de Riesgos'!$Y$70="Muy Baja",'Mapa de Riesgos'!$AA$70="Moderado"),CONCATENATE("R9C",'Mapa de Riesgos'!$O$70),"")</f>
        <v/>
      </c>
      <c r="X54" s="68" t="str">
        <f>IF(AND('Mapa de Riesgos'!$Y$71="Muy Baja",'Mapa de Riesgos'!$AA$71="Moderado"),CONCATENATE("R9C",'Mapa de Riesgos'!$O$71),"")</f>
        <v/>
      </c>
      <c r="Y54" s="68" t="str">
        <f>IF(AND('Mapa de Riesgos'!$Y$72="Muy Baja",'Mapa de Riesgos'!$AA$72="Moderado"),CONCATENATE("R9C",'Mapa de Riesgos'!$O$72),"")</f>
        <v/>
      </c>
      <c r="Z54" s="68" t="str">
        <f>IF(AND('Mapa de Riesgos'!$Y$73="Muy Baja",'Mapa de Riesgos'!$AA$73="Moderado"),CONCATENATE("R9C",'Mapa de Riesgos'!$O$73),"")</f>
        <v/>
      </c>
      <c r="AA54" s="69" t="str">
        <f>IF(AND('Mapa de Riesgos'!$Y$74="Muy Baja",'Mapa de Riesgos'!$AA$74="Moderado"),CONCATENATE("R9C",'Mapa de Riesgos'!$O$74),"")</f>
        <v/>
      </c>
      <c r="AB54" s="52" t="str">
        <f>IF(AND('Mapa de Riesgos'!$Y$69="Muy Baja",'Mapa de Riesgos'!$AA$69="Mayor"),CONCATENATE("R9C",'Mapa de Riesgos'!$O$69),"")</f>
        <v/>
      </c>
      <c r="AC54" s="53" t="str">
        <f>IF(AND('Mapa de Riesgos'!$Y$70="Muy Baja",'Mapa de Riesgos'!$AA$70="Mayor"),CONCATENATE("R9C",'Mapa de Riesgos'!$O$70),"")</f>
        <v/>
      </c>
      <c r="AD54" s="53" t="str">
        <f>IF(AND('Mapa de Riesgos'!$Y$71="Muy Baja",'Mapa de Riesgos'!$AA$71="Mayor"),CONCATENATE("R9C",'Mapa de Riesgos'!$O$71),"")</f>
        <v/>
      </c>
      <c r="AE54" s="53" t="str">
        <f>IF(AND('Mapa de Riesgos'!$Y$72="Muy Baja",'Mapa de Riesgos'!$AA$72="Mayor"),CONCATENATE("R9C",'Mapa de Riesgos'!$O$72),"")</f>
        <v/>
      </c>
      <c r="AF54" s="53" t="str">
        <f>IF(AND('Mapa de Riesgos'!$Y$73="Muy Baja",'Mapa de Riesgos'!$AA$73="Mayor"),CONCATENATE("R9C",'Mapa de Riesgos'!$O$73),"")</f>
        <v/>
      </c>
      <c r="AG54" s="54" t="str">
        <f>IF(AND('Mapa de Riesgos'!$Y$74="Muy Baja",'Mapa de Riesgos'!$AA$74="Mayor"),CONCATENATE("R9C",'Mapa de Riesgos'!$O$74),"")</f>
        <v/>
      </c>
      <c r="AH54" s="55" t="str">
        <f>IF(AND('Mapa de Riesgos'!$Y$69="Muy Baja",'Mapa de Riesgos'!$AA$69="Catastrófico"),CONCATENATE("R9C",'Mapa de Riesgos'!$O$69),"")</f>
        <v/>
      </c>
      <c r="AI54" s="56" t="str">
        <f>IF(AND('Mapa de Riesgos'!$Y$70="Muy Baja",'Mapa de Riesgos'!$AA$70="Catastrófico"),CONCATENATE("R9C",'Mapa de Riesgos'!$O$70),"")</f>
        <v/>
      </c>
      <c r="AJ54" s="56" t="str">
        <f>IF(AND('Mapa de Riesgos'!$Y$71="Muy Baja",'Mapa de Riesgos'!$AA$71="Catastrófico"),CONCATENATE("R9C",'Mapa de Riesgos'!$O$71),"")</f>
        <v/>
      </c>
      <c r="AK54" s="56" t="str">
        <f>IF(AND('Mapa de Riesgos'!$Y$72="Muy Baja",'Mapa de Riesgos'!$AA$72="Catastrófico"),CONCATENATE("R9C",'Mapa de Riesgos'!$O$72),"")</f>
        <v/>
      </c>
      <c r="AL54" s="56" t="str">
        <f>IF(AND('Mapa de Riesgos'!$Y$73="Muy Baja",'Mapa de Riesgos'!$AA$73="Catastrófico"),CONCATENATE("R9C",'Mapa de Riesgos'!$O$73),"")</f>
        <v/>
      </c>
      <c r="AM54" s="57" t="str">
        <f>IF(AND('Mapa de Riesgos'!$Y$74="Muy Baja",'Mapa de Riesgos'!$AA$74="Catastrófico"),CONCATENATE("R9C",'Mapa de Riesgos'!$O$74),"")</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96"/>
      <c r="C55" s="496"/>
      <c r="D55" s="497"/>
      <c r="E55" s="596"/>
      <c r="F55" s="597"/>
      <c r="G55" s="597"/>
      <c r="H55" s="597"/>
      <c r="I55" s="611"/>
      <c r="J55" s="79" t="str">
        <f>IF(AND('Mapa de Riesgos'!$Y$75="Muy Baja",'Mapa de Riesgos'!$AA$75="Leve"),CONCATENATE("R10C",'Mapa de Riesgos'!$O$75),"")</f>
        <v/>
      </c>
      <c r="K55" s="80" t="str">
        <f>IF(AND('Mapa de Riesgos'!$Y$76="Muy Baja",'Mapa de Riesgos'!$AA$76="Leve"),CONCATENATE("R10C",'Mapa de Riesgos'!$O$76),"")</f>
        <v/>
      </c>
      <c r="L55" s="80" t="str">
        <f>IF(AND('Mapa de Riesgos'!$Y$77="Muy Baja",'Mapa de Riesgos'!$AA$77="Leve"),CONCATENATE("R10C",'Mapa de Riesgos'!$O$77),"")</f>
        <v/>
      </c>
      <c r="M55" s="80" t="str">
        <f>IF(AND('Mapa de Riesgos'!$Y$78="Muy Baja",'Mapa de Riesgos'!$AA$78="Leve"),CONCATENATE("R10C",'Mapa de Riesgos'!$O$78),"")</f>
        <v/>
      </c>
      <c r="N55" s="80" t="str">
        <f>IF(AND('Mapa de Riesgos'!$Y$79="Muy Baja",'Mapa de Riesgos'!$AA$79="Leve"),CONCATENATE("R10C",'Mapa de Riesgos'!$O$79),"")</f>
        <v/>
      </c>
      <c r="O55" s="81" t="str">
        <f>IF(AND('Mapa de Riesgos'!$Y$80="Muy Baja",'Mapa de Riesgos'!$AA$80="Leve"),CONCATENATE("R10C",'Mapa de Riesgos'!$O$80),"")</f>
        <v/>
      </c>
      <c r="P55" s="79" t="str">
        <f>IF(AND('Mapa de Riesgos'!$Y$75="Muy Baja",'Mapa de Riesgos'!$AA$75="Menor"),CONCATENATE("R10C",'Mapa de Riesgos'!$O$75),"")</f>
        <v/>
      </c>
      <c r="Q55" s="80" t="str">
        <f>IF(AND('Mapa de Riesgos'!$Y$76="Muy Baja",'Mapa de Riesgos'!$AA$76="Menor"),CONCATENATE("R10C",'Mapa de Riesgos'!$O$76),"")</f>
        <v/>
      </c>
      <c r="R55" s="80" t="str">
        <f>IF(AND('Mapa de Riesgos'!$Y$77="Muy Baja",'Mapa de Riesgos'!$AA$77="Menor"),CONCATENATE("R10C",'Mapa de Riesgos'!$O$77),"")</f>
        <v/>
      </c>
      <c r="S55" s="80" t="str">
        <f>IF(AND('Mapa de Riesgos'!$Y$78="Muy Baja",'Mapa de Riesgos'!$AA$78="Menor"),CONCATENATE("R10C",'Mapa de Riesgos'!$O$78),"")</f>
        <v/>
      </c>
      <c r="T55" s="80" t="str">
        <f>IF(AND('Mapa de Riesgos'!$Y$79="Muy Baja",'Mapa de Riesgos'!$AA$79="Menor"),CONCATENATE("R10C",'Mapa de Riesgos'!$O$79),"")</f>
        <v/>
      </c>
      <c r="U55" s="81" t="str">
        <f>IF(AND('Mapa de Riesgos'!$Y$80="Muy Baja",'Mapa de Riesgos'!$AA$80="Menor"),CONCATENATE("R10C",'Mapa de Riesgos'!$O$80),"")</f>
        <v/>
      </c>
      <c r="V55" s="70" t="str">
        <f>IF(AND('Mapa de Riesgos'!$Y$75="Muy Baja",'Mapa de Riesgos'!$AA$75="Moderado"),CONCATENATE("R10C",'Mapa de Riesgos'!$O$75),"")</f>
        <v>R10C1</v>
      </c>
      <c r="W55" s="71" t="str">
        <f>IF(AND('Mapa de Riesgos'!$Y$76="Muy Baja",'Mapa de Riesgos'!$AA$76="Moderado"),CONCATENATE("R10C",'Mapa de Riesgos'!$O$76),"")</f>
        <v/>
      </c>
      <c r="X55" s="71" t="str">
        <f>IF(AND('Mapa de Riesgos'!$Y$77="Muy Baja",'Mapa de Riesgos'!$AA$77="Moderado"),CONCATENATE("R10C",'Mapa de Riesgos'!$O$77),"")</f>
        <v/>
      </c>
      <c r="Y55" s="71" t="str">
        <f>IF(AND('Mapa de Riesgos'!$Y$78="Muy Baja",'Mapa de Riesgos'!$AA$78="Moderado"),CONCATENATE("R10C",'Mapa de Riesgos'!$O$78),"")</f>
        <v/>
      </c>
      <c r="Z55" s="71" t="str">
        <f>IF(AND('Mapa de Riesgos'!$Y$79="Muy Baja",'Mapa de Riesgos'!$AA$79="Moderado"),CONCATENATE("R10C",'Mapa de Riesgos'!$O$79),"")</f>
        <v/>
      </c>
      <c r="AA55" s="72" t="str">
        <f>IF(AND('Mapa de Riesgos'!$Y$80="Muy Baja",'Mapa de Riesgos'!$AA$80="Moderado"),CONCATENATE("R10C",'Mapa de Riesgos'!$O$80),"")</f>
        <v/>
      </c>
      <c r="AB55" s="58" t="str">
        <f>IF(AND('Mapa de Riesgos'!$Y$75="Muy Baja",'Mapa de Riesgos'!$AA$75="Mayor"),CONCATENATE("R10C",'Mapa de Riesgos'!$O$75),"")</f>
        <v/>
      </c>
      <c r="AC55" s="59" t="str">
        <f>IF(AND('Mapa de Riesgos'!$Y$76="Muy Baja",'Mapa de Riesgos'!$AA$76="Mayor"),CONCATENATE("R10C",'Mapa de Riesgos'!$O$76),"")</f>
        <v/>
      </c>
      <c r="AD55" s="59" t="str">
        <f>IF(AND('Mapa de Riesgos'!$Y$77="Muy Baja",'Mapa de Riesgos'!$AA$77="Mayor"),CONCATENATE("R10C",'Mapa de Riesgos'!$O$77),"")</f>
        <v/>
      </c>
      <c r="AE55" s="59" t="str">
        <f>IF(AND('Mapa de Riesgos'!$Y$78="Muy Baja",'Mapa de Riesgos'!$AA$78="Mayor"),CONCATENATE("R10C",'Mapa de Riesgos'!$O$78),"")</f>
        <v/>
      </c>
      <c r="AF55" s="59" t="str">
        <f>IF(AND('Mapa de Riesgos'!$Y$79="Muy Baja",'Mapa de Riesgos'!$AA$79="Mayor"),CONCATENATE("R10C",'Mapa de Riesgos'!$O$79),"")</f>
        <v/>
      </c>
      <c r="AG55" s="60" t="str">
        <f>IF(AND('Mapa de Riesgos'!$Y$80="Muy Baja",'Mapa de Riesgos'!$AA$80="Mayor"),CONCATENATE("R10C",'Mapa de Riesgos'!$O$80),"")</f>
        <v/>
      </c>
      <c r="AH55" s="61" t="str">
        <f>IF(AND('Mapa de Riesgos'!$Y$75="Muy Baja",'Mapa de Riesgos'!$AA$75="Catastrófico"),CONCATENATE("R10C",'Mapa de Riesgos'!$O$75),"")</f>
        <v/>
      </c>
      <c r="AI55" s="62" t="str">
        <f>IF(AND('Mapa de Riesgos'!$Y$76="Muy Baja",'Mapa de Riesgos'!$AA$76="Catastrófico"),CONCATENATE("R10C",'Mapa de Riesgos'!$O$76),"")</f>
        <v/>
      </c>
      <c r="AJ55" s="62" t="str">
        <f>IF(AND('Mapa de Riesgos'!$Y$77="Muy Baja",'Mapa de Riesgos'!$AA$77="Catastrófico"),CONCATENATE("R10C",'Mapa de Riesgos'!$O$77),"")</f>
        <v/>
      </c>
      <c r="AK55" s="62" t="str">
        <f>IF(AND('Mapa de Riesgos'!$Y$78="Muy Baja",'Mapa de Riesgos'!$AA$78="Catastrófico"),CONCATENATE("R10C",'Mapa de Riesgos'!$O$78),"")</f>
        <v/>
      </c>
      <c r="AL55" s="62" t="str">
        <f>IF(AND('Mapa de Riesgos'!$Y$79="Muy Baja",'Mapa de Riesgos'!$AA$79="Catastrófico"),CONCATENATE("R10C",'Mapa de Riesgos'!$O$79),"")</f>
        <v/>
      </c>
      <c r="AM55" s="63" t="str">
        <f>IF(AND('Mapa de Riesgos'!$Y$80="Muy Baja",'Mapa de Riesgos'!$AA$80="Catastrófico"),CONCATENATE("R10C",'Mapa de Riesgos'!$O$80),"")</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91" t="s">
        <v>108</v>
      </c>
      <c r="K56" s="592"/>
      <c r="L56" s="592"/>
      <c r="M56" s="592"/>
      <c r="N56" s="592"/>
      <c r="O56" s="609"/>
      <c r="P56" s="591" t="s">
        <v>107</v>
      </c>
      <c r="Q56" s="592"/>
      <c r="R56" s="592"/>
      <c r="S56" s="592"/>
      <c r="T56" s="592"/>
      <c r="U56" s="609"/>
      <c r="V56" s="591" t="s">
        <v>106</v>
      </c>
      <c r="W56" s="592"/>
      <c r="X56" s="592"/>
      <c r="Y56" s="592"/>
      <c r="Z56" s="592"/>
      <c r="AA56" s="609"/>
      <c r="AB56" s="591" t="s">
        <v>105</v>
      </c>
      <c r="AC56" s="630"/>
      <c r="AD56" s="592"/>
      <c r="AE56" s="592"/>
      <c r="AF56" s="592"/>
      <c r="AG56" s="609"/>
      <c r="AH56" s="591" t="s">
        <v>104</v>
      </c>
      <c r="AI56" s="592"/>
      <c r="AJ56" s="592"/>
      <c r="AK56" s="592"/>
      <c r="AL56" s="592"/>
      <c r="AM56" s="60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95"/>
      <c r="K57" s="594"/>
      <c r="L57" s="594"/>
      <c r="M57" s="594"/>
      <c r="N57" s="594"/>
      <c r="O57" s="610"/>
      <c r="P57" s="595"/>
      <c r="Q57" s="594"/>
      <c r="R57" s="594"/>
      <c r="S57" s="594"/>
      <c r="T57" s="594"/>
      <c r="U57" s="610"/>
      <c r="V57" s="595"/>
      <c r="W57" s="594"/>
      <c r="X57" s="594"/>
      <c r="Y57" s="594"/>
      <c r="Z57" s="594"/>
      <c r="AA57" s="610"/>
      <c r="AB57" s="595"/>
      <c r="AC57" s="594"/>
      <c r="AD57" s="594"/>
      <c r="AE57" s="594"/>
      <c r="AF57" s="594"/>
      <c r="AG57" s="610"/>
      <c r="AH57" s="595"/>
      <c r="AI57" s="594"/>
      <c r="AJ57" s="594"/>
      <c r="AK57" s="594"/>
      <c r="AL57" s="594"/>
      <c r="AM57" s="61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95"/>
      <c r="K58" s="594"/>
      <c r="L58" s="594"/>
      <c r="M58" s="594"/>
      <c r="N58" s="594"/>
      <c r="O58" s="610"/>
      <c r="P58" s="595"/>
      <c r="Q58" s="594"/>
      <c r="R58" s="594"/>
      <c r="S58" s="594"/>
      <c r="T58" s="594"/>
      <c r="U58" s="610"/>
      <c r="V58" s="595"/>
      <c r="W58" s="594"/>
      <c r="X58" s="594"/>
      <c r="Y58" s="594"/>
      <c r="Z58" s="594"/>
      <c r="AA58" s="610"/>
      <c r="AB58" s="595"/>
      <c r="AC58" s="594"/>
      <c r="AD58" s="594"/>
      <c r="AE58" s="594"/>
      <c r="AF58" s="594"/>
      <c r="AG58" s="610"/>
      <c r="AH58" s="595"/>
      <c r="AI58" s="594"/>
      <c r="AJ58" s="594"/>
      <c r="AK58" s="594"/>
      <c r="AL58" s="594"/>
      <c r="AM58" s="61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95"/>
      <c r="K59" s="594"/>
      <c r="L59" s="594"/>
      <c r="M59" s="594"/>
      <c r="N59" s="594"/>
      <c r="O59" s="610"/>
      <c r="P59" s="595"/>
      <c r="Q59" s="594"/>
      <c r="R59" s="594"/>
      <c r="S59" s="594"/>
      <c r="T59" s="594"/>
      <c r="U59" s="610"/>
      <c r="V59" s="595"/>
      <c r="W59" s="594"/>
      <c r="X59" s="594"/>
      <c r="Y59" s="594"/>
      <c r="Z59" s="594"/>
      <c r="AA59" s="610"/>
      <c r="AB59" s="595"/>
      <c r="AC59" s="594"/>
      <c r="AD59" s="594"/>
      <c r="AE59" s="594"/>
      <c r="AF59" s="594"/>
      <c r="AG59" s="610"/>
      <c r="AH59" s="595"/>
      <c r="AI59" s="594"/>
      <c r="AJ59" s="594"/>
      <c r="AK59" s="594"/>
      <c r="AL59" s="594"/>
      <c r="AM59" s="61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95"/>
      <c r="K60" s="594"/>
      <c r="L60" s="594"/>
      <c r="M60" s="594"/>
      <c r="N60" s="594"/>
      <c r="O60" s="610"/>
      <c r="P60" s="595"/>
      <c r="Q60" s="594"/>
      <c r="R60" s="594"/>
      <c r="S60" s="594"/>
      <c r="T60" s="594"/>
      <c r="U60" s="610"/>
      <c r="V60" s="595"/>
      <c r="W60" s="594"/>
      <c r="X60" s="594"/>
      <c r="Y60" s="594"/>
      <c r="Z60" s="594"/>
      <c r="AA60" s="610"/>
      <c r="AB60" s="595"/>
      <c r="AC60" s="594"/>
      <c r="AD60" s="594"/>
      <c r="AE60" s="594"/>
      <c r="AF60" s="594"/>
      <c r="AG60" s="610"/>
      <c r="AH60" s="595"/>
      <c r="AI60" s="594"/>
      <c r="AJ60" s="594"/>
      <c r="AK60" s="594"/>
      <c r="AL60" s="594"/>
      <c r="AM60" s="61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96"/>
      <c r="K61" s="597"/>
      <c r="L61" s="597"/>
      <c r="M61" s="597"/>
      <c r="N61" s="597"/>
      <c r="O61" s="611"/>
      <c r="P61" s="596"/>
      <c r="Q61" s="597"/>
      <c r="R61" s="597"/>
      <c r="S61" s="597"/>
      <c r="T61" s="597"/>
      <c r="U61" s="611"/>
      <c r="V61" s="596"/>
      <c r="W61" s="597"/>
      <c r="X61" s="597"/>
      <c r="Y61" s="597"/>
      <c r="Z61" s="597"/>
      <c r="AA61" s="611"/>
      <c r="AB61" s="596"/>
      <c r="AC61" s="597"/>
      <c r="AD61" s="597"/>
      <c r="AE61" s="597"/>
      <c r="AF61" s="597"/>
      <c r="AG61" s="611"/>
      <c r="AH61" s="596"/>
      <c r="AI61" s="597"/>
      <c r="AJ61" s="597"/>
      <c r="AK61" s="597"/>
      <c r="AL61" s="597"/>
      <c r="AM61" s="611"/>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631" t="s">
        <v>51</v>
      </c>
      <c r="C1" s="631"/>
      <c r="D1" s="63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48</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47</v>
      </c>
      <c r="C4" s="14" t="s">
        <v>98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49</v>
      </c>
      <c r="C5" s="17" t="s">
        <v>99</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103</v>
      </c>
      <c r="C6" s="17" t="s">
        <v>100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101</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50</v>
      </c>
      <c r="C8" s="17" t="s">
        <v>102</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32" t="s">
        <v>59</v>
      </c>
      <c r="C1" s="632"/>
      <c r="D1" s="63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52</v>
      </c>
      <c r="D3" s="36" t="s">
        <v>53</v>
      </c>
      <c r="E3" s="83"/>
      <c r="F3" s="83"/>
      <c r="G3" s="83"/>
      <c r="H3" s="83"/>
      <c r="I3" s="83"/>
      <c r="J3" s="83"/>
      <c r="K3" s="83"/>
      <c r="L3" s="83"/>
      <c r="M3" s="83"/>
      <c r="N3" s="83"/>
      <c r="O3" s="83"/>
      <c r="P3" s="83"/>
      <c r="Q3" s="83"/>
      <c r="R3" s="83"/>
      <c r="S3" s="83"/>
      <c r="T3" s="83"/>
      <c r="U3" s="83"/>
    </row>
    <row r="4" spans="1:21" ht="33.75" x14ac:dyDescent="0.25">
      <c r="A4" s="100" t="s">
        <v>79</v>
      </c>
      <c r="B4" s="39" t="s">
        <v>97</v>
      </c>
      <c r="C4" s="44" t="s">
        <v>153</v>
      </c>
      <c r="D4" s="37" t="s">
        <v>93</v>
      </c>
      <c r="E4" s="83"/>
      <c r="F4" s="83"/>
      <c r="G4" s="83"/>
      <c r="H4" s="83"/>
      <c r="I4" s="83"/>
      <c r="J4" s="83"/>
      <c r="K4" s="83"/>
      <c r="L4" s="83"/>
      <c r="M4" s="83"/>
      <c r="N4" s="83"/>
      <c r="O4" s="83"/>
      <c r="P4" s="83"/>
      <c r="Q4" s="83"/>
      <c r="R4" s="83"/>
      <c r="S4" s="83"/>
      <c r="T4" s="83"/>
      <c r="U4" s="83"/>
    </row>
    <row r="5" spans="1:21" ht="67.5" x14ac:dyDescent="0.25">
      <c r="A5" s="100" t="s">
        <v>80</v>
      </c>
      <c r="B5" s="40" t="s">
        <v>55</v>
      </c>
      <c r="C5" s="45" t="s">
        <v>89</v>
      </c>
      <c r="D5" s="38" t="s">
        <v>94</v>
      </c>
      <c r="E5" s="83"/>
      <c r="F5" s="83"/>
      <c r="G5" s="83"/>
      <c r="H5" s="83"/>
      <c r="I5" s="83"/>
      <c r="J5" s="83"/>
      <c r="K5" s="83"/>
      <c r="L5" s="83"/>
      <c r="M5" s="83"/>
      <c r="N5" s="83"/>
      <c r="O5" s="83"/>
      <c r="P5" s="83"/>
      <c r="Q5" s="83"/>
      <c r="R5" s="83"/>
      <c r="S5" s="83"/>
      <c r="T5" s="83"/>
      <c r="U5" s="83"/>
    </row>
    <row r="6" spans="1:21" ht="67.5" x14ac:dyDescent="0.25">
      <c r="A6" s="100" t="s">
        <v>77</v>
      </c>
      <c r="B6" s="41" t="s">
        <v>56</v>
      </c>
      <c r="C6" s="45" t="s">
        <v>90</v>
      </c>
      <c r="D6" s="38" t="s">
        <v>96</v>
      </c>
      <c r="E6" s="83"/>
      <c r="F6" s="83"/>
      <c r="G6" s="83"/>
      <c r="H6" s="83"/>
      <c r="I6" s="83"/>
      <c r="J6" s="83"/>
      <c r="K6" s="83"/>
      <c r="L6" s="83"/>
      <c r="M6" s="83"/>
      <c r="N6" s="83"/>
      <c r="O6" s="83"/>
      <c r="P6" s="83"/>
      <c r="Q6" s="83"/>
      <c r="R6" s="83"/>
      <c r="S6" s="83"/>
      <c r="T6" s="83"/>
      <c r="U6" s="83"/>
    </row>
    <row r="7" spans="1:21" ht="101.25" x14ac:dyDescent="0.25">
      <c r="A7" s="100" t="s">
        <v>7</v>
      </c>
      <c r="B7" s="42" t="s">
        <v>57</v>
      </c>
      <c r="C7" s="45" t="s">
        <v>91</v>
      </c>
      <c r="D7" s="38" t="s">
        <v>95</v>
      </c>
      <c r="E7" s="83"/>
      <c r="F7" s="83"/>
      <c r="G7" s="83"/>
      <c r="H7" s="83"/>
      <c r="I7" s="83"/>
      <c r="J7" s="83"/>
      <c r="K7" s="83"/>
      <c r="L7" s="83"/>
      <c r="M7" s="83"/>
      <c r="N7" s="83"/>
      <c r="O7" s="83"/>
      <c r="P7" s="83"/>
      <c r="Q7" s="83"/>
      <c r="R7" s="83"/>
      <c r="S7" s="83"/>
      <c r="T7" s="83"/>
      <c r="U7" s="83"/>
    </row>
    <row r="8" spans="1:21" ht="67.5" x14ac:dyDescent="0.25">
      <c r="A8" s="100" t="s">
        <v>81</v>
      </c>
      <c r="B8" s="43" t="s">
        <v>58</v>
      </c>
      <c r="C8" s="45" t="s">
        <v>92</v>
      </c>
      <c r="D8" s="38" t="s">
        <v>114</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87</v>
      </c>
      <c r="C11" s="100" t="s">
        <v>141</v>
      </c>
      <c r="D11" s="100" t="s">
        <v>148</v>
      </c>
      <c r="E11" s="83"/>
      <c r="F11" s="83"/>
      <c r="G11" s="83"/>
      <c r="H11" s="83"/>
      <c r="I11" s="83"/>
      <c r="J11" s="83"/>
      <c r="K11" s="83"/>
      <c r="L11" s="83"/>
      <c r="M11" s="83"/>
      <c r="N11" s="83"/>
      <c r="O11" s="83"/>
      <c r="P11" s="83"/>
      <c r="Q11" s="83"/>
      <c r="R11" s="83"/>
      <c r="S11" s="83"/>
      <c r="T11" s="83"/>
      <c r="U11" s="83"/>
    </row>
    <row r="12" spans="1:21" x14ac:dyDescent="0.25">
      <c r="A12" s="100"/>
      <c r="B12" s="100" t="s">
        <v>85</v>
      </c>
      <c r="C12" s="100" t="s">
        <v>145</v>
      </c>
      <c r="D12" s="100" t="s">
        <v>149</v>
      </c>
      <c r="E12" s="83"/>
      <c r="F12" s="83"/>
      <c r="G12" s="83"/>
      <c r="H12" s="83"/>
      <c r="I12" s="83"/>
      <c r="J12" s="83"/>
      <c r="K12" s="83"/>
      <c r="L12" s="83"/>
      <c r="M12" s="83"/>
      <c r="N12" s="83"/>
      <c r="O12" s="83"/>
      <c r="P12" s="83"/>
      <c r="Q12" s="83"/>
      <c r="R12" s="83"/>
      <c r="S12" s="83"/>
      <c r="T12" s="83"/>
      <c r="U12" s="83"/>
    </row>
    <row r="13" spans="1:21" x14ac:dyDescent="0.25">
      <c r="A13" s="100"/>
      <c r="B13" s="100"/>
      <c r="C13" s="100" t="s">
        <v>144</v>
      </c>
      <c r="D13" s="100" t="s">
        <v>150</v>
      </c>
      <c r="E13" s="83"/>
      <c r="F13" s="83"/>
      <c r="G13" s="83"/>
      <c r="H13" s="83"/>
      <c r="I13" s="83"/>
      <c r="J13" s="83"/>
      <c r="K13" s="83"/>
      <c r="L13" s="83"/>
      <c r="M13" s="83"/>
      <c r="N13" s="83"/>
      <c r="O13" s="83"/>
      <c r="P13" s="83"/>
      <c r="Q13" s="83"/>
      <c r="R13" s="83"/>
      <c r="S13" s="83"/>
      <c r="T13" s="83"/>
      <c r="U13" s="83"/>
    </row>
    <row r="14" spans="1:21" x14ac:dyDescent="0.25">
      <c r="A14" s="100"/>
      <c r="B14" s="100"/>
      <c r="C14" s="100" t="s">
        <v>146</v>
      </c>
      <c r="D14" s="100" t="s">
        <v>151</v>
      </c>
      <c r="E14" s="83"/>
      <c r="F14" s="83"/>
      <c r="G14" s="83"/>
      <c r="H14" s="83"/>
      <c r="I14" s="83"/>
      <c r="J14" s="83"/>
      <c r="K14" s="83"/>
      <c r="L14" s="83"/>
      <c r="M14" s="83"/>
      <c r="N14" s="83"/>
      <c r="O14" s="83"/>
      <c r="P14" s="83"/>
      <c r="Q14" s="83"/>
      <c r="R14" s="83"/>
      <c r="S14" s="83"/>
      <c r="T14" s="83"/>
      <c r="U14" s="83"/>
    </row>
    <row r="15" spans="1:21" x14ac:dyDescent="0.25">
      <c r="A15" s="100"/>
      <c r="B15" s="100"/>
      <c r="C15" s="100" t="s">
        <v>147</v>
      </c>
      <c r="D15" s="100" t="s">
        <v>152</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84</v>
      </c>
      <c r="C209" s="30" t="s">
        <v>140</v>
      </c>
      <c r="D209" s="33" t="s">
        <v>84</v>
      </c>
      <c r="E209" s="33" t="s">
        <v>140</v>
      </c>
    </row>
    <row r="210" spans="1:8" ht="21" x14ac:dyDescent="0.35">
      <c r="A210" s="83"/>
      <c r="B210" s="31" t="s">
        <v>86</v>
      </c>
      <c r="C210" s="31" t="s">
        <v>54</v>
      </c>
      <c r="D210" t="s">
        <v>86</v>
      </c>
      <c r="F210" t="str">
        <f>IF(NOT(ISBLANK(D210)),D210,IF(NOT(ISBLANK(E210)),"     "&amp;E210,FALSE))</f>
        <v>Afectación Económica o presupuestal</v>
      </c>
      <c r="G210" t="s">
        <v>86</v>
      </c>
      <c r="H210" t="str">
        <f>IF(NOT(ISERROR(MATCH(G210,_xlfn.ANCHORARRAY(B221),0))),F223&amp;"Por favor no seleccionar los criterios de impacto",G210)</f>
        <v>❌Por favor no seleccionar los criterios de impacto</v>
      </c>
    </row>
    <row r="211" spans="1:8" ht="21" x14ac:dyDescent="0.35">
      <c r="A211" s="83"/>
      <c r="B211" s="31" t="s">
        <v>86</v>
      </c>
      <c r="C211" s="31" t="s">
        <v>89</v>
      </c>
      <c r="E211" t="s">
        <v>54</v>
      </c>
      <c r="F211" t="str">
        <f t="shared" ref="F211:F221" si="0">IF(NOT(ISBLANK(D211)),D211,IF(NOT(ISBLANK(E211)),"     "&amp;E211,FALSE))</f>
        <v xml:space="preserve">     Afectación menor a 10 SMLMV .</v>
      </c>
    </row>
    <row r="212" spans="1:8" ht="21" x14ac:dyDescent="0.35">
      <c r="A212" s="83"/>
      <c r="B212" s="31" t="s">
        <v>86</v>
      </c>
      <c r="C212" s="31" t="s">
        <v>90</v>
      </c>
      <c r="E212" t="s">
        <v>89</v>
      </c>
      <c r="F212" t="str">
        <f t="shared" si="0"/>
        <v xml:space="preserve">     Entre 10 y 50 SMLMV </v>
      </c>
    </row>
    <row r="213" spans="1:8" ht="21" x14ac:dyDescent="0.35">
      <c r="A213" s="83"/>
      <c r="B213" s="31" t="s">
        <v>86</v>
      </c>
      <c r="C213" s="31" t="s">
        <v>91</v>
      </c>
      <c r="E213" t="s">
        <v>90</v>
      </c>
      <c r="F213" t="str">
        <f t="shared" si="0"/>
        <v xml:space="preserve">     Entre 50 y 100 SMLMV </v>
      </c>
    </row>
    <row r="214" spans="1:8" ht="21" x14ac:dyDescent="0.35">
      <c r="A214" s="83"/>
      <c r="B214" s="31" t="s">
        <v>86</v>
      </c>
      <c r="C214" s="31" t="s">
        <v>92</v>
      </c>
      <c r="E214" t="s">
        <v>91</v>
      </c>
      <c r="F214" t="str">
        <f t="shared" si="0"/>
        <v xml:space="preserve">     Entre 100 y 500 SMLMV </v>
      </c>
    </row>
    <row r="215" spans="1:8" ht="21" x14ac:dyDescent="0.35">
      <c r="A215" s="83"/>
      <c r="B215" s="31" t="s">
        <v>53</v>
      </c>
      <c r="C215" s="31" t="s">
        <v>93</v>
      </c>
      <c r="E215" t="s">
        <v>92</v>
      </c>
      <c r="F215" t="str">
        <f t="shared" si="0"/>
        <v xml:space="preserve">     Mayor a 500 SMLMV </v>
      </c>
    </row>
    <row r="216" spans="1:8" ht="21" x14ac:dyDescent="0.35">
      <c r="A216" s="83"/>
      <c r="B216" s="31" t="s">
        <v>53</v>
      </c>
      <c r="C216" s="31" t="s">
        <v>94</v>
      </c>
      <c r="D216" t="s">
        <v>53</v>
      </c>
      <c r="F216" t="str">
        <f t="shared" si="0"/>
        <v>Pérdida Reputacional</v>
      </c>
    </row>
    <row r="217" spans="1:8" ht="21" x14ac:dyDescent="0.35">
      <c r="A217" s="83"/>
      <c r="B217" s="31" t="s">
        <v>53</v>
      </c>
      <c r="C217" s="31" t="s">
        <v>96</v>
      </c>
      <c r="E217" t="s">
        <v>93</v>
      </c>
      <c r="F217" t="str">
        <f t="shared" si="0"/>
        <v xml:space="preserve">     El riesgo afecta la imagen de alguna área de la organización</v>
      </c>
    </row>
    <row r="218" spans="1:8" ht="21" x14ac:dyDescent="0.35">
      <c r="A218" s="83"/>
      <c r="B218" s="31" t="s">
        <v>53</v>
      </c>
      <c r="C218" s="31" t="s">
        <v>95</v>
      </c>
      <c r="E218" t="s">
        <v>94</v>
      </c>
      <c r="F218" t="str">
        <f t="shared" si="0"/>
        <v xml:space="preserve">     El riesgo afecta la imagen de la entidad internamente, de conocimiento general, nivel interno, de junta dircetiva y accionistas y/o de provedores</v>
      </c>
    </row>
    <row r="219" spans="1:8" ht="21" x14ac:dyDescent="0.35">
      <c r="A219" s="83"/>
      <c r="B219" s="31" t="s">
        <v>53</v>
      </c>
      <c r="C219" s="31" t="s">
        <v>114</v>
      </c>
      <c r="E219" t="s">
        <v>96</v>
      </c>
      <c r="F219" t="str">
        <f t="shared" si="0"/>
        <v xml:space="preserve">     El riesgo afecta la imagen de la entidad con algunos usuarios de relevancia frente al logro de los objetivos</v>
      </c>
    </row>
    <row r="220" spans="1:8" x14ac:dyDescent="0.25">
      <c r="A220" s="83"/>
      <c r="B220" s="32"/>
      <c r="C220" s="32"/>
      <c r="E220" t="s">
        <v>95</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114</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142</v>
      </c>
    </row>
    <row r="224" spans="1:8" x14ac:dyDescent="0.25">
      <c r="B224" s="22"/>
      <c r="C224" s="22"/>
      <c r="F224" s="35" t="s">
        <v>143</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33" t="s">
        <v>74</v>
      </c>
      <c r="C1" s="634"/>
      <c r="D1" s="634"/>
      <c r="E1" s="634"/>
      <c r="F1" s="635"/>
    </row>
    <row r="2" spans="2:6" ht="16.5" thickBot="1" x14ac:dyDescent="0.3">
      <c r="B2" s="86"/>
      <c r="C2" s="86"/>
      <c r="D2" s="86"/>
      <c r="E2" s="86"/>
      <c r="F2" s="86"/>
    </row>
    <row r="3" spans="2:6" ht="16.5" thickBot="1" x14ac:dyDescent="0.25">
      <c r="B3" s="637" t="s">
        <v>60</v>
      </c>
      <c r="C3" s="638"/>
      <c r="D3" s="638"/>
      <c r="E3" s="98" t="s">
        <v>61</v>
      </c>
      <c r="F3" s="99" t="s">
        <v>62</v>
      </c>
    </row>
    <row r="4" spans="2:6" ht="31.5" x14ac:dyDescent="0.2">
      <c r="B4" s="639" t="s">
        <v>63</v>
      </c>
      <c r="C4" s="641" t="s">
        <v>13</v>
      </c>
      <c r="D4" s="87" t="s">
        <v>14</v>
      </c>
      <c r="E4" s="88" t="s">
        <v>64</v>
      </c>
      <c r="F4" s="89">
        <v>0.25</v>
      </c>
    </row>
    <row r="5" spans="2:6" ht="47.25" x14ac:dyDescent="0.2">
      <c r="B5" s="640"/>
      <c r="C5" s="642"/>
      <c r="D5" s="90" t="s">
        <v>15</v>
      </c>
      <c r="E5" s="91" t="s">
        <v>65</v>
      </c>
      <c r="F5" s="92">
        <v>0.15</v>
      </c>
    </row>
    <row r="6" spans="2:6" ht="47.25" x14ac:dyDescent="0.2">
      <c r="B6" s="640"/>
      <c r="C6" s="642"/>
      <c r="D6" s="90" t="s">
        <v>16</v>
      </c>
      <c r="E6" s="91" t="s">
        <v>66</v>
      </c>
      <c r="F6" s="92">
        <v>0.1</v>
      </c>
    </row>
    <row r="7" spans="2:6" ht="63" x14ac:dyDescent="0.2">
      <c r="B7" s="640"/>
      <c r="C7" s="642" t="s">
        <v>17</v>
      </c>
      <c r="D7" s="90" t="s">
        <v>10</v>
      </c>
      <c r="E7" s="91" t="s">
        <v>67</v>
      </c>
      <c r="F7" s="92">
        <v>0.25</v>
      </c>
    </row>
    <row r="8" spans="2:6" ht="31.5" x14ac:dyDescent="0.2">
      <c r="B8" s="640"/>
      <c r="C8" s="642"/>
      <c r="D8" s="90" t="s">
        <v>9</v>
      </c>
      <c r="E8" s="91" t="s">
        <v>68</v>
      </c>
      <c r="F8" s="92">
        <v>0.15</v>
      </c>
    </row>
    <row r="9" spans="2:6" ht="47.25" x14ac:dyDescent="0.2">
      <c r="B9" s="640" t="s">
        <v>157</v>
      </c>
      <c r="C9" s="642" t="s">
        <v>18</v>
      </c>
      <c r="D9" s="90" t="s">
        <v>19</v>
      </c>
      <c r="E9" s="91" t="s">
        <v>69</v>
      </c>
      <c r="F9" s="93" t="s">
        <v>70</v>
      </c>
    </row>
    <row r="10" spans="2:6" ht="63" x14ac:dyDescent="0.2">
      <c r="B10" s="640"/>
      <c r="C10" s="642"/>
      <c r="D10" s="90" t="s">
        <v>20</v>
      </c>
      <c r="E10" s="91" t="s">
        <v>71</v>
      </c>
      <c r="F10" s="93" t="s">
        <v>70</v>
      </c>
    </row>
    <row r="11" spans="2:6" ht="47.25" x14ac:dyDescent="0.2">
      <c r="B11" s="640"/>
      <c r="C11" s="642" t="s">
        <v>21</v>
      </c>
      <c r="D11" s="90" t="s">
        <v>22</v>
      </c>
      <c r="E11" s="91" t="s">
        <v>72</v>
      </c>
      <c r="F11" s="93" t="s">
        <v>70</v>
      </c>
    </row>
    <row r="12" spans="2:6" ht="47.25" x14ac:dyDescent="0.2">
      <c r="B12" s="640"/>
      <c r="C12" s="642"/>
      <c r="D12" s="90" t="s">
        <v>23</v>
      </c>
      <c r="E12" s="91" t="s">
        <v>73</v>
      </c>
      <c r="F12" s="93" t="s">
        <v>70</v>
      </c>
    </row>
    <row r="13" spans="2:6" ht="31.5" x14ac:dyDescent="0.2">
      <c r="B13" s="640"/>
      <c r="C13" s="642" t="s">
        <v>24</v>
      </c>
      <c r="D13" s="90" t="s">
        <v>115</v>
      </c>
      <c r="E13" s="91" t="s">
        <v>118</v>
      </c>
      <c r="F13" s="93" t="s">
        <v>70</v>
      </c>
    </row>
    <row r="14" spans="2:6" ht="32.25" thickBot="1" x14ac:dyDescent="0.25">
      <c r="B14" s="643"/>
      <c r="C14" s="644"/>
      <c r="D14" s="94" t="s">
        <v>116</v>
      </c>
      <c r="E14" s="95" t="s">
        <v>117</v>
      </c>
      <c r="F14" s="96" t="s">
        <v>70</v>
      </c>
    </row>
    <row r="15" spans="2:6" ht="49.5" customHeight="1" x14ac:dyDescent="0.2">
      <c r="B15" s="636" t="s">
        <v>154</v>
      </c>
      <c r="C15" s="636"/>
      <c r="D15" s="636"/>
      <c r="E15" s="636"/>
      <c r="F15" s="636"/>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RowHeight="15" x14ac:dyDescent="0.25"/>
  <sheetData>
    <row r="2" spans="2:5" x14ac:dyDescent="0.25">
      <c r="B2" t="s">
        <v>31</v>
      </c>
      <c r="E2" t="s">
        <v>129</v>
      </c>
    </row>
    <row r="3" spans="2:5" x14ac:dyDescent="0.25">
      <c r="B3" t="s">
        <v>32</v>
      </c>
      <c r="E3" t="s">
        <v>128</v>
      </c>
    </row>
    <row r="4" spans="2:5" x14ac:dyDescent="0.25">
      <c r="B4" t="s">
        <v>133</v>
      </c>
      <c r="E4" t="s">
        <v>130</v>
      </c>
    </row>
    <row r="5" spans="2:5" x14ac:dyDescent="0.25">
      <c r="B5" t="s">
        <v>132</v>
      </c>
    </row>
    <row r="8" spans="2:5" x14ac:dyDescent="0.25">
      <c r="B8" t="s">
        <v>82</v>
      </c>
    </row>
    <row r="9" spans="2:5" x14ac:dyDescent="0.25">
      <c r="B9" t="s">
        <v>36</v>
      </c>
    </row>
    <row r="10" spans="2:5" x14ac:dyDescent="0.25">
      <c r="B10" t="s">
        <v>37</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Sandra Yanneth Holguin Martinez</cp:lastModifiedBy>
  <cp:lastPrinted>2020-05-13T01:12:22Z</cp:lastPrinted>
  <dcterms:created xsi:type="dcterms:W3CDTF">2020-03-24T23:12:47Z</dcterms:created>
  <dcterms:modified xsi:type="dcterms:W3CDTF">2025-04-24T22:30:58Z</dcterms:modified>
</cp:coreProperties>
</file>